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3-2025 SVP\SPRENDIMAS\Po Tarybos\"/>
    </mc:Choice>
  </mc:AlternateContent>
  <bookViews>
    <workbookView xWindow="-105" yWindow="-105" windowWidth="23250" windowHeight="12450"/>
  </bookViews>
  <sheets>
    <sheet name="11 programa" sheetId="20" r:id="rId1"/>
    <sheet name="Lyginamasis variantas" sheetId="22" state="hidden" r:id="rId2"/>
    <sheet name="Aiškinamoji lentelė" sheetId="21" state="hidden" r:id="rId3"/>
  </sheets>
  <definedNames>
    <definedName name="_xlnm.Print_Area" localSheetId="0">'11 programa'!$A$1:$M$181</definedName>
    <definedName name="_xlnm.Print_Area" localSheetId="1">'Lyginamasis variantas'!$A$1:$M$180</definedName>
    <definedName name="_xlnm.Print_Titles" localSheetId="0">'11 programa'!$9:$11</definedName>
    <definedName name="_xlnm.Print_Titles" localSheetId="1">'Lyginamasis variantas'!$9:$11</definedName>
  </definedNames>
  <calcPr calcId="162913"/>
</workbook>
</file>

<file path=xl/calcChain.xml><?xml version="1.0" encoding="utf-8"?>
<calcChain xmlns="http://schemas.openxmlformats.org/spreadsheetml/2006/main">
  <c r="I177" i="22" l="1"/>
  <c r="I176" i="22" s="1"/>
  <c r="H177" i="22"/>
  <c r="H176" i="22" s="1"/>
  <c r="G177" i="22"/>
  <c r="G176" i="22" s="1"/>
  <c r="I174" i="22"/>
  <c r="H174" i="22"/>
  <c r="G174" i="22"/>
  <c r="I173" i="22"/>
  <c r="H173" i="22"/>
  <c r="G173" i="22"/>
  <c r="I172" i="22"/>
  <c r="H172" i="22"/>
  <c r="G172" i="22"/>
  <c r="I162" i="22"/>
  <c r="H162" i="22"/>
  <c r="G159" i="22"/>
  <c r="G162" i="22" s="1"/>
  <c r="I158" i="22"/>
  <c r="H158" i="22"/>
  <c r="G158" i="22"/>
  <c r="I154" i="22"/>
  <c r="H154" i="22"/>
  <c r="G154" i="22"/>
  <c r="I151" i="22"/>
  <c r="H151" i="22"/>
  <c r="G151" i="22"/>
  <c r="I146" i="22"/>
  <c r="H146" i="22"/>
  <c r="G146" i="22"/>
  <c r="I115" i="22"/>
  <c r="H115" i="22"/>
  <c r="G115" i="22"/>
  <c r="G108" i="22"/>
  <c r="I99" i="22"/>
  <c r="H99" i="22"/>
  <c r="G99" i="22"/>
  <c r="I97" i="22"/>
  <c r="H97" i="22"/>
  <c r="G97" i="22"/>
  <c r="I95" i="22"/>
  <c r="H95" i="22"/>
  <c r="G95" i="22"/>
  <c r="I93" i="22"/>
  <c r="H93" i="22"/>
  <c r="G93" i="22"/>
  <c r="I88" i="22"/>
  <c r="H88" i="22"/>
  <c r="G88" i="22"/>
  <c r="I86" i="22"/>
  <c r="H86" i="22"/>
  <c r="G86" i="22"/>
  <c r="I81" i="22"/>
  <c r="H81" i="22"/>
  <c r="G81" i="22"/>
  <c r="I69" i="22"/>
  <c r="H69" i="22"/>
  <c r="G69" i="22"/>
  <c r="I67" i="22"/>
  <c r="H67" i="22"/>
  <c r="G67" i="22"/>
  <c r="I65" i="22"/>
  <c r="H65" i="22"/>
  <c r="G65" i="22"/>
  <c r="I63" i="22"/>
  <c r="H63" i="22"/>
  <c r="G63" i="22"/>
  <c r="M62" i="22"/>
  <c r="L62" i="22"/>
  <c r="I31" i="22"/>
  <c r="H31" i="22"/>
  <c r="G31" i="22"/>
  <c r="I26" i="22"/>
  <c r="I28" i="22" s="1"/>
  <c r="H26" i="22"/>
  <c r="H28" i="22" s="1"/>
  <c r="G26" i="22"/>
  <c r="G28" i="22" s="1"/>
  <c r="I25" i="22"/>
  <c r="H25" i="22"/>
  <c r="G25" i="22"/>
  <c r="I22" i="22"/>
  <c r="I19" i="22"/>
  <c r="H19" i="22"/>
  <c r="H22" i="22" s="1"/>
  <c r="G19" i="22"/>
  <c r="G22" i="22" s="1"/>
  <c r="I16" i="22"/>
  <c r="H16" i="22"/>
  <c r="H171" i="22" s="1"/>
  <c r="H170" i="22" s="1"/>
  <c r="G16" i="22"/>
  <c r="G18" i="22" s="1"/>
  <c r="G147" i="22" l="1"/>
  <c r="H147" i="22"/>
  <c r="I171" i="22"/>
  <c r="I170" i="22" s="1"/>
  <c r="I169" i="22" s="1"/>
  <c r="I178" i="22" s="1"/>
  <c r="H100" i="22"/>
  <c r="G32" i="22"/>
  <c r="I147" i="22"/>
  <c r="H169" i="22"/>
  <c r="H175" i="22" s="1"/>
  <c r="G163" i="22"/>
  <c r="G164" i="22" s="1"/>
  <c r="G165" i="22" s="1"/>
  <c r="I163" i="22"/>
  <c r="H163" i="22"/>
  <c r="I100" i="22"/>
  <c r="G100" i="22"/>
  <c r="H18" i="22"/>
  <c r="H32" i="22" s="1"/>
  <c r="I18" i="22"/>
  <c r="I32" i="22" s="1"/>
  <c r="I164" i="22" s="1"/>
  <c r="I165" i="22" s="1"/>
  <c r="G171" i="22"/>
  <c r="G170" i="22" s="1"/>
  <c r="G169" i="22" s="1"/>
  <c r="L217" i="21"/>
  <c r="L216" i="21" s="1"/>
  <c r="K217" i="21"/>
  <c r="K216" i="21" s="1"/>
  <c r="J217" i="21"/>
  <c r="J216" i="21" s="1"/>
  <c r="I217" i="21"/>
  <c r="I216" i="21" s="1"/>
  <c r="L214" i="21"/>
  <c r="K214" i="21"/>
  <c r="J214" i="21"/>
  <c r="I214" i="21"/>
  <c r="L213" i="21"/>
  <c r="K213" i="21"/>
  <c r="J213" i="21"/>
  <c r="I213" i="21"/>
  <c r="L212" i="21"/>
  <c r="K212" i="21"/>
  <c r="J212" i="21"/>
  <c r="I212" i="21"/>
  <c r="L211" i="21"/>
  <c r="K211" i="21"/>
  <c r="J211" i="21"/>
  <c r="I211" i="21"/>
  <c r="I210" i="21"/>
  <c r="L200" i="21"/>
  <c r="K200" i="21"/>
  <c r="I200" i="21"/>
  <c r="J197" i="21"/>
  <c r="J200" i="21" s="1"/>
  <c r="L196" i="21"/>
  <c r="K196" i="21"/>
  <c r="J196" i="21"/>
  <c r="I196" i="21"/>
  <c r="L192" i="21"/>
  <c r="L201" i="21" s="1"/>
  <c r="K192" i="21"/>
  <c r="J192" i="21"/>
  <c r="I190" i="21"/>
  <c r="I192" i="21" s="1"/>
  <c r="L189" i="21"/>
  <c r="K189" i="21"/>
  <c r="J187" i="21"/>
  <c r="J189" i="21" s="1"/>
  <c r="I187" i="21"/>
  <c r="I189" i="21" s="1"/>
  <c r="L184" i="21"/>
  <c r="K184" i="21"/>
  <c r="J184" i="21"/>
  <c r="I184" i="21"/>
  <c r="L182" i="21"/>
  <c r="K182" i="21"/>
  <c r="J182" i="21"/>
  <c r="I182" i="21"/>
  <c r="L177" i="21"/>
  <c r="K177" i="21"/>
  <c r="I177" i="21"/>
  <c r="L175" i="21"/>
  <c r="K175" i="21"/>
  <c r="J175" i="21"/>
  <c r="I175" i="21"/>
  <c r="L166" i="21"/>
  <c r="K166" i="21"/>
  <c r="J166" i="21"/>
  <c r="I155" i="21"/>
  <c r="I166" i="21" s="1"/>
  <c r="L141" i="21"/>
  <c r="K141" i="21"/>
  <c r="I141" i="21"/>
  <c r="J133" i="21"/>
  <c r="J141" i="21" s="1"/>
  <c r="L126" i="21"/>
  <c r="K126" i="21"/>
  <c r="J126" i="21"/>
  <c r="I126" i="21"/>
  <c r="L123" i="21"/>
  <c r="K123" i="21"/>
  <c r="J123" i="21"/>
  <c r="L121" i="21"/>
  <c r="K121" i="21"/>
  <c r="J121" i="21"/>
  <c r="I121" i="21"/>
  <c r="L119" i="21"/>
  <c r="K119" i="21"/>
  <c r="J119" i="21"/>
  <c r="I119" i="21"/>
  <c r="L114" i="21"/>
  <c r="K114" i="21"/>
  <c r="J114" i="21"/>
  <c r="I114" i="21"/>
  <c r="I112" i="21"/>
  <c r="L108" i="21"/>
  <c r="L112" i="21" s="1"/>
  <c r="K108" i="21"/>
  <c r="K112" i="21" s="1"/>
  <c r="J108" i="21"/>
  <c r="J112" i="21" s="1"/>
  <c r="I96" i="21"/>
  <c r="L95" i="21"/>
  <c r="K95" i="21"/>
  <c r="J95" i="21"/>
  <c r="I95" i="21"/>
  <c r="L93" i="21"/>
  <c r="K93" i="21"/>
  <c r="J93" i="21"/>
  <c r="J107" i="21" s="1"/>
  <c r="I92" i="21"/>
  <c r="I107" i="21" s="1"/>
  <c r="L91" i="21"/>
  <c r="L107" i="21" s="1"/>
  <c r="K91" i="21"/>
  <c r="K107" i="21" s="1"/>
  <c r="J91" i="21"/>
  <c r="L89" i="21"/>
  <c r="K89" i="21"/>
  <c r="J89" i="21"/>
  <c r="I89" i="21"/>
  <c r="Q86" i="21"/>
  <c r="P86" i="21"/>
  <c r="L33" i="21"/>
  <c r="K33" i="21"/>
  <c r="J33" i="21"/>
  <c r="I33" i="21"/>
  <c r="I30" i="21"/>
  <c r="L27" i="21"/>
  <c r="L30" i="21" s="1"/>
  <c r="K27" i="21"/>
  <c r="K30" i="21" s="1"/>
  <c r="J27" i="21"/>
  <c r="J30" i="21" s="1"/>
  <c r="L26" i="21"/>
  <c r="K26" i="21"/>
  <c r="J26" i="21"/>
  <c r="I26" i="21"/>
  <c r="I23" i="21"/>
  <c r="L20" i="21"/>
  <c r="L23" i="21" s="1"/>
  <c r="K20" i="21"/>
  <c r="K23" i="21" s="1"/>
  <c r="J20" i="21"/>
  <c r="J23" i="21" s="1"/>
  <c r="I19" i="21"/>
  <c r="L15" i="21"/>
  <c r="K15" i="21"/>
  <c r="K19" i="21" s="1"/>
  <c r="J15" i="21"/>
  <c r="J19" i="21" s="1"/>
  <c r="H178" i="22" l="1"/>
  <c r="I34" i="21"/>
  <c r="J185" i="21"/>
  <c r="J127" i="21"/>
  <c r="L127" i="21"/>
  <c r="K185" i="21"/>
  <c r="K201" i="21"/>
  <c r="H164" i="22"/>
  <c r="H165" i="22" s="1"/>
  <c r="L210" i="21"/>
  <c r="L209" i="21" s="1"/>
  <c r="L208" i="21" s="1"/>
  <c r="L215" i="21" s="1"/>
  <c r="L185" i="21"/>
  <c r="I175" i="22"/>
  <c r="I201" i="21"/>
  <c r="I209" i="21"/>
  <c r="I208" i="21" s="1"/>
  <c r="I215" i="21" s="1"/>
  <c r="G175" i="22"/>
  <c r="G178" i="22"/>
  <c r="I127" i="21"/>
  <c r="J34" i="21"/>
  <c r="K127" i="21"/>
  <c r="I185" i="21"/>
  <c r="J201" i="21"/>
  <c r="K34" i="21"/>
  <c r="K202" i="21" s="1"/>
  <c r="K203" i="21" s="1"/>
  <c r="J210" i="21"/>
  <c r="J209" i="21" s="1"/>
  <c r="J208" i="21" s="1"/>
  <c r="K210" i="21"/>
  <c r="K209" i="21" s="1"/>
  <c r="K208" i="21" s="1"/>
  <c r="L19" i="21"/>
  <c r="L34" i="21" s="1"/>
  <c r="L218" i="21" l="1"/>
  <c r="J202" i="21"/>
  <c r="J203" i="21" s="1"/>
  <c r="L202" i="21"/>
  <c r="L203" i="21" s="1"/>
  <c r="I218" i="21"/>
  <c r="I202" i="21"/>
  <c r="I203" i="21" s="1"/>
  <c r="K218" i="21"/>
  <c r="K215" i="21"/>
  <c r="J218" i="21"/>
  <c r="J215" i="21"/>
  <c r="G151" i="20"/>
  <c r="I25" i="20" l="1"/>
  <c r="H25" i="20"/>
  <c r="G25" i="20"/>
  <c r="I86" i="20" l="1"/>
  <c r="H86" i="20"/>
  <c r="G86" i="20"/>
  <c r="I146" i="20" l="1"/>
  <c r="H146" i="20"/>
  <c r="G146" i="20"/>
  <c r="I115" i="20"/>
  <c r="H115" i="20"/>
  <c r="G115" i="20"/>
  <c r="I147" i="20" l="1"/>
  <c r="G147" i="20"/>
  <c r="H147" i="20"/>
  <c r="I81" i="20"/>
  <c r="H81" i="20"/>
  <c r="G81" i="20"/>
  <c r="I63" i="20"/>
  <c r="H63" i="20"/>
  <c r="G63" i="20"/>
  <c r="I177" i="20"/>
  <c r="I176" i="20" s="1"/>
  <c r="H177" i="20"/>
  <c r="H176" i="20" s="1"/>
  <c r="G177" i="20"/>
  <c r="G176" i="20" s="1"/>
  <c r="I174" i="20"/>
  <c r="H174" i="20"/>
  <c r="G174" i="20"/>
  <c r="I173" i="20"/>
  <c r="H173" i="20"/>
  <c r="G173" i="20"/>
  <c r="I172" i="20"/>
  <c r="H172" i="20"/>
  <c r="G172" i="20"/>
  <c r="I162" i="20"/>
  <c r="H162" i="20"/>
  <c r="G159" i="20"/>
  <c r="G162" i="20" s="1"/>
  <c r="I158" i="20"/>
  <c r="H158" i="20"/>
  <c r="G158" i="20"/>
  <c r="I154" i="20"/>
  <c r="H154" i="20"/>
  <c r="G154" i="20"/>
  <c r="I151" i="20"/>
  <c r="H151" i="20"/>
  <c r="G108" i="20"/>
  <c r="I99" i="20"/>
  <c r="H99" i="20"/>
  <c r="G99" i="20"/>
  <c r="I97" i="20"/>
  <c r="H97" i="20"/>
  <c r="G97" i="20"/>
  <c r="I95" i="20"/>
  <c r="H95" i="20"/>
  <c r="G95" i="20"/>
  <c r="I93" i="20"/>
  <c r="H93" i="20"/>
  <c r="G93" i="20"/>
  <c r="I88" i="20"/>
  <c r="H88" i="20"/>
  <c r="G88" i="20"/>
  <c r="I69" i="20"/>
  <c r="H69" i="20"/>
  <c r="G69" i="20"/>
  <c r="I67" i="20"/>
  <c r="H67" i="20"/>
  <c r="G67" i="20"/>
  <c r="I65" i="20"/>
  <c r="H65" i="20"/>
  <c r="G65" i="20"/>
  <c r="M62" i="20"/>
  <c r="L62" i="20"/>
  <c r="I31" i="20"/>
  <c r="H31" i="20"/>
  <c r="G31" i="20"/>
  <c r="I26" i="20"/>
  <c r="I28" i="20" s="1"/>
  <c r="H26" i="20"/>
  <c r="H28" i="20" s="1"/>
  <c r="G26" i="20"/>
  <c r="G28" i="20" s="1"/>
  <c r="I19" i="20"/>
  <c r="I22" i="20" s="1"/>
  <c r="H19" i="20"/>
  <c r="H22" i="20" s="1"/>
  <c r="G19" i="20"/>
  <c r="G22" i="20" s="1"/>
  <c r="I16" i="20"/>
  <c r="H16" i="20"/>
  <c r="G16" i="20"/>
  <c r="G18" i="20" s="1"/>
  <c r="G100" i="20" l="1"/>
  <c r="G163" i="20"/>
  <c r="H163" i="20"/>
  <c r="I163" i="20"/>
  <c r="H171" i="20"/>
  <c r="H170" i="20" s="1"/>
  <c r="H100" i="20"/>
  <c r="I171" i="20"/>
  <c r="I170" i="20" s="1"/>
  <c r="G32" i="20"/>
  <c r="I100" i="20"/>
  <c r="H18" i="20"/>
  <c r="H32" i="20" s="1"/>
  <c r="I18" i="20"/>
  <c r="I32" i="20" s="1"/>
  <c r="G171" i="20"/>
  <c r="G170" i="20" s="1"/>
  <c r="G169" i="20" s="1"/>
  <c r="I169" i="20" l="1"/>
  <c r="I178" i="20" s="1"/>
  <c r="H169" i="20"/>
  <c r="H178" i="20" s="1"/>
  <c r="H164" i="20"/>
  <c r="H165" i="20" s="1"/>
  <c r="G164" i="20"/>
  <c r="G165" i="20" s="1"/>
  <c r="I175" i="20"/>
  <c r="G178" i="20"/>
  <c r="G175" i="20"/>
  <c r="I164" i="20"/>
  <c r="I165" i="20" s="1"/>
  <c r="H175" i="20" l="1"/>
</calcChain>
</file>

<file path=xl/comments1.xml><?xml version="1.0" encoding="utf-8"?>
<comments xmlns="http://schemas.openxmlformats.org/spreadsheetml/2006/main">
  <authors>
    <author>Asta Česnauskienė</author>
    <author>Administrator</author>
    <author>Snieguole Kacerauskaite</author>
    <author>Skaistė Kliaubienė</author>
  </authors>
  <commentList>
    <comment ref="K16" authorId="0" shapeId="0">
      <text>
        <r>
          <rPr>
            <sz val="9"/>
            <color indexed="81"/>
            <rFont val="Tahoma"/>
            <family val="2"/>
            <charset val="186"/>
          </rPr>
          <t>Sportinių šokių federacijos reitingų varžybos „Klaipėda Open“, Europos merginų jaunimo U19 rankinio čempionatas, F2 Pasaulio čempionato etapas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 shapeId="0">
      <text>
        <r>
          <rPr>
            <sz val="9"/>
            <color indexed="81"/>
            <rFont val="Tahoma"/>
            <family val="2"/>
            <charset val="186"/>
          </rPr>
          <t>P-2.2.3.3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4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Skaistė Kliaubienė: </t>
        </r>
        <r>
          <rPr>
            <sz val="9"/>
            <color indexed="81"/>
            <rFont val="Tahoma"/>
            <family val="2"/>
            <charset val="186"/>
          </rPr>
          <t xml:space="preserve">Dviračių trekas, Sportuojančio vaiko krepšelis 50 proc.
</t>
        </r>
      </text>
    </comment>
    <comment ref="K26" authorId="0" shapeId="0">
      <text>
        <r>
          <rPr>
            <sz val="9"/>
            <color indexed="81"/>
            <rFont val="Tahoma"/>
            <family val="2"/>
            <charset val="186"/>
          </rPr>
          <t xml:space="preserve">Vandens festivalis ir Klaipėdos miesto sporto forumas/konferencija
</t>
        </r>
      </text>
    </comment>
    <comment ref="K29" authorId="1" shapeId="0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Baseino abonimentas 9 Eur ir priklauso 11 kartų apsilankyti baseine</t>
        </r>
      </text>
    </comment>
    <comment ref="E35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P-2.2.1.1
P-2.2.2.1
</t>
        </r>
      </text>
    </comment>
    <comment ref="J41" authorId="0" shapeId="0">
      <text>
        <r>
          <rPr>
            <sz val="9"/>
            <color indexed="81"/>
            <rFont val="Tahoma"/>
            <family val="2"/>
            <charset val="186"/>
          </rPr>
          <t xml:space="preserve">Naikupės g. 25
</t>
        </r>
      </text>
    </comment>
    <comment ref="M42" authorId="1" shapeId="0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Gorkio, Daukanto, Tilžės ir Naikupės g. 25 A</t>
        </r>
      </text>
    </comment>
    <comment ref="J43" authorId="1" shapeId="0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Naudojamas bus Gedminų g. 7</t>
        </r>
      </text>
    </comment>
    <comment ref="J47" authorId="0" shapeId="0">
      <text>
        <r>
          <rPr>
            <sz val="9"/>
            <color indexed="81"/>
            <rFont val="Tahoma"/>
            <family val="2"/>
            <charset val="186"/>
          </rPr>
          <t xml:space="preserve">varžybų pravedimui
</t>
        </r>
      </text>
    </comment>
    <comment ref="L54" authorId="0" shapeId="0">
      <text>
        <r>
          <rPr>
            <sz val="9"/>
            <color indexed="81"/>
            <rFont val="Tahoma"/>
            <family val="2"/>
            <charset val="186"/>
          </rPr>
          <t xml:space="preserve">uždangalas aukščio sektoriui
</t>
        </r>
      </text>
    </comment>
    <comment ref="J57" authorId="0" shapeId="0">
      <text>
        <r>
          <rPr>
            <sz val="9"/>
            <color indexed="81"/>
            <rFont val="Tahoma"/>
            <family val="2"/>
            <charset val="186"/>
          </rPr>
          <t>Parkai: Kar Kar; Sąjūdžio; Jono kalnelis, Ąžuolyno giraitė, Gedminų takai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58" authorId="1" shapeId="0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šuoliaduobių uždangalas</t>
        </r>
      </text>
    </comment>
    <comment ref="L58" authorId="1" shapeId="0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Uždangalas aukščio sektoriui</t>
        </r>
      </text>
    </comment>
    <comment ref="K60" authorId="1" shapeId="0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Sportininkų g. 46, paryžiaus Konumos 16 A, Taikos pr. 61 A, Dariaus ir Girėno g. 10</t>
        </r>
      </text>
    </comment>
    <comment ref="E64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P-2.2.2.1
P-2.2.3.1
</t>
        </r>
      </text>
    </comment>
    <comment ref="E65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P-2.2.1.3
</t>
        </r>
      </text>
    </comment>
    <comment ref="E69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P-2.2.3.2
P-2.2.3.4
</t>
        </r>
      </text>
    </comment>
    <comment ref="J74" authorId="0" shapeId="0">
      <text>
        <r>
          <rPr>
            <sz val="9"/>
            <color indexed="81"/>
            <rFont val="Tahoma"/>
            <family val="2"/>
            <charset val="186"/>
          </rPr>
          <t>VšĮ FM, VšĮ Futbolo klubas "Gintaras" ir Kęstučio Ivaškevičiaus futbolo akademija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75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P-2.2.3.1
</t>
        </r>
      </text>
    </comment>
    <comment ref="E89" authorId="2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7.2. Sporto paslaugų prieinamumo gerinimas visiems miesto gyventojams siekiant skatinti vaikų ir suaugusiųjų būti fiziškai aktyviais ir siekti rezultatų:
</t>
        </r>
        <r>
          <rPr>
            <sz val="9"/>
            <color indexed="81"/>
            <rFont val="Tahoma"/>
            <family val="2"/>
            <charset val="186"/>
          </rPr>
          <t xml:space="preserve">7.2.1. Sukurtas ir įgyvendinamas motyvuojančios sporto sistemos (fizinio aktyvumo ir aukšto sportinio meistriškumo) modelis 
</t>
        </r>
      </text>
    </comment>
    <comment ref="E90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P-2.2.3.1
</t>
        </r>
      </text>
    </comment>
    <comment ref="K94" authorId="3" shapeId="0">
      <text>
        <r>
          <rPr>
            <b/>
            <sz val="9"/>
            <color indexed="81"/>
            <rFont val="Tahoma"/>
            <family val="2"/>
            <charset val="186"/>
          </rPr>
          <t>Skaistė Kliaubienė:</t>
        </r>
        <r>
          <rPr>
            <sz val="9"/>
            <color indexed="81"/>
            <rFont val="Tahoma"/>
            <family val="2"/>
            <charset val="186"/>
          </rPr>
          <t xml:space="preserve">
Optimist pilnas komplektas 1 vnt. (6717,85 Eur)
ILCA pilnas komplektas 1 vnt. (9936,95 Eur)
ILCA 4 stiebo apačia 2 vnt. (225Eur už vnt.; 450 Eur 2 vnt. )
ILCA 4 burė 2 vnt. (657,5 Eur už vnt.; 1315 Eur 2 vnt.)
</t>
        </r>
      </text>
    </comment>
    <comment ref="E105" authorId="0" shapeId="0">
      <text>
        <r>
          <rPr>
            <sz val="9"/>
            <color indexed="81"/>
            <rFont val="Tahoma"/>
            <family val="2"/>
            <charset val="186"/>
          </rPr>
          <t>P-2.2.1.2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09" authorId="0" shapeId="0">
      <text>
        <r>
          <rPr>
            <sz val="9"/>
            <color indexed="81"/>
            <rFont val="Tahoma"/>
            <family val="2"/>
            <charset val="186"/>
          </rPr>
          <t>P-2.1.2.2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11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P-2.2.1.2.
</t>
        </r>
      </text>
    </comment>
    <comment ref="J112" authorId="0" shapeId="0">
      <text>
        <r>
          <rPr>
            <sz val="9"/>
            <color indexed="81"/>
            <rFont val="Tahoma"/>
            <family val="2"/>
            <charset val="186"/>
          </rPr>
          <t xml:space="preserve">Techninis projektas parengtas 2018 m.
</t>
        </r>
      </text>
    </comment>
    <comment ref="E113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P-2.2.1.2
</t>
        </r>
      </text>
    </comment>
    <comment ref="D114" authorId="2" shapeId="0">
      <text>
        <r>
          <rPr>
            <sz val="9"/>
            <color indexed="81"/>
            <rFont val="Tahoma"/>
            <family val="2"/>
            <charset val="186"/>
          </rPr>
          <t xml:space="preserve">KSP 2021-2030: </t>
        </r>
        <r>
          <rPr>
            <u/>
            <sz val="9"/>
            <color indexed="81"/>
            <rFont val="Tahoma"/>
            <family val="2"/>
            <charset val="186"/>
          </rPr>
          <t xml:space="preserve">atsakingi vykdytojai </t>
        </r>
        <r>
          <rPr>
            <sz val="9"/>
            <color indexed="81"/>
            <rFont val="Tahoma"/>
            <family val="2"/>
            <charset val="186"/>
          </rPr>
          <t>- KMSA / investuotojai, į</t>
        </r>
        <r>
          <rPr>
            <u/>
            <sz val="9"/>
            <color indexed="81"/>
            <rFont val="Tahoma"/>
            <family val="2"/>
            <charset val="186"/>
          </rPr>
          <t>gyvendinimo laikotarpis</t>
        </r>
        <r>
          <rPr>
            <sz val="9"/>
            <color indexed="81"/>
            <rFont val="Tahoma"/>
            <family val="2"/>
            <charset val="186"/>
          </rPr>
          <t xml:space="preserve"> - nevertinama 
</t>
        </r>
      </text>
    </comment>
    <comment ref="E114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P-2.2.1.2
</t>
        </r>
      </text>
    </comment>
    <comment ref="J114" authorId="0" shapeId="0">
      <text>
        <r>
          <rPr>
            <sz val="9"/>
            <color indexed="81"/>
            <rFont val="Tahoma"/>
            <family val="2"/>
            <charset val="186"/>
          </rPr>
          <t>techninis projektas parengtas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18" authorId="0" shapeId="0">
      <text>
        <r>
          <rPr>
            <sz val="9"/>
            <color indexed="81"/>
            <rFont val="Tahoma"/>
            <family val="2"/>
            <charset val="186"/>
          </rPr>
          <t>Laukininkų g. 28; Varpų g. 3; Kretigos g. 22; Paryžiaus Komunos g. 16A; I. Simonaitytės g. 2; Spoprtininkų g. 46.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22" authorId="0" shapeId="0">
      <text>
        <r>
          <rPr>
            <sz val="9"/>
            <color indexed="81"/>
            <rFont val="Tahoma"/>
            <family val="2"/>
            <charset val="186"/>
          </rPr>
          <t xml:space="preserve">Sportininkų g. 46
</t>
        </r>
      </text>
    </comment>
    <comment ref="J124" authorId="0" shapeId="0">
      <text>
        <r>
          <rPr>
            <sz val="9"/>
            <color indexed="81"/>
            <rFont val="Tahoma"/>
            <family val="2"/>
            <charset val="186"/>
          </rPr>
          <t>Dariaus ir Girėno g. 10
Lauko teniso aikštelės rekonstrukcijos darbai</t>
        </r>
      </text>
    </comment>
    <comment ref="J125" authorId="0" shapeId="0">
      <text>
        <r>
          <rPr>
            <sz val="9"/>
            <color indexed="81"/>
            <rFont val="Tahoma"/>
            <family val="2"/>
            <charset val="186"/>
          </rPr>
          <t>sporto salė Debreceno g. 48
Atlikti: sporto salės ir persirengimo kambarių su dušais bei WC šildymo sistemos atnaujinimą; elektros instaliacijos keitimo, vėdinimo sistemos įrengimo; trijų langų pakeitimo varstomais; vidaus apdailos remonto darbus</t>
        </r>
      </text>
    </comment>
    <comment ref="J126" authorId="3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Skaistė Kliaubienė:
</t>
        </r>
        <r>
          <rPr>
            <sz val="9"/>
            <color indexed="81"/>
            <rFont val="Tahoma"/>
            <family val="2"/>
            <charset val="186"/>
          </rPr>
          <t>Transporto priemonė skirta ūkinei veiklai vykdyti (mokyklų aikščių priežiūra). Veiklos nuoma 5 m.</t>
        </r>
        <r>
          <rPr>
            <b/>
            <sz val="9"/>
            <color indexed="81"/>
            <rFont val="Tahoma"/>
            <family val="2"/>
            <charset val="186"/>
          </rPr>
          <t xml:space="preserve"> </t>
        </r>
      </text>
    </comment>
    <comment ref="J127" authorId="1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Administrator:
</t>
        </r>
        <r>
          <rPr>
            <sz val="9"/>
            <color indexed="81"/>
            <rFont val="Tahoma"/>
            <family val="2"/>
            <charset val="186"/>
          </rPr>
          <t xml:space="preserve">Kretingos g. 23
Galutinė ir tiksli remontų darbų kaina paaiškės po atliktos ekspertizės. </t>
        </r>
      </text>
    </comment>
    <comment ref="J128" authorId="0" shapeId="0">
      <text>
        <r>
          <rPr>
            <sz val="9"/>
            <color indexed="81"/>
            <rFont val="Tahoma"/>
            <family val="2"/>
            <charset val="186"/>
          </rPr>
          <t xml:space="preserve">Sportininkų g. 46
</t>
        </r>
      </text>
    </comment>
    <comment ref="J129" authorId="3" shapeId="0">
      <text>
        <r>
          <rPr>
            <b/>
            <sz val="9"/>
            <color indexed="81"/>
            <rFont val="Tahoma"/>
            <family val="2"/>
            <charset val="186"/>
          </rPr>
          <t>Skaistė Kliaubienė:</t>
        </r>
        <r>
          <rPr>
            <sz val="9"/>
            <color indexed="81"/>
            <rFont val="Tahoma"/>
            <family val="2"/>
            <charset val="186"/>
          </rPr>
          <t xml:space="preserve">
Sportininkų g. 46</t>
        </r>
      </text>
    </comment>
    <comment ref="J130" authorId="0" shapeId="0">
      <text>
        <r>
          <rPr>
            <sz val="9"/>
            <color indexed="81"/>
            <rFont val="Tahoma"/>
            <family val="2"/>
            <charset val="186"/>
          </rPr>
          <t>S. Dariaus ir S. Girėno g. 10</t>
        </r>
      </text>
    </comment>
    <comment ref="J132" authorId="0" shapeId="0">
      <text>
        <r>
          <rPr>
            <sz val="9"/>
            <color indexed="81"/>
            <rFont val="Tahoma"/>
            <family val="2"/>
            <charset val="186"/>
          </rPr>
          <t xml:space="preserve">434 m2
</t>
        </r>
      </text>
    </comment>
    <comment ref="J136" authorId="0" shapeId="0">
      <text>
        <r>
          <rPr>
            <sz val="9"/>
            <color indexed="81"/>
            <rFont val="Tahoma"/>
            <family val="2"/>
            <charset val="186"/>
          </rPr>
          <t>antrame aukšte, dvi patalpos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37" authorId="0" shapeId="0">
      <text>
        <r>
          <rPr>
            <sz val="9"/>
            <color indexed="81"/>
            <rFont val="Tahoma"/>
            <family val="2"/>
            <charset val="186"/>
          </rPr>
          <t xml:space="preserve">antrame aukšte
</t>
        </r>
      </text>
    </comment>
    <comment ref="J140" authorId="0" shapeId="0">
      <text>
        <r>
          <rPr>
            <sz val="9"/>
            <color indexed="81"/>
            <rFont val="Tahoma"/>
            <family val="2"/>
            <charset val="186"/>
          </rPr>
          <t xml:space="preserve">Langų pakeitimas, dangos remonto darbai (šaligatvio remontas) ir bėgimo takelių prie maniežo įrengimo darbai
</t>
        </r>
      </text>
    </comment>
    <comment ref="E150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P-2.2.3.4
</t>
        </r>
      </text>
    </comment>
    <comment ref="E153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P-2.2.3.2
</t>
        </r>
      </text>
    </comment>
    <comment ref="E156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P-2.2.3.2.6
</t>
        </r>
      </text>
    </comment>
    <comment ref="E160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P-2.2.3.1
</t>
        </r>
      </text>
    </comment>
  </commentList>
</comments>
</file>

<file path=xl/comments2.xml><?xml version="1.0" encoding="utf-8"?>
<comments xmlns="http://schemas.openxmlformats.org/spreadsheetml/2006/main">
  <authors>
    <author>Asta Česnauskienė</author>
    <author>Administrator</author>
    <author>Snieguole Kacerauskaite</author>
    <author>Skaistė Kliaubienė</author>
  </authors>
  <commentList>
    <comment ref="K16" authorId="0" shapeId="0">
      <text>
        <r>
          <rPr>
            <sz val="9"/>
            <color indexed="81"/>
            <rFont val="Tahoma"/>
            <family val="2"/>
            <charset val="186"/>
          </rPr>
          <t xml:space="preserve">Sportinių šokių federacijos reitingų varžybos „Klaipėda Open“, Europos merginų jaunimo U19 rankinio čempionatas, F2 Pasaulio čempionato etapas
</t>
        </r>
      </text>
    </comment>
    <comment ref="E17" authorId="0" shapeId="0">
      <text>
        <r>
          <rPr>
            <sz val="9"/>
            <color indexed="81"/>
            <rFont val="Tahoma"/>
            <family val="2"/>
            <charset val="186"/>
          </rPr>
          <t>P-2.2.3.3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4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Skaistė Kliaubienė: </t>
        </r>
        <r>
          <rPr>
            <sz val="9"/>
            <color indexed="81"/>
            <rFont val="Tahoma"/>
            <family val="2"/>
            <charset val="186"/>
          </rPr>
          <t xml:space="preserve">Dviračių trekas, Sportuojančio vaiko krepšelis 50 proc.
</t>
        </r>
      </text>
    </comment>
    <comment ref="K26" authorId="0" shapeId="0">
      <text>
        <r>
          <rPr>
            <sz val="9"/>
            <color indexed="81"/>
            <rFont val="Tahoma"/>
            <family val="2"/>
            <charset val="186"/>
          </rPr>
          <t xml:space="preserve">Vandens festivalis ir Klaipėdos miesto sporto forumas/konferencija
</t>
        </r>
      </text>
    </comment>
    <comment ref="K29" authorId="1" shapeId="0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Baseino abonimentas 9 Eur ir priklauso 11 kartų apsilankyti baseine</t>
        </r>
      </text>
    </comment>
    <comment ref="E35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P-2.2.1.1
P-2.2.2.1
</t>
        </r>
      </text>
    </comment>
    <comment ref="J41" authorId="0" shapeId="0">
      <text>
        <r>
          <rPr>
            <sz val="9"/>
            <color indexed="81"/>
            <rFont val="Tahoma"/>
            <family val="2"/>
            <charset val="186"/>
          </rPr>
          <t xml:space="preserve">Naikupės g. 25
</t>
        </r>
      </text>
    </comment>
    <comment ref="M42" authorId="1" shapeId="0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Gorkio, Daukanto, Tilžės ir Naikupės g. 25 A</t>
        </r>
      </text>
    </comment>
    <comment ref="J43" authorId="1" shapeId="0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Naudojamas bus Gedminų g. 7</t>
        </r>
      </text>
    </comment>
    <comment ref="J47" authorId="0" shapeId="0">
      <text>
        <r>
          <rPr>
            <sz val="9"/>
            <color indexed="81"/>
            <rFont val="Tahoma"/>
            <family val="2"/>
            <charset val="186"/>
          </rPr>
          <t xml:space="preserve">varžybų pravedimui
</t>
        </r>
      </text>
    </comment>
    <comment ref="L54" authorId="0" shapeId="0">
      <text>
        <r>
          <rPr>
            <sz val="9"/>
            <color indexed="81"/>
            <rFont val="Tahoma"/>
            <family val="2"/>
            <charset val="186"/>
          </rPr>
          <t xml:space="preserve">uždangalas aukščio sektoriui
</t>
        </r>
      </text>
    </comment>
    <comment ref="J57" authorId="0" shapeId="0">
      <text>
        <r>
          <rPr>
            <sz val="9"/>
            <color indexed="81"/>
            <rFont val="Tahoma"/>
            <family val="2"/>
            <charset val="186"/>
          </rPr>
          <t>Parkai: Kar Kar; Sąjūdžio; Jono kalnelis, Ąžuolyno giraitė, Gedminų takai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58" authorId="1" shapeId="0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šuoliaduobių uždangalas</t>
        </r>
      </text>
    </comment>
    <comment ref="L58" authorId="1" shapeId="0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Uždangalas aukščio sektoriui</t>
        </r>
      </text>
    </comment>
    <comment ref="K60" authorId="1" shapeId="0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Sportininkų g. 46, paryžiaus Konumos 16 A, Taikos pr. 61 A, Dariaus ir Girėno g. 10</t>
        </r>
      </text>
    </comment>
    <comment ref="E64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P-2.2.2.1
P-2.2.3.1
</t>
        </r>
      </text>
    </comment>
    <comment ref="E65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P-2.2.1.3
</t>
        </r>
      </text>
    </comment>
    <comment ref="E69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P-2.2.3.2
P-2.2.3.4
</t>
        </r>
      </text>
    </comment>
    <comment ref="J74" authorId="0" shapeId="0">
      <text>
        <r>
          <rPr>
            <sz val="9"/>
            <color indexed="81"/>
            <rFont val="Tahoma"/>
            <family val="2"/>
            <charset val="186"/>
          </rPr>
          <t>VšĮ FM, VšĮ Futbolo klubas "Gintaras" ir Kęstučio Ivaškevičiaus futbolo akademija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75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P-2.2.3.1
</t>
        </r>
      </text>
    </comment>
    <comment ref="E89" authorId="2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7.2. Sporto paslaugų prieinamumo gerinimas visiems miesto gyventojams siekiant skatinti vaikų ir suaugusiųjų būti fiziškai aktyviais ir siekti rezultatų:
</t>
        </r>
        <r>
          <rPr>
            <sz val="9"/>
            <color indexed="81"/>
            <rFont val="Tahoma"/>
            <family val="2"/>
            <charset val="186"/>
          </rPr>
          <t xml:space="preserve">7.2.1. Sukurtas ir įgyvendinamas motyvuojančios sporto sistemos (fizinio aktyvumo ir aukšto sportinio meistriškumo) modelis 
</t>
        </r>
      </text>
    </comment>
    <comment ref="E90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P-2.2.3.1
</t>
        </r>
      </text>
    </comment>
    <comment ref="K94" authorId="3" shapeId="0">
      <text>
        <r>
          <rPr>
            <b/>
            <sz val="9"/>
            <color indexed="81"/>
            <rFont val="Tahoma"/>
            <family val="2"/>
            <charset val="186"/>
          </rPr>
          <t>Skaistė Kliaubienė:</t>
        </r>
        <r>
          <rPr>
            <sz val="9"/>
            <color indexed="81"/>
            <rFont val="Tahoma"/>
            <family val="2"/>
            <charset val="186"/>
          </rPr>
          <t xml:space="preserve">
Optimist pilnas komplektas 1 vnt. (6717,85 Eur)
ILCA pilnas komplektas 1 vnt. (9936,95 Eur)
ILCA 4 stiebo apačia 2 vnt. (225Eur už vnt.; 450 Eur 2 vnt. )
ILCA 4 burė 2 vnt. (657,5 Eur už vnt.; 1315 Eur 2 vnt.)
</t>
        </r>
      </text>
    </comment>
    <comment ref="E105" authorId="0" shapeId="0">
      <text>
        <r>
          <rPr>
            <sz val="9"/>
            <color indexed="81"/>
            <rFont val="Tahoma"/>
            <family val="2"/>
            <charset val="186"/>
          </rPr>
          <t>P-2.2.1.2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09" authorId="0" shapeId="0">
      <text>
        <r>
          <rPr>
            <sz val="9"/>
            <color indexed="81"/>
            <rFont val="Tahoma"/>
            <family val="2"/>
            <charset val="186"/>
          </rPr>
          <t>P-2.1.2.2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11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P-2.2.1.2.
</t>
        </r>
      </text>
    </comment>
    <comment ref="J112" authorId="0" shapeId="0">
      <text>
        <r>
          <rPr>
            <sz val="9"/>
            <color indexed="81"/>
            <rFont val="Tahoma"/>
            <family val="2"/>
            <charset val="186"/>
          </rPr>
          <t xml:space="preserve">Techninis projektas parengtas 2018 m.
</t>
        </r>
      </text>
    </comment>
    <comment ref="E113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P-2.2.1.2
</t>
        </r>
      </text>
    </comment>
    <comment ref="D114" authorId="2" shapeId="0">
      <text>
        <r>
          <rPr>
            <sz val="9"/>
            <color indexed="81"/>
            <rFont val="Tahoma"/>
            <family val="2"/>
            <charset val="186"/>
          </rPr>
          <t xml:space="preserve">KSP 2021-2030: </t>
        </r>
        <r>
          <rPr>
            <u/>
            <sz val="9"/>
            <color indexed="81"/>
            <rFont val="Tahoma"/>
            <family val="2"/>
            <charset val="186"/>
          </rPr>
          <t xml:space="preserve">atsakingi vykdytojai </t>
        </r>
        <r>
          <rPr>
            <sz val="9"/>
            <color indexed="81"/>
            <rFont val="Tahoma"/>
            <family val="2"/>
            <charset val="186"/>
          </rPr>
          <t>- KMSA / investuotojai, į</t>
        </r>
        <r>
          <rPr>
            <u/>
            <sz val="9"/>
            <color indexed="81"/>
            <rFont val="Tahoma"/>
            <family val="2"/>
            <charset val="186"/>
          </rPr>
          <t>gyvendinimo laikotarpis</t>
        </r>
        <r>
          <rPr>
            <sz val="9"/>
            <color indexed="81"/>
            <rFont val="Tahoma"/>
            <family val="2"/>
            <charset val="186"/>
          </rPr>
          <t xml:space="preserve"> - nevertinama 
</t>
        </r>
      </text>
    </comment>
    <comment ref="E114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P-2.2.1.2
</t>
        </r>
      </text>
    </comment>
    <comment ref="J114" authorId="0" shapeId="0">
      <text>
        <r>
          <rPr>
            <sz val="9"/>
            <color indexed="81"/>
            <rFont val="Tahoma"/>
            <family val="2"/>
            <charset val="186"/>
          </rPr>
          <t>techninis projektas parengtas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18" authorId="0" shapeId="0">
      <text>
        <r>
          <rPr>
            <sz val="9"/>
            <color indexed="81"/>
            <rFont val="Tahoma"/>
            <family val="2"/>
            <charset val="186"/>
          </rPr>
          <t>Laukininkų g. 28; Varpų g. 3; Kretigos g. 22; Paryžiaus Komunos g. 16A; I. Simonaitytės g. 2; Spoprtininkų g. 46.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22" authorId="0" shapeId="0">
      <text>
        <r>
          <rPr>
            <sz val="9"/>
            <color indexed="81"/>
            <rFont val="Tahoma"/>
            <family val="2"/>
            <charset val="186"/>
          </rPr>
          <t xml:space="preserve">Sportininkų g. 46
</t>
        </r>
      </text>
    </comment>
    <comment ref="J124" authorId="0" shapeId="0">
      <text>
        <r>
          <rPr>
            <sz val="9"/>
            <color indexed="81"/>
            <rFont val="Tahoma"/>
            <family val="2"/>
            <charset val="186"/>
          </rPr>
          <t>Dariaus ir Girėno g. 10
Lauko teniso aikštelės rekonstrukcijos darbai</t>
        </r>
      </text>
    </comment>
    <comment ref="J125" authorId="0" shapeId="0">
      <text>
        <r>
          <rPr>
            <sz val="9"/>
            <color indexed="81"/>
            <rFont val="Tahoma"/>
            <family val="2"/>
            <charset val="186"/>
          </rPr>
          <t>sporto salė Debreceno g. 48
Atlikti: sporto salės ir persirengimo kambarių su dušais bei WC šildymo sistemos atnaujinimą; elektros instaliacijos keitimo, vėdinimo sistemos įrengimo; trijų langų pakeitimo varstomais; vidaus apdailos remonto darbus</t>
        </r>
      </text>
    </comment>
    <comment ref="J126" authorId="3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Skaistė Kliaubienė:
</t>
        </r>
        <r>
          <rPr>
            <sz val="9"/>
            <color indexed="81"/>
            <rFont val="Tahoma"/>
            <family val="2"/>
            <charset val="186"/>
          </rPr>
          <t>Transporto priemonė skirta ūkinei veiklai vykdyti (mokyklų aikščių priežiūra). Veiklos nuoma 5 m.</t>
        </r>
        <r>
          <rPr>
            <b/>
            <sz val="9"/>
            <color indexed="81"/>
            <rFont val="Tahoma"/>
            <family val="2"/>
            <charset val="186"/>
          </rPr>
          <t xml:space="preserve"> </t>
        </r>
      </text>
    </comment>
    <comment ref="J127" authorId="1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Administrator:
</t>
        </r>
        <r>
          <rPr>
            <sz val="9"/>
            <color indexed="81"/>
            <rFont val="Tahoma"/>
            <family val="2"/>
            <charset val="186"/>
          </rPr>
          <t xml:space="preserve">Kretingos g. 23
Galutinė ir tiksli remontų darbų kaina paaiškės po atliktos ekspertizės. </t>
        </r>
      </text>
    </comment>
    <comment ref="J128" authorId="0" shapeId="0">
      <text>
        <r>
          <rPr>
            <sz val="9"/>
            <color indexed="81"/>
            <rFont val="Tahoma"/>
            <family val="2"/>
            <charset val="186"/>
          </rPr>
          <t xml:space="preserve">Sportininkų g. 46
</t>
        </r>
      </text>
    </comment>
    <comment ref="J129" authorId="3" shapeId="0">
      <text>
        <r>
          <rPr>
            <b/>
            <sz val="9"/>
            <color indexed="81"/>
            <rFont val="Tahoma"/>
            <family val="2"/>
            <charset val="186"/>
          </rPr>
          <t>Skaistė Kliaubienė:</t>
        </r>
        <r>
          <rPr>
            <sz val="9"/>
            <color indexed="81"/>
            <rFont val="Tahoma"/>
            <family val="2"/>
            <charset val="186"/>
          </rPr>
          <t xml:space="preserve">
Sportininkų g. 46</t>
        </r>
      </text>
    </comment>
    <comment ref="J130" authorId="0" shapeId="0">
      <text>
        <r>
          <rPr>
            <sz val="9"/>
            <color indexed="81"/>
            <rFont val="Tahoma"/>
            <family val="2"/>
            <charset val="186"/>
          </rPr>
          <t>S. Dariaus ir S. Girėno g. 10</t>
        </r>
      </text>
    </comment>
    <comment ref="J132" authorId="0" shapeId="0">
      <text>
        <r>
          <rPr>
            <sz val="9"/>
            <color indexed="81"/>
            <rFont val="Tahoma"/>
            <family val="2"/>
            <charset val="186"/>
          </rPr>
          <t xml:space="preserve">434 m2
</t>
        </r>
      </text>
    </comment>
    <comment ref="J136" authorId="0" shapeId="0">
      <text>
        <r>
          <rPr>
            <sz val="9"/>
            <color indexed="81"/>
            <rFont val="Tahoma"/>
            <family val="2"/>
            <charset val="186"/>
          </rPr>
          <t>antrame aukšte, dvi patalpos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37" authorId="0" shapeId="0">
      <text>
        <r>
          <rPr>
            <sz val="9"/>
            <color indexed="81"/>
            <rFont val="Tahoma"/>
            <family val="2"/>
            <charset val="186"/>
          </rPr>
          <t xml:space="preserve">antrame aukšte
</t>
        </r>
      </text>
    </comment>
    <comment ref="J140" authorId="0" shapeId="0">
      <text>
        <r>
          <rPr>
            <sz val="9"/>
            <color indexed="81"/>
            <rFont val="Tahoma"/>
            <family val="2"/>
            <charset val="186"/>
          </rPr>
          <t xml:space="preserve">Langų pakeitimas, dangos remonto darbai (šaligatvio remontas) ir bėgimo takelių prie maniežo įrengimo darbai
</t>
        </r>
      </text>
    </comment>
    <comment ref="E150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P-2.2.3.4
</t>
        </r>
      </text>
    </comment>
    <comment ref="E153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P-2.2.3.2
</t>
        </r>
      </text>
    </comment>
    <comment ref="E156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P-2.2.3.2.6
</t>
        </r>
      </text>
    </comment>
    <comment ref="E160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P-2.2.3.1
</t>
        </r>
      </text>
    </comment>
  </commentList>
</comments>
</file>

<file path=xl/comments3.xml><?xml version="1.0" encoding="utf-8"?>
<comments xmlns="http://schemas.openxmlformats.org/spreadsheetml/2006/main">
  <authors>
    <author>Asta Česnauskienė</author>
    <author>Administrator</author>
    <author>Snieguole Kacerauskaite</author>
    <author>Skaistė Kliaubienė</author>
    <author>Aušra Rulienė</author>
  </authors>
  <commentList>
    <comment ref="O15" authorId="0" shapeId="0">
      <text>
        <r>
          <rPr>
            <sz val="9"/>
            <color indexed="81"/>
            <rFont val="Tahoma"/>
            <family val="2"/>
            <charset val="186"/>
          </rPr>
          <t>Sportinių šokių federacijos reitingų varžybos „Klaipėda Open“, Europos merginų jaunimo U19 rankinio čempionatas, F2 Pasaulio čempionato etapas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6" authorId="0" shapeId="0">
      <text>
        <r>
          <rPr>
            <sz val="9"/>
            <color indexed="81"/>
            <rFont val="Tahoma"/>
            <family val="2"/>
            <charset val="186"/>
          </rPr>
          <t>P-2.2.3.3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M25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Skaistė Kliaubienė: </t>
        </r>
        <r>
          <rPr>
            <sz val="9"/>
            <color indexed="81"/>
            <rFont val="Tahoma"/>
            <family val="2"/>
            <charset val="186"/>
          </rPr>
          <t xml:space="preserve">Dviračių trekas, Sportuojančio vaiko krepšelis 50 proc.
</t>
        </r>
      </text>
    </comment>
    <comment ref="O27" authorId="0" shapeId="0">
      <text>
        <r>
          <rPr>
            <sz val="9"/>
            <color indexed="81"/>
            <rFont val="Tahoma"/>
            <family val="2"/>
            <charset val="186"/>
          </rPr>
          <t xml:space="preserve">Vandens festivalis ir Klaipėdos miesto sporto forumas/konferencija
</t>
        </r>
      </text>
    </comment>
    <comment ref="O31" authorId="1" shapeId="0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Baseino abonimentas 9 Eur ir priklauso 11 kartų apsilankyti baseine</t>
        </r>
      </text>
    </comment>
    <comment ref="F37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P-2.2.1.1
P-2.2.2.1
</t>
        </r>
      </text>
    </comment>
    <comment ref="M43" authorId="0" shapeId="0">
      <text>
        <r>
          <rPr>
            <sz val="9"/>
            <color indexed="81"/>
            <rFont val="Tahoma"/>
            <family val="2"/>
            <charset val="186"/>
          </rPr>
          <t xml:space="preserve">Kretingos g. 23
</t>
        </r>
      </text>
    </comment>
    <comment ref="M47" authorId="0" shapeId="0">
      <text>
        <r>
          <rPr>
            <sz val="9"/>
            <color indexed="81"/>
            <rFont val="Tahoma"/>
            <family val="2"/>
            <charset val="186"/>
          </rPr>
          <t xml:space="preserve">Naikupės g. 25
</t>
        </r>
      </text>
    </comment>
    <comment ref="Q48" authorId="1" shapeId="0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Gorkio, Daukanto, Tilžės ir Naikupės g. 25 A</t>
        </r>
      </text>
    </comment>
    <comment ref="M49" authorId="1" shapeId="0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Naudojamas bus Gedminų g. 7</t>
        </r>
      </text>
    </comment>
    <comment ref="M58" authorId="0" shapeId="0">
      <text>
        <r>
          <rPr>
            <sz val="9"/>
            <color indexed="81"/>
            <rFont val="Tahoma"/>
            <family val="2"/>
            <charset val="186"/>
          </rPr>
          <t xml:space="preserve">varžybų pravedimui
</t>
        </r>
      </text>
    </comment>
    <comment ref="M70" authorId="0" shapeId="0">
      <text>
        <r>
          <rPr>
            <sz val="9"/>
            <color indexed="81"/>
            <rFont val="Tahoma"/>
            <family val="2"/>
            <charset val="186"/>
          </rPr>
          <t xml:space="preserve">maniežo dangos priežiūrai
</t>
        </r>
      </text>
    </comment>
    <comment ref="M71" authorId="0" shapeId="0">
      <text>
        <r>
          <rPr>
            <sz val="9"/>
            <color indexed="81"/>
            <rFont val="Tahoma"/>
            <family val="2"/>
            <charset val="186"/>
          </rPr>
          <t xml:space="preserve">naujos darbo vietos įrengimui
</t>
        </r>
      </text>
    </comment>
    <comment ref="M72" authorId="0" shapeId="0">
      <text>
        <r>
          <rPr>
            <sz val="9"/>
            <color indexed="81"/>
            <rFont val="Tahoma"/>
            <family val="2"/>
            <charset val="186"/>
          </rPr>
          <t xml:space="preserve">naujos darbo vietos įrengimui
</t>
        </r>
      </text>
    </comment>
    <comment ref="P78" authorId="0" shapeId="0">
      <text>
        <r>
          <rPr>
            <sz val="9"/>
            <color indexed="81"/>
            <rFont val="Tahoma"/>
            <family val="2"/>
            <charset val="186"/>
          </rPr>
          <t xml:space="preserve">uždangalas aukščio sektoriui
</t>
        </r>
      </text>
    </comment>
    <comment ref="M81" authorId="0" shapeId="0">
      <text>
        <r>
          <rPr>
            <sz val="9"/>
            <color indexed="81"/>
            <rFont val="Tahoma"/>
            <family val="2"/>
            <charset val="186"/>
          </rPr>
          <t>Parkai: Kar Kar; Sąjūdžio; Jono kalnelis, Ąžuolyno giraitė, Gedminų takai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N82" authorId="0" shapeId="0">
      <text>
        <r>
          <rPr>
            <sz val="9"/>
            <color indexed="81"/>
            <rFont val="Tahoma"/>
            <family val="2"/>
            <charset val="186"/>
          </rPr>
          <t xml:space="preserve">Futbolo vartai (2), barjerų vežimėlis
</t>
        </r>
      </text>
    </comment>
    <comment ref="O82" authorId="1" shapeId="0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šuoliaduobių uždangalas</t>
        </r>
      </text>
    </comment>
    <comment ref="P82" authorId="1" shapeId="0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Uždangalas aukščio sektoriui</t>
        </r>
      </text>
    </comment>
    <comment ref="O84" authorId="1" shapeId="0">
      <text>
        <r>
          <rPr>
            <b/>
            <sz val="9"/>
            <color indexed="81"/>
            <rFont val="Tahoma"/>
            <family val="2"/>
            <charset val="186"/>
          </rPr>
          <t>Administrator:</t>
        </r>
        <r>
          <rPr>
            <sz val="9"/>
            <color indexed="81"/>
            <rFont val="Tahoma"/>
            <family val="2"/>
            <charset val="186"/>
          </rPr>
          <t xml:space="preserve">
Sportininkų g. 46, paryžiaus Konumos 16 A, Taikos pr. 61 A, Dariaus ir Girėno g. 10</t>
        </r>
      </text>
    </comment>
    <comment ref="F90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P-2.2.2.1
P-2.2.3.1
</t>
        </r>
      </text>
    </comment>
    <comment ref="F91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P-2.2.1.3
</t>
        </r>
      </text>
    </comment>
    <comment ref="F95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P-2.2.3.2
P-2.2.3.4
</t>
        </r>
      </text>
    </comment>
    <comment ref="M100" authorId="0" shapeId="0">
      <text>
        <r>
          <rPr>
            <sz val="9"/>
            <color indexed="81"/>
            <rFont val="Tahoma"/>
            <family val="2"/>
            <charset val="186"/>
          </rPr>
          <t>VšĮ FM, VšĮ Futbolo klubas "Gintaras" ir Kęstučio Ivaškevičiaus futbolo akademija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01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P-2.2.3.1
</t>
        </r>
      </text>
    </comment>
    <comment ref="F115" authorId="2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7.2. Sporto paslaugų prieinamumo gerinimas visiems miesto gyventojams siekiant skatinti vaikų ir suaugusiųjų būti fiziškai aktyviais ir siekti rezultatų:
</t>
        </r>
        <r>
          <rPr>
            <sz val="9"/>
            <color indexed="81"/>
            <rFont val="Tahoma"/>
            <family val="2"/>
            <charset val="186"/>
          </rPr>
          <t xml:space="preserve">7.2.1. Sukurtas ir įgyvendinamas motyvuojančios sporto sistemos (fizinio aktyvumo ir aukšto sportinio meistriškumo) modelis 
</t>
        </r>
      </text>
    </comment>
    <comment ref="F116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P-2.2.3.1
</t>
        </r>
      </text>
    </comment>
    <comment ref="O120" authorId="3" shapeId="0">
      <text>
        <r>
          <rPr>
            <b/>
            <sz val="9"/>
            <color indexed="81"/>
            <rFont val="Tahoma"/>
            <family val="2"/>
            <charset val="186"/>
          </rPr>
          <t>Skaistė Kliaubienė:</t>
        </r>
        <r>
          <rPr>
            <sz val="9"/>
            <color indexed="81"/>
            <rFont val="Tahoma"/>
            <family val="2"/>
            <charset val="186"/>
          </rPr>
          <t xml:space="preserve">
Optimist pilnas komplektas 1 vnt. (6717,85 Eur)
ILCA pilnas komplektas 1 vnt. (9936,95 Eur)
ILCA 4 stiebo apačia 2 vnt. (225Eur už vnt.; 450 Eur 2 vnt. )
ILCA 4 burė 2 vnt. (657,5 Eur už vnt.; 1315 Eur 2 vnt.)
</t>
        </r>
      </text>
    </comment>
    <comment ref="F130" authorId="0" shapeId="0">
      <text>
        <r>
          <rPr>
            <sz val="9"/>
            <color indexed="81"/>
            <rFont val="Tahoma"/>
            <family val="2"/>
            <charset val="186"/>
          </rPr>
          <t>P-2.2.1.2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30" authorId="2" shapeId="0">
      <text>
        <r>
          <rPr>
            <sz val="9"/>
            <color indexed="81"/>
            <rFont val="Tahoma"/>
            <family val="2"/>
            <charset val="186"/>
          </rPr>
          <t xml:space="preserve">Rengiama techn. užduotis ir paraiška techniniam projektui
</t>
        </r>
      </text>
    </comment>
    <comment ref="F134" authorId="0" shapeId="0">
      <text>
        <r>
          <rPr>
            <sz val="9"/>
            <color indexed="81"/>
            <rFont val="Tahoma"/>
            <family val="2"/>
            <charset val="186"/>
          </rPr>
          <t>P-2.1.2.2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36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P-2.2.1.2.
</t>
        </r>
      </text>
    </comment>
    <comment ref="M137" authorId="0" shapeId="0">
      <text>
        <r>
          <rPr>
            <sz val="9"/>
            <color indexed="81"/>
            <rFont val="Tahoma"/>
            <family val="2"/>
            <charset val="186"/>
          </rPr>
          <t xml:space="preserve">Techninis projektas parengtas 2018 m.
</t>
        </r>
      </text>
    </comment>
    <comment ref="F138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P-2.2.1.2
</t>
        </r>
      </text>
    </comment>
    <comment ref="E139" authorId="2" shapeId="0">
      <text>
        <r>
          <rPr>
            <sz val="9"/>
            <color indexed="81"/>
            <rFont val="Tahoma"/>
            <family val="2"/>
            <charset val="186"/>
          </rPr>
          <t xml:space="preserve">KSP 2021-2030: </t>
        </r>
        <r>
          <rPr>
            <u/>
            <sz val="9"/>
            <color indexed="81"/>
            <rFont val="Tahoma"/>
            <family val="2"/>
            <charset val="186"/>
          </rPr>
          <t xml:space="preserve">atsakingi vykdytojai </t>
        </r>
        <r>
          <rPr>
            <sz val="9"/>
            <color indexed="81"/>
            <rFont val="Tahoma"/>
            <family val="2"/>
            <charset val="186"/>
          </rPr>
          <t>- KMSA / investuotojai, į</t>
        </r>
        <r>
          <rPr>
            <u/>
            <sz val="9"/>
            <color indexed="81"/>
            <rFont val="Tahoma"/>
            <family val="2"/>
            <charset val="186"/>
          </rPr>
          <t>gyvendinimo laikotarpis</t>
        </r>
        <r>
          <rPr>
            <sz val="9"/>
            <color indexed="81"/>
            <rFont val="Tahoma"/>
            <family val="2"/>
            <charset val="186"/>
          </rPr>
          <t xml:space="preserve"> - nevertinama 
</t>
        </r>
      </text>
    </comment>
    <comment ref="F139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P-2.2.1.2
</t>
        </r>
      </text>
    </comment>
    <comment ref="M139" authorId="0" shapeId="0">
      <text>
        <r>
          <rPr>
            <sz val="9"/>
            <color indexed="81"/>
            <rFont val="Tahoma"/>
            <family val="2"/>
            <charset val="186"/>
          </rPr>
          <t>techninis projektas parengtas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M143" authorId="0" shapeId="0">
      <text>
        <r>
          <rPr>
            <sz val="9"/>
            <color indexed="81"/>
            <rFont val="Tahoma"/>
            <family val="2"/>
            <charset val="186"/>
          </rPr>
          <t>Laukininkų g. 28; Varpų g. 3; Kretigos g. 22; Paryžiaus Komunos g. 16A; I. Simonaitytės g. 2; Spoprtininkų g. 46.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N145" authorId="0" shapeId="0">
      <text>
        <r>
          <rPr>
            <sz val="9"/>
            <color indexed="81"/>
            <rFont val="Tahoma"/>
            <family val="2"/>
            <charset val="186"/>
          </rPr>
          <t>Paryžiaus Komunos g. 16 A, 2 vnt.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M146" authorId="0" shapeId="0">
      <text>
        <r>
          <rPr>
            <sz val="9"/>
            <color indexed="81"/>
            <rFont val="Tahoma"/>
            <family val="2"/>
            <charset val="186"/>
          </rPr>
          <t xml:space="preserve">Debreceno g. 41
</t>
        </r>
      </text>
    </comment>
    <comment ref="M147" authorId="0" shapeId="0">
      <text>
        <r>
          <rPr>
            <sz val="9"/>
            <color indexed="81"/>
            <rFont val="Tahoma"/>
            <family val="2"/>
            <charset val="186"/>
          </rPr>
          <t xml:space="preserve">Sportininkų g. 46
</t>
        </r>
      </text>
    </comment>
    <comment ref="N148" authorId="0" shapeId="0">
      <text>
        <r>
          <rPr>
            <sz val="9"/>
            <color indexed="81"/>
            <rFont val="Tahoma"/>
            <family val="2"/>
            <charset val="186"/>
          </rPr>
          <t xml:space="preserve">Prano Mašioto stadionui
</t>
        </r>
      </text>
    </comment>
    <comment ref="M149" authorId="0" shapeId="0">
      <text>
        <r>
          <rPr>
            <sz val="9"/>
            <color indexed="81"/>
            <rFont val="Tahoma"/>
            <family val="2"/>
            <charset val="186"/>
          </rPr>
          <t>Debreceno g. 48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M150" authorId="0" shapeId="0">
      <text>
        <r>
          <rPr>
            <sz val="9"/>
            <color indexed="81"/>
            <rFont val="Tahoma"/>
            <family val="2"/>
            <charset val="186"/>
          </rPr>
          <t xml:space="preserve">Sportininkų g. 46
</t>
        </r>
      </text>
    </comment>
    <comment ref="M151" authorId="0" shapeId="0">
      <text>
        <r>
          <rPr>
            <sz val="9"/>
            <color indexed="81"/>
            <rFont val="Tahoma"/>
            <family val="2"/>
            <charset val="186"/>
          </rPr>
          <t>Atnaujinti aikštelės inventorių, dangą ir apšvietimą (Dariaus ir Girėno g. 10)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M152" authorId="0" shapeId="0">
      <text>
        <r>
          <rPr>
            <sz val="9"/>
            <color indexed="81"/>
            <rFont val="Tahoma"/>
            <family val="2"/>
            <charset val="186"/>
          </rPr>
          <t xml:space="preserve">Sportininkų g. 46
</t>
        </r>
      </text>
    </comment>
    <comment ref="M153" authorId="0" shapeId="0">
      <text>
        <r>
          <rPr>
            <sz val="9"/>
            <color indexed="81"/>
            <rFont val="Tahoma"/>
            <family val="2"/>
            <charset val="186"/>
          </rPr>
          <t xml:space="preserve">6700 Eur VIP tribūnos rekuperacinės sistemos remontui įvykus avariniam gedimui (Sportininkų g. 46); 5800 Eur nuotekų siurblinės remontui įvykus avariniam gedimui
</t>
        </r>
      </text>
    </comment>
    <comment ref="M154" authorId="0" shapeId="0">
      <text>
        <r>
          <rPr>
            <sz val="9"/>
            <color indexed="81"/>
            <rFont val="Tahoma"/>
            <family val="2"/>
            <charset val="186"/>
          </rPr>
          <t>avariniai stogo remonto darbai Dariaus ir Girėno g. 10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M157" authorId="0" shapeId="0">
      <text>
        <r>
          <rPr>
            <sz val="9"/>
            <color indexed="81"/>
            <rFont val="Tahoma"/>
            <family val="2"/>
            <charset val="186"/>
          </rPr>
          <t xml:space="preserve">Sportininkų g. 46
</t>
        </r>
      </text>
    </comment>
    <comment ref="M159" authorId="0" shapeId="0">
      <text>
        <r>
          <rPr>
            <sz val="9"/>
            <color indexed="81"/>
            <rFont val="Tahoma"/>
            <family val="2"/>
            <charset val="186"/>
          </rPr>
          <t>Dariaus ir Girėno g. 10
Lauko teniso aikštelės rekonstrukcijos darbai</t>
        </r>
      </text>
    </comment>
    <comment ref="M160" authorId="0" shapeId="0">
      <text>
        <r>
          <rPr>
            <sz val="9"/>
            <color indexed="81"/>
            <rFont val="Tahoma"/>
            <family val="2"/>
            <charset val="186"/>
          </rPr>
          <t>sporto salė Debreceno g. 48
Atlikti: sporto salės ir persirengimo kambarių su dušais bei WC šildymo sistemos atnaujinimą; elektros instaliacijos keitimo, vėdinimo sistemos įrengimo; trijų langų pakeitimo varstomais; vidaus apdailos remonto darbus</t>
        </r>
      </text>
    </comment>
    <comment ref="M161" authorId="3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Skaistė Kliaubienė:
</t>
        </r>
        <r>
          <rPr>
            <sz val="9"/>
            <color indexed="81"/>
            <rFont val="Tahoma"/>
            <family val="2"/>
            <charset val="186"/>
          </rPr>
          <t>Transporto priemonė skirta ūkinei veiklai vykdyti (mokyklų aikščių priežiūra). Veiklos nuoma 5 m.</t>
        </r>
        <r>
          <rPr>
            <b/>
            <sz val="9"/>
            <color indexed="81"/>
            <rFont val="Tahoma"/>
            <family val="2"/>
            <charset val="186"/>
          </rPr>
          <t xml:space="preserve"> </t>
        </r>
      </text>
    </comment>
    <comment ref="M162" authorId="1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Administrator:
</t>
        </r>
        <r>
          <rPr>
            <sz val="9"/>
            <color indexed="81"/>
            <rFont val="Tahoma"/>
            <family val="2"/>
            <charset val="186"/>
          </rPr>
          <t>Kretingos g. 23
Galutinė ir tiksli remontų darbų kaina paaiškės po atliktos ekspertizės. Ekspertizės atlikimo data numatyta iki 2022-12-31 dienos.</t>
        </r>
      </text>
    </comment>
    <comment ref="M163" authorId="0" shapeId="0">
      <text>
        <r>
          <rPr>
            <sz val="9"/>
            <color indexed="81"/>
            <rFont val="Tahoma"/>
            <family val="2"/>
            <charset val="186"/>
          </rPr>
          <t xml:space="preserve">Sportininkų g. 46
</t>
        </r>
      </text>
    </comment>
    <comment ref="M164" authorId="3" shapeId="0">
      <text>
        <r>
          <rPr>
            <b/>
            <sz val="9"/>
            <color indexed="81"/>
            <rFont val="Tahoma"/>
            <family val="2"/>
            <charset val="186"/>
          </rPr>
          <t>Skaistė Kliaubienė:</t>
        </r>
        <r>
          <rPr>
            <sz val="9"/>
            <color indexed="81"/>
            <rFont val="Tahoma"/>
            <family val="2"/>
            <charset val="186"/>
          </rPr>
          <t xml:space="preserve">
Sportininkų g. 46</t>
        </r>
      </text>
    </comment>
    <comment ref="M165" authorId="0" shapeId="0">
      <text>
        <r>
          <rPr>
            <sz val="9"/>
            <color indexed="81"/>
            <rFont val="Tahoma"/>
            <family val="2"/>
            <charset val="186"/>
          </rPr>
          <t>S. Dariaus ir S. Girėno g. 10</t>
        </r>
      </text>
    </comment>
    <comment ref="M167" authorId="4" shapeId="0">
      <text>
        <r>
          <rPr>
            <sz val="9"/>
            <color indexed="81"/>
            <rFont val="Tahoma"/>
            <family val="2"/>
            <charset val="186"/>
          </rPr>
          <t>pirmo aukšto holas, koridorius</t>
        </r>
      </text>
    </comment>
    <comment ref="M170" authorId="0" shapeId="0">
      <text>
        <r>
          <rPr>
            <sz val="9"/>
            <color indexed="81"/>
            <rFont val="Tahoma"/>
            <family val="2"/>
            <charset val="186"/>
          </rPr>
          <t xml:space="preserve">434 m2
</t>
        </r>
      </text>
    </comment>
    <comment ref="M172" authorId="0" shapeId="0">
      <text>
        <r>
          <rPr>
            <sz val="9"/>
            <color indexed="81"/>
            <rFont val="Tahoma"/>
            <family val="2"/>
            <charset val="186"/>
          </rPr>
          <t>antrame aukšte, dvi patalpos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M173" authorId="0" shapeId="0">
      <text>
        <r>
          <rPr>
            <sz val="9"/>
            <color indexed="81"/>
            <rFont val="Tahoma"/>
            <family val="2"/>
            <charset val="186"/>
          </rPr>
          <t xml:space="preserve">antrame aukšte
</t>
        </r>
      </text>
    </comment>
    <comment ref="M176" authorId="0" shapeId="0">
      <text>
        <r>
          <rPr>
            <sz val="9"/>
            <color indexed="81"/>
            <rFont val="Tahoma"/>
            <family val="2"/>
            <charset val="186"/>
          </rPr>
          <t xml:space="preserve">Langų pakeitimas, dangos remonto darbai (šaligatvio remontas) ir bėgimo takelių prie maniežo įrengimo darbai
</t>
        </r>
      </text>
    </comment>
    <comment ref="M183" authorId="0" shapeId="0">
      <text>
        <r>
          <rPr>
            <sz val="9"/>
            <color indexed="81"/>
            <rFont val="Tahoma"/>
            <family val="2"/>
            <charset val="186"/>
          </rPr>
          <t>246 m2.
Pastato stogo remontas buvo atliktas 2003 m., ir dėl laiko bei atmosferos poveikio kai kurios stogo dangos dalys jau yra nesandarios ir esant didesniam kritulių kiekiui vanduo sunkasi į patalpas, taip gadindamas mokyklos turtą, pastato konstrukcijas, elektros instaliaciją ir t.t.</t>
        </r>
      </text>
    </comment>
    <comment ref="F188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P-2.2.3.4
</t>
        </r>
      </text>
    </comment>
    <comment ref="F191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P-2.2.3.2
</t>
        </r>
      </text>
    </comment>
    <comment ref="F194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P-2.2.3.2.6
</t>
        </r>
      </text>
    </comment>
    <comment ref="F198" authorId="0" shapeId="0">
      <text>
        <r>
          <rPr>
            <sz val="9"/>
            <color indexed="81"/>
            <rFont val="Tahoma"/>
            <family val="2"/>
            <charset val="186"/>
          </rPr>
          <t xml:space="preserve">P-2.2.3.1
</t>
        </r>
      </text>
    </comment>
  </commentList>
</comments>
</file>

<file path=xl/sharedStrings.xml><?xml version="1.0" encoding="utf-8"?>
<sst xmlns="http://schemas.openxmlformats.org/spreadsheetml/2006/main" count="1356" uniqueCount="276">
  <si>
    <t>Uždavinio kodas</t>
  </si>
  <si>
    <t>Priemonės kodas</t>
  </si>
  <si>
    <t>Pavadinimas</t>
  </si>
  <si>
    <t>Finansavimo šaltinis</t>
  </si>
  <si>
    <t>Strateginis tikslas 03. Užtikrinti gyventojams aukštą švietimo, kultūros, socialinių, sporto ir sveikatos apsaugos paslaugų kokybę ir prieinamumą</t>
  </si>
  <si>
    <t>11 Kūno kultūros ir sporto plėtros programa</t>
  </si>
  <si>
    <t>01</t>
  </si>
  <si>
    <t>Sudaryti sąlygas ugdyti sveiką ir fiziškai aktyvią miesto bendruomenę, profesionaliai atrinkti ir ugdyti talentingus olimpinės pamainos sportininkus</t>
  </si>
  <si>
    <t>Pritraukti didesnį dalyvių skaičių, užtikrinant sporto renginių organizavimo kokybę</t>
  </si>
  <si>
    <t>SB</t>
  </si>
  <si>
    <t>Iš viso:</t>
  </si>
  <si>
    <t>02</t>
  </si>
  <si>
    <t>Suorganizuota pagerbimo ir viešinimo renginių, skaičius</t>
  </si>
  <si>
    <t>03</t>
  </si>
  <si>
    <t>Iš viso uždaviniui:</t>
  </si>
  <si>
    <t>Sudaryti sąlygas sportuoti visų amžiaus grupių miestiečiams, įgyvendinant sveikos gyvensenos ir fizinio aktyvumo programas</t>
  </si>
  <si>
    <t>Sąlygų ugdytis biudžetinėse sporto įstaigose sudarymas:</t>
  </si>
  <si>
    <t>SB(SP)</t>
  </si>
  <si>
    <t>BĮ Klaipėdos „Viesulo“ sporto centre</t>
  </si>
  <si>
    <t>BĮ Klaipėdos „Gintaro“ sporto centre</t>
  </si>
  <si>
    <t>BĮ Klaipėdos Vlado Knašiaus krepšinio mokykloje</t>
  </si>
  <si>
    <t xml:space="preserve">buriavimo, irklavimo, baidarių ir kanojų irklavimo sporto šakų </t>
  </si>
  <si>
    <t>04</t>
  </si>
  <si>
    <t>I</t>
  </si>
  <si>
    <t>LRVB</t>
  </si>
  <si>
    <t>Tinkamai reprezentuoti miestą šalies ir tarptautiniuose sporto renginiuose</t>
  </si>
  <si>
    <t>Skirta stipendijų sportininkams, skaičius</t>
  </si>
  <si>
    <t>Iš viso tikslui:</t>
  </si>
  <si>
    <t>11</t>
  </si>
  <si>
    <t>Iš viso programai:</t>
  </si>
  <si>
    <t>Finansavimo šaltinių suvestinė</t>
  </si>
  <si>
    <t>Finansavimo šaltiniai</t>
  </si>
  <si>
    <t>SAVIVALDYBĖS LĖŠOS</t>
  </si>
  <si>
    <t>SB(SPL)</t>
  </si>
  <si>
    <t>05</t>
  </si>
  <si>
    <t>Miestą reprezentuojančių komandų, miestą garsinančių individualių sporto šakų sportininkų ir trenerių pagerbimas</t>
  </si>
  <si>
    <t>BĮ Klaipėdos miesto sporto bazių valdymo centre</t>
  </si>
  <si>
    <t>BĮ Klaipėdos miesto sporto bazių valdymo centro pastatų patalpų ir įrenginių atnaujinimo darbai</t>
  </si>
  <si>
    <t>BĮ Klaipėdos miesto lengvosios atletikos mokykloje</t>
  </si>
  <si>
    <r>
      <t xml:space="preserve">Pajamų imokų likutis </t>
    </r>
    <r>
      <rPr>
        <b/>
        <sz val="10"/>
        <rFont val="Times New Roman"/>
        <family val="1"/>
        <charset val="186"/>
      </rPr>
      <t>SB(SPL)</t>
    </r>
  </si>
  <si>
    <t>SB(L)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</si>
  <si>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</si>
  <si>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Neatlygintinai suteikta sporto bazių sporto renginiams, val.</t>
  </si>
  <si>
    <t>Suorganizuota renginių, skaičius</t>
  </si>
  <si>
    <t>Asmenų, lankančių sporto organizacijas, skaičius</t>
  </si>
  <si>
    <t>Sporto bazių paslaugų teikimas sporto renginiams vykdyti</t>
  </si>
  <si>
    <t>Suteikta paslaugų, valandų skaičius</t>
  </si>
  <si>
    <t>Paslaugų miesto bendruomenei teikimas Klaipėdos miesto daugiafunkciame sveikatingumo centre</t>
  </si>
  <si>
    <t>________________________________________</t>
  </si>
  <si>
    <t>06</t>
  </si>
  <si>
    <t>07</t>
  </si>
  <si>
    <t>Neatlygintinai suteiktų sporto bazių paslaugų kompensavimas</t>
  </si>
  <si>
    <t>Fizinių ir juridinių asmenų, neatlygintinai gaunančių sporto bazių paslaugas, skaičius</t>
  </si>
  <si>
    <t>Klaipėdos miesto antrųjų klasių mokinių mokymas plaukti</t>
  </si>
  <si>
    <t>Apmokyta plaukti vaikų, skaičius</t>
  </si>
  <si>
    <t>Įvertinta paraiškų, skaičius</t>
  </si>
  <si>
    <t xml:space="preserve">Reprezentacinių Klaipėdos miesto sporto komandų dalinis finansavimas  </t>
  </si>
  <si>
    <t xml:space="preserve">Stipendijų mokėjimas perspektyviems Klaipėdos miesto sportininkams   </t>
  </si>
  <si>
    <t>Vidutinis sportininkų, dalyvavusių programose, skaičius, tūkst.</t>
  </si>
  <si>
    <t>SB(P)</t>
  </si>
  <si>
    <r>
      <t xml:space="preserve">Savivaldybės paskolų lėšos </t>
    </r>
    <r>
      <rPr>
        <b/>
        <sz val="10"/>
        <rFont val="Times New Roman"/>
        <family val="1"/>
        <charset val="186"/>
      </rPr>
      <t>SB(P)</t>
    </r>
  </si>
  <si>
    <t>Asmenų, lankančių įstaigą, skaičius</t>
  </si>
  <si>
    <t>Miesto bendruomenei aktualių sporto renginių, švenčių organizavimas</t>
  </si>
  <si>
    <t>Sportinės veiklos projektų dalinis finansavimas:</t>
  </si>
  <si>
    <t>Finansuota projektų, iš viso:</t>
  </si>
  <si>
    <t>Valdoma sporto bazių, skaičius</t>
  </si>
  <si>
    <t>Suteikta bazių paslauga, įstaigų skaičius</t>
  </si>
  <si>
    <t>Finansuota federacijų veikla, skaičius</t>
  </si>
  <si>
    <t>Įsigyta prekių ar reprezentacinių leidinių, vnt.</t>
  </si>
  <si>
    <t>Vidutinis sportuojančių neįgalių vaikų, skaičius</t>
  </si>
  <si>
    <t>Motyvuojančios sporto sistemos (fizinio aktyvumo ir aukšto sportinio meistriškumo) modelio įgyvendinimas</t>
  </si>
  <si>
    <t>Sporto bazių paslaugų sporto renginiams vykdyti, poreikis, val.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</si>
  <si>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</si>
  <si>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Pajamų įmokos už paslaugas </t>
    </r>
    <r>
      <rPr>
        <b/>
        <sz val="10"/>
        <rFont val="Times New Roman"/>
        <family val="1"/>
        <charset val="186"/>
      </rPr>
      <t>SB(SP)</t>
    </r>
  </si>
  <si>
    <t>P1</t>
  </si>
  <si>
    <t>Savivaldybės biudžetas, iš jo:</t>
  </si>
  <si>
    <t>Įrengti naujas ir modernizuoti esamas sporto bazes, užtikrinti įstaigų ūkinį aptarnavimą</t>
  </si>
  <si>
    <t xml:space="preserve">Sporto infrastruktūros objektų modernizavimas ir plėtra:
</t>
  </si>
  <si>
    <t>Sporto skyrius</t>
  </si>
  <si>
    <t>Turto valdymo skyrius</t>
  </si>
  <si>
    <t>Statinių administravimo skyrius</t>
  </si>
  <si>
    <t xml:space="preserve">Sporto infrastruktūros objektų einamasis remontas, techninis ir ūkinis aptarnavimas:                                 </t>
  </si>
  <si>
    <t xml:space="preserve">Naujos sporto salės statyba </t>
  </si>
  <si>
    <t>Įsigyta sportinės įrangos, vnt.</t>
  </si>
  <si>
    <t xml:space="preserve">Klaipėdos sunkiosios atletikos centro statyba </t>
  </si>
  <si>
    <t>BĮ Klaipėdos „Gintaro“ sporto centro pastato patalpų atnaujinimo darbai</t>
  </si>
  <si>
    <t>Parengtas techninis projektas, vnt.</t>
  </si>
  <si>
    <t>BĮ Klaipėdos lengvosios atletikos mokyklos pastato (maniežo) renovacija</t>
  </si>
  <si>
    <t>Atliekama stadionų ir aikščių dangos (dirbtinės ir žolės) priežiūra, proc.</t>
  </si>
  <si>
    <t xml:space="preserve">sportuojančio vaiko ugdymo </t>
  </si>
  <si>
    <t xml:space="preserve">tradicinių tarptautinių sporto renginių </t>
  </si>
  <si>
    <t xml:space="preserve">„Sportas visiems“ renginių </t>
  </si>
  <si>
    <t xml:space="preserve">miesto sporto šakų federacijų </t>
  </si>
  <si>
    <t>VšĮ Klaipėdos krašto buriavimo sporto mokyklos „Žiemys“ dalininko kapitalo didinimas</t>
  </si>
  <si>
    <t>Padidintas kapitalas, proc.</t>
  </si>
  <si>
    <t>Įsigyta persirengimo konteinerių, vnt.</t>
  </si>
  <si>
    <t>tūkst. Eur</t>
  </si>
  <si>
    <t>SB'</t>
  </si>
  <si>
    <t>SB(L)'</t>
  </si>
  <si>
    <t>SB(P)'</t>
  </si>
  <si>
    <t>LRVB'</t>
  </si>
  <si>
    <t>Vidutinis sportuojančių neįgalių vaikų skaičius</t>
  </si>
  <si>
    <t>Senjorų ir neįgaliųjų užsiėmimų Klaipėdos baseine skaičius</t>
  </si>
  <si>
    <t>Papriemonės kodas</t>
  </si>
  <si>
    <t xml:space="preserve">Sporto skyrius – priemonės vykdytojas, </t>
  </si>
  <si>
    <t>Planavimo ir analizės skyrius – programos sąmatų tvirtinimas</t>
  </si>
  <si>
    <t>Sveikatos apsaugos skyrius – priemonės vykdymas, Planavimo ir analizės skyrius – programos sąmatos tvirtintojas</t>
  </si>
  <si>
    <t>planas</t>
  </si>
  <si>
    <t>KŪNO KULTŪROS IR SPORTO PLĖTROS PROGRAMOS (NR. 11)</t>
  </si>
  <si>
    <t>Veiklos plano tikslo kodas</t>
  </si>
  <si>
    <t>Priemonės požymis*</t>
  </si>
  <si>
    <t>Vykdytojas (skyrius/asmuo)</t>
  </si>
  <si>
    <t>2024-ųjų metų lėšų projektas</t>
  </si>
  <si>
    <t>2023-ieji metai</t>
  </si>
  <si>
    <t>2024-ieji metai</t>
  </si>
  <si>
    <t>Produkto kriterijaus</t>
  </si>
  <si>
    <t>Dengto futbolo maniežo statyba</t>
  </si>
  <si>
    <t>08</t>
  </si>
  <si>
    <t>09</t>
  </si>
  <si>
    <t>Įsigytas automobilis ūkiniam aptarnavimui, vnt.</t>
  </si>
  <si>
    <t>P</t>
  </si>
  <si>
    <t>T</t>
  </si>
  <si>
    <t>N</t>
  </si>
  <si>
    <t>Įsigyta treniruoklių salės grindų danga, vnt.</t>
  </si>
  <si>
    <t>Įsigyta spintų sekcija, vnt.</t>
  </si>
  <si>
    <t>Valdoma sporto aikštynų, skaičius</t>
  </si>
  <si>
    <t>Valdoma sporto aikštelių su  įrenginiais, skaičius</t>
  </si>
  <si>
    <t>Futbolą lankančių asmenų skaičius, iš jų:</t>
  </si>
  <si>
    <t>Asmenų, gaunančių fizinio aktyvumo krepšelį, skaičius</t>
  </si>
  <si>
    <t>Asmenų, gaunančių sporto krepšelį, skaičius</t>
  </si>
  <si>
    <t>Neįgaliųjų asmenų skaičius</t>
  </si>
  <si>
    <t>Finansuota futbolo sporto organizacijų, skaičius</t>
  </si>
  <si>
    <t>futbolo sporto šakos motyvuojančio (diferencijuoto) krepšelio principu</t>
  </si>
  <si>
    <t>Dalyvauta tarptautinėse regatose, skaičius</t>
  </si>
  <si>
    <t>Sporto organizacijų, dalyvaujančių sporto apskaitos ir kontrolės sistemoje, skaičius</t>
  </si>
  <si>
    <t>Aukšto meistriškumo sportininkų skaičius</t>
  </si>
  <si>
    <r>
      <t>Įsigyta</t>
    </r>
    <r>
      <rPr>
        <sz val="10"/>
        <rFont val="Times New Roman"/>
        <family val="1"/>
        <charset val="186"/>
      </rPr>
      <t xml:space="preserve"> dviračių, vnt.</t>
    </r>
  </si>
  <si>
    <t>Įdiegta informacinė sistema sportuojančių vaikų lankomumo apskaitai užtikrinti, proc.</t>
  </si>
  <si>
    <t>Pastatyti biotualetai prie stadionų, vnt.</t>
  </si>
  <si>
    <t>Įsigytas siurblys, vnt.</t>
  </si>
  <si>
    <t>Įsigyta stacionari kompiuterinė įranga, vnt.</t>
  </si>
  <si>
    <t>Įsigyta nešiojama kompiuterinė įranga, vnt.</t>
  </si>
  <si>
    <t>Atlikti dušinių remonto darbai, proc.</t>
  </si>
  <si>
    <t>Įsigyta rekuperacinė vėdinimo sistema, vnt.</t>
  </si>
  <si>
    <t>Atlikti dirbtinės dangos aikštės apšvietimo lempų keitimo darbai, proc.</t>
  </si>
  <si>
    <t>Atlikti lengvosios atletikos sektorių linijų braižymo darbai, proc.</t>
  </si>
  <si>
    <t>Atlikti baseino langų keitimo ir apdailos darbai, proc.</t>
  </si>
  <si>
    <t>Atlikti akustinės sistemos remonto darbai, proc.</t>
  </si>
  <si>
    <t>Atlikti stogo remonto darbai, proc.</t>
  </si>
  <si>
    <t>Finansuota programų, skaičius</t>
  </si>
  <si>
    <t>Pasirašyta bendradarbiavimo sutarčių su nacionalinėmis sporto šakų federacijomis, skaičius</t>
  </si>
  <si>
    <t>Sudalyvauta oficialiose tarptautinėse varžybose, skaičius</t>
  </si>
  <si>
    <t>Atlikta rangos darbų, proc.</t>
  </si>
  <si>
    <t>P   I</t>
  </si>
  <si>
    <t>P    I</t>
  </si>
  <si>
    <t>BĮ Klaipėdos lengvosios atletikos mokyklos pastato atnaujinimo darbai</t>
  </si>
  <si>
    <t>Įdiegtos sistemos palaikymas, proc.</t>
  </si>
  <si>
    <t>Statybos ir infrastruktūros plėtros skyrius</t>
  </si>
  <si>
    <t>Komunalinių paslaugų įsigijimas:</t>
  </si>
  <si>
    <t xml:space="preserve"> - šildymo, vandens, nuotekų</t>
  </si>
  <si>
    <t xml:space="preserve"> - elektros energijos</t>
  </si>
  <si>
    <t>Įstaigų, kurioms elektros energija įsigyjama centralizuotai, skaičius</t>
  </si>
  <si>
    <t>Suteikta fizinio aktyvumo krepšelių, asmenų skaičius</t>
  </si>
  <si>
    <t>Suteikta sporto krepšelių, asmenų skaičius</t>
  </si>
  <si>
    <t>miesto jachtų su jaunųjų buriuotojų įgulomis dalyvavimo tarptautinėse regatose</t>
  </si>
  <si>
    <t>Atlikti lauko aikštyno remonto darbai, proc.</t>
  </si>
  <si>
    <t>Atlikti sporto salės dalinio remonto darbai, proc.</t>
  </si>
  <si>
    <t>Įsigyta stacionarių kompiuterių, vnt.</t>
  </si>
  <si>
    <t>Įsigyta kondicionierių, vnt.</t>
  </si>
  <si>
    <t>Įsigyta pėdų dezinfekatorių, vnt.</t>
  </si>
  <si>
    <t>Įsigyta maudymosi kostiumų džiovintuvų, vnt.</t>
  </si>
  <si>
    <t>Įsigyta imtynių kilimų, vnt.</t>
  </si>
  <si>
    <t>Įsigyta imtynių kilimų uždangalų, vnt.</t>
  </si>
  <si>
    <t>Įsigyta baldų (vitrinų) ekspozicijai, vnt.</t>
  </si>
  <si>
    <t xml:space="preserve"> Informacinių technologijų skyrius</t>
  </si>
  <si>
    <t>Atliktas poveikio duomenų apsaugos vertinimas, proc.</t>
  </si>
  <si>
    <t>Įgyvendinta  Lietuvos krepšinio šimtmečio programa, proc.</t>
  </si>
  <si>
    <t>Suorganizuotas pasaulio paplūdimio tinklinio turas, vnt.</t>
  </si>
  <si>
    <t>Suorganizuotas Klaipėdos miesto sporto festivalis, vnt.</t>
  </si>
  <si>
    <t>Sportininkų, gavusių mokslines medicinines diagnostikos paslaugas, skaičius</t>
  </si>
  <si>
    <t>P    T</t>
  </si>
  <si>
    <t>P   T</t>
  </si>
  <si>
    <t>Mokslinės medicininės diagnostikos paslaugų teikimas aukšto meistriškumo sportininkams</t>
  </si>
  <si>
    <t>Sporto salių bendrojo ugdymo mokyklose ir kitose sporto bazėse poreikis, val. skaičius</t>
  </si>
  <si>
    <t>Klaipėdos baseino ir elektronikos nuomos poreikis, val. skaičius</t>
  </si>
  <si>
    <t xml:space="preserve">Lankančiųjų neįgaliųjų sporto organizacijas skaičius </t>
  </si>
  <si>
    <t>Vykdyta veiklų pagal sporto šakas, skaičius</t>
  </si>
  <si>
    <t>Įsigytas dujinis katilas karštam vandeniui ruošti, vnt.</t>
  </si>
  <si>
    <t xml:space="preserve">neįgaliųjų fizinio aktyvumo ir sporto </t>
  </si>
  <si>
    <t>Sporto ir laisvalaikio komplekso statyba (koncesijos procedūrų vykdymas)</t>
  </si>
  <si>
    <t>Parengta koncesijos sutartis, vnt.</t>
  </si>
  <si>
    <t>Biudžetinių sporto įstaigų pertvarkos plano
priemonių įgyvendinimas</t>
  </si>
  <si>
    <t>Įgyvendinta 2022 m. numatytų priemonių, proc.</t>
  </si>
  <si>
    <t xml:space="preserve">Sporto skyrius
</t>
  </si>
  <si>
    <t>Vyr. patarėja D. Dambrauskienė</t>
  </si>
  <si>
    <t>Atlikti krepšinio aikštelės atnaujinimo darbai, proc.</t>
  </si>
  <si>
    <t>Atlikti VIP tribūnos rekuperacinės sistemos ir nuotekų siurlinės remonto darbai, proc.</t>
  </si>
  <si>
    <t>Suorganizuota „Barca Academy Baltics“ futbolo turnyrų vaikams ir jaunimui, vnt.</t>
  </si>
  <si>
    <t>Atlikti sporto salės išorės ir vidaus sienų remonto darbai, proc.</t>
  </si>
  <si>
    <t>2022-ieji metai**</t>
  </si>
  <si>
    <t>2025-ieji metai</t>
  </si>
  <si>
    <t>Lėšų poreikis biudžetiniams 2023-iesiems metams</t>
  </si>
  <si>
    <t>2025-ųjų metų lėšų projektas</t>
  </si>
  <si>
    <t>Regioninio futbolo stadiono statyba</t>
  </si>
  <si>
    <t>Patikslinta galimybių studija, vnt.</t>
  </si>
  <si>
    <t>Suorganizuotas architektūrinis konkursas, vnt.</t>
  </si>
  <si>
    <t>Asignavimai 2022-iesiems metams**</t>
  </si>
  <si>
    <t>Asignavimai 2022-iesiems metams</t>
  </si>
  <si>
    <t>Turto valdymo skyrius, 
vyr. patarėjas G. Dovidaitis</t>
  </si>
  <si>
    <t xml:space="preserve">Prestižinių, tarptautinių ir nacionalinių sporto renginių pritraukimas ir organizavimas </t>
  </si>
  <si>
    <t>Hidrokanalo nuoma Klaipėdos baseine, val.</t>
  </si>
  <si>
    <t>Kabineto nuoma Klaipėdos baseine, val.</t>
  </si>
  <si>
    <t>Klaipėdiečio kortele pasinaudojusių asmenų, skaičius</t>
  </si>
  <si>
    <t>Pagerbtų asmenų skaičius, vnt.</t>
  </si>
  <si>
    <t>Neatlygintinai suteiktų baseino paslaugų kompensavimas</t>
  </si>
  <si>
    <t>Perduotas dalininko įnašas, proc.</t>
  </si>
  <si>
    <t>Įsigyta karboninių ratų dviračiams, pora</t>
  </si>
  <si>
    <t>Įsigyta garso sistema, vnt.</t>
  </si>
  <si>
    <t>Įsigytas defibriliatorius su dėžute, vnt.</t>
  </si>
  <si>
    <t>Įsigyta video kamera, vnt.</t>
  </si>
  <si>
    <t xml:space="preserve">Įsigytas turniketas, vnt. </t>
  </si>
  <si>
    <t>Atlikti baseino grindų hidroizoliacijos remonto darbai, proc.</t>
  </si>
  <si>
    <t>Atliekama bendrojo ugdymo mokyklų stadionų ir aikščių dirbtinės dangos priežiūra, proc.</t>
  </si>
  <si>
    <r>
      <t xml:space="preserve">Atlikti vidaus vamzdyno trasos keitimo darbai, proc.                                        </t>
    </r>
    <r>
      <rPr>
        <sz val="10"/>
        <color rgb="FFFF0000"/>
        <rFont val="Times New Roman"/>
        <family val="1"/>
        <charset val="186"/>
      </rPr>
      <t xml:space="preserve"> </t>
    </r>
  </si>
  <si>
    <t>Atlikti vandens paruošimo įrangos rekonstrukcijos darbai, proc.</t>
  </si>
  <si>
    <t xml:space="preserve">Atlikti salės stogo remonto darbai, proc. </t>
  </si>
  <si>
    <t>BĮ Klaipėdos lengvosios atletikos mokyklos infrastruktūros gerinimo darbai</t>
  </si>
  <si>
    <t>Atlikti infrastruktūros gerinimo darbai, proc.</t>
  </si>
  <si>
    <t>Suorganizuotas renginys Klaipėdos miesto sporto forumas, vnt.</t>
  </si>
  <si>
    <t>Neatlygintinai suteiktų paslaugų BĮ „Gintaro“ sporto centre, val.</t>
  </si>
  <si>
    <t>Įsigyta čiužinių sportinei gimnastikai, vnt.</t>
  </si>
  <si>
    <t>Įsigyta meninės gimnastikos kilimų, vnt.</t>
  </si>
  <si>
    <t>Įsigyta aerobinių aikštelių, vnt.</t>
  </si>
  <si>
    <t>Įsigyta antivirusinių programų, vnt.</t>
  </si>
  <si>
    <t>Įsigyta nešiojamų kompiuterių, vnt.</t>
  </si>
  <si>
    <t>Įsigyta laiko fiksavimo sistemų, vnt.</t>
  </si>
  <si>
    <t>P  T</t>
  </si>
  <si>
    <t>Iš jų ukrainiečių, lankančių įstaigą, skaičius</t>
  </si>
  <si>
    <t>Tvarkoma paviršinių (lietaus) nuotekų, įstaigų skaičius</t>
  </si>
  <si>
    <t>Tvarkomas centralizuotas vandentiekis ir kanalizacija, įstaigų skaičius</t>
  </si>
  <si>
    <t>Įsigyta defibriliatorių, vnt.</t>
  </si>
  <si>
    <t>Įsigyta garso technikos įranga, vnt.</t>
  </si>
  <si>
    <t>VšĮ Neptūno krepšinio klubo dalininko įnašo perdavimas</t>
  </si>
  <si>
    <t>Projektų skyrius</t>
  </si>
  <si>
    <t xml:space="preserve"> N    </t>
  </si>
  <si>
    <t>KITI ŠALTINIAI, IŠ VISO:</t>
  </si>
  <si>
    <r>
      <rPr>
        <sz val="10"/>
        <rFont val="Times New Roman"/>
        <family val="1"/>
        <charset val="186"/>
      </rP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</si>
  <si>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t>IŠ VISO:</t>
  </si>
  <si>
    <t>Atlikti sporto salės ir persirengimo kambarių su dušais bei WC remonto darbai, proc.</t>
  </si>
  <si>
    <t>Atlikti stogelio (virš spaudos atstovų patalpų) remonto darbai, proc.</t>
  </si>
  <si>
    <t>Atlikti sporto salės langų angokraščių ir lubų remonto darbai, proc.</t>
  </si>
  <si>
    <t>Atlikti didžiosios dirbtinės futbolo aikštės tvoros atnaujinimo darbai, proc.</t>
  </si>
  <si>
    <t>Išnuomota transporto priemonė, vnt.</t>
  </si>
  <si>
    <r>
      <t>Aukšto meistriškumo sportininkų</t>
    </r>
    <r>
      <rPr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pasirengimas ir dalyvavimas oficialiose tarptautinėse varžybose 
</t>
    </r>
  </si>
  <si>
    <t>Šildoma įstaigų, skaičius</t>
  </si>
  <si>
    <t>Atlikti „Žemynos“ gimnazijos sporto salės (imtynių) remonto darbai, proc.</t>
  </si>
  <si>
    <t>2022–2025 M. KLAIPĖDOS MIESTO SAVIVALDYBĖS</t>
  </si>
  <si>
    <t>TIKSLŲ, UŽDAVINIŲ, PRIEMONIŲ, PRIEMONIŲ IŠLAIDŲ IR PRODUKTO KRITERIJŲ SUVESTINĖ</t>
  </si>
  <si>
    <t>Atlikti fekalinių tinklų remonto darbai, proc.</t>
  </si>
  <si>
    <t>Atkikti stogo remonto darbai, proc.</t>
  </si>
  <si>
    <t>Dalininko įnašo perdavimas VšĮ Klaipėdos futbolo mokyklai</t>
  </si>
  <si>
    <t>Įsigytas sporto inventorius, vnt.</t>
  </si>
  <si>
    <t>Komunalinių paslaugų įsigijimas</t>
  </si>
  <si>
    <t>Asmenų, lankančių įstaigas, skaičius</t>
  </si>
  <si>
    <t>Iš jų ukrainiečių, lankančių įstaigas, skaičius</t>
  </si>
  <si>
    <t>2023–2025 M. KLAIPĖDOS MIESTO SAVIVALDYBĖS</t>
  </si>
  <si>
    <t>sporto projektų vertinimo paslaugų pirkimas</t>
  </si>
  <si>
    <t>Klaipėdos miesto savivaldybės kūno kultūros ir sporto plėtros programos (Nr. 11) aprašymo</t>
  </si>
  <si>
    <t>priedas</t>
  </si>
  <si>
    <t xml:space="preserve">Aiškinamojo rašto 3 priedas </t>
  </si>
  <si>
    <t>Įsigyta nešiojamųjų kompiuterių, vnt.</t>
  </si>
  <si>
    <t>Įsigyta vaizdo kamera, vnt.</t>
  </si>
  <si>
    <t>Neįgalių asmenų skaičius</t>
  </si>
  <si>
    <t>Lėšų poreikis biudžetiniams          2023-iesiems metams</t>
  </si>
  <si>
    <t>** Pagal Klaipėdos miesto savivaldybės tarybos sprendimus: 2022-02-17 Nr. T2-36, 2022-06-22 Nr. T2-150, 2022-10-20 Nr. T2-224.</t>
  </si>
  <si>
    <t>* N – nauja priemonė, T – tęstinė priemonė, I – investicijų projektas.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</si>
</sst>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[$-409]General"/>
  </numFmts>
  <fonts count="23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0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u/>
      <sz val="10"/>
      <name val="Times New Roman"/>
      <family val="1"/>
      <charset val="186"/>
    </font>
    <font>
      <sz val="10"/>
      <color theme="0"/>
      <name val="Times New Roman"/>
      <family val="1"/>
      <charset val="186"/>
    </font>
    <font>
      <sz val="10"/>
      <name val="Arial"/>
      <family val="2"/>
    </font>
    <font>
      <strike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u/>
      <sz val="9"/>
      <color indexed="81"/>
      <name val="Tahoma"/>
      <family val="2"/>
      <charset val="186"/>
    </font>
    <font>
      <b/>
      <sz val="10"/>
      <color theme="0"/>
      <name val="Times New Roman"/>
      <family val="1"/>
      <charset val="186"/>
    </font>
    <font>
      <sz val="11"/>
      <color theme="0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color indexed="81"/>
      <name val="Tahoma"/>
      <charset val="1"/>
    </font>
    <font>
      <strike/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8" fillId="0" borderId="0" applyBorder="0" applyProtection="0"/>
    <xf numFmtId="0" fontId="11" fillId="0" borderId="0"/>
  </cellStyleXfs>
  <cellXfs count="1479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2" fillId="3" borderId="27" xfId="0" applyNumberFormat="1" applyFont="1" applyFill="1" applyBorder="1" applyAlignment="1">
      <alignment horizontal="center" vertical="top"/>
    </xf>
    <xf numFmtId="49" fontId="2" fillId="3" borderId="38" xfId="0" applyNumberFormat="1" applyFont="1" applyFill="1" applyBorder="1" applyAlignment="1">
      <alignment horizontal="center" vertical="top"/>
    </xf>
    <xf numFmtId="3" fontId="1" fillId="0" borderId="28" xfId="0" applyNumberFormat="1" applyFont="1" applyBorder="1" applyAlignment="1">
      <alignment horizontal="center" vertical="top"/>
    </xf>
    <xf numFmtId="49" fontId="1" fillId="3" borderId="36" xfId="0" applyNumberFormat="1" applyFont="1" applyFill="1" applyBorder="1" applyAlignment="1">
      <alignment horizontal="center" vertical="top"/>
    </xf>
    <xf numFmtId="3" fontId="1" fillId="5" borderId="43" xfId="0" applyNumberFormat="1" applyFont="1" applyFill="1" applyBorder="1" applyAlignment="1">
      <alignment vertical="top" wrapText="1"/>
    </xf>
    <xf numFmtId="49" fontId="2" fillId="3" borderId="27" xfId="0" applyNumberFormat="1" applyFont="1" applyFill="1" applyBorder="1" applyAlignment="1">
      <alignment horizontal="center" vertical="top" wrapText="1"/>
    </xf>
    <xf numFmtId="49" fontId="2" fillId="2" borderId="51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vertical="top"/>
    </xf>
    <xf numFmtId="3" fontId="2" fillId="0" borderId="0" xfId="0" applyNumberFormat="1" applyFont="1" applyFill="1" applyBorder="1" applyAlignment="1">
      <alignment horizontal="left" vertical="top" wrapText="1"/>
    </xf>
    <xf numFmtId="3" fontId="2" fillId="3" borderId="0" xfId="0" applyNumberFormat="1" applyFont="1" applyFill="1" applyBorder="1" applyAlignment="1">
      <alignment horizontal="left" vertical="center" wrapText="1"/>
    </xf>
    <xf numFmtId="3" fontId="2" fillId="3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/>
    <xf numFmtId="49" fontId="1" fillId="2" borderId="11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 wrapText="1"/>
    </xf>
    <xf numFmtId="3" fontId="1" fillId="0" borderId="17" xfId="0" applyNumberFormat="1" applyFont="1" applyFill="1" applyBorder="1" applyAlignment="1">
      <alignment vertical="top" wrapText="1"/>
    </xf>
    <xf numFmtId="49" fontId="2" fillId="9" borderId="19" xfId="0" applyNumberFormat="1" applyFont="1" applyFill="1" applyBorder="1" applyAlignment="1">
      <alignment horizontal="center" vertical="top"/>
    </xf>
    <xf numFmtId="49" fontId="2" fillId="9" borderId="30" xfId="0" applyNumberFormat="1" applyFont="1" applyFill="1" applyBorder="1" applyAlignment="1">
      <alignment vertical="top"/>
    </xf>
    <xf numFmtId="49" fontId="2" fillId="9" borderId="44" xfId="0" applyNumberFormat="1" applyFont="1" applyFill="1" applyBorder="1" applyAlignment="1">
      <alignment vertical="top"/>
    </xf>
    <xf numFmtId="49" fontId="1" fillId="9" borderId="44" xfId="0" applyNumberFormat="1" applyFont="1" applyFill="1" applyBorder="1" applyAlignment="1">
      <alignment vertical="top"/>
    </xf>
    <xf numFmtId="49" fontId="2" fillId="9" borderId="18" xfId="0" applyNumberFormat="1" applyFont="1" applyFill="1" applyBorder="1" applyAlignment="1">
      <alignment vertical="top"/>
    </xf>
    <xf numFmtId="49" fontId="2" fillId="9" borderId="19" xfId="0" applyNumberFormat="1" applyFont="1" applyFill="1" applyBorder="1" applyAlignment="1">
      <alignment horizontal="center" vertical="top" wrapText="1"/>
    </xf>
    <xf numFmtId="49" fontId="2" fillId="9" borderId="28" xfId="0" applyNumberFormat="1" applyFont="1" applyFill="1" applyBorder="1" applyAlignment="1">
      <alignment vertical="top" wrapText="1"/>
    </xf>
    <xf numFmtId="49" fontId="2" fillId="9" borderId="25" xfId="0" applyNumberFormat="1" applyFont="1" applyFill="1" applyBorder="1" applyAlignment="1">
      <alignment horizontal="center" vertical="top"/>
    </xf>
    <xf numFmtId="3" fontId="1" fillId="0" borderId="37" xfId="0" applyNumberFormat="1" applyFont="1" applyBorder="1" applyAlignment="1">
      <alignment horizontal="center" vertical="top"/>
    </xf>
    <xf numFmtId="3" fontId="1" fillId="0" borderId="6" xfId="0" applyNumberFormat="1" applyFont="1" applyFill="1" applyBorder="1" applyAlignment="1">
      <alignment horizontal="left" vertical="top" wrapText="1"/>
    </xf>
    <xf numFmtId="164" fontId="1" fillId="5" borderId="0" xfId="0" applyNumberFormat="1" applyFont="1" applyFill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  <xf numFmtId="3" fontId="1" fillId="5" borderId="0" xfId="0" applyNumberFormat="1" applyFont="1" applyFill="1"/>
    <xf numFmtId="49" fontId="2" fillId="2" borderId="11" xfId="0" applyNumberFormat="1" applyFont="1" applyFill="1" applyBorder="1" applyAlignment="1">
      <alignment vertical="top"/>
    </xf>
    <xf numFmtId="49" fontId="2" fillId="3" borderId="0" xfId="0" applyNumberFormat="1" applyFont="1" applyFill="1" applyBorder="1" applyAlignment="1">
      <alignment vertical="top"/>
    </xf>
    <xf numFmtId="3" fontId="2" fillId="4" borderId="68" xfId="0" applyNumberFormat="1" applyFont="1" applyFill="1" applyBorder="1" applyAlignment="1">
      <alignment horizontal="right" vertical="top"/>
    </xf>
    <xf numFmtId="3" fontId="1" fillId="0" borderId="53" xfId="0" applyNumberFormat="1" applyFont="1" applyFill="1" applyBorder="1" applyAlignment="1">
      <alignment vertical="top" wrapText="1"/>
    </xf>
    <xf numFmtId="3" fontId="1" fillId="0" borderId="32" xfId="0" applyNumberFormat="1" applyFont="1" applyFill="1" applyBorder="1" applyAlignment="1">
      <alignment vertical="top" wrapText="1"/>
    </xf>
    <xf numFmtId="3" fontId="1" fillId="0" borderId="0" xfId="0" applyNumberFormat="1" applyFont="1" applyAlignment="1">
      <alignment horizontal="center" vertical="top" textRotation="90"/>
    </xf>
    <xf numFmtId="3" fontId="2" fillId="5" borderId="36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Alignment="1">
      <alignment horizontal="center" vertical="top"/>
    </xf>
    <xf numFmtId="164" fontId="2" fillId="4" borderId="68" xfId="0" applyNumberFormat="1" applyFont="1" applyFill="1" applyBorder="1" applyAlignment="1">
      <alignment horizontal="center" vertical="top"/>
    </xf>
    <xf numFmtId="3" fontId="1" fillId="5" borderId="43" xfId="0" applyNumberFormat="1" applyFont="1" applyFill="1" applyBorder="1" applyAlignment="1">
      <alignment horizontal="center" vertical="top"/>
    </xf>
    <xf numFmtId="164" fontId="1" fillId="0" borderId="50" xfId="0" applyNumberFormat="1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textRotation="90"/>
    </xf>
    <xf numFmtId="3" fontId="1" fillId="0" borderId="34" xfId="0" applyNumberFormat="1" applyFont="1" applyFill="1" applyBorder="1" applyAlignment="1">
      <alignment vertical="top" wrapText="1"/>
    </xf>
    <xf numFmtId="164" fontId="1" fillId="5" borderId="22" xfId="0" applyNumberFormat="1" applyFont="1" applyFill="1" applyBorder="1" applyAlignment="1">
      <alignment horizontal="center" vertical="top"/>
    </xf>
    <xf numFmtId="164" fontId="1" fillId="4" borderId="50" xfId="0" applyNumberFormat="1" applyFont="1" applyFill="1" applyBorder="1" applyAlignment="1">
      <alignment horizontal="center" vertical="top"/>
    </xf>
    <xf numFmtId="164" fontId="2" fillId="4" borderId="50" xfId="0" applyNumberFormat="1" applyFont="1" applyFill="1" applyBorder="1" applyAlignment="1">
      <alignment horizontal="center" vertical="top" wrapText="1"/>
    </xf>
    <xf numFmtId="3" fontId="1" fillId="0" borderId="22" xfId="0" applyNumberFormat="1" applyFont="1" applyBorder="1" applyAlignment="1">
      <alignment vertical="top" wrapText="1"/>
    </xf>
    <xf numFmtId="3" fontId="1" fillId="5" borderId="22" xfId="0" applyNumberFormat="1" applyFont="1" applyFill="1" applyBorder="1" applyAlignment="1">
      <alignment vertical="top" wrapText="1"/>
    </xf>
    <xf numFmtId="3" fontId="1" fillId="0" borderId="12" xfId="0" applyNumberFormat="1" applyFont="1" applyBorder="1"/>
    <xf numFmtId="49" fontId="2" fillId="9" borderId="35" xfId="0" applyNumberFormat="1" applyFont="1" applyFill="1" applyBorder="1" applyAlignment="1">
      <alignment horizontal="center" vertical="top"/>
    </xf>
    <xf numFmtId="49" fontId="2" fillId="2" borderId="42" xfId="0" applyNumberFormat="1" applyFont="1" applyFill="1" applyBorder="1" applyAlignment="1">
      <alignment horizontal="center" vertical="top" wrapText="1"/>
    </xf>
    <xf numFmtId="3" fontId="1" fillId="5" borderId="53" xfId="0" applyNumberFormat="1" applyFont="1" applyFill="1" applyBorder="1" applyAlignment="1">
      <alignment horizontal="center" vertical="top" wrapText="1"/>
    </xf>
    <xf numFmtId="49" fontId="2" fillId="7" borderId="19" xfId="0" applyNumberFormat="1" applyFont="1" applyFill="1" applyBorder="1" applyAlignment="1">
      <alignment horizontal="left" vertical="top"/>
    </xf>
    <xf numFmtId="164" fontId="2" fillId="4" borderId="33" xfId="0" applyNumberFormat="1" applyFont="1" applyFill="1" applyBorder="1" applyAlignment="1">
      <alignment horizontal="center" vertical="top"/>
    </xf>
    <xf numFmtId="164" fontId="1" fillId="5" borderId="24" xfId="0" applyNumberFormat="1" applyFont="1" applyFill="1" applyBorder="1" applyAlignment="1">
      <alignment horizontal="center" vertical="top"/>
    </xf>
    <xf numFmtId="164" fontId="1" fillId="0" borderId="24" xfId="0" applyNumberFormat="1" applyFont="1" applyBorder="1" applyAlignment="1">
      <alignment horizontal="center" vertical="top"/>
    </xf>
    <xf numFmtId="164" fontId="1" fillId="4" borderId="24" xfId="0" applyNumberFormat="1" applyFont="1" applyFill="1" applyBorder="1" applyAlignment="1">
      <alignment horizontal="center" vertical="top"/>
    </xf>
    <xf numFmtId="164" fontId="1" fillId="5" borderId="4" xfId="0" applyNumberFormat="1" applyFont="1" applyFill="1" applyBorder="1" applyAlignment="1">
      <alignment horizontal="center" vertical="top" wrapText="1"/>
    </xf>
    <xf numFmtId="164" fontId="1" fillId="5" borderId="3" xfId="0" applyNumberFormat="1" applyFont="1" applyFill="1" applyBorder="1" applyAlignment="1">
      <alignment horizontal="center" vertical="top" wrapText="1"/>
    </xf>
    <xf numFmtId="3" fontId="1" fillId="5" borderId="10" xfId="0" applyNumberFormat="1" applyFont="1" applyFill="1" applyBorder="1" applyAlignment="1">
      <alignment horizontal="center" vertical="top" wrapText="1"/>
    </xf>
    <xf numFmtId="3" fontId="1" fillId="0" borderId="10" xfId="0" applyNumberFormat="1" applyFont="1" applyFill="1" applyBorder="1" applyAlignment="1">
      <alignment horizontal="center" vertical="top" wrapText="1"/>
    </xf>
    <xf numFmtId="3" fontId="1" fillId="5" borderId="43" xfId="0" applyNumberFormat="1" applyFont="1" applyFill="1" applyBorder="1" applyAlignment="1">
      <alignment horizontal="left" vertical="top" wrapText="1"/>
    </xf>
    <xf numFmtId="49" fontId="2" fillId="3" borderId="4" xfId="0" applyNumberFormat="1" applyFont="1" applyFill="1" applyBorder="1" applyAlignment="1">
      <alignment vertical="top"/>
    </xf>
    <xf numFmtId="49" fontId="2" fillId="3" borderId="11" xfId="0" applyNumberFormat="1" applyFont="1" applyFill="1" applyBorder="1" applyAlignment="1">
      <alignment vertical="top"/>
    </xf>
    <xf numFmtId="3" fontId="1" fillId="0" borderId="57" xfId="0" applyNumberFormat="1" applyFont="1" applyBorder="1" applyAlignment="1">
      <alignment horizontal="center" vertical="top" wrapText="1"/>
    </xf>
    <xf numFmtId="0" fontId="1" fillId="5" borderId="48" xfId="0" applyFont="1" applyFill="1" applyBorder="1" applyAlignment="1">
      <alignment horizontal="center" vertical="top" wrapText="1"/>
    </xf>
    <xf numFmtId="164" fontId="1" fillId="5" borderId="7" xfId="0" applyNumberFormat="1" applyFont="1" applyFill="1" applyBorder="1" applyAlignment="1">
      <alignment horizontal="center" vertical="top" wrapText="1"/>
    </xf>
    <xf numFmtId="3" fontId="1" fillId="5" borderId="6" xfId="0" applyNumberFormat="1" applyFont="1" applyFill="1" applyBorder="1" applyAlignment="1">
      <alignment horizontal="center" vertical="top"/>
    </xf>
    <xf numFmtId="3" fontId="6" fillId="0" borderId="0" xfId="0" applyNumberFormat="1" applyFont="1" applyAlignment="1">
      <alignment vertical="top" wrapText="1"/>
    </xf>
    <xf numFmtId="3" fontId="1" fillId="5" borderId="14" xfId="0" applyNumberFormat="1" applyFont="1" applyFill="1" applyBorder="1" applyAlignment="1">
      <alignment vertical="top" wrapText="1"/>
    </xf>
    <xf numFmtId="3" fontId="1" fillId="5" borderId="6" xfId="0" applyNumberFormat="1" applyFont="1" applyFill="1" applyBorder="1" applyAlignment="1">
      <alignment horizontal="center" vertical="top" wrapText="1"/>
    </xf>
    <xf numFmtId="3" fontId="1" fillId="0" borderId="11" xfId="0" applyNumberFormat="1" applyFont="1" applyBorder="1"/>
    <xf numFmtId="3" fontId="2" fillId="5" borderId="70" xfId="0" applyNumberFormat="1" applyFont="1" applyFill="1" applyBorder="1" applyAlignment="1">
      <alignment horizontal="center" vertical="top" wrapText="1"/>
    </xf>
    <xf numFmtId="3" fontId="2" fillId="4" borderId="34" xfId="0" applyNumberFormat="1" applyFont="1" applyFill="1" applyBorder="1" applyAlignment="1">
      <alignment horizontal="right" vertical="top"/>
    </xf>
    <xf numFmtId="3" fontId="1" fillId="5" borderId="14" xfId="0" applyNumberFormat="1" applyFont="1" applyFill="1" applyBorder="1" applyAlignment="1">
      <alignment horizontal="left" vertical="top" wrapText="1"/>
    </xf>
    <xf numFmtId="3" fontId="1" fillId="5" borderId="53" xfId="0" applyNumberFormat="1" applyFont="1" applyFill="1" applyBorder="1" applyAlignment="1">
      <alignment horizontal="left" vertical="top" wrapText="1"/>
    </xf>
    <xf numFmtId="3" fontId="1" fillId="0" borderId="39" xfId="0" applyNumberFormat="1" applyFont="1" applyBorder="1" applyAlignment="1">
      <alignment horizontal="center" vertical="center" textRotation="90"/>
    </xf>
    <xf numFmtId="3" fontId="1" fillId="5" borderId="39" xfId="0" applyNumberFormat="1" applyFont="1" applyFill="1" applyBorder="1" applyAlignment="1">
      <alignment vertical="top" wrapText="1"/>
    </xf>
    <xf numFmtId="0" fontId="7" fillId="0" borderId="39" xfId="0" applyFont="1" applyBorder="1" applyAlignment="1">
      <alignment horizontal="center" vertical="top" wrapText="1"/>
    </xf>
    <xf numFmtId="3" fontId="1" fillId="0" borderId="26" xfId="0" applyNumberFormat="1" applyFont="1" applyFill="1" applyBorder="1" applyAlignment="1">
      <alignment vertical="top" wrapText="1"/>
    </xf>
    <xf numFmtId="3" fontId="1" fillId="0" borderId="53" xfId="0" applyNumberFormat="1" applyFont="1" applyFill="1" applyBorder="1" applyAlignment="1">
      <alignment horizontal="left" vertical="top" wrapText="1"/>
    </xf>
    <xf numFmtId="3" fontId="1" fillId="5" borderId="34" xfId="0" applyNumberFormat="1" applyFont="1" applyFill="1" applyBorder="1" applyAlignment="1">
      <alignment vertical="top" wrapText="1"/>
    </xf>
    <xf numFmtId="1" fontId="1" fillId="5" borderId="57" xfId="0" applyNumberFormat="1" applyFont="1" applyFill="1" applyBorder="1" applyAlignment="1">
      <alignment horizontal="center" vertical="top" wrapText="1"/>
    </xf>
    <xf numFmtId="3" fontId="1" fillId="5" borderId="49" xfId="0" applyNumberFormat="1" applyFont="1" applyFill="1" applyBorder="1" applyAlignment="1">
      <alignment horizontal="center" vertical="top"/>
    </xf>
    <xf numFmtId="0" fontId="1" fillId="5" borderId="49" xfId="0" applyFont="1" applyFill="1" applyBorder="1" applyAlignment="1">
      <alignment horizontal="center" vertical="top" wrapText="1"/>
    </xf>
    <xf numFmtId="3" fontId="2" fillId="5" borderId="62" xfId="0" applyNumberFormat="1" applyFont="1" applyFill="1" applyBorder="1" applyAlignment="1">
      <alignment horizontal="center" vertical="center" textRotation="90"/>
    </xf>
    <xf numFmtId="3" fontId="2" fillId="5" borderId="27" xfId="0" applyNumberFormat="1" applyFont="1" applyFill="1" applyBorder="1" applyAlignment="1">
      <alignment vertical="top"/>
    </xf>
    <xf numFmtId="3" fontId="2" fillId="5" borderId="36" xfId="0" applyNumberFormat="1" applyFont="1" applyFill="1" applyBorder="1" applyAlignment="1">
      <alignment vertical="top"/>
    </xf>
    <xf numFmtId="3" fontId="2" fillId="5" borderId="38" xfId="0" applyNumberFormat="1" applyFont="1" applyFill="1" applyBorder="1" applyAlignment="1">
      <alignment horizontal="center" vertical="top"/>
    </xf>
    <xf numFmtId="164" fontId="1" fillId="5" borderId="71" xfId="0" applyNumberFormat="1" applyFont="1" applyFill="1" applyBorder="1" applyAlignment="1">
      <alignment horizontal="center" vertical="top" wrapText="1"/>
    </xf>
    <xf numFmtId="3" fontId="1" fillId="5" borderId="52" xfId="0" applyNumberFormat="1" applyFont="1" applyFill="1" applyBorder="1" applyAlignment="1">
      <alignment horizontal="center" vertical="top"/>
    </xf>
    <xf numFmtId="3" fontId="1" fillId="0" borderId="0" xfId="0" applyNumberFormat="1" applyFont="1" applyBorder="1" applyAlignment="1">
      <alignment horizontal="center" vertical="top"/>
    </xf>
    <xf numFmtId="3" fontId="1" fillId="5" borderId="1" xfId="0" applyNumberFormat="1" applyFont="1" applyFill="1" applyBorder="1" applyAlignment="1">
      <alignment horizontal="left" vertical="top" wrapText="1"/>
    </xf>
    <xf numFmtId="3" fontId="1" fillId="0" borderId="69" xfId="0" applyNumberFormat="1" applyFont="1" applyBorder="1" applyAlignment="1">
      <alignment horizontal="center" vertical="top"/>
    </xf>
    <xf numFmtId="164" fontId="1" fillId="5" borderId="69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Fill="1" applyBorder="1" applyAlignment="1">
      <alignment vertical="top" wrapText="1"/>
    </xf>
    <xf numFmtId="3" fontId="1" fillId="5" borderId="10" xfId="0" applyNumberFormat="1" applyFont="1" applyFill="1" applyBorder="1" applyAlignment="1">
      <alignment vertical="top" wrapText="1"/>
    </xf>
    <xf numFmtId="3" fontId="1" fillId="0" borderId="16" xfId="0" applyNumberFormat="1" applyFont="1" applyFill="1" applyBorder="1" applyAlignment="1">
      <alignment vertical="top" wrapText="1"/>
    </xf>
    <xf numFmtId="164" fontId="2" fillId="7" borderId="50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3" fontId="1" fillId="0" borderId="23" xfId="0" applyNumberFormat="1" applyFont="1" applyFill="1" applyBorder="1" applyAlignment="1">
      <alignment horizontal="center" vertical="top" wrapText="1"/>
    </xf>
    <xf numFmtId="3" fontId="1" fillId="5" borderId="14" xfId="0" applyNumberFormat="1" applyFont="1" applyFill="1" applyBorder="1" applyAlignment="1">
      <alignment horizontal="center" vertical="top" wrapText="1"/>
    </xf>
    <xf numFmtId="3" fontId="1" fillId="0" borderId="11" xfId="0" applyNumberFormat="1" applyFont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center" vertical="top" wrapText="1"/>
    </xf>
    <xf numFmtId="49" fontId="2" fillId="9" borderId="32" xfId="0" applyNumberFormat="1" applyFont="1" applyFill="1" applyBorder="1" applyAlignment="1">
      <alignment vertical="top" wrapText="1"/>
    </xf>
    <xf numFmtId="49" fontId="2" fillId="2" borderId="16" xfId="0" applyNumberFormat="1" applyFont="1" applyFill="1" applyBorder="1" applyAlignment="1">
      <alignment horizontal="center" vertical="top" wrapText="1"/>
    </xf>
    <xf numFmtId="3" fontId="1" fillId="0" borderId="7" xfId="0" applyNumberFormat="1" applyFont="1" applyBorder="1"/>
    <xf numFmtId="3" fontId="1" fillId="0" borderId="71" xfId="0" applyNumberFormat="1" applyFont="1" applyBorder="1"/>
    <xf numFmtId="3" fontId="1" fillId="5" borderId="47" xfId="0" applyNumberFormat="1" applyFont="1" applyFill="1" applyBorder="1" applyAlignment="1">
      <alignment vertical="top" wrapText="1"/>
    </xf>
    <xf numFmtId="3" fontId="1" fillId="5" borderId="36" xfId="0" applyNumberFormat="1" applyFont="1" applyFill="1" applyBorder="1" applyAlignment="1">
      <alignment horizontal="center" vertical="top" textRotation="90" wrapText="1"/>
    </xf>
    <xf numFmtId="3" fontId="1" fillId="5" borderId="56" xfId="0" applyNumberFormat="1" applyFont="1" applyFill="1" applyBorder="1" applyAlignment="1">
      <alignment horizontal="center" vertical="top"/>
    </xf>
    <xf numFmtId="165" fontId="1" fillId="0" borderId="3" xfId="0" applyNumberFormat="1" applyFont="1" applyBorder="1" applyAlignment="1">
      <alignment horizontal="center" vertical="top"/>
    </xf>
    <xf numFmtId="165" fontId="2" fillId="4" borderId="35" xfId="0" applyNumberFormat="1" applyFont="1" applyFill="1" applyBorder="1" applyAlignment="1">
      <alignment horizontal="center" vertical="top"/>
    </xf>
    <xf numFmtId="165" fontId="2" fillId="4" borderId="61" xfId="0" applyNumberFormat="1" applyFont="1" applyFill="1" applyBorder="1" applyAlignment="1">
      <alignment horizontal="center" vertical="top"/>
    </xf>
    <xf numFmtId="165" fontId="2" fillId="4" borderId="33" xfId="0" applyNumberFormat="1" applyFont="1" applyFill="1" applyBorder="1" applyAlignment="1">
      <alignment horizontal="center" vertical="top"/>
    </xf>
    <xf numFmtId="165" fontId="1" fillId="0" borderId="40" xfId="0" applyNumberFormat="1" applyFont="1" applyFill="1" applyBorder="1" applyAlignment="1">
      <alignment horizontal="center" vertical="top"/>
    </xf>
    <xf numFmtId="165" fontId="1" fillId="5" borderId="52" xfId="0" applyNumberFormat="1" applyFont="1" applyFill="1" applyBorder="1" applyAlignment="1">
      <alignment horizontal="center" vertical="top"/>
    </xf>
    <xf numFmtId="165" fontId="1" fillId="5" borderId="48" xfId="0" applyNumberFormat="1" applyFont="1" applyFill="1" applyBorder="1" applyAlignment="1">
      <alignment horizontal="center" vertical="top"/>
    </xf>
    <xf numFmtId="165" fontId="2" fillId="4" borderId="61" xfId="0" applyNumberFormat="1" applyFont="1" applyFill="1" applyBorder="1" applyAlignment="1">
      <alignment horizontal="center" vertical="top" wrapText="1"/>
    </xf>
    <xf numFmtId="165" fontId="1" fillId="0" borderId="0" xfId="0" applyNumberFormat="1" applyFont="1" applyBorder="1" applyAlignment="1">
      <alignment horizontal="center" vertical="top"/>
    </xf>
    <xf numFmtId="165" fontId="1" fillId="5" borderId="7" xfId="0" applyNumberFormat="1" applyFont="1" applyFill="1" applyBorder="1" applyAlignment="1">
      <alignment horizontal="center" vertical="top"/>
    </xf>
    <xf numFmtId="165" fontId="2" fillId="4" borderId="32" xfId="0" applyNumberFormat="1" applyFont="1" applyFill="1" applyBorder="1" applyAlignment="1">
      <alignment horizontal="center" vertical="top"/>
    </xf>
    <xf numFmtId="165" fontId="2" fillId="4" borderId="16" xfId="0" applyNumberFormat="1" applyFont="1" applyFill="1" applyBorder="1" applyAlignment="1">
      <alignment horizontal="center" vertical="top"/>
    </xf>
    <xf numFmtId="165" fontId="2" fillId="4" borderId="41" xfId="0" applyNumberFormat="1" applyFont="1" applyFill="1" applyBorder="1" applyAlignment="1">
      <alignment horizontal="center" vertical="top"/>
    </xf>
    <xf numFmtId="49" fontId="2" fillId="9" borderId="26" xfId="0" applyNumberFormat="1" applyFont="1" applyFill="1" applyBorder="1" applyAlignment="1">
      <alignment vertical="top" wrapText="1"/>
    </xf>
    <xf numFmtId="49" fontId="2" fillId="2" borderId="11" xfId="0" applyNumberFormat="1" applyFont="1" applyFill="1" applyBorder="1" applyAlignment="1">
      <alignment horizontal="center" vertical="top" wrapText="1"/>
    </xf>
    <xf numFmtId="49" fontId="2" fillId="3" borderId="36" xfId="0" applyNumberFormat="1" applyFont="1" applyFill="1" applyBorder="1" applyAlignment="1">
      <alignment horizontal="center" vertical="top" wrapText="1"/>
    </xf>
    <xf numFmtId="49" fontId="2" fillId="3" borderId="36" xfId="0" applyNumberFormat="1" applyFont="1" applyFill="1" applyBorder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2" fillId="9" borderId="28" xfId="0" applyNumberFormat="1" applyFont="1" applyFill="1" applyBorder="1" applyAlignment="1">
      <alignment vertical="top"/>
    </xf>
    <xf numFmtId="49" fontId="2" fillId="9" borderId="26" xfId="0" applyNumberFormat="1" applyFont="1" applyFill="1" applyBorder="1" applyAlignment="1">
      <alignment vertical="top"/>
    </xf>
    <xf numFmtId="49" fontId="2" fillId="9" borderId="32" xfId="0" applyNumberFormat="1" applyFont="1" applyFill="1" applyBorder="1" applyAlignment="1">
      <alignment vertical="top"/>
    </xf>
    <xf numFmtId="164" fontId="1" fillId="3" borderId="0" xfId="0" applyNumberFormat="1" applyFont="1" applyFill="1" applyBorder="1" applyAlignment="1">
      <alignment horizontal="left" vertical="top" wrapText="1"/>
    </xf>
    <xf numFmtId="3" fontId="2" fillId="5" borderId="63" xfId="0" applyNumberFormat="1" applyFont="1" applyFill="1" applyBorder="1" applyAlignment="1">
      <alignment horizontal="center" vertical="top" wrapText="1"/>
    </xf>
    <xf numFmtId="3" fontId="1" fillId="0" borderId="0" xfId="0" applyNumberFormat="1" applyFont="1"/>
    <xf numFmtId="3" fontId="1" fillId="0" borderId="0" xfId="0" applyNumberFormat="1" applyFont="1" applyBorder="1"/>
    <xf numFmtId="49" fontId="2" fillId="2" borderId="4" xfId="0" applyNumberFormat="1" applyFont="1" applyFill="1" applyBorder="1" applyAlignment="1">
      <alignment vertical="top"/>
    </xf>
    <xf numFmtId="49" fontId="2" fillId="2" borderId="16" xfId="0" applyNumberFormat="1" applyFont="1" applyFill="1" applyBorder="1" applyAlignment="1">
      <alignment vertical="top"/>
    </xf>
    <xf numFmtId="49" fontId="2" fillId="3" borderId="29" xfId="0" applyNumberFormat="1" applyFont="1" applyFill="1" applyBorder="1" applyAlignment="1">
      <alignment vertical="top"/>
    </xf>
    <xf numFmtId="49" fontId="2" fillId="3" borderId="1" xfId="0" applyNumberFormat="1" applyFont="1" applyFill="1" applyBorder="1" applyAlignment="1">
      <alignment vertical="top"/>
    </xf>
    <xf numFmtId="3" fontId="1" fillId="5" borderId="53" xfId="0" applyNumberFormat="1" applyFont="1" applyFill="1" applyBorder="1" applyAlignment="1">
      <alignment vertical="top" wrapText="1"/>
    </xf>
    <xf numFmtId="3" fontId="1" fillId="5" borderId="12" xfId="0" applyNumberFormat="1" applyFont="1" applyFill="1" applyBorder="1" applyAlignment="1">
      <alignment vertical="top" wrapText="1"/>
    </xf>
    <xf numFmtId="164" fontId="2" fillId="2" borderId="19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64" fontId="2" fillId="2" borderId="51" xfId="0" applyNumberFormat="1" applyFont="1" applyFill="1" applyBorder="1" applyAlignment="1">
      <alignment horizontal="center" vertical="top"/>
    </xf>
    <xf numFmtId="3" fontId="1" fillId="5" borderId="50" xfId="0" applyNumberFormat="1" applyFont="1" applyFill="1" applyBorder="1" applyAlignment="1">
      <alignment vertical="top" wrapText="1"/>
    </xf>
    <xf numFmtId="3" fontId="1" fillId="5" borderId="57" xfId="0" applyNumberFormat="1" applyFont="1" applyFill="1" applyBorder="1" applyAlignment="1">
      <alignment horizontal="center" vertical="top" wrapText="1"/>
    </xf>
    <xf numFmtId="164" fontId="2" fillId="2" borderId="32" xfId="0" applyNumberFormat="1" applyFont="1" applyFill="1" applyBorder="1" applyAlignment="1">
      <alignment horizontal="center" vertical="top"/>
    </xf>
    <xf numFmtId="3" fontId="1" fillId="5" borderId="3" xfId="0" applyNumberFormat="1" applyFont="1" applyFill="1" applyBorder="1" applyAlignment="1">
      <alignment horizontal="center" vertical="top" wrapText="1"/>
    </xf>
    <xf numFmtId="0" fontId="1" fillId="5" borderId="53" xfId="0" applyNumberFormat="1" applyFont="1" applyFill="1" applyBorder="1" applyAlignment="1">
      <alignment vertical="top" wrapText="1"/>
    </xf>
    <xf numFmtId="3" fontId="2" fillId="0" borderId="36" xfId="0" applyNumberFormat="1" applyFont="1" applyFill="1" applyBorder="1" applyAlignment="1">
      <alignment vertical="top" textRotation="90" wrapText="1"/>
    </xf>
    <xf numFmtId="3" fontId="2" fillId="5" borderId="27" xfId="0" applyNumberFormat="1" applyFont="1" applyFill="1" applyBorder="1" applyAlignment="1">
      <alignment horizontal="center" vertical="top"/>
    </xf>
    <xf numFmtId="3" fontId="1" fillId="5" borderId="69" xfId="0" applyNumberFormat="1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/>
    </xf>
    <xf numFmtId="3" fontId="2" fillId="0" borderId="36" xfId="0" applyNumberFormat="1" applyFont="1" applyFill="1" applyBorder="1" applyAlignment="1">
      <alignment horizontal="center"/>
    </xf>
    <xf numFmtId="3" fontId="2" fillId="0" borderId="38" xfId="0" applyNumberFormat="1" applyFont="1" applyFill="1" applyBorder="1" applyAlignment="1">
      <alignment horizontal="center" vertical="center"/>
    </xf>
    <xf numFmtId="3" fontId="1" fillId="5" borderId="71" xfId="0" applyNumberFormat="1" applyFont="1" applyFill="1" applyBorder="1" applyAlignment="1">
      <alignment horizontal="center" vertical="top" wrapText="1"/>
    </xf>
    <xf numFmtId="3" fontId="1" fillId="5" borderId="6" xfId="0" applyNumberFormat="1" applyFont="1" applyFill="1" applyBorder="1" applyAlignment="1">
      <alignment vertical="top" wrapText="1"/>
    </xf>
    <xf numFmtId="3" fontId="2" fillId="0" borderId="36" xfId="0" applyNumberFormat="1" applyFont="1" applyFill="1" applyBorder="1" applyAlignment="1">
      <alignment horizontal="center" vertical="top"/>
    </xf>
    <xf numFmtId="164" fontId="1" fillId="0" borderId="0" xfId="0" applyNumberFormat="1" applyFont="1"/>
    <xf numFmtId="0" fontId="1" fillId="5" borderId="52" xfId="0" applyFont="1" applyFill="1" applyBorder="1" applyAlignment="1">
      <alignment horizontal="center" vertical="top" wrapText="1"/>
    </xf>
    <xf numFmtId="165" fontId="1" fillId="0" borderId="4" xfId="0" applyNumberFormat="1" applyFont="1" applyBorder="1" applyAlignment="1">
      <alignment horizontal="center" vertical="top"/>
    </xf>
    <xf numFmtId="3" fontId="2" fillId="5" borderId="36" xfId="0" applyNumberFormat="1" applyFont="1" applyFill="1" applyBorder="1" applyAlignment="1">
      <alignment horizontal="center" vertical="top"/>
    </xf>
    <xf numFmtId="3" fontId="1" fillId="5" borderId="12" xfId="0" applyNumberFormat="1" applyFont="1" applyFill="1" applyBorder="1" applyAlignment="1">
      <alignment vertical="top"/>
    </xf>
    <xf numFmtId="3" fontId="1" fillId="5" borderId="50" xfId="0" applyNumberFormat="1" applyFont="1" applyFill="1" applyBorder="1" applyAlignment="1">
      <alignment vertical="top"/>
    </xf>
    <xf numFmtId="3" fontId="2" fillId="5" borderId="36" xfId="0" applyNumberFormat="1" applyFont="1" applyFill="1" applyBorder="1" applyAlignment="1">
      <alignment horizontal="center"/>
    </xf>
    <xf numFmtId="164" fontId="1" fillId="0" borderId="52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3" fontId="1" fillId="5" borderId="5" xfId="0" applyNumberFormat="1" applyFont="1" applyFill="1" applyBorder="1" applyAlignment="1">
      <alignment horizontal="center" vertical="top" wrapText="1"/>
    </xf>
    <xf numFmtId="3" fontId="2" fillId="4" borderId="32" xfId="0" applyNumberFormat="1" applyFont="1" applyFill="1" applyBorder="1" applyAlignment="1">
      <alignment horizontal="right" vertical="top"/>
    </xf>
    <xf numFmtId="3" fontId="1" fillId="5" borderId="17" xfId="0" applyNumberFormat="1" applyFont="1" applyFill="1" applyBorder="1" applyAlignment="1">
      <alignment vertical="top" wrapText="1"/>
    </xf>
    <xf numFmtId="3" fontId="1" fillId="0" borderId="56" xfId="0" applyNumberFormat="1" applyFont="1" applyFill="1" applyBorder="1" applyAlignment="1">
      <alignment horizontal="center" vertical="top" wrapText="1"/>
    </xf>
    <xf numFmtId="3" fontId="1" fillId="0" borderId="32" xfId="0" applyNumberFormat="1" applyFont="1" applyBorder="1" applyAlignment="1">
      <alignment horizontal="center" vertical="center" textRotation="90" wrapText="1"/>
    </xf>
    <xf numFmtId="3" fontId="1" fillId="0" borderId="5" xfId="0" applyNumberFormat="1" applyFont="1" applyFill="1" applyBorder="1" applyAlignment="1">
      <alignment vertical="top" wrapText="1"/>
    </xf>
    <xf numFmtId="165" fontId="2" fillId="4" borderId="58" xfId="0" applyNumberFormat="1" applyFont="1" applyFill="1" applyBorder="1" applyAlignment="1">
      <alignment horizontal="center" vertical="top"/>
    </xf>
    <xf numFmtId="165" fontId="2" fillId="4" borderId="1" xfId="0" applyNumberFormat="1" applyFont="1" applyFill="1" applyBorder="1" applyAlignment="1">
      <alignment horizontal="center" vertical="top"/>
    </xf>
    <xf numFmtId="165" fontId="2" fillId="4" borderId="52" xfId="0" applyNumberFormat="1" applyFont="1" applyFill="1" applyBorder="1" applyAlignment="1">
      <alignment horizontal="center" vertical="top"/>
    </xf>
    <xf numFmtId="165" fontId="1" fillId="5" borderId="56" xfId="0" applyNumberFormat="1" applyFont="1" applyFill="1" applyBorder="1" applyAlignment="1">
      <alignment horizontal="center" vertical="top" wrapText="1"/>
    </xf>
    <xf numFmtId="3" fontId="2" fillId="5" borderId="62" xfId="0" applyNumberFormat="1" applyFont="1" applyFill="1" applyBorder="1" applyAlignment="1">
      <alignment horizontal="center" vertical="top" wrapText="1"/>
    </xf>
    <xf numFmtId="3" fontId="2" fillId="4" borderId="17" xfId="0" applyNumberFormat="1" applyFont="1" applyFill="1" applyBorder="1" applyAlignment="1">
      <alignment horizontal="center" vertical="top"/>
    </xf>
    <xf numFmtId="0" fontId="1" fillId="5" borderId="50" xfId="0" applyNumberFormat="1" applyFont="1" applyFill="1" applyBorder="1" applyAlignment="1">
      <alignment vertical="top" wrapText="1"/>
    </xf>
    <xf numFmtId="3" fontId="2" fillId="0" borderId="36" xfId="0" applyNumberFormat="1" applyFont="1" applyBorder="1" applyAlignment="1">
      <alignment vertical="top"/>
    </xf>
    <xf numFmtId="3" fontId="1" fillId="0" borderId="55" xfId="0" applyNumberFormat="1" applyFont="1" applyBorder="1"/>
    <xf numFmtId="3" fontId="1" fillId="0" borderId="56" xfId="0" applyNumberFormat="1" applyFont="1" applyBorder="1"/>
    <xf numFmtId="3" fontId="1" fillId="0" borderId="29" xfId="0" applyNumberFormat="1" applyFont="1" applyBorder="1"/>
    <xf numFmtId="3" fontId="1" fillId="0" borderId="47" xfId="0" applyNumberFormat="1" applyFont="1" applyBorder="1"/>
    <xf numFmtId="164" fontId="1" fillId="5" borderId="37" xfId="0" applyNumberFormat="1" applyFont="1" applyFill="1" applyBorder="1" applyAlignment="1">
      <alignment horizontal="center" vertical="top" wrapText="1"/>
    </xf>
    <xf numFmtId="3" fontId="1" fillId="0" borderId="31" xfId="0" applyNumberFormat="1" applyFont="1" applyBorder="1"/>
    <xf numFmtId="3" fontId="10" fillId="5" borderId="50" xfId="0" applyNumberFormat="1" applyFont="1" applyFill="1" applyBorder="1" applyAlignment="1">
      <alignment horizontal="center" vertical="top"/>
    </xf>
    <xf numFmtId="164" fontId="10" fillId="5" borderId="47" xfId="0" applyNumberFormat="1" applyFont="1" applyFill="1" applyBorder="1" applyAlignment="1">
      <alignment horizontal="center" vertical="top"/>
    </xf>
    <xf numFmtId="164" fontId="10" fillId="5" borderId="55" xfId="0" applyNumberFormat="1" applyFont="1" applyFill="1" applyBorder="1" applyAlignment="1">
      <alignment horizontal="center" vertical="top"/>
    </xf>
    <xf numFmtId="164" fontId="10" fillId="5" borderId="56" xfId="0" applyNumberFormat="1" applyFont="1" applyFill="1" applyBorder="1" applyAlignment="1">
      <alignment horizontal="center" vertical="top"/>
    </xf>
    <xf numFmtId="3" fontId="10" fillId="5" borderId="12" xfId="0" applyNumberFormat="1" applyFont="1" applyFill="1" applyBorder="1" applyAlignment="1">
      <alignment horizontal="center" vertical="top"/>
    </xf>
    <xf numFmtId="164" fontId="10" fillId="5" borderId="44" xfId="0" applyNumberFormat="1" applyFont="1" applyFill="1" applyBorder="1" applyAlignment="1">
      <alignment horizontal="center" vertical="top"/>
    </xf>
    <xf numFmtId="164" fontId="10" fillId="5" borderId="11" xfId="0" applyNumberFormat="1" applyFont="1" applyFill="1" applyBorder="1" applyAlignment="1">
      <alignment horizontal="center" vertical="top"/>
    </xf>
    <xf numFmtId="164" fontId="10" fillId="5" borderId="37" xfId="0" applyNumberFormat="1" applyFont="1" applyFill="1" applyBorder="1" applyAlignment="1">
      <alignment horizontal="center" vertical="top"/>
    </xf>
    <xf numFmtId="3" fontId="2" fillId="0" borderId="37" xfId="0" applyNumberFormat="1" applyFont="1" applyBorder="1" applyAlignment="1">
      <alignment vertical="top"/>
    </xf>
    <xf numFmtId="3" fontId="1" fillId="0" borderId="5" xfId="0" applyNumberFormat="1" applyFont="1" applyFill="1" applyBorder="1" applyAlignment="1">
      <alignment horizontal="center" vertical="top"/>
    </xf>
    <xf numFmtId="3" fontId="2" fillId="4" borderId="68" xfId="0" applyNumberFormat="1" applyFont="1" applyFill="1" applyBorder="1" applyAlignment="1">
      <alignment horizontal="center" vertical="top"/>
    </xf>
    <xf numFmtId="165" fontId="10" fillId="5" borderId="11" xfId="0" applyNumberFormat="1" applyFont="1" applyFill="1" applyBorder="1" applyAlignment="1">
      <alignment horizontal="center" vertical="top"/>
    </xf>
    <xf numFmtId="165" fontId="10" fillId="5" borderId="0" xfId="0" applyNumberFormat="1" applyFont="1" applyFill="1" applyBorder="1" applyAlignment="1">
      <alignment horizontal="center" vertical="top"/>
    </xf>
    <xf numFmtId="165" fontId="10" fillId="5" borderId="37" xfId="0" applyNumberFormat="1" applyFont="1" applyFill="1" applyBorder="1" applyAlignment="1">
      <alignment horizontal="center" vertical="top" wrapText="1"/>
    </xf>
    <xf numFmtId="165" fontId="10" fillId="5" borderId="11" xfId="0" applyNumberFormat="1" applyFont="1" applyFill="1" applyBorder="1" applyAlignment="1">
      <alignment horizontal="center" vertical="top" wrapText="1"/>
    </xf>
    <xf numFmtId="165" fontId="10" fillId="5" borderId="44" xfId="0" applyNumberFormat="1" applyFont="1" applyFill="1" applyBorder="1" applyAlignment="1">
      <alignment horizontal="center" vertical="top" wrapText="1"/>
    </xf>
    <xf numFmtId="165" fontId="10" fillId="0" borderId="44" xfId="0" applyNumberFormat="1" applyFont="1" applyBorder="1" applyAlignment="1">
      <alignment horizontal="center" vertical="top"/>
    </xf>
    <xf numFmtId="165" fontId="10" fillId="5" borderId="56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Border="1" applyAlignment="1">
      <alignment horizontal="center" vertical="top"/>
    </xf>
    <xf numFmtId="164" fontId="1" fillId="0" borderId="55" xfId="0" applyNumberFormat="1" applyFont="1" applyBorder="1" applyAlignment="1">
      <alignment horizontal="center" vertical="top"/>
    </xf>
    <xf numFmtId="3" fontId="2" fillId="0" borderId="19" xfId="0" applyNumberFormat="1" applyFont="1" applyBorder="1" applyAlignment="1">
      <alignment horizontal="center" vertical="center" textRotation="90" wrapText="1"/>
    </xf>
    <xf numFmtId="3" fontId="1" fillId="5" borderId="12" xfId="0" applyNumberFormat="1" applyFont="1" applyFill="1" applyBorder="1" applyAlignment="1">
      <alignment horizontal="center" vertical="top"/>
    </xf>
    <xf numFmtId="3" fontId="1" fillId="0" borderId="12" xfId="0" applyNumberFormat="1" applyFont="1" applyBorder="1" applyAlignment="1">
      <alignment horizontal="center" vertical="top"/>
    </xf>
    <xf numFmtId="164" fontId="1" fillId="5" borderId="46" xfId="0" applyNumberFormat="1" applyFont="1" applyFill="1" applyBorder="1" applyAlignment="1">
      <alignment horizontal="center" vertical="top"/>
    </xf>
    <xf numFmtId="164" fontId="1" fillId="5" borderId="50" xfId="0" applyNumberFormat="1" applyFont="1" applyFill="1" applyBorder="1" applyAlignment="1">
      <alignment horizontal="center" vertical="top"/>
    </xf>
    <xf numFmtId="3" fontId="1" fillId="5" borderId="28" xfId="0" applyNumberFormat="1" applyFont="1" applyFill="1" applyBorder="1" applyAlignment="1">
      <alignment vertical="top" wrapText="1"/>
    </xf>
    <xf numFmtId="3" fontId="1" fillId="5" borderId="26" xfId="0" applyNumberFormat="1" applyFont="1" applyFill="1" applyBorder="1" applyAlignment="1">
      <alignment vertical="top" wrapText="1"/>
    </xf>
    <xf numFmtId="3" fontId="2" fillId="0" borderId="36" xfId="0" applyNumberFormat="1" applyFont="1" applyFill="1" applyBorder="1" applyAlignment="1">
      <alignment vertical="top" wrapText="1"/>
    </xf>
    <xf numFmtId="3" fontId="2" fillId="0" borderId="38" xfId="0" applyNumberFormat="1" applyFont="1" applyFill="1" applyBorder="1" applyAlignment="1">
      <alignment vertical="top" wrapText="1"/>
    </xf>
    <xf numFmtId="3" fontId="2" fillId="0" borderId="39" xfId="0" applyNumberFormat="1" applyFont="1" applyFill="1" applyBorder="1" applyAlignment="1">
      <alignment horizontal="center" vertical="top"/>
    </xf>
    <xf numFmtId="3" fontId="2" fillId="0" borderId="37" xfId="0" applyNumberFormat="1" applyFont="1" applyBorder="1" applyAlignment="1">
      <alignment horizontal="center" vertical="top"/>
    </xf>
    <xf numFmtId="3" fontId="2" fillId="5" borderId="37" xfId="0" applyNumberFormat="1" applyFont="1" applyFill="1" applyBorder="1" applyAlignment="1">
      <alignment horizontal="center" vertical="top"/>
    </xf>
    <xf numFmtId="3" fontId="2" fillId="0" borderId="39" xfId="0" applyNumberFormat="1" applyFont="1" applyBorder="1" applyAlignment="1">
      <alignment horizontal="center" vertical="top"/>
    </xf>
    <xf numFmtId="3" fontId="2" fillId="5" borderId="27" xfId="0" applyNumberFormat="1" applyFont="1" applyFill="1" applyBorder="1" applyAlignment="1">
      <alignment horizontal="center" vertical="top" wrapText="1"/>
    </xf>
    <xf numFmtId="49" fontId="2" fillId="2" borderId="38" xfId="0" applyNumberFormat="1" applyFont="1" applyFill="1" applyBorder="1" applyAlignment="1">
      <alignment horizontal="center" vertical="top"/>
    </xf>
    <xf numFmtId="165" fontId="2" fillId="4" borderId="68" xfId="0" applyNumberFormat="1" applyFont="1" applyFill="1" applyBorder="1" applyAlignment="1">
      <alignment horizontal="center" vertical="top"/>
    </xf>
    <xf numFmtId="165" fontId="1" fillId="0" borderId="5" xfId="0" applyNumberFormat="1" applyFont="1" applyBorder="1" applyAlignment="1">
      <alignment horizontal="center" vertical="top"/>
    </xf>
    <xf numFmtId="165" fontId="1" fillId="0" borderId="12" xfId="0" applyNumberFormat="1" applyFont="1" applyBorder="1" applyAlignment="1">
      <alignment horizontal="center" vertical="top"/>
    </xf>
    <xf numFmtId="165" fontId="1" fillId="0" borderId="43" xfId="0" applyNumberFormat="1" applyFont="1" applyBorder="1" applyAlignment="1">
      <alignment horizontal="center" vertical="top"/>
    </xf>
    <xf numFmtId="165" fontId="1" fillId="5" borderId="28" xfId="0" applyNumberFormat="1" applyFont="1" applyFill="1" applyBorder="1" applyAlignment="1">
      <alignment horizontal="center" vertical="top"/>
    </xf>
    <xf numFmtId="165" fontId="1" fillId="0" borderId="50" xfId="0" applyNumberFormat="1" applyFont="1" applyBorder="1" applyAlignment="1">
      <alignment horizontal="center" vertical="top"/>
    </xf>
    <xf numFmtId="165" fontId="2" fillId="4" borderId="17" xfId="0" applyNumberFormat="1" applyFont="1" applyFill="1" applyBorder="1" applyAlignment="1">
      <alignment horizontal="center" vertical="top"/>
    </xf>
    <xf numFmtId="165" fontId="2" fillId="4" borderId="46" xfId="0" applyNumberFormat="1" applyFont="1" applyFill="1" applyBorder="1" applyAlignment="1">
      <alignment horizontal="center" vertical="top"/>
    </xf>
    <xf numFmtId="165" fontId="1" fillId="0" borderId="46" xfId="0" applyNumberFormat="1" applyFont="1" applyBorder="1" applyAlignment="1">
      <alignment horizontal="center" vertical="top"/>
    </xf>
    <xf numFmtId="165" fontId="7" fillId="0" borderId="50" xfId="0" applyNumberFormat="1" applyFont="1" applyBorder="1" applyAlignment="1">
      <alignment horizontal="center" vertical="top"/>
    </xf>
    <xf numFmtId="165" fontId="1" fillId="5" borderId="43" xfId="0" applyNumberFormat="1" applyFont="1" applyFill="1" applyBorder="1" applyAlignment="1">
      <alignment horizontal="center" vertical="top"/>
    </xf>
    <xf numFmtId="165" fontId="5" fillId="0" borderId="12" xfId="0" applyNumberFormat="1" applyFont="1" applyBorder="1" applyAlignment="1">
      <alignment horizontal="center" vertical="top"/>
    </xf>
    <xf numFmtId="165" fontId="5" fillId="0" borderId="50" xfId="0" applyNumberFormat="1" applyFont="1" applyBorder="1" applyAlignment="1">
      <alignment horizontal="center" vertical="top"/>
    </xf>
    <xf numFmtId="165" fontId="1" fillId="5" borderId="69" xfId="0" applyNumberFormat="1" applyFont="1" applyFill="1" applyBorder="1" applyAlignment="1">
      <alignment horizontal="center" vertical="top"/>
    </xf>
    <xf numFmtId="49" fontId="2" fillId="2" borderId="42" xfId="0" applyNumberFormat="1" applyFont="1" applyFill="1" applyBorder="1" applyAlignment="1">
      <alignment horizontal="center" vertical="top"/>
    </xf>
    <xf numFmtId="3" fontId="1" fillId="0" borderId="26" xfId="0" applyNumberFormat="1" applyFont="1" applyBorder="1"/>
    <xf numFmtId="3" fontId="1" fillId="0" borderId="50" xfId="0" applyNumberFormat="1" applyFont="1" applyFill="1" applyBorder="1" applyAlignment="1">
      <alignment horizontal="center" vertical="top"/>
    </xf>
    <xf numFmtId="3" fontId="2" fillId="0" borderId="55" xfId="0" applyNumberFormat="1" applyFont="1" applyFill="1" applyBorder="1" applyAlignment="1">
      <alignment horizontal="center" vertical="top" wrapText="1"/>
    </xf>
    <xf numFmtId="3" fontId="2" fillId="0" borderId="55" xfId="0" applyNumberFormat="1" applyFont="1" applyFill="1" applyBorder="1" applyAlignment="1">
      <alignment horizontal="center"/>
    </xf>
    <xf numFmtId="3" fontId="2" fillId="5" borderId="55" xfId="0" applyNumberFormat="1" applyFont="1" applyFill="1" applyBorder="1" applyAlignment="1">
      <alignment horizontal="center" vertical="top"/>
    </xf>
    <xf numFmtId="3" fontId="2" fillId="0" borderId="55" xfId="0" applyNumberFormat="1" applyFont="1" applyFill="1" applyBorder="1" applyAlignment="1">
      <alignment horizontal="center" vertical="top"/>
    </xf>
    <xf numFmtId="3" fontId="2" fillId="5" borderId="55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 vertical="top"/>
    </xf>
    <xf numFmtId="49" fontId="1" fillId="3" borderId="27" xfId="0" applyNumberFormat="1" applyFont="1" applyFill="1" applyBorder="1" applyAlignment="1">
      <alignment horizontal="center" vertical="top"/>
    </xf>
    <xf numFmtId="49" fontId="1" fillId="3" borderId="38" xfId="0" applyNumberFormat="1" applyFont="1" applyFill="1" applyBorder="1" applyAlignment="1">
      <alignment horizontal="center" vertical="top"/>
    </xf>
    <xf numFmtId="49" fontId="1" fillId="3" borderId="70" xfId="0" applyNumberFormat="1" applyFont="1" applyFill="1" applyBorder="1" applyAlignment="1">
      <alignment horizontal="center" vertical="top"/>
    </xf>
    <xf numFmtId="49" fontId="1" fillId="3" borderId="62" xfId="0" applyNumberFormat="1" applyFont="1" applyFill="1" applyBorder="1" applyAlignment="1">
      <alignment horizontal="center" vertical="top"/>
    </xf>
    <xf numFmtId="49" fontId="1" fillId="5" borderId="70" xfId="0" applyNumberFormat="1" applyFont="1" applyFill="1" applyBorder="1" applyAlignment="1">
      <alignment horizontal="center" vertical="top"/>
    </xf>
    <xf numFmtId="49" fontId="1" fillId="3" borderId="27" xfId="0" applyNumberFormat="1" applyFont="1" applyFill="1" applyBorder="1" applyAlignment="1">
      <alignment vertical="top"/>
    </xf>
    <xf numFmtId="49" fontId="1" fillId="3" borderId="36" xfId="0" applyNumberFormat="1" applyFont="1" applyFill="1" applyBorder="1" applyAlignment="1">
      <alignment vertical="top"/>
    </xf>
    <xf numFmtId="3" fontId="1" fillId="3" borderId="11" xfId="0" applyNumberFormat="1" applyFont="1" applyFill="1" applyBorder="1" applyAlignment="1">
      <alignment vertical="top" wrapText="1"/>
    </xf>
    <xf numFmtId="3" fontId="1" fillId="0" borderId="11" xfId="0" applyNumberFormat="1" applyFont="1" applyFill="1" applyBorder="1" applyAlignment="1">
      <alignment vertical="top" wrapText="1"/>
    </xf>
    <xf numFmtId="3" fontId="2" fillId="5" borderId="4" xfId="0" applyNumberFormat="1" applyFont="1" applyFill="1" applyBorder="1" applyAlignment="1">
      <alignment horizontal="left" vertical="top" wrapText="1"/>
    </xf>
    <xf numFmtId="3" fontId="1" fillId="5" borderId="48" xfId="0" applyNumberFormat="1" applyFont="1" applyFill="1" applyBorder="1" applyAlignment="1">
      <alignment vertical="top" wrapText="1"/>
    </xf>
    <xf numFmtId="3" fontId="1" fillId="5" borderId="55" xfId="0" applyNumberFormat="1" applyFont="1" applyFill="1" applyBorder="1" applyAlignment="1">
      <alignment vertical="top" wrapText="1"/>
    </xf>
    <xf numFmtId="49" fontId="1" fillId="3" borderId="36" xfId="0" applyNumberFormat="1" applyFont="1" applyFill="1" applyBorder="1" applyAlignment="1">
      <alignment horizontal="center" vertical="top" wrapText="1"/>
    </xf>
    <xf numFmtId="49" fontId="1" fillId="5" borderId="36" xfId="0" applyNumberFormat="1" applyFont="1" applyFill="1" applyBorder="1" applyAlignment="1">
      <alignment vertical="top"/>
    </xf>
    <xf numFmtId="3" fontId="2" fillId="5" borderId="3" xfId="0" applyNumberFormat="1" applyFont="1" applyFill="1" applyBorder="1" applyAlignment="1">
      <alignment vertical="top" wrapText="1"/>
    </xf>
    <xf numFmtId="49" fontId="1" fillId="0" borderId="11" xfId="0" applyNumberFormat="1" applyFont="1" applyBorder="1" applyAlignment="1">
      <alignment vertical="top" wrapText="1"/>
    </xf>
    <xf numFmtId="49" fontId="1" fillId="5" borderId="10" xfId="0" applyNumberFormat="1" applyFont="1" applyFill="1" applyBorder="1" applyAlignment="1">
      <alignment vertical="top" wrapText="1"/>
    </xf>
    <xf numFmtId="3" fontId="2" fillId="5" borderId="55" xfId="0" applyNumberFormat="1" applyFont="1" applyFill="1" applyBorder="1" applyAlignment="1">
      <alignment horizontal="center" vertical="top" wrapText="1"/>
    </xf>
    <xf numFmtId="49" fontId="1" fillId="0" borderId="64" xfId="0" applyNumberFormat="1" applyFont="1" applyBorder="1" applyAlignment="1">
      <alignment horizontal="center" vertical="top" wrapText="1"/>
    </xf>
    <xf numFmtId="3" fontId="2" fillId="5" borderId="36" xfId="0" applyNumberFormat="1" applyFont="1" applyFill="1" applyBorder="1" applyAlignment="1">
      <alignment vertical="top" textRotation="90" wrapText="1"/>
    </xf>
    <xf numFmtId="165" fontId="7" fillId="5" borderId="12" xfId="0" applyNumberFormat="1" applyFont="1" applyFill="1" applyBorder="1" applyAlignment="1">
      <alignment horizontal="center" vertical="top"/>
    </xf>
    <xf numFmtId="3" fontId="2" fillId="5" borderId="38" xfId="0" applyNumberFormat="1" applyFont="1" applyFill="1" applyBorder="1" applyAlignment="1">
      <alignment vertical="top" textRotation="90" wrapText="1"/>
    </xf>
    <xf numFmtId="165" fontId="2" fillId="4" borderId="68" xfId="0" applyNumberFormat="1" applyFont="1" applyFill="1" applyBorder="1" applyAlignment="1">
      <alignment horizontal="center" vertical="top" wrapText="1"/>
    </xf>
    <xf numFmtId="3" fontId="2" fillId="5" borderId="11" xfId="0" applyNumberFormat="1" applyFont="1" applyFill="1" applyBorder="1" applyAlignment="1">
      <alignment horizontal="center" vertical="top"/>
    </xf>
    <xf numFmtId="0" fontId="17" fillId="0" borderId="0" xfId="0" applyFont="1" applyAlignment="1">
      <alignment textRotation="90"/>
    </xf>
    <xf numFmtId="3" fontId="1" fillId="0" borderId="10" xfId="0" applyNumberFormat="1" applyFont="1" applyBorder="1" applyAlignment="1">
      <alignment horizontal="center" vertical="top"/>
    </xf>
    <xf numFmtId="3" fontId="1" fillId="0" borderId="52" xfId="0" applyNumberFormat="1" applyFont="1" applyBorder="1" applyAlignment="1">
      <alignment horizontal="center" vertical="top"/>
    </xf>
    <xf numFmtId="3" fontId="1" fillId="5" borderId="0" xfId="0" applyNumberFormat="1" applyFont="1" applyFill="1" applyAlignment="1">
      <alignment horizontal="center" vertical="top"/>
    </xf>
    <xf numFmtId="3" fontId="1" fillId="5" borderId="48" xfId="0" applyNumberFormat="1" applyFont="1" applyFill="1" applyBorder="1" applyAlignment="1">
      <alignment horizontal="center" vertical="top"/>
    </xf>
    <xf numFmtId="3" fontId="1" fillId="5" borderId="55" xfId="0" applyNumberFormat="1" applyFont="1" applyFill="1" applyBorder="1" applyAlignment="1">
      <alignment horizontal="center" vertical="top"/>
    </xf>
    <xf numFmtId="164" fontId="1" fillId="5" borderId="57" xfId="0" applyNumberFormat="1" applyFont="1" applyFill="1" applyBorder="1" applyAlignment="1">
      <alignment horizontal="center" vertical="top"/>
    </xf>
    <xf numFmtId="164" fontId="1" fillId="5" borderId="57" xfId="0" applyNumberFormat="1" applyFont="1" applyFill="1" applyBorder="1" applyAlignment="1">
      <alignment horizontal="center" vertical="top" wrapText="1"/>
    </xf>
    <xf numFmtId="3" fontId="1" fillId="5" borderId="10" xfId="0" applyNumberFormat="1" applyFont="1" applyFill="1" applyBorder="1" applyAlignment="1">
      <alignment horizontal="center" vertical="top"/>
    </xf>
    <xf numFmtId="164" fontId="1" fillId="0" borderId="57" xfId="0" applyNumberFormat="1" applyFont="1" applyBorder="1" applyAlignment="1">
      <alignment horizontal="center" vertical="top"/>
    </xf>
    <xf numFmtId="164" fontId="1" fillId="3" borderId="49" xfId="0" applyNumberFormat="1" applyFont="1" applyFill="1" applyBorder="1" applyAlignment="1">
      <alignment horizontal="center" vertical="top" wrapText="1"/>
    </xf>
    <xf numFmtId="3" fontId="2" fillId="0" borderId="20" xfId="0" applyNumberFormat="1" applyFont="1" applyBorder="1" applyAlignment="1">
      <alignment horizontal="center" vertical="center" textRotation="90" wrapText="1"/>
    </xf>
    <xf numFmtId="3" fontId="1" fillId="0" borderId="13" xfId="0" applyNumberFormat="1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center" textRotation="90" wrapText="1"/>
    </xf>
    <xf numFmtId="3" fontId="1" fillId="0" borderId="0" xfId="0" applyNumberFormat="1" applyFont="1" applyAlignment="1">
      <alignment horizontal="center" vertical="center" textRotation="90" wrapText="1"/>
    </xf>
    <xf numFmtId="3" fontId="1" fillId="0" borderId="52" xfId="0" applyNumberFormat="1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0" borderId="14" xfId="0" applyNumberFormat="1" applyFont="1" applyBorder="1" applyAlignment="1">
      <alignment horizontal="center" vertical="top" wrapText="1"/>
    </xf>
    <xf numFmtId="3" fontId="1" fillId="0" borderId="10" xfId="0" applyNumberFormat="1" applyFont="1" applyBorder="1" applyAlignment="1">
      <alignment horizontal="center" vertical="top" wrapText="1"/>
    </xf>
    <xf numFmtId="1" fontId="1" fillId="5" borderId="56" xfId="0" applyNumberFormat="1" applyFont="1" applyFill="1" applyBorder="1" applyAlignment="1">
      <alignment horizontal="center" vertical="top"/>
    </xf>
    <xf numFmtId="1" fontId="1" fillId="5" borderId="57" xfId="0" applyNumberFormat="1" applyFont="1" applyFill="1" applyBorder="1" applyAlignment="1">
      <alignment horizontal="center" vertical="top"/>
    </xf>
    <xf numFmtId="3" fontId="1" fillId="0" borderId="57" xfId="0" applyNumberFormat="1" applyFont="1" applyBorder="1" applyAlignment="1">
      <alignment horizontal="center" vertical="top"/>
    </xf>
    <xf numFmtId="164" fontId="1" fillId="0" borderId="48" xfId="0" applyNumberFormat="1" applyFont="1" applyBorder="1" applyAlignment="1">
      <alignment horizontal="center" vertical="top" wrapText="1"/>
    </xf>
    <xf numFmtId="3" fontId="1" fillId="0" borderId="16" xfId="0" applyNumberFormat="1" applyFont="1" applyBorder="1"/>
    <xf numFmtId="3" fontId="1" fillId="5" borderId="10" xfId="0" applyNumberFormat="1" applyFont="1" applyFill="1" applyBorder="1" applyAlignment="1">
      <alignment horizontal="left" vertical="top" wrapText="1"/>
    </xf>
    <xf numFmtId="0" fontId="1" fillId="5" borderId="55" xfId="0" applyFont="1" applyFill="1" applyBorder="1" applyAlignment="1">
      <alignment horizontal="center" vertical="top" wrapText="1"/>
    </xf>
    <xf numFmtId="0" fontId="1" fillId="5" borderId="11" xfId="0" applyFont="1" applyFill="1" applyBorder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164" fontId="2" fillId="5" borderId="11" xfId="0" applyNumberFormat="1" applyFont="1" applyFill="1" applyBorder="1" applyAlignment="1">
      <alignment horizontal="center" vertical="top"/>
    </xf>
    <xf numFmtId="164" fontId="2" fillId="5" borderId="10" xfId="0" applyNumberFormat="1" applyFont="1" applyFill="1" applyBorder="1" applyAlignment="1">
      <alignment horizontal="center" vertical="top" wrapText="1"/>
    </xf>
    <xf numFmtId="49" fontId="2" fillId="9" borderId="47" xfId="0" applyNumberFormat="1" applyFont="1" applyFill="1" applyBorder="1" applyAlignment="1">
      <alignment horizontal="center" vertical="top" wrapText="1"/>
    </xf>
    <xf numFmtId="3" fontId="1" fillId="0" borderId="15" xfId="0" applyNumberFormat="1" applyFont="1" applyBorder="1" applyAlignment="1">
      <alignment horizontal="center" vertical="top" wrapText="1"/>
    </xf>
    <xf numFmtId="3" fontId="1" fillId="5" borderId="9" xfId="0" applyNumberFormat="1" applyFont="1" applyFill="1" applyBorder="1" applyAlignment="1">
      <alignment horizontal="left" vertical="top" wrapText="1"/>
    </xf>
    <xf numFmtId="3" fontId="1" fillId="5" borderId="64" xfId="0" applyNumberFormat="1" applyFont="1" applyFill="1" applyBorder="1" applyAlignment="1">
      <alignment horizontal="center" vertical="top" wrapText="1"/>
    </xf>
    <xf numFmtId="3" fontId="1" fillId="0" borderId="47" xfId="0" applyNumberFormat="1" applyFont="1" applyBorder="1" applyAlignment="1">
      <alignment horizontal="center" vertical="top" wrapText="1"/>
    </xf>
    <xf numFmtId="3" fontId="1" fillId="5" borderId="0" xfId="0" applyNumberFormat="1" applyFont="1" applyFill="1" applyBorder="1" applyAlignment="1">
      <alignment horizontal="center" vertical="top"/>
    </xf>
    <xf numFmtId="164" fontId="2" fillId="5" borderId="44" xfId="0" applyNumberFormat="1" applyFont="1" applyFill="1" applyBorder="1" applyAlignment="1">
      <alignment horizontal="center" vertical="top" wrapText="1"/>
    </xf>
    <xf numFmtId="164" fontId="2" fillId="5" borderId="11" xfId="0" applyNumberFormat="1" applyFont="1" applyFill="1" applyBorder="1" applyAlignment="1">
      <alignment horizontal="center" vertical="top" wrapText="1"/>
    </xf>
    <xf numFmtId="3" fontId="1" fillId="5" borderId="9" xfId="0" applyNumberFormat="1" applyFont="1" applyFill="1" applyBorder="1" applyAlignment="1">
      <alignment horizontal="center" vertical="top"/>
    </xf>
    <xf numFmtId="164" fontId="2" fillId="5" borderId="57" xfId="0" applyNumberFormat="1" applyFont="1" applyFill="1" applyBorder="1" applyAlignment="1">
      <alignment horizontal="center" vertical="top" wrapText="1"/>
    </xf>
    <xf numFmtId="164" fontId="2" fillId="5" borderId="55" xfId="0" applyNumberFormat="1" applyFont="1" applyFill="1" applyBorder="1" applyAlignment="1">
      <alignment horizontal="center" vertical="top"/>
    </xf>
    <xf numFmtId="165" fontId="1" fillId="5" borderId="62" xfId="0" applyNumberFormat="1" applyFont="1" applyFill="1" applyBorder="1" applyAlignment="1">
      <alignment horizontal="center" vertical="top"/>
    </xf>
    <xf numFmtId="3" fontId="1" fillId="5" borderId="43" xfId="0" applyNumberFormat="1" applyFont="1" applyFill="1" applyBorder="1" applyAlignment="1">
      <alignment horizontal="center" vertical="top" wrapText="1"/>
    </xf>
    <xf numFmtId="3" fontId="1" fillId="0" borderId="5" xfId="0" applyNumberFormat="1" applyFont="1" applyFill="1" applyBorder="1" applyAlignment="1">
      <alignment horizontal="center" vertical="top" wrapText="1"/>
    </xf>
    <xf numFmtId="3" fontId="1" fillId="0" borderId="50" xfId="0" applyNumberFormat="1" applyFont="1" applyFill="1" applyBorder="1" applyAlignment="1">
      <alignment horizontal="center" vertical="top" wrapText="1"/>
    </xf>
    <xf numFmtId="3" fontId="5" fillId="5" borderId="32" xfId="0" applyNumberFormat="1" applyFont="1" applyFill="1" applyBorder="1" applyAlignment="1">
      <alignment vertical="top" wrapText="1"/>
    </xf>
    <xf numFmtId="3" fontId="1" fillId="0" borderId="12" xfId="0" applyNumberFormat="1" applyFont="1" applyFill="1" applyBorder="1" applyAlignment="1">
      <alignment horizontal="center" vertical="top" wrapText="1"/>
    </xf>
    <xf numFmtId="3" fontId="1" fillId="0" borderId="43" xfId="0" applyNumberFormat="1" applyFont="1" applyFill="1" applyBorder="1" applyAlignment="1">
      <alignment horizontal="center" vertical="top" wrapText="1"/>
    </xf>
    <xf numFmtId="0" fontId="1" fillId="5" borderId="43" xfId="0" applyNumberFormat="1" applyFont="1" applyFill="1" applyBorder="1" applyAlignment="1">
      <alignment horizontal="center" vertical="top" wrapText="1"/>
    </xf>
    <xf numFmtId="164" fontId="1" fillId="0" borderId="46" xfId="0" applyNumberFormat="1" applyFont="1" applyFill="1" applyBorder="1" applyAlignment="1">
      <alignment horizontal="center" vertical="top" wrapText="1"/>
    </xf>
    <xf numFmtId="3" fontId="1" fillId="0" borderId="12" xfId="0" applyNumberFormat="1" applyFont="1" applyBorder="1" applyAlignment="1">
      <alignment horizontal="center" vertical="top" wrapText="1"/>
    </xf>
    <xf numFmtId="3" fontId="1" fillId="0" borderId="10" xfId="0" applyNumberFormat="1" applyFont="1" applyBorder="1" applyAlignment="1">
      <alignment vertical="top" wrapText="1"/>
    </xf>
    <xf numFmtId="164" fontId="1" fillId="0" borderId="57" xfId="0" applyNumberFormat="1" applyFont="1" applyBorder="1"/>
    <xf numFmtId="3" fontId="1" fillId="5" borderId="59" xfId="0" applyNumberFormat="1" applyFont="1" applyFill="1" applyBorder="1" applyAlignment="1">
      <alignment horizontal="center" vertical="top" wrapText="1"/>
    </xf>
    <xf numFmtId="164" fontId="1" fillId="5" borderId="31" xfId="0" applyNumberFormat="1" applyFont="1" applyFill="1" applyBorder="1" applyAlignment="1">
      <alignment horizontal="center" vertical="top"/>
    </xf>
    <xf numFmtId="3" fontId="1" fillId="0" borderId="48" xfId="0" applyNumberFormat="1" applyFont="1" applyBorder="1" applyAlignment="1">
      <alignment horizontal="center" vertical="top"/>
    </xf>
    <xf numFmtId="3" fontId="1" fillId="5" borderId="62" xfId="0" applyNumberFormat="1" applyFont="1" applyFill="1" applyBorder="1" applyAlignment="1">
      <alignment horizontal="center" vertical="top" wrapText="1"/>
    </xf>
    <xf numFmtId="3" fontId="2" fillId="7" borderId="19" xfId="0" applyNumberFormat="1" applyFont="1" applyFill="1" applyBorder="1" applyAlignment="1">
      <alignment horizontal="center" vertical="top"/>
    </xf>
    <xf numFmtId="3" fontId="2" fillId="7" borderId="20" xfId="0" applyNumberFormat="1" applyFont="1" applyFill="1" applyBorder="1" applyAlignment="1">
      <alignment horizontal="center" vertical="top"/>
    </xf>
    <xf numFmtId="3" fontId="2" fillId="7" borderId="21" xfId="0" applyNumberFormat="1" applyFont="1" applyFill="1" applyBorder="1" applyAlignment="1">
      <alignment horizontal="center" vertical="top"/>
    </xf>
    <xf numFmtId="165" fontId="2" fillId="4" borderId="77" xfId="0" applyNumberFormat="1" applyFont="1" applyFill="1" applyBorder="1" applyAlignment="1">
      <alignment horizontal="center" vertical="top"/>
    </xf>
    <xf numFmtId="3" fontId="1" fillId="0" borderId="67" xfId="0" applyNumberFormat="1" applyFont="1" applyBorder="1" applyAlignment="1">
      <alignment horizontal="center" vertical="top"/>
    </xf>
    <xf numFmtId="3" fontId="1" fillId="5" borderId="65" xfId="0" applyNumberFormat="1" applyFont="1" applyFill="1" applyBorder="1" applyAlignment="1">
      <alignment horizontal="center" vertical="top"/>
    </xf>
    <xf numFmtId="164" fontId="2" fillId="5" borderId="65" xfId="0" applyNumberFormat="1" applyFont="1" applyFill="1" applyBorder="1" applyAlignment="1">
      <alignment horizontal="center" vertical="top"/>
    </xf>
    <xf numFmtId="3" fontId="1" fillId="5" borderId="74" xfId="0" applyNumberFormat="1" applyFont="1" applyFill="1" applyBorder="1" applyAlignment="1">
      <alignment horizontal="center" vertical="top"/>
    </xf>
    <xf numFmtId="3" fontId="1" fillId="5" borderId="75" xfId="0" applyNumberFormat="1" applyFont="1" applyFill="1" applyBorder="1" applyAlignment="1">
      <alignment horizontal="center" vertical="top"/>
    </xf>
    <xf numFmtId="165" fontId="2" fillId="4" borderId="78" xfId="0" applyNumberFormat="1" applyFont="1" applyFill="1" applyBorder="1" applyAlignment="1">
      <alignment horizontal="center" vertical="top"/>
    </xf>
    <xf numFmtId="164" fontId="2" fillId="2" borderId="17" xfId="0" applyNumberFormat="1" applyFont="1" applyFill="1" applyBorder="1" applyAlignment="1">
      <alignment horizontal="center" vertical="top"/>
    </xf>
    <xf numFmtId="3" fontId="1" fillId="5" borderId="63" xfId="0" applyNumberFormat="1" applyFont="1" applyFill="1" applyBorder="1" applyAlignment="1">
      <alignment horizontal="center" vertical="top" wrapText="1"/>
    </xf>
    <xf numFmtId="3" fontId="1" fillId="0" borderId="74" xfId="0" applyNumberFormat="1" applyFont="1" applyBorder="1"/>
    <xf numFmtId="164" fontId="2" fillId="4" borderId="58" xfId="0" applyNumberFormat="1" applyFont="1" applyFill="1" applyBorder="1" applyAlignment="1">
      <alignment horizontal="center" vertical="top" wrapText="1"/>
    </xf>
    <xf numFmtId="164" fontId="2" fillId="4" borderId="68" xfId="0" applyNumberFormat="1" applyFont="1" applyFill="1" applyBorder="1" applyAlignment="1">
      <alignment horizontal="center" vertical="top" wrapText="1"/>
    </xf>
    <xf numFmtId="3" fontId="1" fillId="0" borderId="38" xfId="0" applyNumberFormat="1" applyFont="1" applyBorder="1"/>
    <xf numFmtId="3" fontId="1" fillId="0" borderId="10" xfId="0" applyNumberFormat="1" applyFont="1" applyBorder="1"/>
    <xf numFmtId="3" fontId="1" fillId="5" borderId="44" xfId="0" applyNumberFormat="1" applyFont="1" applyFill="1" applyBorder="1" applyAlignment="1">
      <alignment vertical="top" wrapText="1"/>
    </xf>
    <xf numFmtId="49" fontId="1" fillId="5" borderId="63" xfId="0" applyNumberFormat="1" applyFont="1" applyFill="1" applyBorder="1" applyAlignment="1">
      <alignment horizontal="center" vertical="top" wrapText="1"/>
    </xf>
    <xf numFmtId="3" fontId="2" fillId="5" borderId="67" xfId="0" applyNumberFormat="1" applyFont="1" applyFill="1" applyBorder="1" applyAlignment="1">
      <alignment horizontal="center" vertical="top" wrapText="1"/>
    </xf>
    <xf numFmtId="3" fontId="1" fillId="5" borderId="70" xfId="0" applyNumberFormat="1" applyFont="1" applyFill="1" applyBorder="1" applyAlignment="1">
      <alignment horizontal="center" vertical="top" wrapText="1"/>
    </xf>
    <xf numFmtId="164" fontId="1" fillId="0" borderId="56" xfId="0" applyNumberFormat="1" applyFont="1" applyBorder="1" applyAlignment="1">
      <alignment horizontal="center" vertical="top"/>
    </xf>
    <xf numFmtId="3" fontId="2" fillId="0" borderId="62" xfId="0" applyNumberFormat="1" applyFont="1" applyBorder="1" applyAlignment="1">
      <alignment vertical="top"/>
    </xf>
    <xf numFmtId="3" fontId="2" fillId="5" borderId="48" xfId="0" applyNumberFormat="1" applyFont="1" applyFill="1" applyBorder="1" applyAlignment="1">
      <alignment horizontal="center" vertical="top" wrapText="1"/>
    </xf>
    <xf numFmtId="3" fontId="1" fillId="5" borderId="75" xfId="0" applyNumberFormat="1" applyFont="1" applyFill="1" applyBorder="1" applyAlignment="1">
      <alignment vertical="top" wrapText="1"/>
    </xf>
    <xf numFmtId="3" fontId="1" fillId="5" borderId="0" xfId="0" applyNumberFormat="1" applyFont="1" applyFill="1" applyBorder="1" applyAlignment="1">
      <alignment vertical="top" wrapText="1"/>
    </xf>
    <xf numFmtId="3" fontId="1" fillId="0" borderId="75" xfId="0" applyNumberFormat="1" applyFont="1" applyBorder="1"/>
    <xf numFmtId="3" fontId="1" fillId="5" borderId="75" xfId="0" applyNumberFormat="1" applyFont="1" applyFill="1" applyBorder="1" applyAlignment="1">
      <alignment horizontal="center" vertical="top" wrapText="1"/>
    </xf>
    <xf numFmtId="3" fontId="2" fillId="5" borderId="10" xfId="0" applyNumberFormat="1" applyFont="1" applyFill="1" applyBorder="1" applyAlignment="1">
      <alignment horizontal="center" vertical="top" wrapText="1"/>
    </xf>
    <xf numFmtId="3" fontId="1" fillId="0" borderId="43" xfId="0" applyNumberFormat="1" applyFont="1" applyBorder="1"/>
    <xf numFmtId="164" fontId="1" fillId="5" borderId="43" xfId="0" applyNumberFormat="1" applyFont="1" applyFill="1" applyBorder="1" applyAlignment="1">
      <alignment horizontal="center" vertical="top"/>
    </xf>
    <xf numFmtId="49" fontId="1" fillId="5" borderId="48" xfId="0" applyNumberFormat="1" applyFont="1" applyFill="1" applyBorder="1" applyAlignment="1">
      <alignment horizontal="center" vertical="top" wrapText="1"/>
    </xf>
    <xf numFmtId="3" fontId="1" fillId="0" borderId="36" xfId="0" applyNumberFormat="1" applyFont="1" applyBorder="1" applyAlignment="1">
      <alignment vertical="center" textRotation="90" wrapText="1"/>
    </xf>
    <xf numFmtId="0" fontId="1" fillId="5" borderId="23" xfId="0" applyFont="1" applyFill="1" applyBorder="1" applyAlignment="1">
      <alignment horizontal="center" vertical="top" wrapText="1"/>
    </xf>
    <xf numFmtId="49" fontId="1" fillId="0" borderId="36" xfId="0" applyNumberFormat="1" applyFont="1" applyBorder="1" applyAlignment="1">
      <alignment vertical="top" wrapText="1"/>
    </xf>
    <xf numFmtId="3" fontId="1" fillId="0" borderId="11" xfId="0" applyNumberFormat="1" applyFont="1" applyFill="1" applyBorder="1" applyAlignment="1">
      <alignment vertical="center" textRotation="90" wrapText="1"/>
    </xf>
    <xf numFmtId="3" fontId="10" fillId="5" borderId="11" xfId="0" applyNumberFormat="1" applyFont="1" applyFill="1" applyBorder="1" applyAlignment="1">
      <alignment horizontal="center" vertical="top"/>
    </xf>
    <xf numFmtId="3" fontId="1" fillId="0" borderId="63" xfId="0" applyNumberFormat="1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3" fontId="10" fillId="5" borderId="0" xfId="0" applyNumberFormat="1" applyFont="1" applyFill="1" applyBorder="1" applyAlignment="1">
      <alignment horizontal="center" vertical="top"/>
    </xf>
    <xf numFmtId="3" fontId="1" fillId="5" borderId="62" xfId="0" applyNumberFormat="1" applyFont="1" applyFill="1" applyBorder="1" applyAlignment="1">
      <alignment horizontal="left" vertical="top" wrapText="1"/>
    </xf>
    <xf numFmtId="49" fontId="2" fillId="2" borderId="27" xfId="0" applyNumberFormat="1" applyFont="1" applyFill="1" applyBorder="1" applyAlignment="1">
      <alignment horizontal="center" vertical="top"/>
    </xf>
    <xf numFmtId="3" fontId="2" fillId="0" borderId="27" xfId="0" applyNumberFormat="1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center" vertical="top" wrapText="1"/>
    </xf>
    <xf numFmtId="165" fontId="2" fillId="5" borderId="1" xfId="0" applyNumberFormat="1" applyFont="1" applyFill="1" applyBorder="1" applyAlignment="1">
      <alignment horizontal="center" vertical="top"/>
    </xf>
    <xf numFmtId="3" fontId="1" fillId="5" borderId="16" xfId="0" applyNumberFormat="1" applyFont="1" applyFill="1" applyBorder="1"/>
    <xf numFmtId="164" fontId="1" fillId="5" borderId="36" xfId="0" applyNumberFormat="1" applyFont="1" applyFill="1" applyBorder="1" applyAlignment="1">
      <alignment horizontal="center" vertical="top" wrapText="1"/>
    </xf>
    <xf numFmtId="3" fontId="1" fillId="0" borderId="65" xfId="0" applyNumberFormat="1" applyFont="1" applyBorder="1" applyAlignment="1">
      <alignment horizontal="center" vertical="top" wrapText="1"/>
    </xf>
    <xf numFmtId="164" fontId="2" fillId="6" borderId="19" xfId="0" applyNumberFormat="1" applyFont="1" applyFill="1" applyBorder="1" applyAlignment="1">
      <alignment horizontal="center" vertical="top"/>
    </xf>
    <xf numFmtId="3" fontId="1" fillId="6" borderId="19" xfId="0" applyNumberFormat="1" applyFont="1" applyFill="1" applyBorder="1" applyAlignment="1">
      <alignment horizontal="left" vertical="top" wrapText="1"/>
    </xf>
    <xf numFmtId="3" fontId="1" fillId="6" borderId="20" xfId="0" applyNumberFormat="1" applyFont="1" applyFill="1" applyBorder="1" applyAlignment="1">
      <alignment vertical="top" wrapText="1"/>
    </xf>
    <xf numFmtId="3" fontId="1" fillId="6" borderId="21" xfId="0" applyNumberFormat="1" applyFont="1" applyFill="1" applyBorder="1" applyAlignment="1">
      <alignment vertical="top" wrapText="1"/>
    </xf>
    <xf numFmtId="49" fontId="2" fillId="5" borderId="0" xfId="0" applyNumberFormat="1" applyFont="1" applyFill="1" applyBorder="1" applyAlignment="1">
      <alignment horizontal="left" vertical="top" wrapText="1"/>
    </xf>
    <xf numFmtId="49" fontId="2" fillId="5" borderId="0" xfId="0" applyNumberFormat="1" applyFont="1" applyFill="1" applyBorder="1" applyAlignment="1">
      <alignment horizontal="center" vertical="top" wrapText="1"/>
    </xf>
    <xf numFmtId="164" fontId="2" fillId="7" borderId="19" xfId="0" applyNumberFormat="1" applyFont="1" applyFill="1" applyBorder="1" applyAlignment="1">
      <alignment horizontal="center" vertical="top"/>
    </xf>
    <xf numFmtId="164" fontId="2" fillId="10" borderId="19" xfId="0" applyNumberFormat="1" applyFont="1" applyFill="1" applyBorder="1" applyAlignment="1">
      <alignment horizontal="center" vertical="top"/>
    </xf>
    <xf numFmtId="3" fontId="1" fillId="10" borderId="19" xfId="0" applyNumberFormat="1" applyFont="1" applyFill="1" applyBorder="1" applyAlignment="1">
      <alignment vertical="top" wrapText="1"/>
    </xf>
    <xf numFmtId="164" fontId="2" fillId="4" borderId="26" xfId="0" applyNumberFormat="1" applyFont="1" applyFill="1" applyBorder="1" applyAlignment="1">
      <alignment horizontal="center" vertical="top"/>
    </xf>
    <xf numFmtId="165" fontId="2" fillId="4" borderId="13" xfId="0" applyNumberFormat="1" applyFont="1" applyFill="1" applyBorder="1" applyAlignment="1">
      <alignment horizontal="center" vertical="top"/>
    </xf>
    <xf numFmtId="165" fontId="1" fillId="0" borderId="24" xfId="0" applyNumberFormat="1" applyFont="1" applyFill="1" applyBorder="1" applyAlignment="1">
      <alignment horizontal="center" vertical="top"/>
    </xf>
    <xf numFmtId="3" fontId="1" fillId="0" borderId="45" xfId="0" applyNumberFormat="1" applyFont="1" applyBorder="1"/>
    <xf numFmtId="165" fontId="1" fillId="5" borderId="24" xfId="0" applyNumberFormat="1" applyFont="1" applyFill="1" applyBorder="1" applyAlignment="1">
      <alignment vertical="top"/>
    </xf>
    <xf numFmtId="164" fontId="2" fillId="4" borderId="45" xfId="0" applyNumberFormat="1" applyFont="1" applyFill="1" applyBorder="1" applyAlignment="1">
      <alignment horizontal="center" vertical="top"/>
    </xf>
    <xf numFmtId="3" fontId="1" fillId="0" borderId="12" xfId="0" applyNumberFormat="1" applyFont="1" applyFill="1" applyBorder="1" applyAlignment="1">
      <alignment horizontal="center" vertical="top"/>
    </xf>
    <xf numFmtId="0" fontId="1" fillId="5" borderId="65" xfId="0" applyFont="1" applyFill="1" applyBorder="1" applyAlignment="1">
      <alignment horizontal="center" vertical="top" wrapText="1"/>
    </xf>
    <xf numFmtId="0" fontId="1" fillId="5" borderId="74" xfId="0" applyFont="1" applyFill="1" applyBorder="1" applyAlignment="1">
      <alignment horizontal="center" vertical="top" wrapText="1"/>
    </xf>
    <xf numFmtId="164" fontId="2" fillId="4" borderId="76" xfId="0" applyNumberFormat="1" applyFont="1" applyFill="1" applyBorder="1" applyAlignment="1">
      <alignment horizontal="center" vertical="top"/>
    </xf>
    <xf numFmtId="164" fontId="2" fillId="4" borderId="66" xfId="0" applyNumberFormat="1" applyFont="1" applyFill="1" applyBorder="1" applyAlignment="1">
      <alignment horizontal="center" vertical="top"/>
    </xf>
    <xf numFmtId="165" fontId="2" fillId="4" borderId="76" xfId="0" applyNumberFormat="1" applyFont="1" applyFill="1" applyBorder="1" applyAlignment="1">
      <alignment horizontal="center" vertical="top"/>
    </xf>
    <xf numFmtId="165" fontId="2" fillId="4" borderId="66" xfId="0" applyNumberFormat="1" applyFont="1" applyFill="1" applyBorder="1" applyAlignment="1">
      <alignment horizontal="center" vertical="top"/>
    </xf>
    <xf numFmtId="165" fontId="2" fillId="4" borderId="70" xfId="0" applyNumberFormat="1" applyFont="1" applyFill="1" applyBorder="1" applyAlignment="1">
      <alignment horizontal="center" vertical="top"/>
    </xf>
    <xf numFmtId="3" fontId="1" fillId="5" borderId="36" xfId="0" applyNumberFormat="1" applyFont="1" applyFill="1" applyBorder="1" applyAlignment="1">
      <alignment horizontal="center" vertical="top"/>
    </xf>
    <xf numFmtId="164" fontId="2" fillId="7" borderId="79" xfId="0" applyNumberFormat="1" applyFont="1" applyFill="1" applyBorder="1" applyAlignment="1">
      <alignment horizontal="center" vertical="top"/>
    </xf>
    <xf numFmtId="164" fontId="2" fillId="7" borderId="42" xfId="0" applyNumberFormat="1" applyFont="1" applyFill="1" applyBorder="1" applyAlignment="1">
      <alignment horizontal="center" vertical="top"/>
    </xf>
    <xf numFmtId="165" fontId="2" fillId="4" borderId="48" xfId="0" applyNumberFormat="1" applyFont="1" applyFill="1" applyBorder="1" applyAlignment="1">
      <alignment horizontal="center" vertical="top"/>
    </xf>
    <xf numFmtId="164" fontId="2" fillId="4" borderId="76" xfId="0" applyNumberFormat="1" applyFont="1" applyFill="1" applyBorder="1" applyAlignment="1">
      <alignment horizontal="center" vertical="top" wrapText="1"/>
    </xf>
    <xf numFmtId="164" fontId="2" fillId="4" borderId="66" xfId="0" applyNumberFormat="1" applyFont="1" applyFill="1" applyBorder="1" applyAlignment="1">
      <alignment horizontal="center" vertical="top" wrapText="1"/>
    </xf>
    <xf numFmtId="3" fontId="1" fillId="0" borderId="9" xfId="0" applyNumberFormat="1" applyFont="1" applyBorder="1" applyAlignment="1">
      <alignment horizontal="center" vertical="top" wrapText="1"/>
    </xf>
    <xf numFmtId="3" fontId="1" fillId="0" borderId="57" xfId="0" applyNumberFormat="1" applyFont="1" applyBorder="1"/>
    <xf numFmtId="0" fontId="1" fillId="5" borderId="9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Border="1" applyAlignment="1"/>
    <xf numFmtId="3" fontId="1" fillId="0" borderId="0" xfId="0" applyNumberFormat="1" applyFont="1" applyAlignment="1"/>
    <xf numFmtId="3" fontId="5" fillId="0" borderId="26" xfId="0" applyNumberFormat="1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3" fontId="1" fillId="5" borderId="3" xfId="0" applyNumberFormat="1" applyFont="1" applyFill="1" applyBorder="1" applyAlignment="1">
      <alignment horizontal="left" vertical="top" wrapText="1"/>
    </xf>
    <xf numFmtId="3" fontId="2" fillId="0" borderId="36" xfId="0" applyNumberFormat="1" applyFont="1" applyBorder="1" applyAlignment="1">
      <alignment vertical="top" textRotation="90" wrapText="1"/>
    </xf>
    <xf numFmtId="165" fontId="10" fillId="5" borderId="50" xfId="0" applyNumberFormat="1" applyFont="1" applyFill="1" applyBorder="1" applyAlignment="1">
      <alignment horizontal="center" vertical="top"/>
    </xf>
    <xf numFmtId="3" fontId="1" fillId="0" borderId="70" xfId="0" applyNumberFormat="1" applyFont="1" applyFill="1" applyBorder="1" applyAlignment="1">
      <alignment horizontal="center" vertical="top" wrapText="1"/>
    </xf>
    <xf numFmtId="3" fontId="1" fillId="5" borderId="9" xfId="0" applyNumberFormat="1" applyFont="1" applyFill="1" applyBorder="1" applyAlignment="1">
      <alignment horizontal="center" vertical="top" wrapText="1"/>
    </xf>
    <xf numFmtId="3" fontId="1" fillId="0" borderId="44" xfId="0" applyNumberFormat="1" applyFont="1" applyBorder="1" applyAlignment="1">
      <alignment horizontal="left" vertical="top" wrapText="1"/>
    </xf>
    <xf numFmtId="165" fontId="10" fillId="5" borderId="12" xfId="0" applyNumberFormat="1" applyFont="1" applyFill="1" applyBorder="1" applyAlignment="1">
      <alignment horizontal="center" vertical="top"/>
    </xf>
    <xf numFmtId="3" fontId="1" fillId="0" borderId="53" xfId="0" applyNumberFormat="1" applyFont="1" applyBorder="1" applyAlignment="1">
      <alignment horizontal="center" vertical="top" wrapText="1"/>
    </xf>
    <xf numFmtId="3" fontId="1" fillId="5" borderId="2" xfId="0" applyNumberFormat="1" applyFont="1" applyFill="1" applyBorder="1" applyAlignment="1">
      <alignment horizontal="center" vertical="top" wrapText="1"/>
    </xf>
    <xf numFmtId="49" fontId="1" fillId="3" borderId="27" xfId="0" applyNumberFormat="1" applyFont="1" applyFill="1" applyBorder="1" applyAlignment="1">
      <alignment horizontal="center" vertical="top" wrapText="1"/>
    </xf>
    <xf numFmtId="3" fontId="2" fillId="5" borderId="3" xfId="0" applyNumberFormat="1" applyFont="1" applyFill="1" applyBorder="1" applyAlignment="1">
      <alignment horizontal="left" vertical="top" wrapText="1"/>
    </xf>
    <xf numFmtId="3" fontId="2" fillId="0" borderId="31" xfId="0" applyNumberFormat="1" applyFont="1" applyBorder="1" applyAlignment="1">
      <alignment horizontal="center" vertical="top" wrapText="1"/>
    </xf>
    <xf numFmtId="165" fontId="1" fillId="0" borderId="6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vertical="top" wrapText="1"/>
    </xf>
    <xf numFmtId="3" fontId="1" fillId="0" borderId="27" xfId="0" applyNumberFormat="1" applyFont="1" applyBorder="1" applyAlignment="1">
      <alignment vertical="center" textRotation="90" wrapText="1"/>
    </xf>
    <xf numFmtId="3" fontId="2" fillId="0" borderId="48" xfId="0" applyNumberFormat="1" applyFont="1" applyFill="1" applyBorder="1" applyAlignment="1">
      <alignment horizontal="center" vertical="top" wrapText="1"/>
    </xf>
    <xf numFmtId="49" fontId="1" fillId="3" borderId="48" xfId="0" applyNumberFormat="1" applyFont="1" applyFill="1" applyBorder="1" applyAlignment="1">
      <alignment horizontal="center" vertical="top" wrapText="1"/>
    </xf>
    <xf numFmtId="3" fontId="1" fillId="0" borderId="29" xfId="0" applyNumberFormat="1" applyFont="1" applyBorder="1" applyAlignment="1">
      <alignment horizontal="center" vertical="top"/>
    </xf>
    <xf numFmtId="3" fontId="1" fillId="0" borderId="6" xfId="0" applyNumberFormat="1" applyFont="1" applyBorder="1"/>
    <xf numFmtId="3" fontId="1" fillId="0" borderId="2" xfId="0" applyNumberFormat="1" applyFont="1" applyBorder="1" applyAlignment="1">
      <alignment vertical="top" wrapText="1"/>
    </xf>
    <xf numFmtId="3" fontId="1" fillId="0" borderId="64" xfId="0" applyNumberFormat="1" applyFont="1" applyBorder="1"/>
    <xf numFmtId="49" fontId="2" fillId="3" borderId="16" xfId="0" applyNumberFormat="1" applyFont="1" applyFill="1" applyBorder="1" applyAlignment="1">
      <alignment horizontal="center" vertical="top" wrapText="1"/>
    </xf>
    <xf numFmtId="3" fontId="1" fillId="5" borderId="54" xfId="0" applyNumberFormat="1" applyFont="1" applyFill="1" applyBorder="1" applyAlignment="1">
      <alignment horizontal="center" vertical="top" wrapText="1"/>
    </xf>
    <xf numFmtId="0" fontId="1" fillId="5" borderId="57" xfId="0" applyFont="1" applyFill="1" applyBorder="1" applyAlignment="1">
      <alignment horizontal="center" vertical="top" wrapText="1"/>
    </xf>
    <xf numFmtId="3" fontId="1" fillId="0" borderId="15" xfId="0" applyNumberFormat="1" applyFont="1" applyBorder="1" applyAlignment="1">
      <alignment horizontal="center" vertical="top"/>
    </xf>
    <xf numFmtId="3" fontId="1" fillId="5" borderId="0" xfId="0" applyNumberFormat="1" applyFont="1" applyFill="1" applyBorder="1"/>
    <xf numFmtId="3" fontId="1" fillId="3" borderId="55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right" vertical="center" textRotation="90" wrapText="1"/>
    </xf>
    <xf numFmtId="3" fontId="6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3" fontId="1" fillId="5" borderId="12" xfId="0" applyNumberFormat="1" applyFont="1" applyFill="1" applyBorder="1" applyAlignment="1">
      <alignment horizontal="center" vertical="top" wrapText="1"/>
    </xf>
    <xf numFmtId="3" fontId="1" fillId="0" borderId="28" xfId="0" applyNumberFormat="1" applyFont="1" applyFill="1" applyBorder="1" applyAlignment="1">
      <alignment vertical="top" wrapText="1"/>
    </xf>
    <xf numFmtId="3" fontId="1" fillId="0" borderId="40" xfId="0" applyNumberFormat="1" applyFont="1" applyFill="1" applyBorder="1" applyAlignment="1">
      <alignment vertical="top" wrapText="1"/>
    </xf>
    <xf numFmtId="3" fontId="1" fillId="0" borderId="22" xfId="0" applyNumberFormat="1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vertical="top" wrapText="1"/>
    </xf>
    <xf numFmtId="3" fontId="1" fillId="0" borderId="24" xfId="0" applyNumberFormat="1" applyFont="1" applyFill="1" applyBorder="1" applyAlignment="1">
      <alignment vertical="top" wrapText="1"/>
    </xf>
    <xf numFmtId="3" fontId="1" fillId="5" borderId="47" xfId="0" applyNumberFormat="1" applyFont="1" applyFill="1" applyBorder="1" applyAlignment="1">
      <alignment horizontal="center" vertical="top"/>
    </xf>
    <xf numFmtId="3" fontId="1" fillId="0" borderId="39" xfId="0" applyNumberFormat="1" applyFont="1" applyBorder="1"/>
    <xf numFmtId="49" fontId="1" fillId="3" borderId="3" xfId="0" applyNumberFormat="1" applyFont="1" applyFill="1" applyBorder="1" applyAlignment="1">
      <alignment horizontal="center" vertical="top" wrapText="1"/>
    </xf>
    <xf numFmtId="3" fontId="2" fillId="0" borderId="42" xfId="0" applyNumberFormat="1" applyFont="1" applyBorder="1" applyAlignment="1">
      <alignment horizontal="center" vertical="center" textRotation="90" wrapText="1"/>
    </xf>
    <xf numFmtId="164" fontId="13" fillId="0" borderId="79" xfId="0" applyNumberFormat="1" applyFont="1" applyBorder="1" applyAlignment="1">
      <alignment horizontal="center" vertical="center" textRotation="90" wrapText="1"/>
    </xf>
    <xf numFmtId="164" fontId="2" fillId="7" borderId="71" xfId="0" applyNumberFormat="1" applyFont="1" applyFill="1" applyBorder="1" applyAlignment="1">
      <alignment horizontal="center" vertical="top" wrapText="1"/>
    </xf>
    <xf numFmtId="164" fontId="2" fillId="4" borderId="57" xfId="0" applyNumberFormat="1" applyFont="1" applyFill="1" applyBorder="1" applyAlignment="1">
      <alignment horizontal="center" vertical="top" wrapText="1"/>
    </xf>
    <xf numFmtId="164" fontId="1" fillId="4" borderId="57" xfId="0" applyNumberFormat="1" applyFont="1" applyFill="1" applyBorder="1" applyAlignment="1">
      <alignment horizontal="center" vertical="top"/>
    </xf>
    <xf numFmtId="164" fontId="1" fillId="0" borderId="9" xfId="0" applyNumberFormat="1" applyFont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164" fontId="2" fillId="4" borderId="77" xfId="0" applyNumberFormat="1" applyFont="1" applyFill="1" applyBorder="1" applyAlignment="1">
      <alignment horizontal="center" vertical="top"/>
    </xf>
    <xf numFmtId="164" fontId="2" fillId="4" borderId="78" xfId="0" applyNumberFormat="1" applyFont="1" applyFill="1" applyBorder="1" applyAlignment="1">
      <alignment horizontal="center" vertical="top"/>
    </xf>
    <xf numFmtId="164" fontId="1" fillId="4" borderId="10" xfId="0" applyNumberFormat="1" applyFont="1" applyFill="1" applyBorder="1" applyAlignment="1">
      <alignment horizontal="center" vertical="top"/>
    </xf>
    <xf numFmtId="164" fontId="1" fillId="4" borderId="23" xfId="0" applyNumberFormat="1" applyFont="1" applyFill="1" applyBorder="1" applyAlignment="1">
      <alignment horizontal="center" vertical="top"/>
    </xf>
    <xf numFmtId="164" fontId="1" fillId="0" borderId="75" xfId="0" applyNumberFormat="1" applyFont="1" applyBorder="1" applyAlignment="1">
      <alignment horizontal="center" vertical="top"/>
    </xf>
    <xf numFmtId="164" fontId="1" fillId="5" borderId="10" xfId="0" applyNumberFormat="1" applyFont="1" applyFill="1" applyBorder="1" applyAlignment="1">
      <alignment horizontal="center" vertical="top"/>
    </xf>
    <xf numFmtId="164" fontId="2" fillId="7" borderId="23" xfId="0" applyNumberFormat="1" applyFont="1" applyFill="1" applyBorder="1" applyAlignment="1">
      <alignment horizontal="center" vertical="top" wrapText="1"/>
    </xf>
    <xf numFmtId="164" fontId="2" fillId="7" borderId="2" xfId="0" applyNumberFormat="1" applyFont="1" applyFill="1" applyBorder="1" applyAlignment="1">
      <alignment horizontal="center" vertical="top" wrapText="1"/>
    </xf>
    <xf numFmtId="164" fontId="2" fillId="4" borderId="23" xfId="0" applyNumberFormat="1" applyFont="1" applyFill="1" applyBorder="1" applyAlignment="1">
      <alignment horizontal="center" vertical="top" wrapText="1"/>
    </xf>
    <xf numFmtId="164" fontId="2" fillId="4" borderId="9" xfId="0" applyNumberFormat="1" applyFont="1" applyFill="1" applyBorder="1" applyAlignment="1">
      <alignment horizontal="center" vertical="top" wrapText="1"/>
    </xf>
    <xf numFmtId="49" fontId="1" fillId="5" borderId="11" xfId="0" applyNumberFormat="1" applyFont="1" applyFill="1" applyBorder="1" applyAlignment="1">
      <alignment horizontal="left" vertical="top" wrapText="1"/>
    </xf>
    <xf numFmtId="3" fontId="1" fillId="0" borderId="2" xfId="0" applyNumberFormat="1" applyFont="1" applyBorder="1" applyAlignment="1">
      <alignment vertical="top"/>
    </xf>
    <xf numFmtId="3" fontId="1" fillId="0" borderId="3" xfId="0" applyNumberFormat="1" applyFont="1" applyBorder="1" applyAlignment="1">
      <alignment vertical="top"/>
    </xf>
    <xf numFmtId="164" fontId="1" fillId="5" borderId="39" xfId="0" applyNumberFormat="1" applyFont="1" applyFill="1" applyBorder="1"/>
    <xf numFmtId="164" fontId="1" fillId="5" borderId="70" xfId="0" applyNumberFormat="1" applyFont="1" applyFill="1" applyBorder="1" applyAlignment="1">
      <alignment horizontal="center" vertical="top"/>
    </xf>
    <xf numFmtId="0" fontId="1" fillId="5" borderId="44" xfId="0" applyFont="1" applyFill="1" applyBorder="1" applyAlignment="1">
      <alignment horizontal="center" vertical="top" wrapText="1"/>
    </xf>
    <xf numFmtId="3" fontId="12" fillId="0" borderId="17" xfId="0" applyNumberFormat="1" applyFont="1" applyBorder="1"/>
    <xf numFmtId="3" fontId="1" fillId="0" borderId="59" xfId="0" applyNumberFormat="1" applyFont="1" applyBorder="1"/>
    <xf numFmtId="3" fontId="1" fillId="0" borderId="50" xfId="0" applyNumberFormat="1" applyFont="1" applyFill="1" applyBorder="1" applyAlignment="1">
      <alignment vertical="top" wrapText="1"/>
    </xf>
    <xf numFmtId="3" fontId="1" fillId="0" borderId="55" xfId="0" applyNumberFormat="1" applyFont="1" applyFill="1" applyBorder="1" applyAlignment="1">
      <alignment vertical="top" wrapText="1"/>
    </xf>
    <xf numFmtId="3" fontId="1" fillId="5" borderId="44" xfId="0" applyNumberFormat="1" applyFont="1" applyFill="1" applyBorder="1" applyAlignment="1">
      <alignment vertical="top"/>
    </xf>
    <xf numFmtId="164" fontId="1" fillId="5" borderId="36" xfId="0" applyNumberFormat="1" applyFont="1" applyFill="1" applyBorder="1" applyAlignment="1">
      <alignment vertical="top"/>
    </xf>
    <xf numFmtId="3" fontId="1" fillId="5" borderId="65" xfId="0" applyNumberFormat="1" applyFont="1" applyFill="1" applyBorder="1" applyAlignment="1">
      <alignment vertical="top"/>
    </xf>
    <xf numFmtId="3" fontId="1" fillId="5" borderId="9" xfId="0" applyNumberFormat="1" applyFont="1" applyFill="1" applyBorder="1" applyAlignment="1">
      <alignment vertical="top"/>
    </xf>
    <xf numFmtId="3" fontId="1" fillId="5" borderId="75" xfId="0" applyNumberFormat="1" applyFont="1" applyFill="1" applyBorder="1" applyAlignment="1">
      <alignment vertical="top"/>
    </xf>
    <xf numFmtId="3" fontId="2" fillId="0" borderId="72" xfId="0" applyNumberFormat="1" applyFont="1" applyBorder="1" applyAlignment="1">
      <alignment horizontal="center" vertical="center" textRotation="90" wrapText="1"/>
    </xf>
    <xf numFmtId="0" fontId="1" fillId="5" borderId="53" xfId="0" applyNumberFormat="1" applyFont="1" applyFill="1" applyBorder="1" applyAlignment="1">
      <alignment horizontal="center" vertical="top" wrapText="1"/>
    </xf>
    <xf numFmtId="49" fontId="1" fillId="0" borderId="62" xfId="0" applyNumberFormat="1" applyFont="1" applyBorder="1" applyAlignment="1">
      <alignment horizontal="center" vertical="top"/>
    </xf>
    <xf numFmtId="49" fontId="1" fillId="0" borderId="55" xfId="0" applyNumberFormat="1" applyFont="1" applyBorder="1" applyAlignment="1">
      <alignment vertical="top" wrapText="1"/>
    </xf>
    <xf numFmtId="49" fontId="2" fillId="0" borderId="55" xfId="0" applyNumberFormat="1" applyFont="1" applyBorder="1" applyAlignment="1">
      <alignment vertical="top" textRotation="90"/>
    </xf>
    <xf numFmtId="3" fontId="2" fillId="4" borderId="43" xfId="0" applyNumberFormat="1" applyFont="1" applyFill="1" applyBorder="1" applyAlignment="1">
      <alignment horizontal="center" vertical="top"/>
    </xf>
    <xf numFmtId="165" fontId="2" fillId="4" borderId="53" xfId="0" applyNumberFormat="1" applyFont="1" applyFill="1" applyBorder="1" applyAlignment="1">
      <alignment horizontal="center" vertical="top"/>
    </xf>
    <xf numFmtId="165" fontId="2" fillId="4" borderId="57" xfId="0" applyNumberFormat="1" applyFont="1" applyFill="1" applyBorder="1" applyAlignment="1">
      <alignment horizontal="center" vertical="top"/>
    </xf>
    <xf numFmtId="0" fontId="1" fillId="5" borderId="47" xfId="0" applyFont="1" applyFill="1" applyBorder="1" applyAlignment="1">
      <alignment vertical="top" wrapText="1"/>
    </xf>
    <xf numFmtId="0" fontId="1" fillId="5" borderId="55" xfId="0" applyFont="1" applyFill="1" applyBorder="1" applyAlignment="1">
      <alignment vertical="top" wrapText="1"/>
    </xf>
    <xf numFmtId="3" fontId="1" fillId="0" borderId="56" xfId="0" applyNumberFormat="1" applyFont="1" applyBorder="1" applyAlignment="1">
      <alignment vertical="top" wrapText="1"/>
    </xf>
    <xf numFmtId="49" fontId="1" fillId="5" borderId="55" xfId="0" applyNumberFormat="1" applyFont="1" applyFill="1" applyBorder="1" applyAlignment="1">
      <alignment vertical="top" wrapText="1"/>
    </xf>
    <xf numFmtId="49" fontId="1" fillId="0" borderId="48" xfId="0" applyNumberFormat="1" applyFont="1" applyBorder="1" applyAlignment="1">
      <alignment horizontal="center" vertical="top"/>
    </xf>
    <xf numFmtId="49" fontId="2" fillId="0" borderId="48" xfId="0" applyNumberFormat="1" applyFont="1" applyBorder="1" applyAlignment="1">
      <alignment horizontal="center" vertical="top"/>
    </xf>
    <xf numFmtId="49" fontId="1" fillId="0" borderId="55" xfId="0" applyNumberFormat="1" applyFont="1" applyBorder="1" applyAlignment="1">
      <alignment vertical="top"/>
    </xf>
    <xf numFmtId="3" fontId="1" fillId="0" borderId="56" xfId="0" applyNumberFormat="1" applyFont="1" applyFill="1" applyBorder="1" applyAlignment="1">
      <alignment vertical="top" wrapText="1"/>
    </xf>
    <xf numFmtId="165" fontId="2" fillId="4" borderId="9" xfId="0" applyNumberFormat="1" applyFont="1" applyFill="1" applyBorder="1" applyAlignment="1">
      <alignment horizontal="center" vertical="top"/>
    </xf>
    <xf numFmtId="165" fontId="2" fillId="4" borderId="14" xfId="0" applyNumberFormat="1" applyFont="1" applyFill="1" applyBorder="1" applyAlignment="1">
      <alignment horizontal="center" vertical="top"/>
    </xf>
    <xf numFmtId="0" fontId="1" fillId="5" borderId="9" xfId="0" applyFont="1" applyFill="1" applyBorder="1" applyAlignment="1">
      <alignment horizontal="center" vertical="top" wrapText="1"/>
    </xf>
    <xf numFmtId="49" fontId="1" fillId="5" borderId="55" xfId="0" applyNumberFormat="1" applyFont="1" applyFill="1" applyBorder="1" applyAlignment="1">
      <alignment vertical="top"/>
    </xf>
    <xf numFmtId="3" fontId="1" fillId="5" borderId="62" xfId="0" applyNumberFormat="1" applyFont="1" applyFill="1" applyBorder="1" applyAlignment="1">
      <alignment horizontal="center" vertical="top" textRotation="90" wrapText="1"/>
    </xf>
    <xf numFmtId="165" fontId="2" fillId="4" borderId="53" xfId="0" applyNumberFormat="1" applyFont="1" applyFill="1" applyBorder="1" applyAlignment="1">
      <alignment horizontal="center" vertical="top" wrapText="1"/>
    </xf>
    <xf numFmtId="165" fontId="2" fillId="4" borderId="10" xfId="0" applyNumberFormat="1" applyFont="1" applyFill="1" applyBorder="1" applyAlignment="1">
      <alignment horizontal="center" vertical="top" wrapText="1"/>
    </xf>
    <xf numFmtId="3" fontId="1" fillId="5" borderId="11" xfId="0" applyNumberFormat="1" applyFont="1" applyFill="1" applyBorder="1" applyAlignment="1">
      <alignment vertical="top"/>
    </xf>
    <xf numFmtId="164" fontId="1" fillId="5" borderId="67" xfId="0" applyNumberFormat="1" applyFont="1" applyFill="1" applyBorder="1" applyAlignment="1">
      <alignment horizontal="center" vertical="top"/>
    </xf>
    <xf numFmtId="164" fontId="1" fillId="5" borderId="52" xfId="0" applyNumberFormat="1" applyFont="1" applyFill="1" applyBorder="1" applyAlignment="1">
      <alignment horizontal="center" vertical="top"/>
    </xf>
    <xf numFmtId="164" fontId="1" fillId="5" borderId="52" xfId="0" applyNumberFormat="1" applyFont="1" applyFill="1" applyBorder="1" applyAlignment="1">
      <alignment horizontal="center" vertical="top" wrapText="1"/>
    </xf>
    <xf numFmtId="1" fontId="1" fillId="5" borderId="63" xfId="0" applyNumberFormat="1" applyFont="1" applyFill="1" applyBorder="1" applyAlignment="1">
      <alignment horizontal="center" vertical="top" wrapText="1"/>
    </xf>
    <xf numFmtId="3" fontId="18" fillId="0" borderId="4" xfId="0" applyNumberFormat="1" applyFont="1" applyBorder="1" applyAlignment="1">
      <alignment horizontal="center" vertical="top" wrapText="1"/>
    </xf>
    <xf numFmtId="3" fontId="18" fillId="0" borderId="31" xfId="0" applyNumberFormat="1" applyFont="1" applyBorder="1" applyAlignment="1">
      <alignment horizontal="center" vertical="top"/>
    </xf>
    <xf numFmtId="164" fontId="1" fillId="5" borderId="75" xfId="0" applyNumberFormat="1" applyFont="1" applyFill="1" applyBorder="1" applyAlignment="1">
      <alignment horizontal="center" vertical="top"/>
    </xf>
    <xf numFmtId="164" fontId="1" fillId="5" borderId="29" xfId="0" applyNumberFormat="1" applyFont="1" applyFill="1" applyBorder="1" applyAlignment="1">
      <alignment horizontal="center" vertical="top"/>
    </xf>
    <xf numFmtId="164" fontId="1" fillId="5" borderId="4" xfId="0" applyNumberFormat="1" applyFont="1" applyFill="1" applyBorder="1" applyAlignment="1">
      <alignment horizontal="center" vertical="top"/>
    </xf>
    <xf numFmtId="164" fontId="1" fillId="5" borderId="63" xfId="0" applyNumberFormat="1" applyFont="1" applyFill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vertical="top"/>
    </xf>
    <xf numFmtId="164" fontId="1" fillId="0" borderId="74" xfId="0" applyNumberFormat="1" applyFont="1" applyBorder="1" applyAlignment="1">
      <alignment horizontal="center" vertical="top"/>
    </xf>
    <xf numFmtId="164" fontId="1" fillId="5" borderId="28" xfId="0" applyNumberFormat="1" applyFont="1" applyFill="1" applyBorder="1" applyAlignment="1">
      <alignment horizontal="center" vertical="top"/>
    </xf>
    <xf numFmtId="165" fontId="1" fillId="5" borderId="10" xfId="0" applyNumberFormat="1" applyFont="1" applyFill="1" applyBorder="1" applyAlignment="1">
      <alignment horizontal="center" vertical="top"/>
    </xf>
    <xf numFmtId="165" fontId="1" fillId="5" borderId="14" xfId="0" applyNumberFormat="1" applyFont="1" applyFill="1" applyBorder="1" applyAlignment="1">
      <alignment horizontal="center" vertical="top"/>
    </xf>
    <xf numFmtId="3" fontId="1" fillId="5" borderId="44" xfId="0" applyNumberFormat="1" applyFont="1" applyFill="1" applyBorder="1" applyAlignment="1">
      <alignment horizontal="center" vertical="top"/>
    </xf>
    <xf numFmtId="3" fontId="1" fillId="5" borderId="11" xfId="0" applyNumberFormat="1" applyFont="1" applyFill="1" applyBorder="1" applyAlignment="1">
      <alignment horizontal="center" vertical="top"/>
    </xf>
    <xf numFmtId="3" fontId="1" fillId="5" borderId="36" xfId="0" applyNumberFormat="1" applyFont="1" applyFill="1" applyBorder="1" applyAlignment="1">
      <alignment horizontal="left" vertical="top" wrapText="1"/>
    </xf>
    <xf numFmtId="3" fontId="1" fillId="3" borderId="36" xfId="0" applyNumberFormat="1" applyFont="1" applyFill="1" applyBorder="1" applyAlignment="1">
      <alignment horizontal="left" vertical="top" wrapText="1"/>
    </xf>
    <xf numFmtId="3" fontId="1" fillId="5" borderId="24" xfId="0" applyNumberFormat="1" applyFont="1" applyFill="1" applyBorder="1" applyAlignment="1">
      <alignment vertical="top" wrapText="1"/>
    </xf>
    <xf numFmtId="3" fontId="1" fillId="5" borderId="24" xfId="0" applyNumberFormat="1" applyFont="1" applyFill="1" applyBorder="1" applyAlignment="1">
      <alignment horizontal="center" vertical="top" wrapText="1"/>
    </xf>
    <xf numFmtId="3" fontId="1" fillId="0" borderId="57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 vertical="center"/>
    </xf>
    <xf numFmtId="3" fontId="5" fillId="0" borderId="0" xfId="0" applyNumberFormat="1" applyFont="1"/>
    <xf numFmtId="3" fontId="5" fillId="0" borderId="0" xfId="0" applyNumberFormat="1" applyFont="1" applyAlignment="1">
      <alignment vertical="top"/>
    </xf>
    <xf numFmtId="164" fontId="1" fillId="5" borderId="9" xfId="0" applyNumberFormat="1" applyFont="1" applyFill="1" applyBorder="1" applyAlignment="1">
      <alignment horizontal="center" vertical="top"/>
    </xf>
    <xf numFmtId="1" fontId="1" fillId="5" borderId="56" xfId="0" applyNumberFormat="1" applyFont="1" applyFill="1" applyBorder="1" applyAlignment="1">
      <alignment horizontal="center" vertical="top" wrapText="1"/>
    </xf>
    <xf numFmtId="3" fontId="1" fillId="0" borderId="53" xfId="0" applyNumberFormat="1" applyFont="1" applyBorder="1" applyAlignment="1">
      <alignment horizontal="center" vertical="top"/>
    </xf>
    <xf numFmtId="164" fontId="1" fillId="5" borderId="63" xfId="0" applyNumberFormat="1" applyFont="1" applyFill="1" applyBorder="1" applyAlignment="1">
      <alignment horizontal="center" vertical="top"/>
    </xf>
    <xf numFmtId="164" fontId="1" fillId="5" borderId="62" xfId="0" applyNumberFormat="1" applyFont="1" applyFill="1" applyBorder="1" applyAlignment="1">
      <alignment horizontal="center" vertical="top"/>
    </xf>
    <xf numFmtId="3" fontId="1" fillId="5" borderId="50" xfId="0" applyNumberFormat="1" applyFont="1" applyFill="1" applyBorder="1" applyAlignment="1">
      <alignment horizontal="center" vertical="top" wrapText="1"/>
    </xf>
    <xf numFmtId="164" fontId="1" fillId="5" borderId="26" xfId="0" applyNumberFormat="1" applyFont="1" applyFill="1" applyBorder="1" applyAlignment="1">
      <alignment horizontal="center" vertical="top"/>
    </xf>
    <xf numFmtId="164" fontId="1" fillId="5" borderId="23" xfId="0" applyNumberFormat="1" applyFont="1" applyFill="1" applyBorder="1" applyAlignment="1">
      <alignment horizontal="center" vertical="top"/>
    </xf>
    <xf numFmtId="3" fontId="1" fillId="5" borderId="53" xfId="0" applyNumberFormat="1" applyFont="1" applyFill="1" applyBorder="1" applyAlignment="1">
      <alignment horizontal="center" vertical="top"/>
    </xf>
    <xf numFmtId="165" fontId="18" fillId="5" borderId="53" xfId="0" applyNumberFormat="1" applyFont="1" applyFill="1" applyBorder="1" applyAlignment="1">
      <alignment horizontal="center" vertical="top"/>
    </xf>
    <xf numFmtId="3" fontId="2" fillId="4" borderId="53" xfId="0" applyNumberFormat="1" applyFont="1" applyFill="1" applyBorder="1" applyAlignment="1">
      <alignment horizontal="center" vertical="top"/>
    </xf>
    <xf numFmtId="0" fontId="1" fillId="5" borderId="14" xfId="0" applyNumberFormat="1" applyFont="1" applyFill="1" applyBorder="1" applyAlignment="1">
      <alignment vertical="top" wrapText="1"/>
    </xf>
    <xf numFmtId="0" fontId="1" fillId="5" borderId="23" xfId="0" applyFont="1" applyFill="1" applyBorder="1" applyAlignment="1">
      <alignment vertical="top" wrapText="1"/>
    </xf>
    <xf numFmtId="0" fontId="1" fillId="5" borderId="14" xfId="0" applyFont="1" applyFill="1" applyBorder="1" applyAlignment="1">
      <alignment vertical="top" wrapText="1"/>
    </xf>
    <xf numFmtId="0" fontId="1" fillId="5" borderId="56" xfId="0" applyFont="1" applyFill="1" applyBorder="1" applyAlignment="1">
      <alignment horizontal="center" vertical="top" wrapText="1"/>
    </xf>
    <xf numFmtId="165" fontId="2" fillId="4" borderId="57" xfId="0" applyNumberFormat="1" applyFont="1" applyFill="1" applyBorder="1" applyAlignment="1">
      <alignment horizontal="center" vertical="top" wrapText="1"/>
    </xf>
    <xf numFmtId="165" fontId="1" fillId="5" borderId="50" xfId="0" applyNumberFormat="1" applyFont="1" applyFill="1" applyBorder="1" applyAlignment="1">
      <alignment vertical="top"/>
    </xf>
    <xf numFmtId="0" fontId="1" fillId="5" borderId="52" xfId="0" applyNumberFormat="1" applyFont="1" applyFill="1" applyBorder="1" applyAlignment="1">
      <alignment vertical="top" wrapText="1"/>
    </xf>
    <xf numFmtId="0" fontId="1" fillId="5" borderId="14" xfId="0" applyFont="1" applyFill="1" applyBorder="1" applyAlignment="1">
      <alignment horizontal="left" vertical="top" wrapText="1"/>
    </xf>
    <xf numFmtId="3" fontId="5" fillId="0" borderId="0" xfId="0" applyNumberFormat="1" applyFont="1" applyBorder="1"/>
    <xf numFmtId="0" fontId="1" fillId="5" borderId="22" xfId="0" applyNumberFormat="1" applyFont="1" applyFill="1" applyBorder="1" applyAlignment="1">
      <alignment horizontal="center" vertical="top" wrapText="1"/>
    </xf>
    <xf numFmtId="3" fontId="1" fillId="0" borderId="53" xfId="0" applyNumberFormat="1" applyFont="1" applyBorder="1"/>
    <xf numFmtId="3" fontId="1" fillId="0" borderId="34" xfId="0" applyNumberFormat="1" applyFont="1" applyBorder="1"/>
    <xf numFmtId="0" fontId="1" fillId="5" borderId="53" xfId="0" applyFont="1" applyFill="1" applyBorder="1" applyAlignment="1">
      <alignment horizontal="center" vertical="top" wrapText="1"/>
    </xf>
    <xf numFmtId="0" fontId="1" fillId="5" borderId="22" xfId="0" applyFont="1" applyFill="1" applyBorder="1" applyAlignment="1">
      <alignment horizontal="center" vertical="top" wrapText="1"/>
    </xf>
    <xf numFmtId="3" fontId="1" fillId="5" borderId="26" xfId="0" applyNumberFormat="1" applyFont="1" applyFill="1" applyBorder="1" applyAlignment="1">
      <alignment horizontal="center" vertical="top" wrapText="1"/>
    </xf>
    <xf numFmtId="0" fontId="1" fillId="5" borderId="47" xfId="0" applyFont="1" applyFill="1" applyBorder="1" applyAlignment="1">
      <alignment horizontal="center" vertical="top" wrapText="1"/>
    </xf>
    <xf numFmtId="0" fontId="1" fillId="5" borderId="26" xfId="0" applyFont="1" applyFill="1" applyBorder="1" applyAlignment="1">
      <alignment horizontal="center" vertical="top" wrapText="1"/>
    </xf>
    <xf numFmtId="3" fontId="1" fillId="0" borderId="10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horizontal="center"/>
    </xf>
    <xf numFmtId="49" fontId="2" fillId="5" borderId="48" xfId="0" applyNumberFormat="1" applyFont="1" applyFill="1" applyBorder="1" applyAlignment="1">
      <alignment horizontal="center" vertical="top"/>
    </xf>
    <xf numFmtId="49" fontId="1" fillId="5" borderId="62" xfId="0" applyNumberFormat="1" applyFont="1" applyFill="1" applyBorder="1" applyAlignment="1">
      <alignment horizontal="center" vertical="top"/>
    </xf>
    <xf numFmtId="49" fontId="2" fillId="5" borderId="62" xfId="0" applyNumberFormat="1" applyFont="1" applyFill="1" applyBorder="1" applyAlignment="1">
      <alignment vertical="top" textRotation="90"/>
    </xf>
    <xf numFmtId="165" fontId="1" fillId="5" borderId="53" xfId="0" applyNumberFormat="1" applyFont="1" applyFill="1" applyBorder="1" applyAlignment="1">
      <alignment horizontal="center" vertical="top"/>
    </xf>
    <xf numFmtId="165" fontId="1" fillId="5" borderId="22" xfId="0" applyNumberFormat="1" applyFont="1" applyFill="1" applyBorder="1" applyAlignment="1">
      <alignment vertical="top"/>
    </xf>
    <xf numFmtId="165" fontId="1" fillId="5" borderId="53" xfId="0" applyNumberFormat="1" applyFont="1" applyFill="1" applyBorder="1" applyAlignment="1">
      <alignment vertical="top"/>
    </xf>
    <xf numFmtId="165" fontId="10" fillId="5" borderId="53" xfId="0" applyNumberFormat="1" applyFont="1" applyFill="1" applyBorder="1" applyAlignment="1">
      <alignment horizontal="center" vertical="top"/>
    </xf>
    <xf numFmtId="165" fontId="1" fillId="5" borderId="53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vertical="top" textRotation="90" wrapText="1"/>
    </xf>
    <xf numFmtId="3" fontId="2" fillId="0" borderId="11" xfId="0" applyNumberFormat="1" applyFont="1" applyBorder="1" applyAlignment="1">
      <alignment vertical="top" textRotation="90" wrapText="1"/>
    </xf>
    <xf numFmtId="3" fontId="2" fillId="0" borderId="62" xfId="0" applyNumberFormat="1" applyFont="1" applyFill="1" applyBorder="1" applyAlignment="1">
      <alignment horizontal="center" vertical="top" wrapText="1"/>
    </xf>
    <xf numFmtId="3" fontId="10" fillId="5" borderId="36" xfId="0" applyNumberFormat="1" applyFont="1" applyFill="1" applyBorder="1" applyAlignment="1">
      <alignment horizontal="center" vertical="top"/>
    </xf>
    <xf numFmtId="3" fontId="2" fillId="0" borderId="63" xfId="0" applyNumberFormat="1" applyFont="1" applyFill="1" applyBorder="1" applyAlignment="1">
      <alignment vertical="top" textRotation="90" wrapText="1"/>
    </xf>
    <xf numFmtId="3" fontId="2" fillId="0" borderId="62" xfId="0" applyNumberFormat="1" applyFont="1" applyFill="1" applyBorder="1" applyAlignment="1">
      <alignment vertical="top" textRotation="90" wrapText="1"/>
    </xf>
    <xf numFmtId="0" fontId="7" fillId="5" borderId="52" xfId="0" applyFont="1" applyFill="1" applyBorder="1" applyAlignment="1">
      <alignment horizontal="center" vertical="top"/>
    </xf>
    <xf numFmtId="3" fontId="2" fillId="4" borderId="58" xfId="0" applyNumberFormat="1" applyFont="1" applyFill="1" applyBorder="1" applyAlignment="1">
      <alignment horizontal="center" vertical="top" wrapText="1"/>
    </xf>
    <xf numFmtId="3" fontId="1" fillId="5" borderId="9" xfId="0" applyNumberFormat="1" applyFont="1" applyFill="1" applyBorder="1" applyAlignment="1">
      <alignment vertical="top" wrapText="1"/>
    </xf>
    <xf numFmtId="3" fontId="1" fillId="5" borderId="57" xfId="0" applyNumberFormat="1" applyFont="1" applyFill="1" applyBorder="1" applyAlignment="1">
      <alignment vertical="top" wrapText="1"/>
    </xf>
    <xf numFmtId="3" fontId="1" fillId="0" borderId="26" xfId="0" applyNumberFormat="1" applyFont="1" applyBorder="1" applyAlignment="1">
      <alignment horizontal="center" vertical="top" wrapText="1"/>
    </xf>
    <xf numFmtId="3" fontId="1" fillId="5" borderId="15" xfId="0" applyNumberFormat="1" applyFont="1" applyFill="1" applyBorder="1" applyAlignment="1">
      <alignment horizontal="center" vertical="top" wrapText="1"/>
    </xf>
    <xf numFmtId="164" fontId="1" fillId="5" borderId="2" xfId="0" applyNumberFormat="1" applyFont="1" applyFill="1" applyBorder="1" applyAlignment="1">
      <alignment horizontal="center" vertical="top"/>
    </xf>
    <xf numFmtId="164" fontId="1" fillId="5" borderId="73" xfId="0" applyNumberFormat="1" applyFont="1" applyFill="1" applyBorder="1" applyAlignment="1">
      <alignment horizontal="center" vertical="top"/>
    </xf>
    <xf numFmtId="3" fontId="1" fillId="5" borderId="45" xfId="0" applyNumberFormat="1" applyFont="1" applyFill="1" applyBorder="1" applyAlignment="1">
      <alignment horizontal="center" vertical="top" wrapText="1"/>
    </xf>
    <xf numFmtId="164" fontId="1" fillId="0" borderId="26" xfId="0" applyNumberFormat="1" applyFont="1" applyBorder="1" applyAlignment="1">
      <alignment horizontal="center" vertical="top"/>
    </xf>
    <xf numFmtId="165" fontId="1" fillId="5" borderId="64" xfId="0" applyNumberFormat="1" applyFont="1" applyFill="1" applyBorder="1" applyAlignment="1">
      <alignment horizontal="center" vertical="top"/>
    </xf>
    <xf numFmtId="164" fontId="1" fillId="0" borderId="0" xfId="0" applyNumberFormat="1" applyFont="1" applyBorder="1" applyAlignment="1">
      <alignment horizontal="center" vertical="top"/>
    </xf>
    <xf numFmtId="164" fontId="1" fillId="5" borderId="27" xfId="0" applyNumberFormat="1" applyFont="1" applyFill="1" applyBorder="1" applyAlignment="1">
      <alignment horizontal="center" vertical="top"/>
    </xf>
    <xf numFmtId="164" fontId="1" fillId="5" borderId="64" xfId="0" applyNumberFormat="1" applyFont="1" applyFill="1" applyBorder="1" applyAlignment="1">
      <alignment horizontal="center" vertical="top"/>
    </xf>
    <xf numFmtId="164" fontId="1" fillId="5" borderId="70" xfId="0" applyNumberFormat="1" applyFont="1" applyFill="1" applyBorder="1" applyAlignment="1">
      <alignment vertical="top"/>
    </xf>
    <xf numFmtId="164" fontId="12" fillId="5" borderId="36" xfId="0" applyNumberFormat="1" applyFont="1" applyFill="1" applyBorder="1" applyAlignment="1">
      <alignment horizontal="center" vertical="top"/>
    </xf>
    <xf numFmtId="164" fontId="2" fillId="5" borderId="36" xfId="0" applyNumberFormat="1" applyFont="1" applyFill="1" applyBorder="1" applyAlignment="1">
      <alignment horizontal="center" vertical="top" wrapText="1"/>
    </xf>
    <xf numFmtId="164" fontId="1" fillId="5" borderId="62" xfId="0" applyNumberFormat="1" applyFont="1" applyFill="1" applyBorder="1" applyAlignment="1">
      <alignment horizontal="center" vertical="top" wrapText="1"/>
    </xf>
    <xf numFmtId="164" fontId="1" fillId="5" borderId="64" xfId="0" applyNumberFormat="1" applyFont="1" applyFill="1" applyBorder="1" applyAlignment="1">
      <alignment vertical="top"/>
    </xf>
    <xf numFmtId="165" fontId="1" fillId="5" borderId="70" xfId="0" applyNumberFormat="1" applyFont="1" applyFill="1" applyBorder="1" applyAlignment="1">
      <alignment horizontal="center" vertical="top" wrapText="1"/>
    </xf>
    <xf numFmtId="164" fontId="1" fillId="5" borderId="14" xfId="0" applyNumberFormat="1" applyFont="1" applyFill="1" applyBorder="1" applyAlignment="1">
      <alignment horizontal="center" vertical="top"/>
    </xf>
    <xf numFmtId="0" fontId="1" fillId="5" borderId="36" xfId="0" applyFont="1" applyFill="1" applyBorder="1" applyAlignment="1">
      <alignment horizontal="center" vertical="top" wrapText="1"/>
    </xf>
    <xf numFmtId="164" fontId="2" fillId="5" borderId="36" xfId="0" applyNumberFormat="1" applyFont="1" applyFill="1" applyBorder="1" applyAlignment="1">
      <alignment horizontal="center" vertical="top"/>
    </xf>
    <xf numFmtId="164" fontId="2" fillId="5" borderId="62" xfId="0" applyNumberFormat="1" applyFont="1" applyFill="1" applyBorder="1" applyAlignment="1">
      <alignment horizontal="center" vertical="top"/>
    </xf>
    <xf numFmtId="164" fontId="2" fillId="5" borderId="0" xfId="0" applyNumberFormat="1" applyFont="1" applyFill="1" applyBorder="1" applyAlignment="1">
      <alignment horizontal="center" vertical="top"/>
    </xf>
    <xf numFmtId="164" fontId="1" fillId="5" borderId="34" xfId="0" applyNumberFormat="1" applyFont="1" applyFill="1" applyBorder="1" applyAlignment="1">
      <alignment horizontal="center" vertical="top" wrapText="1"/>
    </xf>
    <xf numFmtId="3" fontId="1" fillId="0" borderId="22" xfId="0" applyNumberFormat="1" applyFont="1" applyFill="1" applyBorder="1" applyAlignment="1">
      <alignment horizontal="left" vertical="top" wrapText="1"/>
    </xf>
    <xf numFmtId="164" fontId="1" fillId="0" borderId="11" xfId="0" applyNumberFormat="1" applyFont="1" applyBorder="1" applyAlignment="1">
      <alignment horizontal="center" vertical="top"/>
    </xf>
    <xf numFmtId="164" fontId="1" fillId="5" borderId="10" xfId="0" applyNumberFormat="1" applyFont="1" applyFill="1" applyBorder="1" applyAlignment="1">
      <alignment horizontal="center" vertical="top" wrapText="1"/>
    </xf>
    <xf numFmtId="165" fontId="1" fillId="5" borderId="23" xfId="0" applyNumberFormat="1" applyFont="1" applyFill="1" applyBorder="1" applyAlignment="1">
      <alignment horizontal="center" vertical="top"/>
    </xf>
    <xf numFmtId="164" fontId="2" fillId="2" borderId="72" xfId="0" applyNumberFormat="1" applyFont="1" applyFill="1" applyBorder="1" applyAlignment="1">
      <alignment horizontal="center" vertical="top"/>
    </xf>
    <xf numFmtId="3" fontId="2" fillId="2" borderId="19" xfId="0" applyNumberFormat="1" applyFont="1" applyFill="1" applyBorder="1" applyAlignment="1">
      <alignment vertical="top"/>
    </xf>
    <xf numFmtId="164" fontId="1" fillId="0" borderId="0" xfId="0" applyNumberFormat="1" applyFont="1" applyBorder="1"/>
    <xf numFmtId="0" fontId="1" fillId="0" borderId="0" xfId="0" applyFont="1" applyBorder="1"/>
    <xf numFmtId="3" fontId="1" fillId="5" borderId="0" xfId="0" applyNumberFormat="1" applyFont="1" applyFill="1" applyBorder="1" applyAlignment="1">
      <alignment horizontal="center" vertical="top" wrapText="1"/>
    </xf>
    <xf numFmtId="3" fontId="1" fillId="5" borderId="41" xfId="0" applyNumberFormat="1" applyFont="1" applyFill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center" vertical="top" wrapText="1"/>
    </xf>
    <xf numFmtId="3" fontId="1" fillId="0" borderId="18" xfId="0" applyNumberFormat="1" applyFont="1" applyBorder="1" applyAlignment="1">
      <alignment horizontal="center" vertical="top" wrapText="1"/>
    </xf>
    <xf numFmtId="3" fontId="1" fillId="0" borderId="48" xfId="0" applyNumberFormat="1" applyFont="1" applyBorder="1" applyAlignment="1">
      <alignment horizontal="center" vertical="top" wrapText="1"/>
    </xf>
    <xf numFmtId="3" fontId="1" fillId="0" borderId="16" xfId="0" applyNumberFormat="1" applyFont="1" applyBorder="1" applyAlignment="1">
      <alignment horizontal="center" vertical="top" wrapText="1"/>
    </xf>
    <xf numFmtId="3" fontId="1" fillId="0" borderId="39" xfId="0" applyNumberFormat="1" applyFont="1" applyBorder="1" applyAlignment="1">
      <alignment horizontal="center" vertical="top" wrapText="1"/>
    </xf>
    <xf numFmtId="3" fontId="1" fillId="0" borderId="44" xfId="0" applyNumberFormat="1" applyFont="1" applyBorder="1" applyAlignment="1">
      <alignment horizontal="center" vertical="top"/>
    </xf>
    <xf numFmtId="3" fontId="1" fillId="0" borderId="47" xfId="0" applyNumberFormat="1" applyFont="1" applyBorder="1" applyAlignment="1">
      <alignment horizontal="center" vertical="top"/>
    </xf>
    <xf numFmtId="3" fontId="1" fillId="0" borderId="11" xfId="0" applyNumberFormat="1" applyFont="1" applyBorder="1" applyAlignment="1">
      <alignment horizontal="center" vertical="top"/>
    </xf>
    <xf numFmtId="3" fontId="1" fillId="0" borderId="55" xfId="0" applyNumberFormat="1" applyFont="1" applyBorder="1" applyAlignment="1">
      <alignment horizontal="center" vertical="top"/>
    </xf>
    <xf numFmtId="3" fontId="1" fillId="5" borderId="44" xfId="0" applyNumberFormat="1" applyFont="1" applyFill="1" applyBorder="1" applyAlignment="1">
      <alignment horizontal="left" vertical="top" wrapText="1"/>
    </xf>
    <xf numFmtId="165" fontId="1" fillId="5" borderId="11" xfId="0" applyNumberFormat="1" applyFont="1" applyFill="1" applyBorder="1" applyAlignment="1">
      <alignment horizontal="center" vertical="top"/>
    </xf>
    <xf numFmtId="165" fontId="1" fillId="5" borderId="36" xfId="0" applyNumberFormat="1" applyFont="1" applyFill="1" applyBorder="1" applyAlignment="1">
      <alignment horizontal="center" vertical="top"/>
    </xf>
    <xf numFmtId="165" fontId="2" fillId="4" borderId="18" xfId="0" applyNumberFormat="1" applyFont="1" applyFill="1" applyBorder="1" applyAlignment="1">
      <alignment horizontal="center" vertical="top"/>
    </xf>
    <xf numFmtId="3" fontId="1" fillId="0" borderId="43" xfId="0" applyNumberFormat="1" applyFont="1" applyBorder="1" applyAlignment="1">
      <alignment horizontal="center" vertical="top"/>
    </xf>
    <xf numFmtId="164" fontId="2" fillId="2" borderId="41" xfId="0" applyNumberFormat="1" applyFont="1" applyFill="1" applyBorder="1" applyAlignment="1">
      <alignment horizontal="center" vertical="top"/>
    </xf>
    <xf numFmtId="164" fontId="1" fillId="0" borderId="50" xfId="0" applyNumberFormat="1" applyFont="1" applyFill="1" applyBorder="1" applyAlignment="1">
      <alignment vertical="top" wrapText="1"/>
    </xf>
    <xf numFmtId="164" fontId="1" fillId="0" borderId="43" xfId="0" applyNumberFormat="1" applyFont="1" applyFill="1" applyBorder="1" applyAlignment="1">
      <alignment horizontal="center" vertical="top" wrapText="1"/>
    </xf>
    <xf numFmtId="3" fontId="1" fillId="0" borderId="70" xfId="0" applyNumberFormat="1" applyFont="1" applyBorder="1" applyAlignment="1">
      <alignment horizontal="center" vertical="top"/>
    </xf>
    <xf numFmtId="164" fontId="1" fillId="0" borderId="37" xfId="0" applyNumberFormat="1" applyFont="1" applyBorder="1" applyAlignment="1">
      <alignment horizontal="center" vertical="top"/>
    </xf>
    <xf numFmtId="1" fontId="1" fillId="5" borderId="37" xfId="0" applyNumberFormat="1" applyFont="1" applyFill="1" applyBorder="1" applyAlignment="1">
      <alignment horizontal="center" vertical="top" wrapText="1"/>
    </xf>
    <xf numFmtId="1" fontId="1" fillId="5" borderId="39" xfId="0" applyNumberFormat="1" applyFont="1" applyFill="1" applyBorder="1" applyAlignment="1">
      <alignment horizontal="center" vertical="top" wrapText="1"/>
    </xf>
    <xf numFmtId="3" fontId="1" fillId="0" borderId="22" xfId="0" applyNumberFormat="1" applyFont="1" applyBorder="1" applyAlignment="1">
      <alignment vertical="top"/>
    </xf>
    <xf numFmtId="3" fontId="1" fillId="0" borderId="9" xfId="0" applyNumberFormat="1" applyFont="1" applyBorder="1" applyAlignment="1">
      <alignment horizontal="center" vertical="top"/>
    </xf>
    <xf numFmtId="3" fontId="1" fillId="0" borderId="10" xfId="0" applyNumberFormat="1" applyFont="1" applyBorder="1" applyAlignment="1">
      <alignment vertical="top"/>
    </xf>
    <xf numFmtId="1" fontId="1" fillId="0" borderId="56" xfId="0" applyNumberFormat="1" applyFont="1" applyBorder="1" applyAlignment="1">
      <alignment horizontal="center" vertical="top"/>
    </xf>
    <xf numFmtId="165" fontId="2" fillId="4" borderId="35" xfId="0" applyNumberFormat="1" applyFont="1" applyFill="1" applyBorder="1" applyAlignment="1">
      <alignment horizontal="center" vertical="top" wrapText="1"/>
    </xf>
    <xf numFmtId="165" fontId="2" fillId="4" borderId="33" xfId="0" applyNumberFormat="1" applyFont="1" applyFill="1" applyBorder="1" applyAlignment="1">
      <alignment horizontal="center" vertical="top" wrapText="1"/>
    </xf>
    <xf numFmtId="164" fontId="2" fillId="6" borderId="20" xfId="0" applyNumberFormat="1" applyFont="1" applyFill="1" applyBorder="1" applyAlignment="1">
      <alignment horizontal="center" vertical="top"/>
    </xf>
    <xf numFmtId="164" fontId="2" fillId="10" borderId="20" xfId="0" applyNumberFormat="1" applyFont="1" applyFill="1" applyBorder="1" applyAlignment="1">
      <alignment horizontal="center" vertical="top"/>
    </xf>
    <xf numFmtId="164" fontId="2" fillId="6" borderId="51" xfId="0" applyNumberFormat="1" applyFont="1" applyFill="1" applyBorder="1" applyAlignment="1">
      <alignment horizontal="center" vertical="top"/>
    </xf>
    <xf numFmtId="164" fontId="2" fillId="10" borderId="51" xfId="0" applyNumberFormat="1" applyFont="1" applyFill="1" applyBorder="1" applyAlignment="1">
      <alignment horizontal="center" vertical="top"/>
    </xf>
    <xf numFmtId="165" fontId="1" fillId="0" borderId="48" xfId="0" applyNumberFormat="1" applyFont="1" applyBorder="1" applyAlignment="1">
      <alignment horizontal="center" vertical="top"/>
    </xf>
    <xf numFmtId="165" fontId="1" fillId="0" borderId="63" xfId="0" applyNumberFormat="1" applyFont="1" applyBorder="1" applyAlignment="1">
      <alignment horizontal="center" vertical="top"/>
    </xf>
    <xf numFmtId="3" fontId="1" fillId="3" borderId="29" xfId="0" applyNumberFormat="1" applyFont="1" applyFill="1" applyBorder="1" applyAlignment="1">
      <alignment horizontal="center" vertical="top" wrapText="1"/>
    </xf>
    <xf numFmtId="0" fontId="7" fillId="5" borderId="23" xfId="0" applyFont="1" applyFill="1" applyBorder="1" applyAlignment="1">
      <alignment horizontal="center" vertical="top"/>
    </xf>
    <xf numFmtId="164" fontId="1" fillId="3" borderId="5" xfId="0" applyNumberFormat="1" applyFont="1" applyFill="1" applyBorder="1" applyAlignment="1">
      <alignment horizontal="center" vertical="top" wrapText="1"/>
    </xf>
    <xf numFmtId="164" fontId="1" fillId="0" borderId="46" xfId="0" applyNumberFormat="1" applyFont="1" applyBorder="1" applyAlignment="1">
      <alignment horizontal="center" vertical="top"/>
    </xf>
    <xf numFmtId="164" fontId="1" fillId="5" borderId="12" xfId="0" applyNumberFormat="1" applyFont="1" applyFill="1" applyBorder="1" applyAlignment="1">
      <alignment horizontal="center" vertical="top"/>
    </xf>
    <xf numFmtId="3" fontId="1" fillId="0" borderId="9" xfId="0" applyNumberFormat="1" applyFont="1" applyFill="1" applyBorder="1" applyAlignment="1">
      <alignment horizontal="center" vertical="top" wrapText="1"/>
    </xf>
    <xf numFmtId="164" fontId="2" fillId="5" borderId="9" xfId="0" applyNumberFormat="1" applyFont="1" applyFill="1" applyBorder="1" applyAlignment="1">
      <alignment horizontal="center" vertical="top" wrapText="1"/>
    </xf>
    <xf numFmtId="3" fontId="1" fillId="0" borderId="23" xfId="0" applyNumberFormat="1" applyFont="1" applyBorder="1"/>
    <xf numFmtId="3" fontId="1" fillId="5" borderId="54" xfId="0" applyNumberFormat="1" applyFont="1" applyFill="1" applyBorder="1" applyAlignment="1">
      <alignment vertical="top" wrapText="1"/>
    </xf>
    <xf numFmtId="165" fontId="1" fillId="5" borderId="49" xfId="0" applyNumberFormat="1" applyFont="1" applyFill="1" applyBorder="1" applyAlignment="1">
      <alignment horizontal="center" vertical="top"/>
    </xf>
    <xf numFmtId="164" fontId="1" fillId="0" borderId="57" xfId="0" applyNumberFormat="1" applyFont="1" applyBorder="1" applyAlignment="1">
      <alignment horizontal="center" vertical="top" wrapText="1"/>
    </xf>
    <xf numFmtId="3" fontId="1" fillId="0" borderId="75" xfId="0" applyNumberFormat="1" applyFont="1" applyBorder="1" applyAlignment="1">
      <alignment horizontal="center" vertical="top"/>
    </xf>
    <xf numFmtId="165" fontId="1" fillId="5" borderId="47" xfId="0" applyNumberFormat="1" applyFont="1" applyFill="1" applyBorder="1" applyAlignment="1">
      <alignment horizontal="center" vertical="top" wrapText="1"/>
    </xf>
    <xf numFmtId="164" fontId="1" fillId="5" borderId="64" xfId="0" applyNumberFormat="1" applyFont="1" applyFill="1" applyBorder="1" applyAlignment="1">
      <alignment horizontal="center" vertical="top" wrapText="1"/>
    </xf>
    <xf numFmtId="0" fontId="1" fillId="5" borderId="23" xfId="0" applyFont="1" applyFill="1" applyBorder="1" applyAlignment="1">
      <alignment horizontal="left" vertical="top" wrapText="1"/>
    </xf>
    <xf numFmtId="49" fontId="1" fillId="5" borderId="11" xfId="0" applyNumberFormat="1" applyFont="1" applyFill="1" applyBorder="1" applyAlignment="1">
      <alignment vertical="top" wrapText="1"/>
    </xf>
    <xf numFmtId="3" fontId="2" fillId="5" borderId="11" xfId="0" applyNumberFormat="1" applyFont="1" applyFill="1" applyBorder="1" applyAlignment="1">
      <alignment horizontal="center" vertical="top" wrapText="1"/>
    </xf>
    <xf numFmtId="165" fontId="1" fillId="5" borderId="22" xfId="0" applyNumberFormat="1" applyFont="1" applyFill="1" applyBorder="1" applyAlignment="1">
      <alignment horizontal="center" vertical="top" wrapText="1"/>
    </xf>
    <xf numFmtId="3" fontId="1" fillId="0" borderId="63" xfId="0" applyNumberFormat="1" applyFont="1" applyFill="1" applyBorder="1" applyAlignment="1">
      <alignment horizontal="center" vertical="top" wrapText="1"/>
    </xf>
    <xf numFmtId="0" fontId="1" fillId="5" borderId="34" xfId="0" applyFont="1" applyFill="1" applyBorder="1" applyAlignment="1">
      <alignment horizontal="center" vertical="top" wrapText="1"/>
    </xf>
    <xf numFmtId="3" fontId="1" fillId="0" borderId="62" xfId="0" applyNumberFormat="1" applyFont="1" applyFill="1" applyBorder="1" applyAlignment="1">
      <alignment horizontal="center" vertical="top" wrapText="1"/>
    </xf>
    <xf numFmtId="165" fontId="2" fillId="4" borderId="10" xfId="0" applyNumberFormat="1" applyFont="1" applyFill="1" applyBorder="1" applyAlignment="1">
      <alignment horizontal="center" vertical="top"/>
    </xf>
    <xf numFmtId="3" fontId="1" fillId="0" borderId="23" xfId="0" applyNumberFormat="1" applyFont="1" applyBorder="1" applyAlignment="1">
      <alignment vertical="top"/>
    </xf>
    <xf numFmtId="49" fontId="1" fillId="5" borderId="55" xfId="0" applyNumberFormat="1" applyFont="1" applyFill="1" applyBorder="1" applyAlignment="1">
      <alignment horizontal="center" vertical="top"/>
    </xf>
    <xf numFmtId="164" fontId="2" fillId="2" borderId="16" xfId="0" applyNumberFormat="1" applyFont="1" applyFill="1" applyBorder="1" applyAlignment="1">
      <alignment horizontal="center" vertical="top"/>
    </xf>
    <xf numFmtId="3" fontId="1" fillId="5" borderId="50" xfId="0" applyNumberFormat="1" applyFont="1" applyFill="1" applyBorder="1" applyAlignment="1">
      <alignment horizontal="center" vertical="top"/>
    </xf>
    <xf numFmtId="165" fontId="1" fillId="5" borderId="65" xfId="0" applyNumberFormat="1" applyFont="1" applyFill="1" applyBorder="1" applyAlignment="1">
      <alignment horizontal="center" vertical="top"/>
    </xf>
    <xf numFmtId="165" fontId="1" fillId="5" borderId="74" xfId="0" applyNumberFormat="1" applyFont="1" applyFill="1" applyBorder="1" applyAlignment="1">
      <alignment horizontal="center" vertical="top"/>
    </xf>
    <xf numFmtId="49" fontId="1" fillId="5" borderId="36" xfId="0" applyNumberFormat="1" applyFont="1" applyFill="1" applyBorder="1" applyAlignment="1">
      <alignment horizontal="center" vertical="top" wrapText="1"/>
    </xf>
    <xf numFmtId="3" fontId="2" fillId="5" borderId="0" xfId="0" applyNumberFormat="1" applyFont="1" applyFill="1" applyBorder="1" applyAlignment="1">
      <alignment horizontal="center" vertical="top" wrapText="1"/>
    </xf>
    <xf numFmtId="49" fontId="1" fillId="5" borderId="55" xfId="0" applyNumberFormat="1" applyFont="1" applyFill="1" applyBorder="1" applyAlignment="1">
      <alignment horizontal="center" vertical="top" wrapText="1"/>
    </xf>
    <xf numFmtId="3" fontId="2" fillId="5" borderId="65" xfId="0" applyNumberFormat="1" applyFont="1" applyFill="1" applyBorder="1" applyAlignment="1">
      <alignment horizontal="center" vertical="top" wrapText="1"/>
    </xf>
    <xf numFmtId="165" fontId="1" fillId="5" borderId="75" xfId="0" applyNumberFormat="1" applyFont="1" applyFill="1" applyBorder="1" applyAlignment="1">
      <alignment horizontal="center" vertical="top"/>
    </xf>
    <xf numFmtId="165" fontId="1" fillId="5" borderId="57" xfId="0" applyNumberFormat="1" applyFont="1" applyFill="1" applyBorder="1" applyAlignment="1">
      <alignment horizontal="center" vertical="top"/>
    </xf>
    <xf numFmtId="165" fontId="1" fillId="5" borderId="10" xfId="0" applyNumberFormat="1" applyFont="1" applyFill="1" applyBorder="1" applyAlignment="1">
      <alignment horizontal="center" vertical="top" wrapText="1"/>
    </xf>
    <xf numFmtId="165" fontId="1" fillId="5" borderId="48" xfId="0" applyNumberFormat="1" applyFont="1" applyFill="1" applyBorder="1" applyAlignment="1">
      <alignment horizontal="center" vertical="top" wrapText="1"/>
    </xf>
    <xf numFmtId="165" fontId="1" fillId="0" borderId="67" xfId="0" applyNumberFormat="1" applyFont="1" applyBorder="1" applyAlignment="1">
      <alignment horizontal="center" vertical="top"/>
    </xf>
    <xf numFmtId="165" fontId="1" fillId="0" borderId="49" xfId="0" applyNumberFormat="1" applyFont="1" applyBorder="1" applyAlignment="1">
      <alignment horizontal="center" vertical="top"/>
    </xf>
    <xf numFmtId="165" fontId="1" fillId="5" borderId="43" xfId="0" applyNumberFormat="1" applyFont="1" applyFill="1" applyBorder="1" applyAlignment="1">
      <alignment vertical="top"/>
    </xf>
    <xf numFmtId="165" fontId="1" fillId="5" borderId="75" xfId="0" applyNumberFormat="1" applyFont="1" applyFill="1" applyBorder="1" applyAlignment="1">
      <alignment horizontal="center" vertical="top" wrapText="1"/>
    </xf>
    <xf numFmtId="165" fontId="1" fillId="5" borderId="57" xfId="0" applyNumberFormat="1" applyFont="1" applyFill="1" applyBorder="1" applyAlignment="1">
      <alignment horizontal="center" vertical="top" wrapText="1"/>
    </xf>
    <xf numFmtId="165" fontId="1" fillId="5" borderId="74" xfId="0" applyNumberFormat="1" applyFont="1" applyFill="1" applyBorder="1" applyAlignment="1">
      <alignment horizontal="center" vertical="top" wrapText="1"/>
    </xf>
    <xf numFmtId="165" fontId="1" fillId="5" borderId="55" xfId="0" applyNumberFormat="1" applyFont="1" applyFill="1" applyBorder="1" applyAlignment="1">
      <alignment horizontal="center" vertical="top" wrapText="1"/>
    </xf>
    <xf numFmtId="165" fontId="1" fillId="5" borderId="14" xfId="0" applyNumberFormat="1" applyFont="1" applyFill="1" applyBorder="1" applyAlignment="1">
      <alignment horizontal="center" vertical="top" wrapText="1"/>
    </xf>
    <xf numFmtId="165" fontId="1" fillId="5" borderId="52" xfId="0" applyNumberFormat="1" applyFont="1" applyFill="1" applyBorder="1" applyAlignment="1">
      <alignment horizontal="center" vertical="top" wrapText="1"/>
    </xf>
    <xf numFmtId="165" fontId="1" fillId="5" borderId="65" xfId="0" applyNumberFormat="1" applyFont="1" applyFill="1" applyBorder="1" applyAlignment="1">
      <alignment horizontal="center" vertical="top" wrapText="1"/>
    </xf>
    <xf numFmtId="165" fontId="1" fillId="5" borderId="37" xfId="0" applyNumberFormat="1" applyFont="1" applyFill="1" applyBorder="1" applyAlignment="1">
      <alignment horizontal="center" vertical="top" wrapText="1"/>
    </xf>
    <xf numFmtId="3" fontId="1" fillId="0" borderId="67" xfId="0" applyNumberFormat="1" applyFont="1" applyBorder="1"/>
    <xf numFmtId="3" fontId="1" fillId="0" borderId="69" xfId="0" applyNumberFormat="1" applyFont="1" applyBorder="1"/>
    <xf numFmtId="3" fontId="1" fillId="5" borderId="29" xfId="0" applyNumberFormat="1" applyFont="1" applyFill="1" applyBorder="1" applyAlignment="1">
      <alignment horizontal="left" vertical="top" wrapText="1"/>
    </xf>
    <xf numFmtId="3" fontId="1" fillId="0" borderId="54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/>
    </xf>
    <xf numFmtId="0" fontId="1" fillId="0" borderId="23" xfId="0" applyFont="1" applyBorder="1"/>
    <xf numFmtId="0" fontId="1" fillId="0" borderId="23" xfId="0" applyFont="1" applyBorder="1" applyAlignment="1"/>
    <xf numFmtId="3" fontId="2" fillId="0" borderId="23" xfId="0" applyNumberFormat="1" applyFont="1" applyBorder="1" applyAlignment="1">
      <alignment horizontal="left" vertical="top" wrapText="1"/>
    </xf>
    <xf numFmtId="164" fontId="2" fillId="7" borderId="7" xfId="0" applyNumberFormat="1" applyFont="1" applyFill="1" applyBorder="1" applyAlignment="1">
      <alignment horizontal="center" vertical="top"/>
    </xf>
    <xf numFmtId="164" fontId="2" fillId="7" borderId="8" xfId="0" applyNumberFormat="1" applyFont="1" applyFill="1" applyBorder="1" applyAlignment="1">
      <alignment horizontal="center" vertical="top"/>
    </xf>
    <xf numFmtId="164" fontId="2" fillId="7" borderId="3" xfId="0" applyNumberFormat="1" applyFont="1" applyFill="1" applyBorder="1" applyAlignment="1">
      <alignment horizontal="center" vertical="top"/>
    </xf>
    <xf numFmtId="164" fontId="2" fillId="4" borderId="20" xfId="0" applyNumberFormat="1" applyFont="1" applyFill="1" applyBorder="1" applyAlignment="1">
      <alignment horizontal="center" vertical="top"/>
    </xf>
    <xf numFmtId="164" fontId="2" fillId="4" borderId="21" xfId="0" applyNumberFormat="1" applyFont="1" applyFill="1" applyBorder="1" applyAlignment="1">
      <alignment horizontal="center" vertical="top"/>
    </xf>
    <xf numFmtId="164" fontId="2" fillId="7" borderId="69" xfId="0" applyNumberFormat="1" applyFont="1" applyFill="1" applyBorder="1" applyAlignment="1">
      <alignment horizontal="center" vertical="top"/>
    </xf>
    <xf numFmtId="164" fontId="2" fillId="4" borderId="72" xfId="0" applyNumberFormat="1" applyFont="1" applyFill="1" applyBorder="1" applyAlignment="1">
      <alignment horizontal="center" vertical="top"/>
    </xf>
    <xf numFmtId="164" fontId="2" fillId="4" borderId="51" xfId="0" applyNumberFormat="1" applyFont="1" applyFill="1" applyBorder="1" applyAlignment="1">
      <alignment horizontal="center" vertical="top"/>
    </xf>
    <xf numFmtId="164" fontId="1" fillId="0" borderId="17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164" fontId="1" fillId="0" borderId="16" xfId="0" applyNumberFormat="1" applyFont="1" applyFill="1" applyBorder="1" applyAlignment="1">
      <alignment horizontal="center" vertical="top"/>
    </xf>
    <xf numFmtId="164" fontId="1" fillId="0" borderId="41" xfId="0" applyNumberFormat="1" applyFont="1" applyFill="1" applyBorder="1" applyAlignment="1">
      <alignment horizontal="center" vertical="top"/>
    </xf>
    <xf numFmtId="3" fontId="1" fillId="0" borderId="54" xfId="0" applyNumberFormat="1" applyFont="1" applyBorder="1" applyAlignment="1">
      <alignment horizontal="center" vertical="top" wrapText="1"/>
    </xf>
    <xf numFmtId="164" fontId="1" fillId="0" borderId="48" xfId="0" applyNumberFormat="1" applyFont="1" applyBorder="1" applyAlignment="1">
      <alignment horizontal="center" vertical="top"/>
    </xf>
    <xf numFmtId="0" fontId="1" fillId="5" borderId="9" xfId="0" applyFont="1" applyFill="1" applyBorder="1" applyAlignment="1">
      <alignment vertical="top" wrapText="1"/>
    </xf>
    <xf numFmtId="3" fontId="1" fillId="0" borderId="53" xfId="0" applyNumberFormat="1" applyFont="1" applyBorder="1" applyAlignment="1">
      <alignment vertical="top"/>
    </xf>
    <xf numFmtId="0" fontId="1" fillId="5" borderId="0" xfId="0" applyFont="1" applyFill="1" applyBorder="1" applyAlignment="1">
      <alignment vertical="top" wrapText="1"/>
    </xf>
    <xf numFmtId="0" fontId="1" fillId="5" borderId="34" xfId="0" applyNumberFormat="1" applyFont="1" applyFill="1" applyBorder="1" applyAlignment="1">
      <alignment horizontal="center" vertical="top" wrapText="1"/>
    </xf>
    <xf numFmtId="0" fontId="1" fillId="5" borderId="13" xfId="0" applyNumberFormat="1" applyFont="1" applyFill="1" applyBorder="1" applyAlignment="1">
      <alignment horizontal="center" vertical="top" wrapText="1"/>
    </xf>
    <xf numFmtId="3" fontId="1" fillId="0" borderId="67" xfId="0" applyNumberFormat="1" applyFont="1" applyBorder="1" applyAlignment="1">
      <alignment horizontal="center"/>
    </xf>
    <xf numFmtId="164" fontId="1" fillId="5" borderId="6" xfId="0" applyNumberFormat="1" applyFont="1" applyFill="1" applyBorder="1" applyAlignment="1">
      <alignment horizontal="center" vertical="top"/>
    </xf>
    <xf numFmtId="164" fontId="1" fillId="5" borderId="3" xfId="0" applyNumberFormat="1" applyFont="1" applyFill="1" applyBorder="1" applyAlignment="1">
      <alignment horizontal="center" vertical="top"/>
    </xf>
    <xf numFmtId="49" fontId="2" fillId="9" borderId="22" xfId="0" applyNumberFormat="1" applyFont="1" applyFill="1" applyBorder="1" applyAlignment="1">
      <alignment vertical="top"/>
    </xf>
    <xf numFmtId="49" fontId="2" fillId="2" borderId="55" xfId="0" applyNumberFormat="1" applyFont="1" applyFill="1" applyBorder="1" applyAlignment="1">
      <alignment horizontal="center" vertical="top"/>
    </xf>
    <xf numFmtId="49" fontId="2" fillId="3" borderId="55" xfId="0" applyNumberFormat="1" applyFont="1" applyFill="1" applyBorder="1" applyAlignment="1">
      <alignment horizontal="center" vertical="top" wrapText="1"/>
    </xf>
    <xf numFmtId="3" fontId="1" fillId="0" borderId="46" xfId="0" applyNumberFormat="1" applyFont="1" applyBorder="1" applyAlignment="1">
      <alignment horizontal="center" vertical="top" wrapText="1"/>
    </xf>
    <xf numFmtId="3" fontId="10" fillId="5" borderId="62" xfId="0" applyNumberFormat="1" applyFont="1" applyFill="1" applyBorder="1" applyAlignment="1">
      <alignment horizontal="center" vertical="top"/>
    </xf>
    <xf numFmtId="3" fontId="1" fillId="5" borderId="62" xfId="0" applyNumberFormat="1" applyFont="1" applyFill="1" applyBorder="1" applyAlignment="1">
      <alignment horizontal="center" vertical="top"/>
    </xf>
    <xf numFmtId="0" fontId="1" fillId="0" borderId="37" xfId="0" applyFont="1" applyBorder="1" applyAlignment="1">
      <alignment vertical="top"/>
    </xf>
    <xf numFmtId="0" fontId="1" fillId="0" borderId="56" xfId="0" applyFont="1" applyBorder="1" applyAlignment="1">
      <alignment vertical="top"/>
    </xf>
    <xf numFmtId="3" fontId="1" fillId="5" borderId="34" xfId="0" applyNumberFormat="1" applyFont="1" applyFill="1" applyBorder="1" applyAlignment="1">
      <alignment horizontal="center" vertical="top" wrapText="1"/>
    </xf>
    <xf numFmtId="3" fontId="1" fillId="5" borderId="22" xfId="0" applyNumberFormat="1" applyFont="1" applyFill="1" applyBorder="1" applyAlignment="1">
      <alignment horizontal="center" vertical="top" wrapText="1"/>
    </xf>
    <xf numFmtId="3" fontId="1" fillId="0" borderId="49" xfId="0" applyNumberFormat="1" applyFont="1" applyBorder="1" applyAlignment="1">
      <alignment horizontal="center" vertical="top" wrapText="1"/>
    </xf>
    <xf numFmtId="3" fontId="1" fillId="0" borderId="56" xfId="0" applyNumberFormat="1" applyFont="1" applyBorder="1" applyAlignment="1">
      <alignment horizontal="center" vertical="top" wrapText="1"/>
    </xf>
    <xf numFmtId="49" fontId="2" fillId="3" borderId="11" xfId="0" applyNumberFormat="1" applyFont="1" applyFill="1" applyBorder="1" applyAlignment="1">
      <alignment horizontal="center" vertical="top" wrapText="1"/>
    </xf>
    <xf numFmtId="3" fontId="1" fillId="5" borderId="0" xfId="0" applyNumberFormat="1" applyFont="1" applyFill="1" applyAlignment="1">
      <alignment vertical="top"/>
    </xf>
    <xf numFmtId="164" fontId="1" fillId="5" borderId="36" xfId="0" applyNumberFormat="1" applyFont="1" applyFill="1" applyBorder="1" applyAlignment="1">
      <alignment horizontal="center" vertical="top"/>
    </xf>
    <xf numFmtId="3" fontId="1" fillId="5" borderId="23" xfId="0" applyNumberFormat="1" applyFont="1" applyFill="1" applyBorder="1" applyAlignment="1">
      <alignment horizontal="center" vertical="top" wrapText="1"/>
    </xf>
    <xf numFmtId="3" fontId="1" fillId="5" borderId="52" xfId="0" applyNumberFormat="1" applyFont="1" applyFill="1" applyBorder="1" applyAlignment="1">
      <alignment horizontal="center" vertical="top" wrapText="1"/>
    </xf>
    <xf numFmtId="1" fontId="1" fillId="5" borderId="70" xfId="0" applyNumberFormat="1" applyFont="1" applyFill="1" applyBorder="1" applyAlignment="1">
      <alignment horizontal="center" vertical="top" wrapText="1"/>
    </xf>
    <xf numFmtId="164" fontId="1" fillId="5" borderId="60" xfId="0" applyNumberFormat="1" applyFont="1" applyFill="1" applyBorder="1" applyAlignment="1">
      <alignment horizontal="center" vertical="top"/>
    </xf>
    <xf numFmtId="165" fontId="1" fillId="5" borderId="67" xfId="0" applyNumberFormat="1" applyFont="1" applyFill="1" applyBorder="1" applyAlignment="1">
      <alignment horizontal="center" vertical="top" wrapText="1"/>
    </xf>
    <xf numFmtId="164" fontId="1" fillId="5" borderId="26" xfId="0" applyNumberFormat="1" applyFont="1" applyFill="1" applyBorder="1" applyAlignment="1">
      <alignment horizontal="center" vertical="top" wrapText="1"/>
    </xf>
    <xf numFmtId="3" fontId="19" fillId="0" borderId="0" xfId="0" applyNumberFormat="1" applyFont="1" applyAlignment="1">
      <alignment vertical="top" wrapText="1"/>
    </xf>
    <xf numFmtId="3" fontId="6" fillId="0" borderId="0" xfId="0" applyNumberFormat="1" applyFont="1" applyAlignment="1">
      <alignment vertical="top"/>
    </xf>
    <xf numFmtId="0" fontId="1" fillId="5" borderId="50" xfId="0" applyNumberFormat="1" applyFont="1" applyFill="1" applyBorder="1" applyAlignment="1">
      <alignment horizontal="center" vertical="top" wrapText="1"/>
    </xf>
    <xf numFmtId="164" fontId="1" fillId="5" borderId="53" xfId="0" applyNumberFormat="1" applyFont="1" applyFill="1" applyBorder="1" applyAlignment="1">
      <alignment horizontal="center" vertical="top"/>
    </xf>
    <xf numFmtId="164" fontId="5" fillId="5" borderId="52" xfId="0" applyNumberFormat="1" applyFont="1" applyFill="1" applyBorder="1" applyAlignment="1">
      <alignment horizontal="center" vertical="top" wrapText="1"/>
    </xf>
    <xf numFmtId="165" fontId="1" fillId="0" borderId="69" xfId="0" applyNumberFormat="1" applyFont="1" applyBorder="1" applyAlignment="1">
      <alignment horizontal="center" vertical="top"/>
    </xf>
    <xf numFmtId="164" fontId="1" fillId="5" borderId="71" xfId="0" applyNumberFormat="1" applyFont="1" applyFill="1" applyBorder="1" applyAlignment="1">
      <alignment horizontal="center" vertical="top"/>
    </xf>
    <xf numFmtId="1" fontId="1" fillId="5" borderId="49" xfId="0" applyNumberFormat="1" applyFont="1" applyFill="1" applyBorder="1" applyAlignment="1">
      <alignment horizontal="center" vertical="top" wrapText="1"/>
    </xf>
    <xf numFmtId="164" fontId="1" fillId="5" borderId="48" xfId="0" applyNumberFormat="1" applyFont="1" applyFill="1" applyBorder="1" applyAlignment="1">
      <alignment horizontal="center" vertical="top" wrapText="1"/>
    </xf>
    <xf numFmtId="164" fontId="1" fillId="5" borderId="70" xfId="0" applyNumberFormat="1" applyFont="1" applyFill="1" applyBorder="1" applyAlignment="1">
      <alignment horizontal="center" vertical="top" wrapText="1"/>
    </xf>
    <xf numFmtId="164" fontId="1" fillId="5" borderId="13" xfId="0" applyNumberFormat="1" applyFont="1" applyFill="1" applyBorder="1" applyAlignment="1">
      <alignment horizontal="center" vertical="top" wrapText="1"/>
    </xf>
    <xf numFmtId="49" fontId="1" fillId="3" borderId="16" xfId="0" applyNumberFormat="1" applyFont="1" applyFill="1" applyBorder="1" applyAlignment="1">
      <alignment horizontal="center" vertical="top"/>
    </xf>
    <xf numFmtId="164" fontId="1" fillId="5" borderId="37" xfId="0" applyNumberFormat="1" applyFont="1" applyFill="1" applyBorder="1" applyAlignment="1">
      <alignment vertical="top"/>
    </xf>
    <xf numFmtId="49" fontId="2" fillId="3" borderId="0" xfId="0" applyNumberFormat="1" applyFont="1" applyFill="1" applyBorder="1" applyAlignment="1">
      <alignment horizontal="center" vertical="top"/>
    </xf>
    <xf numFmtId="3" fontId="1" fillId="0" borderId="28" xfId="0" applyNumberFormat="1" applyFont="1" applyFill="1" applyBorder="1" applyAlignment="1">
      <alignment horizontal="left" vertical="top" wrapText="1"/>
    </xf>
    <xf numFmtId="3" fontId="1" fillId="0" borderId="26" xfId="0" applyNumberFormat="1" applyFont="1" applyFill="1" applyBorder="1" applyAlignment="1">
      <alignment horizontal="left" vertical="top" wrapText="1"/>
    </xf>
    <xf numFmtId="49" fontId="2" fillId="9" borderId="32" xfId="0" applyNumberFormat="1" applyFont="1" applyFill="1" applyBorder="1" applyAlignment="1">
      <alignment horizontal="center" vertical="top"/>
    </xf>
    <xf numFmtId="49" fontId="2" fillId="9" borderId="30" xfId="0" applyNumberFormat="1" applyFont="1" applyFill="1" applyBorder="1" applyAlignment="1">
      <alignment horizontal="center" vertical="top"/>
    </xf>
    <xf numFmtId="49" fontId="2" fillId="9" borderId="18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11" xfId="0" applyNumberFormat="1" applyFont="1" applyFill="1" applyBorder="1" applyAlignment="1">
      <alignment horizontal="center" vertical="top"/>
    </xf>
    <xf numFmtId="49" fontId="2" fillId="2" borderId="16" xfId="0" applyNumberFormat="1" applyFont="1" applyFill="1" applyBorder="1" applyAlignment="1">
      <alignment horizontal="center" vertical="top"/>
    </xf>
    <xf numFmtId="3" fontId="2" fillId="0" borderId="11" xfId="0" applyNumberFormat="1" applyFont="1" applyFill="1" applyBorder="1" applyAlignment="1">
      <alignment horizontal="center" vertical="top" wrapText="1"/>
    </xf>
    <xf numFmtId="3" fontId="1" fillId="0" borderId="16" xfId="0" applyNumberFormat="1" applyFont="1" applyBorder="1" applyAlignment="1">
      <alignment horizontal="center" vertical="center" textRotation="90" wrapText="1"/>
    </xf>
    <xf numFmtId="3" fontId="1" fillId="5" borderId="26" xfId="0" applyNumberFormat="1" applyFont="1" applyFill="1" applyBorder="1" applyAlignment="1">
      <alignment horizontal="left" vertical="top" wrapText="1"/>
    </xf>
    <xf numFmtId="3" fontId="1" fillId="5" borderId="34" xfId="0" applyNumberFormat="1" applyFont="1" applyFill="1" applyBorder="1" applyAlignment="1">
      <alignment horizontal="left" vertical="top" wrapText="1"/>
    </xf>
    <xf numFmtId="3" fontId="1" fillId="5" borderId="32" xfId="0" applyNumberFormat="1" applyFont="1" applyFill="1" applyBorder="1" applyAlignment="1">
      <alignment horizontal="left" vertical="top" wrapText="1"/>
    </xf>
    <xf numFmtId="3" fontId="10" fillId="0" borderId="50" xfId="0" applyNumberFormat="1" applyFont="1" applyBorder="1" applyAlignment="1">
      <alignment horizontal="center" vertical="top"/>
    </xf>
    <xf numFmtId="3" fontId="1" fillId="5" borderId="17" xfId="0" applyNumberFormat="1" applyFont="1" applyFill="1" applyBorder="1" applyAlignment="1">
      <alignment horizontal="left" vertical="top" wrapText="1"/>
    </xf>
    <xf numFmtId="3" fontId="1" fillId="5" borderId="49" xfId="0" applyNumberFormat="1" applyFont="1" applyFill="1" applyBorder="1" applyAlignment="1">
      <alignment horizontal="center" vertical="top" wrapText="1"/>
    </xf>
    <xf numFmtId="3" fontId="1" fillId="5" borderId="39" xfId="0" applyNumberFormat="1" applyFont="1" applyFill="1" applyBorder="1" applyAlignment="1">
      <alignment horizontal="center" vertical="top" wrapText="1"/>
    </xf>
    <xf numFmtId="3" fontId="1" fillId="5" borderId="31" xfId="0" applyNumberFormat="1" applyFont="1" applyFill="1" applyBorder="1" applyAlignment="1">
      <alignment horizontal="center" vertical="top" wrapText="1"/>
    </xf>
    <xf numFmtId="3" fontId="1" fillId="5" borderId="56" xfId="0" applyNumberFormat="1" applyFont="1" applyFill="1" applyBorder="1" applyAlignment="1">
      <alignment horizontal="center" vertical="top" wrapText="1"/>
    </xf>
    <xf numFmtId="3" fontId="1" fillId="5" borderId="47" xfId="0" applyNumberFormat="1" applyFont="1" applyFill="1" applyBorder="1" applyAlignment="1">
      <alignment horizontal="left" vertical="top" wrapText="1"/>
    </xf>
    <xf numFmtId="3" fontId="10" fillId="0" borderId="12" xfId="0" applyNumberFormat="1" applyFont="1" applyBorder="1" applyAlignment="1">
      <alignment horizontal="center" vertical="top"/>
    </xf>
    <xf numFmtId="165" fontId="10" fillId="5" borderId="44" xfId="0" applyNumberFormat="1" applyFont="1" applyFill="1" applyBorder="1" applyAlignment="1">
      <alignment horizontal="center" vertical="top"/>
    </xf>
    <xf numFmtId="165" fontId="10" fillId="0" borderId="11" xfId="0" applyNumberFormat="1" applyFont="1" applyBorder="1" applyAlignment="1">
      <alignment horizontal="center" vertical="top"/>
    </xf>
    <xf numFmtId="165" fontId="10" fillId="5" borderId="37" xfId="0" applyNumberFormat="1" applyFont="1" applyFill="1" applyBorder="1" applyAlignment="1">
      <alignment horizontal="center" vertical="top"/>
    </xf>
    <xf numFmtId="3" fontId="1" fillId="5" borderId="28" xfId="0" applyNumberFormat="1" applyFont="1" applyFill="1" applyBorder="1" applyAlignment="1">
      <alignment horizontal="left" vertical="top" wrapText="1"/>
    </xf>
    <xf numFmtId="3" fontId="1" fillId="5" borderId="67" xfId="0" applyNumberFormat="1" applyFont="1" applyFill="1" applyBorder="1" applyAlignment="1">
      <alignment horizontal="center" vertical="top" wrapText="1"/>
    </xf>
    <xf numFmtId="3" fontId="1" fillId="5" borderId="48" xfId="0" applyNumberFormat="1" applyFont="1" applyFill="1" applyBorder="1" applyAlignment="1">
      <alignment horizontal="center" vertical="top" wrapText="1"/>
    </xf>
    <xf numFmtId="3" fontId="1" fillId="5" borderId="55" xfId="0" applyNumberFormat="1" applyFont="1" applyFill="1" applyBorder="1" applyAlignment="1">
      <alignment horizontal="center" vertical="top" wrapText="1"/>
    </xf>
    <xf numFmtId="3" fontId="1" fillId="5" borderId="18" xfId="0" applyNumberFormat="1" applyFont="1" applyFill="1" applyBorder="1" applyAlignment="1">
      <alignment horizontal="left" vertical="top" wrapText="1"/>
    </xf>
    <xf numFmtId="3" fontId="1" fillId="0" borderId="0" xfId="0" applyNumberFormat="1" applyFont="1" applyAlignment="1">
      <alignment horizontal="left" vertical="top"/>
    </xf>
    <xf numFmtId="49" fontId="2" fillId="9" borderId="44" xfId="0" applyNumberFormat="1" applyFont="1" applyFill="1" applyBorder="1" applyAlignment="1">
      <alignment horizontal="center" vertical="top"/>
    </xf>
    <xf numFmtId="3" fontId="1" fillId="5" borderId="5" xfId="0" applyNumberFormat="1" applyFont="1" applyFill="1" applyBorder="1" applyAlignment="1">
      <alignment horizontal="center" vertical="top"/>
    </xf>
    <xf numFmtId="165" fontId="1" fillId="5" borderId="31" xfId="0" applyNumberFormat="1" applyFont="1" applyFill="1" applyBorder="1" applyAlignment="1">
      <alignment horizontal="center" vertical="top"/>
    </xf>
    <xf numFmtId="165" fontId="1" fillId="5" borderId="37" xfId="0" applyNumberFormat="1" applyFont="1" applyFill="1" applyBorder="1" applyAlignment="1">
      <alignment horizontal="center" vertical="top"/>
    </xf>
    <xf numFmtId="165" fontId="1" fillId="5" borderId="56" xfId="0" applyNumberFormat="1" applyFont="1" applyFill="1" applyBorder="1" applyAlignment="1">
      <alignment horizontal="center" vertical="top"/>
    </xf>
    <xf numFmtId="3" fontId="1" fillId="5" borderId="16" xfId="0" applyNumberFormat="1" applyFont="1" applyFill="1" applyBorder="1" applyAlignment="1">
      <alignment horizontal="center" vertical="top" wrapText="1"/>
    </xf>
    <xf numFmtId="3" fontId="1" fillId="5" borderId="4" xfId="0" applyNumberFormat="1" applyFont="1" applyFill="1" applyBorder="1" applyAlignment="1">
      <alignment horizontal="center" vertical="top" wrapText="1"/>
    </xf>
    <xf numFmtId="3" fontId="2" fillId="4" borderId="35" xfId="0" applyNumberFormat="1" applyFont="1" applyFill="1" applyBorder="1" applyAlignment="1">
      <alignment horizontal="right" vertical="top"/>
    </xf>
    <xf numFmtId="3" fontId="1" fillId="0" borderId="0" xfId="0" applyNumberFormat="1" applyFont="1" applyBorder="1" applyAlignment="1">
      <alignment horizontal="left" vertical="top"/>
    </xf>
    <xf numFmtId="3" fontId="1" fillId="0" borderId="53" xfId="0" applyNumberFormat="1" applyFont="1" applyBorder="1" applyAlignment="1">
      <alignment horizontal="left" vertical="top" wrapText="1"/>
    </xf>
    <xf numFmtId="3" fontId="2" fillId="2" borderId="20" xfId="0" applyNumberFormat="1" applyFont="1" applyFill="1" applyBorder="1" applyAlignment="1">
      <alignment horizontal="right" vertical="top"/>
    </xf>
    <xf numFmtId="3" fontId="6" fillId="0" borderId="0" xfId="0" applyNumberFormat="1" applyFont="1" applyAlignment="1">
      <alignment horizontal="left" vertical="top" wrapText="1"/>
    </xf>
    <xf numFmtId="3" fontId="1" fillId="5" borderId="37" xfId="0" applyNumberFormat="1" applyFont="1" applyFill="1" applyBorder="1" applyAlignment="1">
      <alignment horizontal="center" vertical="top" wrapText="1"/>
    </xf>
    <xf numFmtId="3" fontId="1" fillId="5" borderId="4" xfId="0" applyNumberFormat="1" applyFont="1" applyFill="1" applyBorder="1" applyAlignment="1">
      <alignment horizontal="left" vertical="top" wrapText="1"/>
    </xf>
    <xf numFmtId="3" fontId="1" fillId="5" borderId="11" xfId="0" applyNumberFormat="1" applyFont="1" applyFill="1" applyBorder="1" applyAlignment="1">
      <alignment horizontal="left" vertical="top" wrapText="1"/>
    </xf>
    <xf numFmtId="3" fontId="1" fillId="5" borderId="16" xfId="0" applyNumberFormat="1" applyFont="1" applyFill="1" applyBorder="1" applyAlignment="1">
      <alignment horizontal="left" vertical="top" wrapText="1"/>
    </xf>
    <xf numFmtId="3" fontId="2" fillId="0" borderId="27" xfId="0" applyNumberFormat="1" applyFont="1" applyFill="1" applyBorder="1" applyAlignment="1">
      <alignment horizontal="center" vertical="top" wrapText="1"/>
    </xf>
    <xf numFmtId="3" fontId="2" fillId="0" borderId="36" xfId="0" applyNumberFormat="1" applyFont="1" applyFill="1" applyBorder="1" applyAlignment="1">
      <alignment horizontal="center" vertical="top" wrapText="1"/>
    </xf>
    <xf numFmtId="164" fontId="1" fillId="5" borderId="44" xfId="0" applyNumberFormat="1" applyFont="1" applyFill="1" applyBorder="1" applyAlignment="1">
      <alignment horizontal="center" vertical="top"/>
    </xf>
    <xf numFmtId="164" fontId="1" fillId="5" borderId="48" xfId="0" applyNumberFormat="1" applyFont="1" applyFill="1" applyBorder="1" applyAlignment="1">
      <alignment horizontal="center" vertical="top"/>
    </xf>
    <xf numFmtId="164" fontId="1" fillId="5" borderId="11" xfId="0" applyNumberFormat="1" applyFont="1" applyFill="1" applyBorder="1" applyAlignment="1">
      <alignment horizontal="center" vertical="top"/>
    </xf>
    <xf numFmtId="3" fontId="1" fillId="0" borderId="49" xfId="0" applyNumberFormat="1" applyFont="1" applyBorder="1" applyAlignment="1">
      <alignment horizontal="center" vertical="top"/>
    </xf>
    <xf numFmtId="0" fontId="1" fillId="5" borderId="39" xfId="0" applyFont="1" applyFill="1" applyBorder="1" applyAlignment="1">
      <alignment horizontal="center" vertical="top" wrapText="1"/>
    </xf>
    <xf numFmtId="164" fontId="1" fillId="5" borderId="37" xfId="0" applyNumberFormat="1" applyFont="1" applyFill="1" applyBorder="1" applyAlignment="1">
      <alignment horizontal="center" vertical="top"/>
    </xf>
    <xf numFmtId="164" fontId="1" fillId="5" borderId="56" xfId="0" applyNumberFormat="1" applyFont="1" applyFill="1" applyBorder="1" applyAlignment="1">
      <alignment horizontal="center" vertical="top"/>
    </xf>
    <xf numFmtId="3" fontId="1" fillId="5" borderId="22" xfId="0" applyNumberFormat="1" applyFont="1" applyFill="1" applyBorder="1" applyAlignment="1">
      <alignment horizontal="center" vertical="top"/>
    </xf>
    <xf numFmtId="165" fontId="1" fillId="5" borderId="26" xfId="0" applyNumberFormat="1" applyFont="1" applyFill="1" applyBorder="1" applyAlignment="1">
      <alignment horizontal="center" vertical="top"/>
    </xf>
    <xf numFmtId="3" fontId="1" fillId="0" borderId="34" xfId="0" applyNumberFormat="1" applyFont="1" applyBorder="1" applyAlignment="1">
      <alignment horizontal="center" vertical="top"/>
    </xf>
    <xf numFmtId="3" fontId="1" fillId="0" borderId="26" xfId="0" applyNumberFormat="1" applyFont="1" applyBorder="1" applyAlignment="1">
      <alignment horizontal="center" vertical="top"/>
    </xf>
    <xf numFmtId="3" fontId="1" fillId="0" borderId="37" xfId="0" applyNumberFormat="1" applyFont="1" applyBorder="1" applyAlignment="1">
      <alignment horizontal="center" vertical="top" wrapText="1"/>
    </xf>
    <xf numFmtId="49" fontId="1" fillId="5" borderId="0" xfId="0" applyNumberFormat="1" applyFont="1" applyFill="1" applyAlignment="1">
      <alignment horizontal="left" vertical="top"/>
    </xf>
    <xf numFmtId="3" fontId="1" fillId="5" borderId="30" xfId="0" applyNumberFormat="1" applyFont="1" applyFill="1" applyBorder="1" applyAlignment="1">
      <alignment horizontal="center" vertical="top" wrapText="1"/>
    </xf>
    <xf numFmtId="3" fontId="1" fillId="5" borderId="47" xfId="0" applyNumberFormat="1" applyFont="1" applyFill="1" applyBorder="1" applyAlignment="1">
      <alignment horizontal="center" vertical="top" wrapText="1"/>
    </xf>
    <xf numFmtId="3" fontId="1" fillId="5" borderId="22" xfId="0" applyNumberFormat="1" applyFont="1" applyFill="1" applyBorder="1" applyAlignment="1">
      <alignment horizontal="left" vertical="top" wrapText="1"/>
    </xf>
    <xf numFmtId="49" fontId="2" fillId="5" borderId="4" xfId="0" applyNumberFormat="1" applyFont="1" applyFill="1" applyBorder="1" applyAlignment="1">
      <alignment horizontal="center" vertical="top"/>
    </xf>
    <xf numFmtId="49" fontId="2" fillId="5" borderId="16" xfId="0" applyNumberFormat="1" applyFont="1" applyFill="1" applyBorder="1" applyAlignment="1">
      <alignment horizontal="center" vertical="top"/>
    </xf>
    <xf numFmtId="3" fontId="1" fillId="5" borderId="36" xfId="0" applyNumberFormat="1" applyFont="1" applyFill="1" applyBorder="1" applyAlignment="1">
      <alignment horizontal="center" vertical="top" wrapText="1"/>
    </xf>
    <xf numFmtId="49" fontId="2" fillId="0" borderId="36" xfId="0" applyNumberFormat="1" applyFont="1" applyBorder="1" applyAlignment="1">
      <alignment horizontal="center" vertical="top"/>
    </xf>
    <xf numFmtId="3" fontId="1" fillId="5" borderId="11" xfId="0" applyNumberFormat="1" applyFont="1" applyFill="1" applyBorder="1" applyAlignment="1">
      <alignment vertical="top" wrapText="1"/>
    </xf>
    <xf numFmtId="3" fontId="1" fillId="5" borderId="16" xfId="0" applyNumberFormat="1" applyFont="1" applyFill="1" applyBorder="1" applyAlignment="1">
      <alignment vertical="top" wrapText="1"/>
    </xf>
    <xf numFmtId="3" fontId="1" fillId="3" borderId="11" xfId="0" applyNumberFormat="1" applyFont="1" applyFill="1" applyBorder="1" applyAlignment="1">
      <alignment horizontal="left" vertical="top" wrapText="1"/>
    </xf>
    <xf numFmtId="3" fontId="1" fillId="5" borderId="55" xfId="0" applyNumberFormat="1" applyFont="1" applyFill="1" applyBorder="1" applyAlignment="1">
      <alignment horizontal="left" vertical="top" wrapText="1"/>
    </xf>
    <xf numFmtId="3" fontId="1" fillId="0" borderId="50" xfId="0" applyNumberFormat="1" applyFont="1" applyBorder="1"/>
    <xf numFmtId="3" fontId="1" fillId="5" borderId="11" xfId="0" applyNumberFormat="1" applyFont="1" applyFill="1" applyBorder="1" applyAlignment="1">
      <alignment horizontal="center" vertical="top" wrapText="1"/>
    </xf>
    <xf numFmtId="3" fontId="1" fillId="5" borderId="13" xfId="0" applyNumberFormat="1" applyFont="1" applyFill="1" applyBorder="1" applyAlignment="1">
      <alignment horizontal="center" vertical="top" wrapText="1"/>
    </xf>
    <xf numFmtId="3" fontId="1" fillId="5" borderId="44" xfId="0" applyNumberFormat="1" applyFont="1" applyFill="1" applyBorder="1" applyAlignment="1">
      <alignment horizontal="center" vertical="top" wrapText="1"/>
    </xf>
    <xf numFmtId="3" fontId="1" fillId="5" borderId="18" xfId="0" applyNumberFormat="1" applyFont="1" applyFill="1" applyBorder="1" applyAlignment="1">
      <alignment horizontal="center" vertical="top" wrapText="1"/>
    </xf>
    <xf numFmtId="3" fontId="1" fillId="0" borderId="34" xfId="0" applyNumberFormat="1" applyFont="1" applyFill="1" applyBorder="1" applyAlignment="1">
      <alignment horizontal="center" vertical="top" wrapText="1"/>
    </xf>
    <xf numFmtId="164" fontId="1" fillId="5" borderId="65" xfId="0" applyNumberFormat="1" applyFont="1" applyFill="1" applyBorder="1" applyAlignment="1">
      <alignment horizontal="center" vertical="top"/>
    </xf>
    <xf numFmtId="49" fontId="1" fillId="5" borderId="38" xfId="0" applyNumberFormat="1" applyFont="1" applyFill="1" applyBorder="1" applyAlignment="1">
      <alignment horizontal="center" vertical="top"/>
    </xf>
    <xf numFmtId="165" fontId="2" fillId="5" borderId="69" xfId="0" applyNumberFormat="1" applyFont="1" applyFill="1" applyBorder="1" applyAlignment="1">
      <alignment horizontal="center" vertical="top"/>
    </xf>
    <xf numFmtId="165" fontId="2" fillId="5" borderId="3" xfId="0" applyNumberFormat="1" applyFont="1" applyFill="1" applyBorder="1" applyAlignment="1">
      <alignment horizontal="center" vertical="top"/>
    </xf>
    <xf numFmtId="165" fontId="2" fillId="5" borderId="8" xfId="0" applyNumberFormat="1" applyFont="1" applyFill="1" applyBorder="1" applyAlignment="1">
      <alignment horizontal="center" vertical="top"/>
    </xf>
    <xf numFmtId="3" fontId="1" fillId="5" borderId="48" xfId="0" applyNumberFormat="1" applyFont="1" applyFill="1" applyBorder="1" applyAlignment="1">
      <alignment horizontal="center" vertical="top" wrapText="1"/>
    </xf>
    <xf numFmtId="165" fontId="1" fillId="5" borderId="45" xfId="0" applyNumberFormat="1" applyFont="1" applyFill="1" applyBorder="1" applyAlignment="1">
      <alignment horizontal="center" vertical="top"/>
    </xf>
    <xf numFmtId="3" fontId="1" fillId="5" borderId="34" xfId="0" applyNumberFormat="1" applyFont="1" applyFill="1" applyBorder="1" applyAlignment="1">
      <alignment horizontal="center" vertical="top"/>
    </xf>
    <xf numFmtId="3" fontId="1" fillId="5" borderId="26" xfId="0" applyNumberFormat="1" applyFont="1" applyFill="1" applyBorder="1" applyAlignment="1">
      <alignment horizontal="center" vertical="top"/>
    </xf>
    <xf numFmtId="164" fontId="1" fillId="5" borderId="48" xfId="0" applyNumberFormat="1" applyFont="1" applyFill="1" applyBorder="1" applyAlignment="1">
      <alignment horizontal="center" vertical="top"/>
    </xf>
    <xf numFmtId="165" fontId="10" fillId="5" borderId="26" xfId="0" applyNumberFormat="1" applyFont="1" applyFill="1" applyBorder="1" applyAlignment="1">
      <alignment horizontal="center" vertical="top"/>
    </xf>
    <xf numFmtId="3" fontId="2" fillId="4" borderId="35" xfId="0" applyNumberFormat="1" applyFont="1" applyFill="1" applyBorder="1" applyAlignment="1">
      <alignment horizontal="center" vertical="top" wrapText="1"/>
    </xf>
    <xf numFmtId="0" fontId="1" fillId="5" borderId="28" xfId="0" applyFont="1" applyFill="1" applyBorder="1" applyAlignment="1">
      <alignment horizontal="center" vertical="top" wrapText="1"/>
    </xf>
    <xf numFmtId="3" fontId="1" fillId="0" borderId="18" xfId="0" applyNumberFormat="1" applyFont="1" applyBorder="1"/>
    <xf numFmtId="3" fontId="1" fillId="0" borderId="44" xfId="0" applyNumberFormat="1" applyFont="1" applyBorder="1" applyAlignment="1">
      <alignment horizontal="center" vertical="top" wrapText="1"/>
    </xf>
    <xf numFmtId="3" fontId="1" fillId="0" borderId="9" xfId="0" applyNumberFormat="1" applyFont="1" applyBorder="1"/>
    <xf numFmtId="3" fontId="1" fillId="0" borderId="13" xfId="0" applyNumberFormat="1" applyFont="1" applyBorder="1"/>
    <xf numFmtId="164" fontId="1" fillId="5" borderId="6" xfId="0" applyNumberFormat="1" applyFont="1" applyFill="1" applyBorder="1" applyAlignment="1">
      <alignment horizontal="center" vertical="top" wrapText="1"/>
    </xf>
    <xf numFmtId="165" fontId="1" fillId="5" borderId="6" xfId="0" applyNumberFormat="1" applyFont="1" applyFill="1" applyBorder="1" applyAlignment="1">
      <alignment horizontal="center" vertical="top"/>
    </xf>
    <xf numFmtId="3" fontId="1" fillId="0" borderId="32" xfId="0" applyNumberFormat="1" applyFont="1" applyBorder="1" applyAlignment="1">
      <alignment horizontal="center" vertical="top" wrapText="1"/>
    </xf>
    <xf numFmtId="3" fontId="1" fillId="0" borderId="28" xfId="0" applyNumberFormat="1" applyFont="1" applyBorder="1" applyAlignment="1">
      <alignment horizontal="center" vertical="top"/>
    </xf>
    <xf numFmtId="164" fontId="1" fillId="5" borderId="30" xfId="0" applyNumberFormat="1" applyFont="1" applyFill="1" applyBorder="1" applyAlignment="1">
      <alignment horizontal="center" vertical="top"/>
    </xf>
    <xf numFmtId="164" fontId="1" fillId="5" borderId="40" xfId="0" applyNumberFormat="1" applyFont="1" applyFill="1" applyBorder="1" applyAlignment="1">
      <alignment horizontal="center" vertical="top"/>
    </xf>
    <xf numFmtId="3" fontId="2" fillId="5" borderId="39" xfId="0" applyNumberFormat="1" applyFont="1" applyFill="1" applyBorder="1" applyAlignment="1">
      <alignment vertical="top" textRotation="90" wrapText="1"/>
    </xf>
    <xf numFmtId="3" fontId="5" fillId="5" borderId="17" xfId="0" applyNumberFormat="1" applyFont="1" applyFill="1" applyBorder="1" applyAlignment="1">
      <alignment vertical="top" wrapText="1"/>
    </xf>
    <xf numFmtId="3" fontId="1" fillId="3" borderId="26" xfId="0" applyNumberFormat="1" applyFont="1" applyFill="1" applyBorder="1" applyAlignment="1">
      <alignment horizontal="center" vertical="top" wrapText="1"/>
    </xf>
    <xf numFmtId="3" fontId="1" fillId="3" borderId="6" xfId="0" applyNumberFormat="1" applyFont="1" applyFill="1" applyBorder="1" applyAlignment="1">
      <alignment horizontal="center" vertical="top" wrapText="1"/>
    </xf>
    <xf numFmtId="164" fontId="10" fillId="5" borderId="65" xfId="0" applyNumberFormat="1" applyFont="1" applyFill="1" applyBorder="1" applyAlignment="1">
      <alignment horizontal="center" vertical="top"/>
    </xf>
    <xf numFmtId="3" fontId="10" fillId="5" borderId="26" xfId="0" applyNumberFormat="1" applyFont="1" applyFill="1" applyBorder="1" applyAlignment="1">
      <alignment horizontal="center" vertical="top"/>
    </xf>
    <xf numFmtId="3" fontId="10" fillId="5" borderId="44" xfId="0" applyNumberFormat="1" applyFont="1" applyFill="1" applyBorder="1" applyAlignment="1">
      <alignment vertical="top"/>
    </xf>
    <xf numFmtId="3" fontId="10" fillId="5" borderId="65" xfId="0" applyNumberFormat="1" applyFont="1" applyFill="1" applyBorder="1" applyAlignment="1">
      <alignment vertical="top"/>
    </xf>
    <xf numFmtId="164" fontId="10" fillId="5" borderId="37" xfId="0" applyNumberFormat="1" applyFont="1" applyFill="1" applyBorder="1" applyAlignment="1">
      <alignment vertical="top"/>
    </xf>
    <xf numFmtId="3" fontId="10" fillId="5" borderId="44" xfId="0" applyNumberFormat="1" applyFont="1" applyFill="1" applyBorder="1" applyAlignment="1">
      <alignment horizontal="center" vertical="top"/>
    </xf>
    <xf numFmtId="3" fontId="10" fillId="5" borderId="44" xfId="0" applyNumberFormat="1" applyFont="1" applyFill="1" applyBorder="1" applyAlignment="1">
      <alignment horizontal="left" vertical="top" wrapText="1"/>
    </xf>
    <xf numFmtId="3" fontId="10" fillId="5" borderId="11" xfId="0" applyNumberFormat="1" applyFont="1" applyFill="1" applyBorder="1" applyAlignment="1">
      <alignment horizontal="center" vertical="top" wrapText="1"/>
    </xf>
    <xf numFmtId="3" fontId="10" fillId="5" borderId="37" xfId="0" applyNumberFormat="1" applyFont="1" applyFill="1" applyBorder="1" applyAlignment="1">
      <alignment horizontal="center" vertical="top" wrapText="1"/>
    </xf>
    <xf numFmtId="3" fontId="10" fillId="0" borderId="44" xfId="0" applyNumberFormat="1" applyFont="1" applyBorder="1" applyAlignment="1">
      <alignment horizontal="left" vertical="top" wrapText="1"/>
    </xf>
    <xf numFmtId="3" fontId="10" fillId="5" borderId="44" xfId="0" applyNumberFormat="1" applyFont="1" applyFill="1" applyBorder="1" applyAlignment="1">
      <alignment vertical="top" wrapText="1"/>
    </xf>
    <xf numFmtId="164" fontId="15" fillId="5" borderId="44" xfId="0" applyNumberFormat="1" applyFont="1" applyFill="1" applyBorder="1" applyAlignment="1">
      <alignment horizontal="center" vertical="top" wrapText="1"/>
    </xf>
    <xf numFmtId="164" fontId="15" fillId="5" borderId="11" xfId="0" applyNumberFormat="1" applyFont="1" applyFill="1" applyBorder="1" applyAlignment="1">
      <alignment horizontal="center" vertical="top" wrapText="1"/>
    </xf>
    <xf numFmtId="164" fontId="15" fillId="5" borderId="37" xfId="0" applyNumberFormat="1" applyFont="1" applyFill="1" applyBorder="1" applyAlignment="1">
      <alignment horizontal="center" vertical="top" wrapText="1"/>
    </xf>
    <xf numFmtId="3" fontId="10" fillId="0" borderId="47" xfId="0" applyNumberFormat="1" applyFont="1" applyBorder="1" applyAlignment="1">
      <alignment horizontal="center" vertical="top"/>
    </xf>
    <xf numFmtId="3" fontId="10" fillId="0" borderId="55" xfId="0" applyNumberFormat="1" applyFont="1" applyBorder="1" applyAlignment="1">
      <alignment horizontal="center" vertical="top"/>
    </xf>
    <xf numFmtId="164" fontId="10" fillId="5" borderId="56" xfId="0" applyNumberFormat="1" applyFont="1" applyFill="1" applyBorder="1" applyAlignment="1">
      <alignment horizontal="center" vertical="top" wrapText="1"/>
    </xf>
    <xf numFmtId="3" fontId="10" fillId="5" borderId="11" xfId="0" applyNumberFormat="1" applyFont="1" applyFill="1" applyBorder="1" applyAlignment="1">
      <alignment vertical="top"/>
    </xf>
    <xf numFmtId="165" fontId="10" fillId="0" borderId="37" xfId="0" applyNumberFormat="1" applyFont="1" applyBorder="1" applyAlignment="1">
      <alignment horizontal="center" vertical="top"/>
    </xf>
    <xf numFmtId="164" fontId="10" fillId="0" borderId="44" xfId="0" applyNumberFormat="1" applyFont="1" applyBorder="1" applyAlignment="1">
      <alignment horizontal="center" vertical="top"/>
    </xf>
    <xf numFmtId="164" fontId="10" fillId="0" borderId="11" xfId="0" applyNumberFormat="1" applyFont="1" applyBorder="1" applyAlignment="1">
      <alignment horizontal="center" vertical="top"/>
    </xf>
    <xf numFmtId="3" fontId="2" fillId="0" borderId="37" xfId="0" applyNumberFormat="1" applyFont="1" applyFill="1" applyBorder="1" applyAlignment="1">
      <alignment vertical="top" textRotation="90" wrapText="1"/>
    </xf>
    <xf numFmtId="3" fontId="1" fillId="5" borderId="37" xfId="0" applyNumberFormat="1" applyFont="1" applyFill="1" applyBorder="1" applyAlignment="1">
      <alignment horizontal="center" vertical="top"/>
    </xf>
    <xf numFmtId="164" fontId="1" fillId="0" borderId="13" xfId="0" applyNumberFormat="1" applyFont="1" applyBorder="1" applyAlignment="1">
      <alignment horizontal="center" vertical="top" wrapText="1"/>
    </xf>
    <xf numFmtId="3" fontId="1" fillId="0" borderId="34" xfId="0" applyNumberFormat="1" applyFont="1" applyBorder="1" applyAlignment="1">
      <alignment horizontal="center" vertical="top" wrapText="1"/>
    </xf>
    <xf numFmtId="164" fontId="10" fillId="5" borderId="26" xfId="0" applyNumberFormat="1" applyFont="1" applyFill="1" applyBorder="1" applyAlignment="1">
      <alignment horizontal="center" vertical="top"/>
    </xf>
    <xf numFmtId="0" fontId="10" fillId="5" borderId="37" xfId="0" applyFont="1" applyFill="1" applyBorder="1" applyAlignment="1">
      <alignment horizontal="center" vertical="top" wrapText="1"/>
    </xf>
    <xf numFmtId="164" fontId="15" fillId="5" borderId="44" xfId="0" applyNumberFormat="1" applyFont="1" applyFill="1" applyBorder="1" applyAlignment="1">
      <alignment horizontal="center" vertical="top"/>
    </xf>
    <xf numFmtId="164" fontId="15" fillId="5" borderId="11" xfId="0" applyNumberFormat="1" applyFont="1" applyFill="1" applyBorder="1" applyAlignment="1">
      <alignment horizontal="center" vertical="top"/>
    </xf>
    <xf numFmtId="164" fontId="15" fillId="5" borderId="37" xfId="0" applyNumberFormat="1" applyFont="1" applyFill="1" applyBorder="1" applyAlignment="1">
      <alignment horizontal="center" vertical="top"/>
    </xf>
    <xf numFmtId="164" fontId="10" fillId="5" borderId="37" xfId="0" applyNumberFormat="1" applyFont="1" applyFill="1" applyBorder="1" applyAlignment="1">
      <alignment horizontal="center" vertical="top" wrapText="1"/>
    </xf>
    <xf numFmtId="3" fontId="10" fillId="0" borderId="26" xfId="0" applyNumberFormat="1" applyFont="1" applyBorder="1" applyAlignment="1">
      <alignment horizontal="center" vertical="top"/>
    </xf>
    <xf numFmtId="164" fontId="15" fillId="5" borderId="45" xfId="0" applyNumberFormat="1" applyFont="1" applyFill="1" applyBorder="1" applyAlignment="1">
      <alignment horizontal="center" vertical="top"/>
    </xf>
    <xf numFmtId="3" fontId="10" fillId="5" borderId="47" xfId="0" applyNumberFormat="1" applyFont="1" applyFill="1" applyBorder="1" applyAlignment="1">
      <alignment horizontal="center" vertical="top"/>
    </xf>
    <xf numFmtId="3" fontId="10" fillId="5" borderId="55" xfId="0" applyNumberFormat="1" applyFont="1" applyFill="1" applyBorder="1" applyAlignment="1">
      <alignment horizontal="center" vertical="top"/>
    </xf>
    <xf numFmtId="165" fontId="1" fillId="0" borderId="30" xfId="0" applyNumberFormat="1" applyFont="1" applyBorder="1" applyAlignment="1">
      <alignment horizontal="center" vertical="top"/>
    </xf>
    <xf numFmtId="3" fontId="5" fillId="5" borderId="22" xfId="0" applyNumberFormat="1" applyFont="1" applyFill="1" applyBorder="1" applyAlignment="1">
      <alignment horizontal="center" vertical="top"/>
    </xf>
    <xf numFmtId="3" fontId="5" fillId="5" borderId="26" xfId="0" applyNumberFormat="1" applyFont="1" applyFill="1" applyBorder="1" applyAlignment="1">
      <alignment horizontal="center" vertical="top"/>
    </xf>
    <xf numFmtId="3" fontId="5" fillId="5" borderId="11" xfId="0" applyNumberFormat="1" applyFont="1" applyFill="1" applyBorder="1" applyAlignment="1">
      <alignment horizontal="center" vertical="top"/>
    </xf>
    <xf numFmtId="164" fontId="5" fillId="5" borderId="56" xfId="0" applyNumberFormat="1" applyFont="1" applyFill="1" applyBorder="1" applyAlignment="1">
      <alignment horizontal="center" vertical="top" wrapText="1"/>
    </xf>
    <xf numFmtId="3" fontId="1" fillId="0" borderId="17" xfId="0" applyNumberFormat="1" applyFont="1" applyBorder="1"/>
    <xf numFmtId="3" fontId="2" fillId="5" borderId="11" xfId="0" applyNumberFormat="1" applyFont="1" applyFill="1" applyBorder="1" applyAlignment="1">
      <alignment vertical="top" wrapText="1"/>
    </xf>
    <xf numFmtId="3" fontId="2" fillId="0" borderId="0" xfId="0" applyNumberFormat="1" applyFont="1" applyBorder="1" applyAlignment="1">
      <alignment vertical="top"/>
    </xf>
    <xf numFmtId="164" fontId="5" fillId="0" borderId="0" xfId="0" applyNumberFormat="1" applyFont="1" applyBorder="1" applyAlignment="1">
      <alignment vertical="top" wrapText="1"/>
    </xf>
    <xf numFmtId="165" fontId="1" fillId="0" borderId="52" xfId="0" applyNumberFormat="1" applyFont="1" applyBorder="1" applyAlignment="1">
      <alignment horizontal="center" vertical="top"/>
    </xf>
    <xf numFmtId="165" fontId="10" fillId="5" borderId="65" xfId="0" applyNumberFormat="1" applyFont="1" applyFill="1" applyBorder="1" applyAlignment="1">
      <alignment horizontal="center" vertical="top"/>
    </xf>
    <xf numFmtId="164" fontId="10" fillId="5" borderId="12" xfId="0" applyNumberFormat="1" applyFont="1" applyFill="1" applyBorder="1" applyAlignment="1">
      <alignment horizontal="center" vertical="top"/>
    </xf>
    <xf numFmtId="165" fontId="10" fillId="5" borderId="65" xfId="0" applyNumberFormat="1" applyFont="1" applyFill="1" applyBorder="1" applyAlignment="1">
      <alignment horizontal="center" vertical="top" wrapText="1"/>
    </xf>
    <xf numFmtId="164" fontId="10" fillId="5" borderId="50" xfId="0" applyNumberFormat="1" applyFont="1" applyFill="1" applyBorder="1" applyAlignment="1">
      <alignment horizontal="center" vertical="top"/>
    </xf>
    <xf numFmtId="165" fontId="10" fillId="5" borderId="47" xfId="0" applyNumberFormat="1" applyFont="1" applyFill="1" applyBorder="1" applyAlignment="1">
      <alignment horizontal="center" vertical="top" wrapText="1"/>
    </xf>
    <xf numFmtId="165" fontId="10" fillId="5" borderId="55" xfId="0" applyNumberFormat="1" applyFont="1" applyFill="1" applyBorder="1" applyAlignment="1">
      <alignment horizontal="center" vertical="top" wrapText="1"/>
    </xf>
    <xf numFmtId="165" fontId="1" fillId="0" borderId="13" xfId="0" applyNumberFormat="1" applyFont="1" applyBorder="1" applyAlignment="1">
      <alignment horizontal="center" vertical="top"/>
    </xf>
    <xf numFmtId="165" fontId="10" fillId="5" borderId="0" xfId="0" applyNumberFormat="1" applyFont="1" applyFill="1" applyBorder="1" applyAlignment="1">
      <alignment horizontal="center" vertical="top" wrapText="1"/>
    </xf>
    <xf numFmtId="3" fontId="1" fillId="0" borderId="28" xfId="0" applyNumberFormat="1" applyFont="1" applyBorder="1"/>
    <xf numFmtId="3" fontId="1" fillId="0" borderId="27" xfId="0" applyNumberFormat="1" applyFont="1" applyBorder="1"/>
    <xf numFmtId="164" fontId="1" fillId="0" borderId="2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11" xfId="0" applyNumberFormat="1" applyFont="1" applyBorder="1" applyAlignment="1">
      <alignment horizontal="center" vertical="top" wrapText="1"/>
    </xf>
    <xf numFmtId="164" fontId="1" fillId="0" borderId="71" xfId="0" applyNumberFormat="1" applyFont="1" applyBorder="1" applyAlignment="1">
      <alignment horizontal="center" vertical="top"/>
    </xf>
    <xf numFmtId="164" fontId="1" fillId="0" borderId="26" xfId="0" applyNumberFormat="1" applyFont="1" applyBorder="1" applyAlignment="1">
      <alignment horizontal="center" vertical="top" wrapText="1"/>
    </xf>
    <xf numFmtId="164" fontId="1" fillId="0" borderId="37" xfId="0" applyNumberFormat="1" applyFont="1" applyBorder="1" applyAlignment="1">
      <alignment horizontal="center"/>
    </xf>
    <xf numFmtId="164" fontId="10" fillId="0" borderId="37" xfId="0" applyNumberFormat="1" applyFont="1" applyBorder="1" applyAlignment="1">
      <alignment horizontal="center" vertical="top"/>
    </xf>
    <xf numFmtId="0" fontId="10" fillId="5" borderId="11" xfId="0" applyFont="1" applyFill="1" applyBorder="1" applyAlignment="1">
      <alignment horizontal="center" vertical="top" wrapText="1"/>
    </xf>
    <xf numFmtId="3" fontId="15" fillId="0" borderId="26" xfId="0" applyNumberFormat="1" applyFont="1" applyFill="1" applyBorder="1" applyAlignment="1">
      <alignment horizontal="center" vertical="top"/>
    </xf>
    <xf numFmtId="0" fontId="10" fillId="5" borderId="44" xfId="0" applyFont="1" applyFill="1" applyBorder="1" applyAlignment="1">
      <alignment horizontal="center" vertical="top" wrapText="1"/>
    </xf>
    <xf numFmtId="0" fontId="10" fillId="5" borderId="44" xfId="0" applyFont="1" applyFill="1" applyBorder="1" applyAlignment="1">
      <alignment vertical="top" wrapText="1"/>
    </xf>
    <xf numFmtId="165" fontId="15" fillId="0" borderId="44" xfId="0" applyNumberFormat="1" applyFont="1" applyFill="1" applyBorder="1" applyAlignment="1">
      <alignment horizontal="center" vertical="top"/>
    </xf>
    <xf numFmtId="165" fontId="15" fillId="0" borderId="11" xfId="0" applyNumberFormat="1" applyFont="1" applyFill="1" applyBorder="1" applyAlignment="1">
      <alignment horizontal="center" vertical="top"/>
    </xf>
    <xf numFmtId="165" fontId="15" fillId="0" borderId="37" xfId="0" applyNumberFormat="1" applyFont="1" applyFill="1" applyBorder="1" applyAlignment="1">
      <alignment horizontal="center" vertical="top"/>
    </xf>
    <xf numFmtId="3" fontId="15" fillId="0" borderId="12" xfId="0" applyNumberFormat="1" applyFont="1" applyFill="1" applyBorder="1" applyAlignment="1">
      <alignment horizontal="center" vertical="top"/>
    </xf>
    <xf numFmtId="164" fontId="2" fillId="7" borderId="6" xfId="0" applyNumberFormat="1" applyFont="1" applyFill="1" applyBorder="1" applyAlignment="1">
      <alignment horizontal="center" vertical="top"/>
    </xf>
    <xf numFmtId="164" fontId="1" fillId="0" borderId="32" xfId="0" applyNumberFormat="1" applyFont="1" applyFill="1" applyBorder="1" applyAlignment="1">
      <alignment horizontal="center" vertical="top"/>
    </xf>
    <xf numFmtId="164" fontId="2" fillId="4" borderId="19" xfId="0" applyNumberFormat="1" applyFont="1" applyFill="1" applyBorder="1" applyAlignment="1">
      <alignment horizontal="center" vertical="top"/>
    </xf>
    <xf numFmtId="49" fontId="2" fillId="3" borderId="38" xfId="0" applyNumberFormat="1" applyFont="1" applyFill="1" applyBorder="1" applyAlignment="1">
      <alignment horizontal="center" vertical="top" wrapText="1"/>
    </xf>
    <xf numFmtId="3" fontId="2" fillId="0" borderId="36" xfId="0" applyNumberFormat="1" applyFont="1" applyFill="1" applyBorder="1" applyAlignment="1">
      <alignment horizontal="center" vertical="top" wrapText="1"/>
    </xf>
    <xf numFmtId="3" fontId="1" fillId="5" borderId="34" xfId="0" applyNumberFormat="1" applyFont="1" applyFill="1" applyBorder="1" applyAlignment="1">
      <alignment horizontal="left" vertical="top" wrapText="1"/>
    </xf>
    <xf numFmtId="3" fontId="1" fillId="0" borderId="50" xfId="0" applyNumberFormat="1" applyFont="1" applyBorder="1" applyAlignment="1">
      <alignment horizontal="center" vertical="top"/>
    </xf>
    <xf numFmtId="164" fontId="1" fillId="5" borderId="44" xfId="0" applyNumberFormat="1" applyFont="1" applyFill="1" applyBorder="1" applyAlignment="1">
      <alignment horizontal="center" vertical="top"/>
    </xf>
    <xf numFmtId="164" fontId="1" fillId="5" borderId="37" xfId="0" applyNumberFormat="1" applyFont="1" applyFill="1" applyBorder="1" applyAlignment="1">
      <alignment horizontal="center" vertical="top"/>
    </xf>
    <xf numFmtId="49" fontId="2" fillId="2" borderId="11" xfId="0" applyNumberFormat="1" applyFont="1" applyFill="1" applyBorder="1" applyAlignment="1">
      <alignment horizontal="center" vertical="top"/>
    </xf>
    <xf numFmtId="49" fontId="2" fillId="9" borderId="44" xfId="0" applyNumberFormat="1" applyFont="1" applyFill="1" applyBorder="1" applyAlignment="1">
      <alignment horizontal="center" vertical="top"/>
    </xf>
    <xf numFmtId="165" fontId="1" fillId="5" borderId="31" xfId="0" applyNumberFormat="1" applyFont="1" applyFill="1" applyBorder="1" applyAlignment="1">
      <alignment horizontal="center" vertical="top"/>
    </xf>
    <xf numFmtId="3" fontId="1" fillId="5" borderId="13" xfId="0" applyNumberFormat="1" applyFont="1" applyFill="1" applyBorder="1" applyAlignment="1">
      <alignment horizontal="center" vertical="top" wrapText="1"/>
    </xf>
    <xf numFmtId="3" fontId="2" fillId="3" borderId="11" xfId="0" applyNumberFormat="1" applyFont="1" applyFill="1" applyBorder="1" applyAlignment="1">
      <alignment horizontal="left" vertical="top" wrapText="1"/>
    </xf>
    <xf numFmtId="164" fontId="1" fillId="5" borderId="34" xfId="0" applyNumberFormat="1" applyFont="1" applyFill="1" applyBorder="1" applyAlignment="1">
      <alignment horizontal="center" vertical="top"/>
    </xf>
    <xf numFmtId="164" fontId="1" fillId="5" borderId="49" xfId="0" applyNumberFormat="1" applyFont="1" applyFill="1" applyBorder="1" applyAlignment="1">
      <alignment horizontal="center" vertical="top" wrapText="1"/>
    </xf>
    <xf numFmtId="165" fontId="1" fillId="5" borderId="44" xfId="0" applyNumberFormat="1" applyFont="1" applyFill="1" applyBorder="1" applyAlignment="1">
      <alignment horizontal="center" vertical="top"/>
    </xf>
    <xf numFmtId="165" fontId="1" fillId="5" borderId="47" xfId="0" applyNumberFormat="1" applyFont="1" applyFill="1" applyBorder="1" applyAlignment="1">
      <alignment horizontal="center" vertical="top"/>
    </xf>
    <xf numFmtId="165" fontId="1" fillId="5" borderId="55" xfId="0" applyNumberFormat="1" applyFont="1" applyFill="1" applyBorder="1" applyAlignment="1">
      <alignment horizontal="center" vertical="top"/>
    </xf>
    <xf numFmtId="164" fontId="1" fillId="5" borderId="54" xfId="0" applyNumberFormat="1" applyFont="1" applyFill="1" applyBorder="1" applyAlignment="1">
      <alignment horizontal="center" vertical="top" wrapText="1"/>
    </xf>
    <xf numFmtId="3" fontId="1" fillId="0" borderId="6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Fill="1" applyBorder="1" applyAlignment="1">
      <alignment horizontal="center" vertical="top" wrapText="1"/>
    </xf>
    <xf numFmtId="3" fontId="1" fillId="0" borderId="8" xfId="0" applyNumberFormat="1" applyFont="1" applyFill="1" applyBorder="1" applyAlignment="1">
      <alignment horizontal="center" vertical="top" wrapText="1"/>
    </xf>
    <xf numFmtId="3" fontId="1" fillId="0" borderId="55" xfId="0" applyNumberFormat="1" applyFont="1" applyFill="1" applyBorder="1" applyAlignment="1">
      <alignment horizontal="center" vertical="top" wrapText="1"/>
    </xf>
    <xf numFmtId="3" fontId="1" fillId="0" borderId="24" xfId="0" applyNumberFormat="1" applyFont="1" applyFill="1" applyBorder="1" applyAlignment="1">
      <alignment horizontal="center" vertical="top" wrapText="1"/>
    </xf>
    <xf numFmtId="3" fontId="1" fillId="0" borderId="26" xfId="0" applyNumberFormat="1" applyFont="1" applyFill="1" applyBorder="1" applyAlignment="1">
      <alignment horizontal="center" vertical="top" wrapText="1"/>
    </xf>
    <xf numFmtId="3" fontId="1" fillId="0" borderId="57" xfId="0" applyNumberFormat="1" applyFont="1" applyFill="1" applyBorder="1" applyAlignment="1">
      <alignment horizontal="center" vertical="top" wrapText="1"/>
    </xf>
    <xf numFmtId="3" fontId="1" fillId="3" borderId="48" xfId="0" applyNumberFormat="1" applyFont="1" applyFill="1" applyBorder="1" applyAlignment="1">
      <alignment vertical="top" wrapText="1"/>
    </xf>
    <xf numFmtId="3" fontId="2" fillId="0" borderId="37" xfId="0" applyNumberFormat="1" applyFont="1" applyFill="1" applyBorder="1" applyAlignment="1">
      <alignment horizontal="center" vertical="top" wrapText="1"/>
    </xf>
    <xf numFmtId="164" fontId="1" fillId="0" borderId="47" xfId="0" applyNumberFormat="1" applyFont="1" applyBorder="1" applyAlignment="1">
      <alignment horizontal="center" vertical="top"/>
    </xf>
    <xf numFmtId="164" fontId="1" fillId="5" borderId="47" xfId="0" applyNumberFormat="1" applyFont="1" applyFill="1" applyBorder="1" applyAlignment="1">
      <alignment horizontal="center" vertical="top"/>
    </xf>
    <xf numFmtId="164" fontId="1" fillId="5" borderId="0" xfId="0" applyNumberFormat="1" applyFont="1" applyFill="1" applyBorder="1" applyAlignment="1">
      <alignment horizontal="center" vertical="top" wrapText="1"/>
    </xf>
    <xf numFmtId="164" fontId="1" fillId="5" borderId="7" xfId="0" applyNumberFormat="1" applyFont="1" applyFill="1" applyBorder="1" applyAlignment="1">
      <alignment horizontal="center" vertical="top"/>
    </xf>
    <xf numFmtId="3" fontId="1" fillId="5" borderId="3" xfId="0" applyNumberFormat="1" applyFont="1" applyFill="1" applyBorder="1" applyAlignment="1">
      <alignment horizontal="center" vertical="top"/>
    </xf>
    <xf numFmtId="3" fontId="1" fillId="5" borderId="18" xfId="0" applyNumberFormat="1" applyFont="1" applyFill="1" applyBorder="1" applyAlignment="1">
      <alignment vertical="top" wrapText="1"/>
    </xf>
    <xf numFmtId="3" fontId="1" fillId="0" borderId="69" xfId="0" applyNumberFormat="1" applyFont="1" applyFill="1" applyBorder="1" applyAlignment="1">
      <alignment horizontal="center" vertical="top"/>
    </xf>
    <xf numFmtId="165" fontId="1" fillId="5" borderId="8" xfId="0" applyNumberFormat="1" applyFont="1" applyFill="1" applyBorder="1" applyAlignment="1">
      <alignment horizontal="center" vertical="top"/>
    </xf>
    <xf numFmtId="164" fontId="1" fillId="5" borderId="0" xfId="0" applyNumberFormat="1" applyFont="1" applyFill="1" applyAlignment="1">
      <alignment horizontal="center" vertical="top"/>
    </xf>
    <xf numFmtId="0" fontId="1" fillId="5" borderId="29" xfId="0" applyFont="1" applyFill="1" applyBorder="1" applyAlignment="1">
      <alignment horizontal="center" vertical="top" wrapText="1"/>
    </xf>
    <xf numFmtId="3" fontId="1" fillId="5" borderId="0" xfId="0" applyNumberFormat="1" applyFont="1" applyFill="1" applyAlignment="1">
      <alignment vertical="top" wrapText="1"/>
    </xf>
    <xf numFmtId="3" fontId="2" fillId="0" borderId="36" xfId="0" applyNumberFormat="1" applyFont="1" applyFill="1" applyBorder="1" applyAlignment="1">
      <alignment horizontal="center" vertical="top" wrapText="1"/>
    </xf>
    <xf numFmtId="164" fontId="1" fillId="5" borderId="44" xfId="0" applyNumberFormat="1" applyFont="1" applyFill="1" applyBorder="1" applyAlignment="1">
      <alignment horizontal="center" vertical="top"/>
    </xf>
    <xf numFmtId="164" fontId="1" fillId="5" borderId="11" xfId="0" applyNumberFormat="1" applyFont="1" applyFill="1" applyBorder="1" applyAlignment="1">
      <alignment horizontal="center" vertical="top"/>
    </xf>
    <xf numFmtId="164" fontId="1" fillId="5" borderId="37" xfId="0" applyNumberFormat="1" applyFont="1" applyFill="1" applyBorder="1" applyAlignment="1">
      <alignment horizontal="center" vertical="top"/>
    </xf>
    <xf numFmtId="3" fontId="1" fillId="5" borderId="26" xfId="0" applyNumberFormat="1" applyFont="1" applyFill="1" applyBorder="1" applyAlignment="1">
      <alignment horizontal="center" vertical="top"/>
    </xf>
    <xf numFmtId="3" fontId="1" fillId="0" borderId="28" xfId="0" applyNumberFormat="1" applyFont="1" applyBorder="1" applyAlignment="1">
      <alignment horizontal="center" vertical="top"/>
    </xf>
    <xf numFmtId="3" fontId="1" fillId="0" borderId="4" xfId="0" applyNumberFormat="1" applyFont="1" applyBorder="1" applyAlignment="1">
      <alignment horizontal="center" vertical="top" wrapText="1"/>
    </xf>
    <xf numFmtId="3" fontId="1" fillId="0" borderId="40" xfId="0" applyNumberFormat="1" applyFont="1" applyBorder="1" applyAlignment="1">
      <alignment horizontal="center" vertical="top" wrapText="1"/>
    </xf>
    <xf numFmtId="3" fontId="1" fillId="0" borderId="6" xfId="0" applyNumberFormat="1" applyFont="1" applyFill="1" applyBorder="1" applyAlignment="1">
      <alignment vertical="top" wrapText="1"/>
    </xf>
    <xf numFmtId="3" fontId="6" fillId="0" borderId="0" xfId="0" applyNumberFormat="1" applyFont="1" applyAlignment="1">
      <alignment horizontal="left" vertical="top" wrapText="1"/>
    </xf>
    <xf numFmtId="3" fontId="1" fillId="0" borderId="37" xfId="0" applyNumberFormat="1" applyFont="1" applyBorder="1" applyAlignment="1">
      <alignment horizontal="center" vertical="top" wrapText="1"/>
    </xf>
    <xf numFmtId="49" fontId="2" fillId="9" borderId="30" xfId="0" applyNumberFormat="1" applyFont="1" applyFill="1" applyBorder="1" applyAlignment="1">
      <alignment horizontal="center" vertical="top"/>
    </xf>
    <xf numFmtId="49" fontId="2" fillId="9" borderId="18" xfId="0" applyNumberFormat="1" applyFont="1" applyFill="1" applyBorder="1" applyAlignment="1">
      <alignment horizontal="center" vertical="top"/>
    </xf>
    <xf numFmtId="49" fontId="2" fillId="9" borderId="32" xfId="0" applyNumberFormat="1" applyFont="1" applyFill="1" applyBorder="1" applyAlignment="1">
      <alignment horizontal="center" vertical="top"/>
    </xf>
    <xf numFmtId="49" fontId="2" fillId="9" borderId="44" xfId="0" applyNumberFormat="1" applyFont="1" applyFill="1" applyBorder="1" applyAlignment="1">
      <alignment horizontal="center" vertical="top"/>
    </xf>
    <xf numFmtId="3" fontId="1" fillId="5" borderId="11" xfId="0" applyNumberFormat="1" applyFont="1" applyFill="1" applyBorder="1" applyAlignment="1">
      <alignment horizontal="center" vertical="top" wrapText="1"/>
    </xf>
    <xf numFmtId="3" fontId="1" fillId="5" borderId="16" xfId="0" applyNumberFormat="1" applyFont="1" applyFill="1" applyBorder="1" applyAlignment="1">
      <alignment horizontal="center" vertical="top" wrapText="1"/>
    </xf>
    <xf numFmtId="3" fontId="1" fillId="0" borderId="31" xfId="0" applyNumberFormat="1" applyFont="1" applyFill="1" applyBorder="1" applyAlignment="1">
      <alignment horizontal="center" vertical="top" wrapText="1"/>
    </xf>
    <xf numFmtId="3" fontId="1" fillId="0" borderId="37" xfId="0" applyNumberFormat="1" applyFont="1" applyFill="1" applyBorder="1" applyAlignment="1">
      <alignment horizontal="center" vertical="top" wrapText="1"/>
    </xf>
    <xf numFmtId="3" fontId="1" fillId="0" borderId="34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16" xfId="0" applyNumberFormat="1" applyFont="1" applyFill="1" applyBorder="1" applyAlignment="1">
      <alignment horizontal="center" vertical="top"/>
    </xf>
    <xf numFmtId="3" fontId="2" fillId="0" borderId="27" xfId="0" applyNumberFormat="1" applyFont="1" applyFill="1" applyBorder="1" applyAlignment="1">
      <alignment horizontal="center" vertical="top" wrapText="1"/>
    </xf>
    <xf numFmtId="3" fontId="2" fillId="0" borderId="36" xfId="0" applyNumberFormat="1" applyFont="1" applyFill="1" applyBorder="1" applyAlignment="1">
      <alignment horizontal="center" vertical="top" wrapText="1"/>
    </xf>
    <xf numFmtId="3" fontId="1" fillId="0" borderId="11" xfId="0" applyNumberFormat="1" applyFont="1" applyFill="1" applyBorder="1" applyAlignment="1">
      <alignment horizontal="left" vertical="top" wrapText="1"/>
    </xf>
    <xf numFmtId="3" fontId="1" fillId="5" borderId="11" xfId="0" applyNumberFormat="1" applyFont="1" applyFill="1" applyBorder="1" applyAlignment="1">
      <alignment horizontal="left" vertical="top" wrapText="1"/>
    </xf>
    <xf numFmtId="3" fontId="1" fillId="5" borderId="16" xfId="0" applyNumberFormat="1" applyFont="1" applyFill="1" applyBorder="1" applyAlignment="1">
      <alignment horizontal="left" vertical="top" wrapText="1"/>
    </xf>
    <xf numFmtId="3" fontId="1" fillId="3" borderId="11" xfId="0" applyNumberFormat="1" applyFont="1" applyFill="1" applyBorder="1" applyAlignment="1">
      <alignment horizontal="left" vertical="top" wrapText="1"/>
    </xf>
    <xf numFmtId="3" fontId="1" fillId="5" borderId="37" xfId="0" applyNumberFormat="1" applyFont="1" applyFill="1" applyBorder="1" applyAlignment="1">
      <alignment horizontal="center" vertical="top" wrapText="1"/>
    </xf>
    <xf numFmtId="3" fontId="1" fillId="5" borderId="56" xfId="0" applyNumberFormat="1" applyFont="1" applyFill="1" applyBorder="1" applyAlignment="1">
      <alignment horizontal="center" vertical="top" wrapText="1"/>
    </xf>
    <xf numFmtId="3" fontId="1" fillId="5" borderId="49" xfId="0" applyNumberFormat="1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/>
    </xf>
    <xf numFmtId="3" fontId="2" fillId="2" borderId="20" xfId="0" applyNumberFormat="1" applyFont="1" applyFill="1" applyBorder="1" applyAlignment="1">
      <alignment horizontal="right" vertical="top"/>
    </xf>
    <xf numFmtId="3" fontId="1" fillId="5" borderId="4" xfId="0" applyNumberFormat="1" applyFont="1" applyFill="1" applyBorder="1" applyAlignment="1">
      <alignment horizontal="left" vertical="top" wrapText="1"/>
    </xf>
    <xf numFmtId="3" fontId="1" fillId="5" borderId="34" xfId="0" applyNumberFormat="1" applyFont="1" applyFill="1" applyBorder="1" applyAlignment="1">
      <alignment horizontal="left" vertical="top" wrapText="1"/>
    </xf>
    <xf numFmtId="3" fontId="1" fillId="5" borderId="22" xfId="0" applyNumberFormat="1" applyFont="1" applyFill="1" applyBorder="1" applyAlignment="1">
      <alignment horizontal="left" vertical="top" wrapText="1"/>
    </xf>
    <xf numFmtId="3" fontId="1" fillId="0" borderId="46" xfId="0" applyNumberFormat="1" applyFont="1" applyBorder="1"/>
    <xf numFmtId="3" fontId="2" fillId="0" borderId="11" xfId="0" applyNumberFormat="1" applyFont="1" applyFill="1" applyBorder="1" applyAlignment="1">
      <alignment horizontal="center" vertical="top" wrapText="1"/>
    </xf>
    <xf numFmtId="3" fontId="1" fillId="0" borderId="53" xfId="0" applyNumberFormat="1" applyFont="1" applyBorder="1" applyAlignment="1">
      <alignment horizontal="left" vertical="top" wrapText="1"/>
    </xf>
    <xf numFmtId="3" fontId="1" fillId="5" borderId="48" xfId="0" applyNumberFormat="1" applyFont="1" applyFill="1" applyBorder="1" applyAlignment="1">
      <alignment horizontal="center" vertical="top" wrapText="1"/>
    </xf>
    <xf numFmtId="3" fontId="1" fillId="5" borderId="13" xfId="0" applyNumberFormat="1" applyFont="1" applyFill="1" applyBorder="1" applyAlignment="1">
      <alignment horizontal="center" vertical="top" wrapText="1"/>
    </xf>
    <xf numFmtId="3" fontId="1" fillId="5" borderId="44" xfId="0" applyNumberFormat="1" applyFont="1" applyFill="1" applyBorder="1" applyAlignment="1">
      <alignment horizontal="center" vertical="top" wrapText="1"/>
    </xf>
    <xf numFmtId="3" fontId="1" fillId="0" borderId="28" xfId="0" applyNumberFormat="1" applyFont="1" applyFill="1" applyBorder="1" applyAlignment="1">
      <alignment horizontal="left" vertical="top" wrapText="1"/>
    </xf>
    <xf numFmtId="3" fontId="2" fillId="4" borderId="35" xfId="0" applyNumberFormat="1" applyFont="1" applyFill="1" applyBorder="1" applyAlignment="1">
      <alignment horizontal="right" vertical="top"/>
    </xf>
    <xf numFmtId="3" fontId="1" fillId="5" borderId="0" xfId="0" applyNumberFormat="1" applyFont="1" applyFill="1" applyBorder="1" applyAlignment="1">
      <alignment horizontal="left" wrapText="1"/>
    </xf>
    <xf numFmtId="49" fontId="2" fillId="0" borderId="36" xfId="0" applyNumberFormat="1" applyFont="1" applyBorder="1" applyAlignment="1">
      <alignment horizontal="center" vertical="top"/>
    </xf>
    <xf numFmtId="49" fontId="1" fillId="0" borderId="36" xfId="0" applyNumberFormat="1" applyFont="1" applyBorder="1" applyAlignment="1">
      <alignment horizontal="center" vertical="top"/>
    </xf>
    <xf numFmtId="3" fontId="1" fillId="5" borderId="11" xfId="0" applyNumberFormat="1" applyFont="1" applyFill="1" applyBorder="1" applyAlignment="1">
      <alignment vertical="top" wrapText="1"/>
    </xf>
    <xf numFmtId="3" fontId="1" fillId="0" borderId="39" xfId="0" applyNumberFormat="1" applyFont="1" applyFill="1" applyBorder="1" applyAlignment="1">
      <alignment horizontal="center" vertical="top" wrapText="1"/>
    </xf>
    <xf numFmtId="3" fontId="1" fillId="5" borderId="31" xfId="0" applyNumberFormat="1" applyFont="1" applyFill="1" applyBorder="1" applyAlignment="1">
      <alignment horizontal="center" vertical="top" wrapText="1"/>
    </xf>
    <xf numFmtId="3" fontId="1" fillId="5" borderId="32" xfId="0" applyNumberFormat="1" applyFont="1" applyFill="1" applyBorder="1" applyAlignment="1">
      <alignment horizontal="left" vertical="top" wrapText="1"/>
    </xf>
    <xf numFmtId="49" fontId="2" fillId="3" borderId="0" xfId="0" applyNumberFormat="1" applyFont="1" applyFill="1" applyBorder="1" applyAlignment="1">
      <alignment horizontal="center" vertical="top"/>
    </xf>
    <xf numFmtId="3" fontId="1" fillId="0" borderId="49" xfId="0" applyNumberFormat="1" applyFont="1" applyFill="1" applyBorder="1" applyAlignment="1">
      <alignment horizontal="center" vertical="top" wrapText="1"/>
    </xf>
    <xf numFmtId="165" fontId="1" fillId="5" borderId="46" xfId="0" applyNumberFormat="1" applyFont="1" applyFill="1" applyBorder="1" applyAlignment="1">
      <alignment horizontal="center" vertical="top"/>
    </xf>
    <xf numFmtId="165" fontId="1" fillId="5" borderId="12" xfId="0" applyNumberFormat="1" applyFont="1" applyFill="1" applyBorder="1" applyAlignment="1">
      <alignment horizontal="center" vertical="top"/>
    </xf>
    <xf numFmtId="165" fontId="1" fillId="5" borderId="50" xfId="0" applyNumberFormat="1" applyFont="1" applyFill="1" applyBorder="1" applyAlignment="1">
      <alignment horizontal="center" vertical="top"/>
    </xf>
    <xf numFmtId="49" fontId="1" fillId="3" borderId="63" xfId="0" applyNumberFormat="1" applyFont="1" applyFill="1" applyBorder="1" applyAlignment="1">
      <alignment horizontal="center" vertical="top"/>
    </xf>
    <xf numFmtId="3" fontId="1" fillId="5" borderId="55" xfId="0" applyNumberFormat="1" applyFont="1" applyFill="1" applyBorder="1" applyAlignment="1">
      <alignment horizontal="left" vertical="top" wrapText="1"/>
    </xf>
    <xf numFmtId="49" fontId="1" fillId="5" borderId="0" xfId="0" applyNumberFormat="1" applyFont="1" applyFill="1" applyAlignment="1">
      <alignment horizontal="left" vertical="top"/>
    </xf>
    <xf numFmtId="165" fontId="1" fillId="5" borderId="37" xfId="0" applyNumberFormat="1" applyFont="1" applyFill="1" applyBorder="1" applyAlignment="1">
      <alignment horizontal="center" vertical="top"/>
    </xf>
    <xf numFmtId="165" fontId="1" fillId="5" borderId="45" xfId="0" applyNumberFormat="1" applyFont="1" applyFill="1" applyBorder="1" applyAlignment="1">
      <alignment horizontal="center" vertical="top"/>
    </xf>
    <xf numFmtId="3" fontId="1" fillId="5" borderId="30" xfId="0" applyNumberFormat="1" applyFont="1" applyFill="1" applyBorder="1" applyAlignment="1">
      <alignment horizontal="center" vertical="top" wrapText="1"/>
    </xf>
    <xf numFmtId="3" fontId="1" fillId="5" borderId="47" xfId="0" applyNumberFormat="1" applyFont="1" applyFill="1" applyBorder="1" applyAlignment="1">
      <alignment horizontal="center" vertical="top" wrapText="1"/>
    </xf>
    <xf numFmtId="3" fontId="1" fillId="5" borderId="28" xfId="0" applyNumberFormat="1" applyFont="1" applyFill="1" applyBorder="1" applyAlignment="1">
      <alignment horizontal="left" vertical="top" wrapText="1"/>
    </xf>
    <xf numFmtId="49" fontId="2" fillId="5" borderId="4" xfId="0" applyNumberFormat="1" applyFont="1" applyFill="1" applyBorder="1" applyAlignment="1">
      <alignment horizontal="center" vertical="top"/>
    </xf>
    <xf numFmtId="49" fontId="2" fillId="5" borderId="16" xfId="0" applyNumberFormat="1" applyFont="1" applyFill="1" applyBorder="1" applyAlignment="1">
      <alignment horizontal="center" vertical="top"/>
    </xf>
    <xf numFmtId="49" fontId="1" fillId="5" borderId="27" xfId="0" applyNumberFormat="1" applyFont="1" applyFill="1" applyBorder="1" applyAlignment="1">
      <alignment horizontal="center" vertical="top"/>
    </xf>
    <xf numFmtId="49" fontId="1" fillId="5" borderId="36" xfId="0" applyNumberFormat="1" applyFont="1" applyFill="1" applyBorder="1" applyAlignment="1">
      <alignment horizontal="center" vertical="top"/>
    </xf>
    <xf numFmtId="3" fontId="1" fillId="5" borderId="36" xfId="0" applyNumberFormat="1" applyFont="1" applyFill="1" applyBorder="1" applyAlignment="1">
      <alignment horizontal="center" vertical="top" wrapText="1"/>
    </xf>
    <xf numFmtId="3" fontId="1" fillId="0" borderId="16" xfId="0" applyNumberFormat="1" applyFont="1" applyBorder="1" applyAlignment="1">
      <alignment horizontal="center" vertical="center" textRotation="90" wrapText="1"/>
    </xf>
    <xf numFmtId="3" fontId="1" fillId="5" borderId="39" xfId="0" applyNumberFormat="1" applyFont="1" applyFill="1" applyBorder="1" applyAlignment="1">
      <alignment horizontal="center" vertical="top" wrapText="1"/>
    </xf>
    <xf numFmtId="3" fontId="1" fillId="0" borderId="14" xfId="0" applyNumberFormat="1" applyFont="1" applyBorder="1" applyAlignment="1">
      <alignment horizontal="center" vertical="top"/>
    </xf>
    <xf numFmtId="3" fontId="1" fillId="0" borderId="46" xfId="0" applyNumberFormat="1" applyFont="1" applyFill="1" applyBorder="1" applyAlignment="1">
      <alignment horizontal="center" vertical="top" wrapText="1"/>
    </xf>
    <xf numFmtId="3" fontId="1" fillId="0" borderId="17" xfId="0" applyNumberFormat="1" applyFont="1" applyFill="1" applyBorder="1" applyAlignment="1">
      <alignment horizontal="center" vertical="top" wrapText="1"/>
    </xf>
    <xf numFmtId="3" fontId="1" fillId="0" borderId="37" xfId="0" applyNumberFormat="1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left" vertical="top"/>
    </xf>
    <xf numFmtId="3" fontId="1" fillId="5" borderId="46" xfId="0" applyNumberFormat="1" applyFont="1" applyFill="1" applyBorder="1" applyAlignment="1">
      <alignment horizontal="center" vertical="top" wrapText="1"/>
    </xf>
    <xf numFmtId="3" fontId="1" fillId="5" borderId="17" xfId="0" applyNumberFormat="1" applyFont="1" applyFill="1" applyBorder="1" applyAlignment="1">
      <alignment horizontal="center" vertical="top" wrapText="1"/>
    </xf>
    <xf numFmtId="3" fontId="1" fillId="0" borderId="49" xfId="0" applyNumberFormat="1" applyFont="1" applyBorder="1" applyAlignment="1">
      <alignment horizontal="center" vertical="top"/>
    </xf>
    <xf numFmtId="0" fontId="1" fillId="5" borderId="39" xfId="0" applyFont="1" applyFill="1" applyBorder="1" applyAlignment="1">
      <alignment horizontal="center" vertical="top" wrapText="1"/>
    </xf>
    <xf numFmtId="164" fontId="1" fillId="5" borderId="49" xfId="0" applyNumberFormat="1" applyFont="1" applyFill="1" applyBorder="1" applyAlignment="1">
      <alignment horizontal="center" vertical="top"/>
    </xf>
    <xf numFmtId="164" fontId="1" fillId="5" borderId="37" xfId="0" applyNumberFormat="1" applyFont="1" applyFill="1" applyBorder="1" applyAlignment="1">
      <alignment horizontal="center" vertical="top"/>
    </xf>
    <xf numFmtId="164" fontId="1" fillId="5" borderId="56" xfId="0" applyNumberFormat="1" applyFont="1" applyFill="1" applyBorder="1" applyAlignment="1">
      <alignment horizontal="center" vertical="top"/>
    </xf>
    <xf numFmtId="3" fontId="1" fillId="5" borderId="34" xfId="0" applyNumberFormat="1" applyFont="1" applyFill="1" applyBorder="1" applyAlignment="1">
      <alignment horizontal="center" vertical="top"/>
    </xf>
    <xf numFmtId="3" fontId="1" fillId="5" borderId="26" xfId="0" applyNumberFormat="1" applyFont="1" applyFill="1" applyBorder="1" applyAlignment="1">
      <alignment horizontal="center" vertical="top"/>
    </xf>
    <xf numFmtId="3" fontId="1" fillId="5" borderId="22" xfId="0" applyNumberFormat="1" applyFont="1" applyFill="1" applyBorder="1" applyAlignment="1">
      <alignment horizontal="center" vertical="top"/>
    </xf>
    <xf numFmtId="165" fontId="1" fillId="5" borderId="34" xfId="0" applyNumberFormat="1" applyFont="1" applyFill="1" applyBorder="1" applyAlignment="1">
      <alignment horizontal="center" vertical="top"/>
    </xf>
    <xf numFmtId="165" fontId="1" fillId="5" borderId="26" xfId="0" applyNumberFormat="1" applyFont="1" applyFill="1" applyBorder="1" applyAlignment="1">
      <alignment horizontal="center" vertical="top"/>
    </xf>
    <xf numFmtId="165" fontId="1" fillId="5" borderId="22" xfId="0" applyNumberFormat="1" applyFont="1" applyFill="1" applyBorder="1" applyAlignment="1">
      <alignment horizontal="center" vertical="top"/>
    </xf>
    <xf numFmtId="3" fontId="1" fillId="0" borderId="34" xfId="0" applyNumberFormat="1" applyFont="1" applyBorder="1" applyAlignment="1">
      <alignment horizontal="center" vertical="top"/>
    </xf>
    <xf numFmtId="3" fontId="1" fillId="0" borderId="26" xfId="0" applyNumberFormat="1" applyFont="1" applyBorder="1" applyAlignment="1">
      <alignment horizontal="center" vertical="top"/>
    </xf>
    <xf numFmtId="3" fontId="1" fillId="0" borderId="22" xfId="0" applyNumberFormat="1" applyFont="1" applyBorder="1" applyAlignment="1">
      <alignment horizontal="center" vertical="top"/>
    </xf>
    <xf numFmtId="3" fontId="1" fillId="5" borderId="46" xfId="0" applyNumberFormat="1" applyFont="1" applyFill="1" applyBorder="1" applyAlignment="1">
      <alignment horizontal="left" vertical="top" wrapText="1"/>
    </xf>
    <xf numFmtId="3" fontId="1" fillId="5" borderId="50" xfId="0" applyNumberFormat="1" applyFont="1" applyFill="1" applyBorder="1" applyAlignment="1">
      <alignment horizontal="left" vertical="top" wrapText="1"/>
    </xf>
    <xf numFmtId="3" fontId="1" fillId="5" borderId="17" xfId="0" applyNumberFormat="1" applyFont="1" applyFill="1" applyBorder="1" applyAlignment="1">
      <alignment horizontal="left" vertical="top" wrapText="1"/>
    </xf>
    <xf numFmtId="3" fontId="1" fillId="0" borderId="5" xfId="0" applyNumberFormat="1" applyFont="1" applyBorder="1" applyAlignment="1">
      <alignment horizontal="center" vertical="top"/>
    </xf>
    <xf numFmtId="3" fontId="1" fillId="0" borderId="50" xfId="0" applyNumberFormat="1" applyFont="1" applyBorder="1" applyAlignment="1">
      <alignment horizontal="center" vertical="top"/>
    </xf>
    <xf numFmtId="3" fontId="1" fillId="5" borderId="26" xfId="0" applyNumberFormat="1" applyFont="1" applyFill="1" applyBorder="1" applyAlignment="1">
      <alignment horizontal="left" vertical="top" wrapText="1"/>
    </xf>
    <xf numFmtId="3" fontId="1" fillId="0" borderId="26" xfId="0" applyNumberFormat="1" applyFont="1" applyFill="1" applyBorder="1" applyAlignment="1">
      <alignment horizontal="left" vertical="top" wrapText="1"/>
    </xf>
    <xf numFmtId="164" fontId="1" fillId="5" borderId="13" xfId="0" applyNumberFormat="1" applyFont="1" applyFill="1" applyBorder="1" applyAlignment="1">
      <alignment horizontal="center" vertical="top"/>
    </xf>
    <xf numFmtId="164" fontId="1" fillId="5" borderId="44" xfId="0" applyNumberFormat="1" applyFont="1" applyFill="1" applyBorder="1" applyAlignment="1">
      <alignment horizontal="center" vertical="top"/>
    </xf>
    <xf numFmtId="164" fontId="1" fillId="5" borderId="47" xfId="0" applyNumberFormat="1" applyFont="1" applyFill="1" applyBorder="1" applyAlignment="1">
      <alignment horizontal="center" vertical="top"/>
    </xf>
    <xf numFmtId="164" fontId="1" fillId="5" borderId="48" xfId="0" applyNumberFormat="1" applyFont="1" applyFill="1" applyBorder="1" applyAlignment="1">
      <alignment horizontal="center" vertical="top"/>
    </xf>
    <xf numFmtId="164" fontId="1" fillId="5" borderId="11" xfId="0" applyNumberFormat="1" applyFont="1" applyFill="1" applyBorder="1" applyAlignment="1">
      <alignment horizontal="center" vertical="top"/>
    </xf>
    <xf numFmtId="164" fontId="1" fillId="5" borderId="55" xfId="0" applyNumberFormat="1" applyFont="1" applyFill="1" applyBorder="1" applyAlignment="1">
      <alignment horizontal="center" vertical="top"/>
    </xf>
    <xf numFmtId="49" fontId="1" fillId="5" borderId="63" xfId="0" applyNumberFormat="1" applyFont="1" applyFill="1" applyBorder="1" applyAlignment="1">
      <alignment horizontal="center" vertical="top"/>
    </xf>
    <xf numFmtId="3" fontId="1" fillId="0" borderId="28" xfId="0" applyNumberFormat="1" applyFont="1" applyBorder="1" applyAlignment="1">
      <alignment horizontal="center" vertical="top"/>
    </xf>
    <xf numFmtId="3" fontId="1" fillId="5" borderId="12" xfId="0" applyNumberFormat="1" applyFont="1" applyFill="1" applyBorder="1" applyAlignment="1">
      <alignment horizontal="left" vertical="top" wrapText="1"/>
    </xf>
    <xf numFmtId="3" fontId="6" fillId="0" borderId="0" xfId="0" applyNumberFormat="1" applyFont="1" applyAlignment="1">
      <alignment horizontal="left" vertical="top" wrapText="1"/>
    </xf>
    <xf numFmtId="3" fontId="2" fillId="5" borderId="4" xfId="0" applyNumberFormat="1" applyFont="1" applyFill="1" applyBorder="1" applyAlignment="1">
      <alignment horizontal="left" vertical="top" wrapText="1"/>
    </xf>
    <xf numFmtId="3" fontId="6" fillId="0" borderId="0" xfId="0" applyNumberFormat="1" applyFont="1" applyAlignment="1">
      <alignment horizontal="left" vertical="top" wrapText="1"/>
    </xf>
    <xf numFmtId="3" fontId="1" fillId="5" borderId="17" xfId="0" applyNumberFormat="1" applyFont="1" applyFill="1" applyBorder="1" applyAlignment="1">
      <alignment horizontal="left" vertical="top" wrapText="1"/>
    </xf>
    <xf numFmtId="3" fontId="2" fillId="2" borderId="20" xfId="0" applyNumberFormat="1" applyFont="1" applyFill="1" applyBorder="1" applyAlignment="1">
      <alignment horizontal="right" vertical="top"/>
    </xf>
    <xf numFmtId="3" fontId="2" fillId="5" borderId="4" xfId="0" applyNumberFormat="1" applyFont="1" applyFill="1" applyBorder="1" applyAlignment="1">
      <alignment horizontal="left" vertical="top" wrapText="1"/>
    </xf>
    <xf numFmtId="3" fontId="1" fillId="5" borderId="16" xfId="0" applyNumberFormat="1" applyFont="1" applyFill="1" applyBorder="1" applyAlignment="1">
      <alignment horizontal="left" vertical="top" wrapText="1"/>
    </xf>
    <xf numFmtId="3" fontId="1" fillId="0" borderId="53" xfId="0" applyNumberFormat="1" applyFont="1" applyBorder="1" applyAlignment="1">
      <alignment horizontal="left" vertical="top" wrapText="1"/>
    </xf>
    <xf numFmtId="3" fontId="2" fillId="4" borderId="35" xfId="0" applyNumberFormat="1" applyFont="1" applyFill="1" applyBorder="1" applyAlignment="1">
      <alignment horizontal="right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11" xfId="0" applyNumberFormat="1" applyFont="1" applyFill="1" applyBorder="1" applyAlignment="1">
      <alignment horizontal="center" vertical="top"/>
    </xf>
    <xf numFmtId="49" fontId="2" fillId="2" borderId="16" xfId="0" applyNumberFormat="1" applyFont="1" applyFill="1" applyBorder="1" applyAlignment="1">
      <alignment horizontal="center" vertical="top"/>
    </xf>
    <xf numFmtId="49" fontId="1" fillId="5" borderId="0" xfId="0" applyNumberFormat="1" applyFont="1" applyFill="1" applyAlignment="1">
      <alignment horizontal="left" vertical="top"/>
    </xf>
    <xf numFmtId="49" fontId="2" fillId="9" borderId="30" xfId="0" applyNumberFormat="1" applyFont="1" applyFill="1" applyBorder="1" applyAlignment="1">
      <alignment horizontal="center" vertical="top"/>
    </xf>
    <xf numFmtId="49" fontId="2" fillId="9" borderId="44" xfId="0" applyNumberFormat="1" applyFont="1" applyFill="1" applyBorder="1" applyAlignment="1">
      <alignment horizontal="center" vertical="top"/>
    </xf>
    <xf numFmtId="49" fontId="2" fillId="9" borderId="18" xfId="0" applyNumberFormat="1" applyFont="1" applyFill="1" applyBorder="1" applyAlignment="1">
      <alignment horizontal="center" vertical="top"/>
    </xf>
    <xf numFmtId="49" fontId="2" fillId="5" borderId="4" xfId="0" applyNumberFormat="1" applyFont="1" applyFill="1" applyBorder="1" applyAlignment="1">
      <alignment horizontal="center" vertical="top"/>
    </xf>
    <xf numFmtId="49" fontId="2" fillId="5" borderId="16" xfId="0" applyNumberFormat="1" applyFont="1" applyFill="1" applyBorder="1" applyAlignment="1">
      <alignment horizontal="center" vertical="top"/>
    </xf>
    <xf numFmtId="3" fontId="1" fillId="5" borderId="4" xfId="0" applyNumberFormat="1" applyFont="1" applyFill="1" applyBorder="1" applyAlignment="1">
      <alignment horizontal="left" vertical="top" wrapText="1"/>
    </xf>
    <xf numFmtId="3" fontId="1" fillId="5" borderId="11" xfId="0" applyNumberFormat="1" applyFont="1" applyFill="1" applyBorder="1" applyAlignment="1">
      <alignment horizontal="left" vertical="top" wrapText="1"/>
    </xf>
    <xf numFmtId="3" fontId="1" fillId="5" borderId="28" xfId="0" applyNumberFormat="1" applyFont="1" applyFill="1" applyBorder="1" applyAlignment="1">
      <alignment horizontal="left" vertical="top" wrapText="1"/>
    </xf>
    <xf numFmtId="3" fontId="1" fillId="5" borderId="22" xfId="0" applyNumberFormat="1" applyFont="1" applyFill="1" applyBorder="1" applyAlignment="1">
      <alignment horizontal="left" vertical="top" wrapText="1"/>
    </xf>
    <xf numFmtId="3" fontId="1" fillId="5" borderId="30" xfId="0" applyNumberFormat="1" applyFont="1" applyFill="1" applyBorder="1" applyAlignment="1">
      <alignment horizontal="center" vertical="top" wrapText="1"/>
    </xf>
    <xf numFmtId="3" fontId="1" fillId="5" borderId="47" xfId="0" applyNumberFormat="1" applyFont="1" applyFill="1" applyBorder="1" applyAlignment="1">
      <alignment horizontal="center" vertical="top" wrapText="1"/>
    </xf>
    <xf numFmtId="3" fontId="1" fillId="5" borderId="34" xfId="0" applyNumberFormat="1" applyFont="1" applyFill="1" applyBorder="1" applyAlignment="1">
      <alignment horizontal="left" vertical="top" wrapText="1"/>
    </xf>
    <xf numFmtId="3" fontId="1" fillId="5" borderId="32" xfId="0" applyNumberFormat="1" applyFont="1" applyFill="1" applyBorder="1" applyAlignment="1">
      <alignment horizontal="left" vertical="top" wrapText="1"/>
    </xf>
    <xf numFmtId="49" fontId="2" fillId="0" borderId="36" xfId="0" applyNumberFormat="1" applyFont="1" applyBorder="1" applyAlignment="1">
      <alignment horizontal="center" vertical="top"/>
    </xf>
    <xf numFmtId="3" fontId="1" fillId="5" borderId="11" xfId="0" applyNumberFormat="1" applyFont="1" applyFill="1" applyBorder="1" applyAlignment="1">
      <alignment vertical="top" wrapText="1"/>
    </xf>
    <xf numFmtId="3" fontId="1" fillId="5" borderId="16" xfId="0" applyNumberFormat="1" applyFont="1" applyFill="1" applyBorder="1" applyAlignment="1">
      <alignment vertical="top" wrapText="1"/>
    </xf>
    <xf numFmtId="3" fontId="2" fillId="0" borderId="11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left" vertical="top"/>
    </xf>
    <xf numFmtId="3" fontId="10" fillId="5" borderId="12" xfId="0" applyNumberFormat="1" applyFont="1" applyFill="1" applyBorder="1" applyAlignment="1">
      <alignment horizontal="center" vertical="top"/>
    </xf>
    <xf numFmtId="164" fontId="10" fillId="5" borderId="44" xfId="0" applyNumberFormat="1" applyFont="1" applyFill="1" applyBorder="1" applyAlignment="1">
      <alignment horizontal="center" vertical="top"/>
    </xf>
    <xf numFmtId="164" fontId="10" fillId="5" borderId="11" xfId="0" applyNumberFormat="1" applyFont="1" applyFill="1" applyBorder="1" applyAlignment="1">
      <alignment horizontal="center" vertical="top"/>
    </xf>
    <xf numFmtId="164" fontId="10" fillId="5" borderId="37" xfId="0" applyNumberFormat="1" applyFont="1" applyFill="1" applyBorder="1" applyAlignment="1">
      <alignment horizontal="center" vertical="top"/>
    </xf>
    <xf numFmtId="3" fontId="1" fillId="5" borderId="55" xfId="0" applyNumberFormat="1" applyFont="1" applyFill="1" applyBorder="1" applyAlignment="1">
      <alignment horizontal="left" vertical="top" wrapText="1"/>
    </xf>
    <xf numFmtId="3" fontId="1" fillId="0" borderId="26" xfId="0" applyNumberFormat="1" applyFont="1" applyFill="1" applyBorder="1" applyAlignment="1">
      <alignment horizontal="left" vertical="top" wrapText="1"/>
    </xf>
    <xf numFmtId="3" fontId="1" fillId="5" borderId="44" xfId="0" applyNumberFormat="1" applyFont="1" applyFill="1" applyBorder="1" applyAlignment="1">
      <alignment horizontal="center" vertical="top" wrapText="1"/>
    </xf>
    <xf numFmtId="3" fontId="1" fillId="5" borderId="18" xfId="0" applyNumberFormat="1" applyFont="1" applyFill="1" applyBorder="1" applyAlignment="1">
      <alignment horizontal="center" vertical="top" wrapText="1"/>
    </xf>
    <xf numFmtId="3" fontId="1" fillId="5" borderId="11" xfId="0" applyNumberFormat="1" applyFont="1" applyFill="1" applyBorder="1" applyAlignment="1">
      <alignment horizontal="center" vertical="top" wrapText="1"/>
    </xf>
    <xf numFmtId="3" fontId="1" fillId="5" borderId="16" xfId="0" applyNumberFormat="1" applyFont="1" applyFill="1" applyBorder="1" applyAlignment="1">
      <alignment horizontal="center" vertical="top" wrapText="1"/>
    </xf>
    <xf numFmtId="3" fontId="1" fillId="5" borderId="37" xfId="0" applyNumberFormat="1" applyFont="1" applyFill="1" applyBorder="1" applyAlignment="1">
      <alignment horizontal="center" vertical="top" wrapText="1"/>
    </xf>
    <xf numFmtId="3" fontId="1" fillId="5" borderId="39" xfId="0" applyNumberFormat="1" applyFont="1" applyFill="1" applyBorder="1" applyAlignment="1">
      <alignment horizontal="center" vertical="top" wrapText="1"/>
    </xf>
    <xf numFmtId="3" fontId="1" fillId="0" borderId="28" xfId="0" applyNumberFormat="1" applyFont="1" applyFill="1" applyBorder="1" applyAlignment="1">
      <alignment horizontal="left" vertical="top" wrapText="1"/>
    </xf>
    <xf numFmtId="3" fontId="1" fillId="0" borderId="34" xfId="0" applyNumberFormat="1" applyFont="1" applyFill="1" applyBorder="1" applyAlignment="1">
      <alignment horizontal="center" vertical="top" wrapText="1"/>
    </xf>
    <xf numFmtId="3" fontId="1" fillId="0" borderId="49" xfId="0" applyNumberFormat="1" applyFont="1" applyBorder="1" applyAlignment="1">
      <alignment horizontal="center" vertical="top"/>
    </xf>
    <xf numFmtId="49" fontId="2" fillId="9" borderId="32" xfId="0" applyNumberFormat="1" applyFont="1" applyFill="1" applyBorder="1" applyAlignment="1">
      <alignment horizontal="center" vertical="top"/>
    </xf>
    <xf numFmtId="49" fontId="2" fillId="3" borderId="0" xfId="0" applyNumberFormat="1" applyFont="1" applyFill="1" applyBorder="1" applyAlignment="1">
      <alignment horizontal="center" vertical="top"/>
    </xf>
    <xf numFmtId="3" fontId="2" fillId="0" borderId="27" xfId="0" applyNumberFormat="1" applyFont="1" applyFill="1" applyBorder="1" applyAlignment="1">
      <alignment horizontal="center" vertical="top" wrapText="1"/>
    </xf>
    <xf numFmtId="3" fontId="2" fillId="0" borderId="36" xfId="0" applyNumberFormat="1" applyFont="1" applyFill="1" applyBorder="1" applyAlignment="1">
      <alignment horizontal="center" vertical="top" wrapText="1"/>
    </xf>
    <xf numFmtId="3" fontId="10" fillId="0" borderId="12" xfId="0" applyNumberFormat="1" applyFont="1" applyBorder="1" applyAlignment="1">
      <alignment horizontal="center" vertical="top"/>
    </xf>
    <xf numFmtId="3" fontId="10" fillId="0" borderId="50" xfId="0" applyNumberFormat="1" applyFont="1" applyBorder="1" applyAlignment="1">
      <alignment horizontal="center" vertical="top"/>
    </xf>
    <xf numFmtId="3" fontId="2" fillId="3" borderId="11" xfId="0" applyNumberFormat="1" applyFont="1" applyFill="1" applyBorder="1" applyAlignment="1">
      <alignment horizontal="left" vertical="top" wrapText="1"/>
    </xf>
    <xf numFmtId="3" fontId="1" fillId="3" borderId="11" xfId="0" applyNumberFormat="1" applyFont="1" applyFill="1" applyBorder="1" applyAlignment="1">
      <alignment horizontal="left" vertical="top" wrapText="1"/>
    </xf>
    <xf numFmtId="3" fontId="1" fillId="0" borderId="28" xfId="0" applyNumberFormat="1" applyFont="1" applyBorder="1" applyAlignment="1">
      <alignment horizontal="center" vertical="top"/>
    </xf>
    <xf numFmtId="3" fontId="1" fillId="0" borderId="16" xfId="0" applyNumberFormat="1" applyFont="1" applyBorder="1" applyAlignment="1">
      <alignment horizontal="center" vertical="center" textRotation="90" wrapText="1"/>
    </xf>
    <xf numFmtId="3" fontId="1" fillId="0" borderId="50" xfId="0" applyNumberFormat="1" applyFont="1" applyBorder="1" applyAlignment="1">
      <alignment horizontal="center" vertical="top"/>
    </xf>
    <xf numFmtId="3" fontId="1" fillId="0" borderId="37" xfId="0" applyNumberFormat="1" applyFont="1" applyBorder="1" applyAlignment="1">
      <alignment horizontal="center" vertical="top" wrapText="1"/>
    </xf>
    <xf numFmtId="3" fontId="1" fillId="5" borderId="13" xfId="0" applyNumberFormat="1" applyFont="1" applyFill="1" applyBorder="1" applyAlignment="1">
      <alignment horizontal="center" vertical="top" wrapText="1"/>
    </xf>
    <xf numFmtId="3" fontId="1" fillId="5" borderId="48" xfId="0" applyNumberFormat="1" applyFont="1" applyFill="1" applyBorder="1" applyAlignment="1">
      <alignment horizontal="center" vertical="top" wrapText="1"/>
    </xf>
    <xf numFmtId="3" fontId="1" fillId="5" borderId="49" xfId="0" applyNumberFormat="1" applyFont="1" applyFill="1" applyBorder="1" applyAlignment="1">
      <alignment horizontal="center" vertical="top" wrapText="1"/>
    </xf>
    <xf numFmtId="0" fontId="1" fillId="5" borderId="39" xfId="0" applyFont="1" applyFill="1" applyBorder="1" applyAlignment="1">
      <alignment horizontal="center" vertical="top" wrapText="1"/>
    </xf>
    <xf numFmtId="3" fontId="1" fillId="0" borderId="34" xfId="0" applyNumberFormat="1" applyFont="1" applyBorder="1" applyAlignment="1">
      <alignment horizontal="center" vertical="top"/>
    </xf>
    <xf numFmtId="3" fontId="1" fillId="0" borderId="26" xfId="0" applyNumberFormat="1" applyFont="1" applyBorder="1" applyAlignment="1">
      <alignment horizontal="center" vertical="top"/>
    </xf>
    <xf numFmtId="3" fontId="1" fillId="5" borderId="26" xfId="0" applyNumberFormat="1" applyFont="1" applyFill="1" applyBorder="1" applyAlignment="1">
      <alignment horizontal="left" vertical="top" wrapText="1"/>
    </xf>
    <xf numFmtId="3" fontId="1" fillId="5" borderId="31" xfId="0" applyNumberFormat="1" applyFont="1" applyFill="1" applyBorder="1" applyAlignment="1">
      <alignment horizontal="center" vertical="top" wrapText="1"/>
    </xf>
    <xf numFmtId="3" fontId="1" fillId="5" borderId="56" xfId="0" applyNumberFormat="1" applyFont="1" applyFill="1" applyBorder="1" applyAlignment="1">
      <alignment horizontal="center" vertical="top" wrapText="1"/>
    </xf>
    <xf numFmtId="3" fontId="1" fillId="0" borderId="50" xfId="0" applyNumberFormat="1" applyFont="1" applyBorder="1"/>
    <xf numFmtId="3" fontId="1" fillId="5" borderId="34" xfId="0" applyNumberFormat="1" applyFont="1" applyFill="1" applyBorder="1" applyAlignment="1">
      <alignment horizontal="center" vertical="top"/>
    </xf>
    <xf numFmtId="3" fontId="1" fillId="5" borderId="26" xfId="0" applyNumberFormat="1" applyFont="1" applyFill="1" applyBorder="1" applyAlignment="1">
      <alignment horizontal="center" vertical="top"/>
    </xf>
    <xf numFmtId="3" fontId="1" fillId="5" borderId="22" xfId="0" applyNumberFormat="1" applyFont="1" applyFill="1" applyBorder="1" applyAlignment="1">
      <alignment horizontal="center" vertical="top"/>
    </xf>
    <xf numFmtId="165" fontId="1" fillId="5" borderId="26" xfId="0" applyNumberFormat="1" applyFont="1" applyFill="1" applyBorder="1" applyAlignment="1">
      <alignment horizontal="center" vertical="top"/>
    </xf>
    <xf numFmtId="164" fontId="1" fillId="5" borderId="44" xfId="0" applyNumberFormat="1" applyFont="1" applyFill="1" applyBorder="1" applyAlignment="1">
      <alignment horizontal="center" vertical="top"/>
    </xf>
    <xf numFmtId="164" fontId="1" fillId="5" borderId="47" xfId="0" applyNumberFormat="1" applyFont="1" applyFill="1" applyBorder="1" applyAlignment="1">
      <alignment horizontal="center" vertical="top"/>
    </xf>
    <xf numFmtId="164" fontId="1" fillId="5" borderId="48" xfId="0" applyNumberFormat="1" applyFont="1" applyFill="1" applyBorder="1" applyAlignment="1">
      <alignment horizontal="center" vertical="top"/>
    </xf>
    <xf numFmtId="164" fontId="1" fillId="5" borderId="11" xfId="0" applyNumberFormat="1" applyFont="1" applyFill="1" applyBorder="1" applyAlignment="1">
      <alignment horizontal="center" vertical="top"/>
    </xf>
    <xf numFmtId="164" fontId="1" fillId="5" borderId="37" xfId="0" applyNumberFormat="1" applyFont="1" applyFill="1" applyBorder="1" applyAlignment="1">
      <alignment horizontal="center" vertical="top"/>
    </xf>
    <xf numFmtId="164" fontId="1" fillId="5" borderId="56" xfId="0" applyNumberFormat="1" applyFont="1" applyFill="1" applyBorder="1" applyAlignment="1">
      <alignment horizontal="center" vertical="top"/>
    </xf>
    <xf numFmtId="165" fontId="1" fillId="5" borderId="45" xfId="0" applyNumberFormat="1" applyFont="1" applyFill="1" applyBorder="1" applyAlignment="1">
      <alignment horizontal="center" vertical="top"/>
    </xf>
    <xf numFmtId="165" fontId="1" fillId="5" borderId="31" xfId="0" applyNumberFormat="1" applyFont="1" applyFill="1" applyBorder="1" applyAlignment="1">
      <alignment horizontal="center" vertical="top"/>
    </xf>
    <xf numFmtId="165" fontId="1" fillId="5" borderId="37" xfId="0" applyNumberFormat="1" applyFont="1" applyFill="1" applyBorder="1" applyAlignment="1">
      <alignment horizontal="center" vertical="top"/>
    </xf>
    <xf numFmtId="3" fontId="1" fillId="5" borderId="36" xfId="0" applyNumberFormat="1" applyFont="1" applyFill="1" applyBorder="1" applyAlignment="1">
      <alignment horizontal="center" vertical="top" wrapText="1"/>
    </xf>
    <xf numFmtId="3" fontId="21" fillId="0" borderId="18" xfId="0" applyNumberFormat="1" applyFont="1" applyBorder="1" applyAlignment="1">
      <alignment horizontal="center" vertical="top" wrapText="1"/>
    </xf>
    <xf numFmtId="3" fontId="1" fillId="0" borderId="28" xfId="0" applyNumberFormat="1" applyFont="1" applyBorder="1" applyAlignment="1">
      <alignment horizontal="center" vertical="top"/>
    </xf>
    <xf numFmtId="3" fontId="21" fillId="5" borderId="17" xfId="0" applyNumberFormat="1" applyFont="1" applyFill="1" applyBorder="1" applyAlignment="1">
      <alignment horizontal="left" vertical="top" wrapText="1"/>
    </xf>
    <xf numFmtId="3" fontId="1" fillId="0" borderId="37" xfId="0" applyNumberFormat="1" applyFont="1" applyBorder="1" applyAlignment="1">
      <alignment horizontal="center" vertical="top" wrapText="1"/>
    </xf>
    <xf numFmtId="3" fontId="22" fillId="0" borderId="13" xfId="0" applyNumberFormat="1" applyFont="1" applyBorder="1" applyAlignment="1">
      <alignment horizontal="center" vertical="top"/>
    </xf>
    <xf numFmtId="3" fontId="1" fillId="5" borderId="34" xfId="0" applyNumberFormat="1" applyFont="1" applyFill="1" applyBorder="1" applyAlignment="1">
      <alignment horizontal="left" vertical="top" wrapText="1"/>
    </xf>
    <xf numFmtId="3" fontId="1" fillId="0" borderId="49" xfId="0" applyNumberFormat="1" applyFont="1" applyBorder="1" applyAlignment="1">
      <alignment horizontal="center" vertical="top"/>
    </xf>
    <xf numFmtId="3" fontId="1" fillId="5" borderId="48" xfId="0" applyNumberFormat="1" applyFont="1" applyFill="1" applyBorder="1" applyAlignment="1">
      <alignment horizontal="center" vertical="top" wrapText="1"/>
    </xf>
    <xf numFmtId="164" fontId="5" fillId="5" borderId="12" xfId="0" applyNumberFormat="1" applyFont="1" applyFill="1" applyBorder="1" applyAlignment="1">
      <alignment horizontal="center" vertical="top"/>
    </xf>
    <xf numFmtId="165" fontId="5" fillId="5" borderId="44" xfId="0" applyNumberFormat="1" applyFont="1" applyFill="1" applyBorder="1" applyAlignment="1">
      <alignment horizontal="center" vertical="top" wrapText="1"/>
    </xf>
    <xf numFmtId="165" fontId="5" fillId="5" borderId="11" xfId="0" applyNumberFormat="1" applyFont="1" applyFill="1" applyBorder="1" applyAlignment="1">
      <alignment horizontal="center" vertical="top" wrapText="1"/>
    </xf>
    <xf numFmtId="165" fontId="5" fillId="5" borderId="37" xfId="0" applyNumberFormat="1" applyFont="1" applyFill="1" applyBorder="1" applyAlignment="1">
      <alignment horizontal="center" vertical="top" wrapText="1"/>
    </xf>
    <xf numFmtId="165" fontId="5" fillId="5" borderId="65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3" fontId="19" fillId="0" borderId="0" xfId="0" applyNumberFormat="1" applyFont="1" applyAlignment="1">
      <alignment horizontal="center" vertical="top" wrapText="1"/>
    </xf>
    <xf numFmtId="3" fontId="6" fillId="0" borderId="0" xfId="0" applyNumberFormat="1" applyFont="1" applyAlignment="1">
      <alignment horizontal="center" vertical="top"/>
    </xf>
    <xf numFmtId="3" fontId="1" fillId="0" borderId="1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center" vertical="center" textRotation="90" wrapText="1"/>
    </xf>
    <xf numFmtId="49" fontId="1" fillId="0" borderId="9" xfId="0" applyNumberFormat="1" applyFont="1" applyBorder="1" applyAlignment="1">
      <alignment horizontal="center" vertical="center" textRotation="90" wrapText="1"/>
    </xf>
    <xf numFmtId="49" fontId="1" fillId="0" borderId="13" xfId="0" applyNumberFormat="1" applyFont="1" applyBorder="1" applyAlignment="1">
      <alignment horizontal="center" vertical="center" textRotation="90" wrapText="1"/>
    </xf>
    <xf numFmtId="49" fontId="1" fillId="0" borderId="3" xfId="0" applyNumberFormat="1" applyFont="1" applyBorder="1" applyAlignment="1">
      <alignment horizontal="center" vertical="center" textRotation="90" wrapText="1"/>
    </xf>
    <xf numFmtId="49" fontId="1" fillId="0" borderId="10" xfId="0" applyNumberFormat="1" applyFont="1" applyBorder="1" applyAlignment="1">
      <alignment horizontal="center" vertical="center" textRotation="90" wrapText="1"/>
    </xf>
    <xf numFmtId="49" fontId="1" fillId="0" borderId="48" xfId="0" applyNumberFormat="1" applyFont="1" applyBorder="1" applyAlignment="1">
      <alignment horizontal="center" vertical="center" textRotation="90" wrapText="1"/>
    </xf>
    <xf numFmtId="3" fontId="1" fillId="0" borderId="27" xfId="0" applyNumberFormat="1" applyFont="1" applyBorder="1" applyAlignment="1">
      <alignment horizontal="center" vertical="center" wrapText="1"/>
    </xf>
    <xf numFmtId="3" fontId="1" fillId="0" borderId="36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39" xfId="0" applyFont="1" applyBorder="1" applyAlignment="1">
      <alignment horizontal="center" vertical="center" textRotation="90" wrapText="1"/>
    </xf>
    <xf numFmtId="3" fontId="2" fillId="0" borderId="19" xfId="0" applyNumberFormat="1" applyFont="1" applyBorder="1" applyAlignment="1">
      <alignment horizontal="center" vertical="center" wrapText="1"/>
    </xf>
    <xf numFmtId="3" fontId="2" fillId="0" borderId="20" xfId="0" applyNumberFormat="1" applyFont="1" applyBorder="1" applyAlignment="1">
      <alignment horizontal="center" vertical="center" wrapText="1"/>
    </xf>
    <xf numFmtId="3" fontId="2" fillId="0" borderId="21" xfId="0" applyNumberFormat="1" applyFont="1" applyBorder="1" applyAlignment="1">
      <alignment horizontal="center" vertical="center" wrapText="1"/>
    </xf>
    <xf numFmtId="3" fontId="1" fillId="0" borderId="26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left" wrapText="1"/>
    </xf>
    <xf numFmtId="3" fontId="1" fillId="0" borderId="34" xfId="0" applyNumberFormat="1" applyFont="1" applyFill="1" applyBorder="1" applyAlignment="1">
      <alignment horizontal="left" vertical="top" wrapText="1"/>
    </xf>
    <xf numFmtId="3" fontId="1" fillId="0" borderId="32" xfId="0" applyNumberFormat="1" applyFont="1" applyFill="1" applyBorder="1" applyAlignment="1">
      <alignment horizontal="left" vertical="top" wrapText="1"/>
    </xf>
    <xf numFmtId="3" fontId="1" fillId="0" borderId="4" xfId="0" applyNumberFormat="1" applyFont="1" applyFill="1" applyBorder="1" applyAlignment="1">
      <alignment horizontal="left" vertical="top" wrapText="1"/>
    </xf>
    <xf numFmtId="3" fontId="1" fillId="0" borderId="11" xfId="0" applyNumberFormat="1" applyFont="1" applyFill="1" applyBorder="1" applyAlignment="1">
      <alignment horizontal="left" vertical="top" wrapText="1"/>
    </xf>
    <xf numFmtId="3" fontId="1" fillId="0" borderId="16" xfId="0" applyNumberFormat="1" applyFont="1" applyFill="1" applyBorder="1" applyAlignment="1">
      <alignment horizontal="left" vertical="top" wrapText="1"/>
    </xf>
    <xf numFmtId="3" fontId="2" fillId="0" borderId="27" xfId="0" applyNumberFormat="1" applyFont="1" applyFill="1" applyBorder="1" applyAlignment="1">
      <alignment horizontal="center" vertical="top" wrapText="1"/>
    </xf>
    <xf numFmtId="3" fontId="2" fillId="0" borderId="36" xfId="0" applyNumberFormat="1" applyFont="1" applyFill="1" applyBorder="1" applyAlignment="1">
      <alignment horizontal="center" vertical="top" wrapText="1"/>
    </xf>
    <xf numFmtId="3" fontId="2" fillId="0" borderId="38" xfId="0" applyNumberFormat="1" applyFont="1" applyFill="1" applyBorder="1" applyAlignment="1">
      <alignment horizontal="center" vertical="top" wrapText="1"/>
    </xf>
    <xf numFmtId="3" fontId="2" fillId="8" borderId="6" xfId="0" applyNumberFormat="1" applyFont="1" applyFill="1" applyBorder="1" applyAlignment="1">
      <alignment horizontal="left" vertical="top" wrapText="1"/>
    </xf>
    <xf numFmtId="3" fontId="2" fillId="8" borderId="7" xfId="0" applyNumberFormat="1" applyFont="1" applyFill="1" applyBorder="1" applyAlignment="1">
      <alignment horizontal="left" vertical="top" wrapText="1"/>
    </xf>
    <xf numFmtId="3" fontId="2" fillId="8" borderId="8" xfId="0" applyNumberFormat="1" applyFont="1" applyFill="1" applyBorder="1" applyAlignment="1">
      <alignment horizontal="left" vertical="top" wrapText="1"/>
    </xf>
    <xf numFmtId="3" fontId="1" fillId="0" borderId="27" xfId="0" applyNumberFormat="1" applyFont="1" applyBorder="1" applyAlignment="1">
      <alignment horizontal="center" vertical="center" textRotation="90" wrapText="1"/>
    </xf>
    <xf numFmtId="3" fontId="1" fillId="0" borderId="36" xfId="0" applyNumberFormat="1" applyFont="1" applyBorder="1" applyAlignment="1">
      <alignment horizontal="center" vertical="center" textRotation="90" wrapText="1"/>
    </xf>
    <xf numFmtId="3" fontId="1" fillId="0" borderId="5" xfId="0" applyNumberFormat="1" applyFont="1" applyBorder="1" applyAlignment="1">
      <alignment horizontal="center" vertical="center" textRotation="90" wrapText="1"/>
    </xf>
    <xf numFmtId="3" fontId="1" fillId="0" borderId="12" xfId="0" applyNumberFormat="1" applyFont="1" applyBorder="1" applyAlignment="1">
      <alignment horizontal="center" vertical="center" textRotation="90" wrapText="1"/>
    </xf>
    <xf numFmtId="3" fontId="1" fillId="0" borderId="4" xfId="0" applyNumberFormat="1" applyFont="1" applyBorder="1" applyAlignment="1">
      <alignment horizontal="center" vertical="center" textRotation="90" wrapText="1"/>
    </xf>
    <xf numFmtId="3" fontId="1" fillId="0" borderId="11" xfId="0" applyNumberFormat="1" applyFont="1" applyBorder="1" applyAlignment="1">
      <alignment horizontal="center" vertical="center" textRotation="90" wrapText="1"/>
    </xf>
    <xf numFmtId="3" fontId="1" fillId="0" borderId="16" xfId="0" applyNumberFormat="1" applyFont="1" applyBorder="1" applyAlignment="1">
      <alignment horizontal="center" vertical="center" textRotation="90" wrapText="1"/>
    </xf>
    <xf numFmtId="3" fontId="1" fillId="0" borderId="60" xfId="0" applyNumberFormat="1" applyFont="1" applyBorder="1" applyAlignment="1">
      <alignment horizontal="center" vertical="center" textRotation="90" wrapText="1"/>
    </xf>
    <xf numFmtId="3" fontId="1" fillId="0" borderId="65" xfId="0" applyNumberFormat="1" applyFont="1" applyBorder="1" applyAlignment="1">
      <alignment horizontal="center" vertical="center" textRotation="90" wrapText="1"/>
    </xf>
    <xf numFmtId="3" fontId="1" fillId="0" borderId="59" xfId="0" applyNumberFormat="1" applyFont="1" applyBorder="1" applyAlignment="1">
      <alignment horizontal="center" vertical="center" textRotation="90" wrapText="1"/>
    </xf>
    <xf numFmtId="49" fontId="2" fillId="9" borderId="28" xfId="0" applyNumberFormat="1" applyFont="1" applyFill="1" applyBorder="1" applyAlignment="1">
      <alignment horizontal="center" vertical="top"/>
    </xf>
    <xf numFmtId="49" fontId="2" fillId="9" borderId="26" xfId="0" applyNumberFormat="1" applyFont="1" applyFill="1" applyBorder="1" applyAlignment="1">
      <alignment horizontal="center" vertical="top"/>
    </xf>
    <xf numFmtId="49" fontId="2" fillId="9" borderId="32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11" xfId="0" applyNumberFormat="1" applyFont="1" applyFill="1" applyBorder="1" applyAlignment="1">
      <alignment horizontal="center" vertical="top"/>
    </xf>
    <xf numFmtId="49" fontId="2" fillId="2" borderId="16" xfId="0" applyNumberFormat="1" applyFont="1" applyFill="1" applyBorder="1" applyAlignment="1">
      <alignment horizontal="center" vertical="top"/>
    </xf>
    <xf numFmtId="49" fontId="2" fillId="3" borderId="29" xfId="0" applyNumberFormat="1" applyFont="1" applyFill="1" applyBorder="1" applyAlignment="1">
      <alignment horizontal="center" vertical="top"/>
    </xf>
    <xf numFmtId="49" fontId="2" fillId="3" borderId="0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/>
    </xf>
    <xf numFmtId="3" fontId="9" fillId="7" borderId="53" xfId="0" applyNumberFormat="1" applyFont="1" applyFill="1" applyBorder="1" applyAlignment="1">
      <alignment horizontal="left" vertical="top" wrapText="1"/>
    </xf>
    <xf numFmtId="3" fontId="9" fillId="7" borderId="14" xfId="0" applyNumberFormat="1" applyFont="1" applyFill="1" applyBorder="1" applyAlignment="1">
      <alignment horizontal="left" vertical="top" wrapText="1"/>
    </xf>
    <xf numFmtId="3" fontId="9" fillId="7" borderId="15" xfId="0" applyNumberFormat="1" applyFont="1" applyFill="1" applyBorder="1" applyAlignment="1">
      <alignment horizontal="left" vertical="top" wrapText="1"/>
    </xf>
    <xf numFmtId="3" fontId="2" fillId="9" borderId="70" xfId="0" applyNumberFormat="1" applyFont="1" applyFill="1" applyBorder="1" applyAlignment="1">
      <alignment horizontal="left" vertical="top" wrapText="1"/>
    </xf>
    <xf numFmtId="3" fontId="2" fillId="9" borderId="14" xfId="0" applyNumberFormat="1" applyFont="1" applyFill="1" applyBorder="1" applyAlignment="1">
      <alignment horizontal="left" vertical="top" wrapText="1"/>
    </xf>
    <xf numFmtId="3" fontId="2" fillId="9" borderId="15" xfId="0" applyNumberFormat="1" applyFont="1" applyFill="1" applyBorder="1" applyAlignment="1">
      <alignment horizontal="left" vertical="top" wrapText="1"/>
    </xf>
    <xf numFmtId="3" fontId="2" fillId="2" borderId="66" xfId="0" applyNumberFormat="1" applyFont="1" applyFill="1" applyBorder="1" applyAlignment="1">
      <alignment horizontal="left" vertical="top" wrapText="1"/>
    </xf>
    <xf numFmtId="3" fontId="2" fillId="2" borderId="58" xfId="0" applyNumberFormat="1" applyFont="1" applyFill="1" applyBorder="1" applyAlignment="1">
      <alignment horizontal="left" vertical="top" wrapText="1"/>
    </xf>
    <xf numFmtId="3" fontId="2" fillId="2" borderId="33" xfId="0" applyNumberFormat="1" applyFont="1" applyFill="1" applyBorder="1" applyAlignment="1">
      <alignment horizontal="left" vertical="top" wrapText="1"/>
    </xf>
    <xf numFmtId="3" fontId="1" fillId="0" borderId="48" xfId="0" applyNumberFormat="1" applyFont="1" applyFill="1" applyBorder="1" applyAlignment="1">
      <alignment horizontal="left" vertical="top" wrapText="1"/>
    </xf>
    <xf numFmtId="3" fontId="2" fillId="0" borderId="37" xfId="0" applyNumberFormat="1" applyFont="1" applyFill="1" applyBorder="1" applyAlignment="1">
      <alignment horizontal="center" vertical="top" textRotation="90" wrapText="1"/>
    </xf>
    <xf numFmtId="3" fontId="1" fillId="5" borderId="0" xfId="0" applyNumberFormat="1" applyFont="1" applyFill="1" applyBorder="1" applyAlignment="1">
      <alignment horizontal="left" vertical="top" wrapText="1"/>
    </xf>
    <xf numFmtId="3" fontId="2" fillId="2" borderId="20" xfId="0" applyNumberFormat="1" applyFont="1" applyFill="1" applyBorder="1" applyAlignment="1">
      <alignment vertical="top"/>
    </xf>
    <xf numFmtId="3" fontId="2" fillId="2" borderId="21" xfId="0" applyNumberFormat="1" applyFont="1" applyFill="1" applyBorder="1" applyAlignment="1">
      <alignment vertical="top"/>
    </xf>
    <xf numFmtId="3" fontId="2" fillId="2" borderId="42" xfId="0" applyNumberFormat="1" applyFont="1" applyFill="1" applyBorder="1" applyAlignment="1">
      <alignment horizontal="left" vertical="top" wrapText="1"/>
    </xf>
    <xf numFmtId="3" fontId="2" fillId="2" borderId="20" xfId="0" applyNumberFormat="1" applyFont="1" applyFill="1" applyBorder="1" applyAlignment="1">
      <alignment horizontal="left" vertical="top" wrapText="1"/>
    </xf>
    <xf numFmtId="3" fontId="2" fillId="2" borderId="21" xfId="0" applyNumberFormat="1" applyFont="1" applyFill="1" applyBorder="1" applyAlignment="1">
      <alignment horizontal="left" vertical="top" wrapText="1"/>
    </xf>
    <xf numFmtId="3" fontId="2" fillId="3" borderId="4" xfId="0" applyNumberFormat="1" applyFont="1" applyFill="1" applyBorder="1" applyAlignment="1">
      <alignment horizontal="left" vertical="top" wrapText="1"/>
    </xf>
    <xf numFmtId="3" fontId="2" fillId="3" borderId="11" xfId="0" applyNumberFormat="1" applyFont="1" applyFill="1" applyBorder="1" applyAlignment="1">
      <alignment horizontal="left" vertical="top" wrapText="1"/>
    </xf>
    <xf numFmtId="3" fontId="1" fillId="3" borderId="48" xfId="0" applyNumberFormat="1" applyFont="1" applyFill="1" applyBorder="1" applyAlignment="1">
      <alignment horizontal="left" vertical="top" wrapText="1"/>
    </xf>
    <xf numFmtId="3" fontId="1" fillId="3" borderId="11" xfId="0" applyNumberFormat="1" applyFont="1" applyFill="1" applyBorder="1" applyAlignment="1">
      <alignment horizontal="left" vertical="top" wrapText="1"/>
    </xf>
    <xf numFmtId="3" fontId="1" fillId="0" borderId="28" xfId="0" applyNumberFormat="1" applyFont="1" applyBorder="1" applyAlignment="1">
      <alignment horizontal="center" vertical="top"/>
    </xf>
    <xf numFmtId="3" fontId="1" fillId="0" borderId="22" xfId="0" applyNumberFormat="1" applyFont="1" applyBorder="1" applyAlignment="1">
      <alignment horizontal="center" vertical="top"/>
    </xf>
    <xf numFmtId="3" fontId="1" fillId="5" borderId="34" xfId="0" applyNumberFormat="1" applyFont="1" applyFill="1" applyBorder="1" applyAlignment="1">
      <alignment horizontal="left" vertical="top" wrapText="1"/>
    </xf>
    <xf numFmtId="3" fontId="1" fillId="5" borderId="32" xfId="0" applyNumberFormat="1" applyFont="1" applyFill="1" applyBorder="1" applyAlignment="1">
      <alignment horizontal="left" vertical="top" wrapText="1"/>
    </xf>
    <xf numFmtId="3" fontId="1" fillId="5" borderId="48" xfId="0" applyNumberFormat="1" applyFont="1" applyFill="1" applyBorder="1" applyAlignment="1">
      <alignment horizontal="left" vertical="top" wrapText="1"/>
    </xf>
    <xf numFmtId="3" fontId="1" fillId="5" borderId="11" xfId="0" applyNumberFormat="1" applyFont="1" applyFill="1" applyBorder="1" applyAlignment="1">
      <alignment horizontal="left" vertical="top" wrapText="1"/>
    </xf>
    <xf numFmtId="3" fontId="1" fillId="5" borderId="55" xfId="0" applyNumberFormat="1" applyFont="1" applyFill="1" applyBorder="1" applyAlignment="1">
      <alignment horizontal="left" vertical="top" wrapText="1"/>
    </xf>
    <xf numFmtId="3" fontId="10" fillId="0" borderId="12" xfId="0" applyNumberFormat="1" applyFont="1" applyBorder="1" applyAlignment="1">
      <alignment horizontal="center" vertical="top"/>
    </xf>
    <xf numFmtId="3" fontId="10" fillId="0" borderId="50" xfId="0" applyNumberFormat="1" applyFont="1" applyBorder="1" applyAlignment="1">
      <alignment horizontal="center" vertical="top"/>
    </xf>
    <xf numFmtId="0" fontId="16" fillId="0" borderId="43" xfId="0" applyFont="1" applyBorder="1" applyAlignment="1">
      <alignment horizontal="center" vertical="top"/>
    </xf>
    <xf numFmtId="3" fontId="1" fillId="5" borderId="4" xfId="0" applyNumberFormat="1" applyFont="1" applyFill="1" applyBorder="1" applyAlignment="1">
      <alignment horizontal="left" vertical="top" wrapText="1"/>
    </xf>
    <xf numFmtId="3" fontId="1" fillId="0" borderId="5" xfId="0" applyNumberFormat="1" applyFont="1" applyFill="1" applyBorder="1" applyAlignment="1">
      <alignment horizontal="left" vertical="top" wrapText="1"/>
    </xf>
    <xf numFmtId="3" fontId="1" fillId="0" borderId="17" xfId="0" applyNumberFormat="1" applyFont="1" applyFill="1" applyBorder="1" applyAlignment="1">
      <alignment horizontal="left" vertical="top" wrapText="1"/>
    </xf>
    <xf numFmtId="3" fontId="1" fillId="5" borderId="16" xfId="0" applyNumberFormat="1" applyFont="1" applyFill="1" applyBorder="1" applyAlignment="1">
      <alignment horizontal="left" vertical="top" wrapText="1"/>
    </xf>
    <xf numFmtId="3" fontId="1" fillId="0" borderId="34" xfId="0" applyNumberFormat="1" applyFont="1" applyFill="1" applyBorder="1" applyAlignment="1">
      <alignment horizontal="center" vertical="top" wrapText="1"/>
    </xf>
    <xf numFmtId="3" fontId="1" fillId="0" borderId="32" xfId="0" applyNumberFormat="1" applyFont="1" applyFill="1" applyBorder="1" applyAlignment="1">
      <alignment horizontal="center" vertical="top" wrapText="1"/>
    </xf>
    <xf numFmtId="3" fontId="1" fillId="0" borderId="48" xfId="0" applyNumberFormat="1" applyFont="1" applyFill="1" applyBorder="1" applyAlignment="1">
      <alignment horizontal="center" vertical="top" wrapText="1"/>
    </xf>
    <xf numFmtId="3" fontId="1" fillId="0" borderId="16" xfId="0" applyNumberFormat="1" applyFont="1" applyFill="1" applyBorder="1" applyAlignment="1">
      <alignment horizontal="center" vertical="top" wrapText="1"/>
    </xf>
    <xf numFmtId="3" fontId="1" fillId="0" borderId="49" xfId="0" applyNumberFormat="1" applyFont="1" applyBorder="1" applyAlignment="1">
      <alignment horizontal="center" vertical="top"/>
    </xf>
    <xf numFmtId="3" fontId="1" fillId="0" borderId="39" xfId="0" applyNumberFormat="1" applyFont="1" applyBorder="1" applyAlignment="1">
      <alignment horizontal="center" vertical="top"/>
    </xf>
    <xf numFmtId="49" fontId="2" fillId="9" borderId="30" xfId="0" applyNumberFormat="1" applyFont="1" applyFill="1" applyBorder="1" applyAlignment="1">
      <alignment horizontal="center" vertical="top"/>
    </xf>
    <xf numFmtId="49" fontId="2" fillId="9" borderId="18" xfId="0" applyNumberFormat="1" applyFont="1" applyFill="1" applyBorder="1" applyAlignment="1">
      <alignment horizontal="center" vertical="top"/>
    </xf>
    <xf numFmtId="0" fontId="1" fillId="5" borderId="4" xfId="0" applyFont="1" applyFill="1" applyBorder="1" applyAlignment="1">
      <alignment horizontal="left" vertical="top" wrapText="1"/>
    </xf>
    <xf numFmtId="0" fontId="1" fillId="5" borderId="16" xfId="0" applyFont="1" applyFill="1" applyBorder="1" applyAlignment="1">
      <alignment horizontal="left" vertical="top" wrapText="1"/>
    </xf>
    <xf numFmtId="49" fontId="2" fillId="9" borderId="44" xfId="0" applyNumberFormat="1" applyFont="1" applyFill="1" applyBorder="1" applyAlignment="1">
      <alignment horizontal="center" vertical="top"/>
    </xf>
    <xf numFmtId="49" fontId="2" fillId="3" borderId="11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0" fontId="1" fillId="5" borderId="11" xfId="0" applyFont="1" applyFill="1" applyBorder="1" applyAlignment="1">
      <alignment horizontal="left" vertical="top" wrapText="1"/>
    </xf>
    <xf numFmtId="3" fontId="1" fillId="0" borderId="0" xfId="0" applyNumberFormat="1" applyFont="1" applyBorder="1" applyAlignment="1">
      <alignment horizontal="left" vertical="top" wrapText="1"/>
    </xf>
    <xf numFmtId="3" fontId="1" fillId="0" borderId="0" xfId="0" applyNumberFormat="1" applyFont="1" applyAlignment="1">
      <alignment horizontal="left" vertical="top" wrapText="1"/>
    </xf>
    <xf numFmtId="49" fontId="2" fillId="3" borderId="4" xfId="0" applyNumberFormat="1" applyFont="1" applyFill="1" applyBorder="1" applyAlignment="1">
      <alignment horizontal="center" vertical="top"/>
    </xf>
    <xf numFmtId="3" fontId="1" fillId="0" borderId="28" xfId="0" applyNumberFormat="1" applyFont="1" applyFill="1" applyBorder="1" applyAlignment="1">
      <alignment horizontal="left" vertical="top" wrapText="1"/>
    </xf>
    <xf numFmtId="3" fontId="1" fillId="5" borderId="22" xfId="0" applyNumberFormat="1" applyFont="1" applyFill="1" applyBorder="1" applyAlignment="1">
      <alignment horizontal="left" vertical="top" wrapText="1"/>
    </xf>
    <xf numFmtId="3" fontId="1" fillId="0" borderId="26" xfId="0" applyNumberFormat="1" applyFont="1" applyFill="1" applyBorder="1" applyAlignment="1">
      <alignment horizontal="left" vertical="top" wrapText="1"/>
    </xf>
    <xf numFmtId="3" fontId="1" fillId="5" borderId="44" xfId="0" applyNumberFormat="1" applyFont="1" applyFill="1" applyBorder="1" applyAlignment="1">
      <alignment horizontal="center" vertical="top" wrapText="1"/>
    </xf>
    <xf numFmtId="3" fontId="1" fillId="5" borderId="18" xfId="0" applyNumberFormat="1" applyFont="1" applyFill="1" applyBorder="1" applyAlignment="1">
      <alignment horizontal="center" vertical="top" wrapText="1"/>
    </xf>
    <xf numFmtId="3" fontId="1" fillId="5" borderId="11" xfId="0" applyNumberFormat="1" applyFont="1" applyFill="1" applyBorder="1" applyAlignment="1">
      <alignment horizontal="center" vertical="top" wrapText="1"/>
    </xf>
    <xf numFmtId="3" fontId="1" fillId="5" borderId="16" xfId="0" applyNumberFormat="1" applyFont="1" applyFill="1" applyBorder="1" applyAlignment="1">
      <alignment horizontal="center" vertical="top" wrapText="1"/>
    </xf>
    <xf numFmtId="3" fontId="1" fillId="5" borderId="37" xfId="0" applyNumberFormat="1" applyFont="1" applyFill="1" applyBorder="1" applyAlignment="1">
      <alignment horizontal="center" vertical="top" wrapText="1"/>
    </xf>
    <xf numFmtId="3" fontId="1" fillId="5" borderId="39" xfId="0" applyNumberFormat="1" applyFont="1" applyFill="1" applyBorder="1" applyAlignment="1">
      <alignment horizontal="center" vertical="top" wrapText="1"/>
    </xf>
    <xf numFmtId="3" fontId="2" fillId="2" borderId="42" xfId="0" applyNumberFormat="1" applyFont="1" applyFill="1" applyBorder="1" applyAlignment="1">
      <alignment horizontal="right" vertical="top"/>
    </xf>
    <xf numFmtId="3" fontId="2" fillId="2" borderId="20" xfId="0" applyNumberFormat="1" applyFont="1" applyFill="1" applyBorder="1" applyAlignment="1">
      <alignment horizontal="right" vertical="top"/>
    </xf>
    <xf numFmtId="3" fontId="2" fillId="2" borderId="19" xfId="0" applyNumberFormat="1" applyFont="1" applyFill="1" applyBorder="1" applyAlignment="1">
      <alignment vertical="center"/>
    </xf>
    <xf numFmtId="3" fontId="2" fillId="2" borderId="20" xfId="0" applyNumberFormat="1" applyFont="1" applyFill="1" applyBorder="1" applyAlignment="1">
      <alignment vertical="center"/>
    </xf>
    <xf numFmtId="3" fontId="2" fillId="2" borderId="21" xfId="0" applyNumberFormat="1" applyFont="1" applyFill="1" applyBorder="1" applyAlignment="1">
      <alignment vertical="center"/>
    </xf>
    <xf numFmtId="0" fontId="1" fillId="5" borderId="46" xfId="0" applyFont="1" applyFill="1" applyBorder="1" applyAlignment="1">
      <alignment horizontal="left" vertical="top" wrapText="1"/>
    </xf>
    <xf numFmtId="0" fontId="1" fillId="5" borderId="50" xfId="0" applyFont="1" applyFill="1" applyBorder="1" applyAlignment="1">
      <alignment horizontal="left" vertical="top" wrapText="1"/>
    </xf>
    <xf numFmtId="3" fontId="1" fillId="0" borderId="0" xfId="0" applyNumberFormat="1" applyFont="1" applyBorder="1" applyAlignment="1">
      <alignment horizontal="left" vertical="top"/>
    </xf>
    <xf numFmtId="49" fontId="1" fillId="5" borderId="48" xfId="0" applyNumberFormat="1" applyFont="1" applyFill="1" applyBorder="1" applyAlignment="1">
      <alignment horizontal="left" vertical="top" wrapText="1"/>
    </xf>
    <xf numFmtId="49" fontId="1" fillId="5" borderId="55" xfId="0" applyNumberFormat="1" applyFont="1" applyFill="1" applyBorder="1" applyAlignment="1">
      <alignment horizontal="left" vertical="top" wrapText="1"/>
    </xf>
    <xf numFmtId="3" fontId="1" fillId="5" borderId="46" xfId="0" applyNumberFormat="1" applyFont="1" applyFill="1" applyBorder="1" applyAlignment="1">
      <alignment horizontal="left" vertical="top" wrapText="1"/>
    </xf>
    <xf numFmtId="3" fontId="1" fillId="5" borderId="50" xfId="0" applyNumberFormat="1" applyFont="1" applyFill="1" applyBorder="1" applyAlignment="1">
      <alignment horizontal="left" vertical="top" wrapText="1"/>
    </xf>
    <xf numFmtId="0" fontId="1" fillId="5" borderId="46" xfId="0" applyNumberFormat="1" applyFont="1" applyFill="1" applyBorder="1" applyAlignment="1">
      <alignment horizontal="left" vertical="top" wrapText="1"/>
    </xf>
    <xf numFmtId="0" fontId="1" fillId="5" borderId="50" xfId="0" applyNumberFormat="1" applyFont="1" applyFill="1" applyBorder="1" applyAlignment="1">
      <alignment horizontal="left" vertical="top" wrapText="1"/>
    </xf>
    <xf numFmtId="3" fontId="5" fillId="0" borderId="26" xfId="0" applyNumberFormat="1" applyFont="1" applyBorder="1" applyAlignment="1">
      <alignment horizontal="left" wrapText="1"/>
    </xf>
    <xf numFmtId="3" fontId="5" fillId="0" borderId="0" xfId="0" applyNumberFormat="1" applyFont="1" applyBorder="1" applyAlignment="1">
      <alignment horizontal="left" wrapText="1"/>
    </xf>
    <xf numFmtId="49" fontId="1" fillId="0" borderId="63" xfId="0" applyNumberFormat="1" applyFont="1" applyBorder="1" applyAlignment="1">
      <alignment horizontal="left" vertical="top" wrapText="1"/>
    </xf>
    <xf numFmtId="49" fontId="1" fillId="0" borderId="36" xfId="0" applyNumberFormat="1" applyFont="1" applyBorder="1" applyAlignment="1">
      <alignment horizontal="left" vertical="top" wrapText="1"/>
    </xf>
    <xf numFmtId="49" fontId="1" fillId="0" borderId="62" xfId="0" applyNumberFormat="1" applyFont="1" applyBorder="1" applyAlignment="1">
      <alignment horizontal="left" vertical="top" wrapText="1"/>
    </xf>
    <xf numFmtId="3" fontId="10" fillId="5" borderId="12" xfId="0" applyNumberFormat="1" applyFont="1" applyFill="1" applyBorder="1" applyAlignment="1">
      <alignment horizontal="center" vertical="top"/>
    </xf>
    <xf numFmtId="164" fontId="10" fillId="5" borderId="44" xfId="0" applyNumberFormat="1" applyFont="1" applyFill="1" applyBorder="1" applyAlignment="1">
      <alignment horizontal="center" vertical="top"/>
    </xf>
    <xf numFmtId="164" fontId="10" fillId="5" borderId="11" xfId="0" applyNumberFormat="1" applyFont="1" applyFill="1" applyBorder="1" applyAlignment="1">
      <alignment horizontal="center" vertical="top"/>
    </xf>
    <xf numFmtId="164" fontId="10" fillId="5" borderId="37" xfId="0" applyNumberFormat="1" applyFont="1" applyFill="1" applyBorder="1" applyAlignment="1">
      <alignment horizontal="center" vertical="top"/>
    </xf>
    <xf numFmtId="49" fontId="2" fillId="0" borderId="27" xfId="0" applyNumberFormat="1" applyFont="1" applyBorder="1" applyAlignment="1">
      <alignment horizontal="center" vertical="top"/>
    </xf>
    <xf numFmtId="49" fontId="2" fillId="0" borderId="36" xfId="0" applyNumberFormat="1" applyFont="1" applyBorder="1" applyAlignment="1">
      <alignment horizontal="center" vertical="top"/>
    </xf>
    <xf numFmtId="49" fontId="2" fillId="0" borderId="38" xfId="0" applyNumberFormat="1" applyFont="1" applyBorder="1" applyAlignment="1">
      <alignment horizontal="center" vertical="top"/>
    </xf>
    <xf numFmtId="3" fontId="1" fillId="5" borderId="4" xfId="0" applyNumberFormat="1" applyFont="1" applyFill="1" applyBorder="1" applyAlignment="1">
      <alignment vertical="top" wrapText="1"/>
    </xf>
    <xf numFmtId="3" fontId="1" fillId="5" borderId="11" xfId="0" applyNumberFormat="1" applyFont="1" applyFill="1" applyBorder="1" applyAlignment="1">
      <alignment vertical="top" wrapText="1"/>
    </xf>
    <xf numFmtId="3" fontId="1" fillId="5" borderId="16" xfId="0" applyNumberFormat="1" applyFont="1" applyFill="1" applyBorder="1" applyAlignment="1">
      <alignment vertical="top" wrapText="1"/>
    </xf>
    <xf numFmtId="3" fontId="2" fillId="0" borderId="11" xfId="0" applyNumberFormat="1" applyFont="1" applyFill="1" applyBorder="1" applyAlignment="1">
      <alignment horizontal="center" vertical="top" wrapText="1"/>
    </xf>
    <xf numFmtId="3" fontId="2" fillId="0" borderId="16" xfId="0" applyNumberFormat="1" applyFont="1" applyFill="1" applyBorder="1" applyAlignment="1">
      <alignment horizontal="center" vertical="top" wrapText="1"/>
    </xf>
    <xf numFmtId="3" fontId="2" fillId="2" borderId="38" xfId="0" applyNumberFormat="1" applyFont="1" applyFill="1" applyBorder="1" applyAlignment="1">
      <alignment horizontal="right" vertical="top"/>
    </xf>
    <xf numFmtId="3" fontId="2" fillId="2" borderId="1" xfId="0" applyNumberFormat="1" applyFont="1" applyFill="1" applyBorder="1" applyAlignment="1">
      <alignment horizontal="right" vertical="top"/>
    </xf>
    <xf numFmtId="3" fontId="1" fillId="6" borderId="1" xfId="0" applyNumberFormat="1" applyFont="1" applyFill="1" applyBorder="1" applyAlignment="1">
      <alignment vertical="top" wrapText="1"/>
    </xf>
    <xf numFmtId="3" fontId="1" fillId="6" borderId="41" xfId="0" applyNumberFormat="1" applyFont="1" applyFill="1" applyBorder="1" applyAlignment="1">
      <alignment vertical="top" wrapText="1"/>
    </xf>
    <xf numFmtId="49" fontId="2" fillId="2" borderId="42" xfId="0" applyNumberFormat="1" applyFont="1" applyFill="1" applyBorder="1" applyAlignment="1">
      <alignment horizontal="left" vertical="top" wrapText="1"/>
    </xf>
    <xf numFmtId="49" fontId="2" fillId="2" borderId="20" xfId="0" applyNumberFormat="1" applyFont="1" applyFill="1" applyBorder="1" applyAlignment="1">
      <alignment horizontal="left" vertical="top" wrapText="1"/>
    </xf>
    <xf numFmtId="49" fontId="2" fillId="2" borderId="21" xfId="0" applyNumberFormat="1" applyFont="1" applyFill="1" applyBorder="1" applyAlignment="1">
      <alignment horizontal="left" vertical="top" wrapText="1"/>
    </xf>
    <xf numFmtId="3" fontId="2" fillId="0" borderId="11" xfId="0" applyNumberFormat="1" applyFont="1" applyFill="1" applyBorder="1" applyAlignment="1">
      <alignment horizontal="center" vertical="top"/>
    </xf>
    <xf numFmtId="3" fontId="2" fillId="0" borderId="16" xfId="0" applyNumberFormat="1" applyFont="1" applyFill="1" applyBorder="1" applyAlignment="1">
      <alignment horizontal="center" vertical="top"/>
    </xf>
    <xf numFmtId="3" fontId="1" fillId="5" borderId="12" xfId="0" applyNumberFormat="1" applyFont="1" applyFill="1" applyBorder="1" applyAlignment="1">
      <alignment horizontal="left" vertical="top" wrapText="1"/>
    </xf>
    <xf numFmtId="3" fontId="1" fillId="5" borderId="17" xfId="0" applyNumberFormat="1" applyFont="1" applyFill="1" applyBorder="1" applyAlignment="1">
      <alignment horizontal="left" vertical="top" wrapText="1"/>
    </xf>
    <xf numFmtId="3" fontId="1" fillId="5" borderId="0" xfId="0" applyNumberFormat="1" applyFont="1" applyFill="1" applyBorder="1" applyAlignment="1">
      <alignment horizontal="left" wrapText="1"/>
    </xf>
    <xf numFmtId="49" fontId="1" fillId="5" borderId="0" xfId="0" applyNumberFormat="1" applyFont="1" applyFill="1" applyAlignment="1">
      <alignment horizontal="left" vertical="top" wrapText="1"/>
    </xf>
    <xf numFmtId="49" fontId="1" fillId="5" borderId="0" xfId="0" applyNumberFormat="1" applyFont="1" applyFill="1" applyAlignment="1">
      <alignment horizontal="left" vertical="top"/>
    </xf>
    <xf numFmtId="49" fontId="2" fillId="5" borderId="4" xfId="0" applyNumberFormat="1" applyFont="1" applyFill="1" applyBorder="1" applyAlignment="1">
      <alignment horizontal="center" vertical="top"/>
    </xf>
    <xf numFmtId="49" fontId="2" fillId="5" borderId="11" xfId="0" applyNumberFormat="1" applyFont="1" applyFill="1" applyBorder="1" applyAlignment="1">
      <alignment horizontal="center" vertical="top"/>
    </xf>
    <xf numFmtId="49" fontId="2" fillId="5" borderId="16" xfId="0" applyNumberFormat="1" applyFont="1" applyFill="1" applyBorder="1" applyAlignment="1">
      <alignment horizontal="center" vertical="top"/>
    </xf>
    <xf numFmtId="165" fontId="1" fillId="5" borderId="12" xfId="0" applyNumberFormat="1" applyFont="1" applyFill="1" applyBorder="1" applyAlignment="1">
      <alignment horizontal="center" vertical="top"/>
    </xf>
    <xf numFmtId="165" fontId="1" fillId="5" borderId="50" xfId="0" applyNumberFormat="1" applyFont="1" applyFill="1" applyBorder="1" applyAlignment="1">
      <alignment horizontal="center" vertical="top"/>
    </xf>
    <xf numFmtId="3" fontId="1" fillId="5" borderId="28" xfId="0" applyNumberFormat="1" applyFont="1" applyFill="1" applyBorder="1" applyAlignment="1">
      <alignment horizontal="left" vertical="top" wrapText="1"/>
    </xf>
    <xf numFmtId="3" fontId="1" fillId="5" borderId="30" xfId="0" applyNumberFormat="1" applyFont="1" applyFill="1" applyBorder="1" applyAlignment="1">
      <alignment horizontal="center" vertical="top" wrapText="1"/>
    </xf>
    <xf numFmtId="3" fontId="1" fillId="5" borderId="47" xfId="0" applyNumberFormat="1" applyFont="1" applyFill="1" applyBorder="1" applyAlignment="1">
      <alignment horizontal="center" vertical="top" wrapText="1"/>
    </xf>
    <xf numFmtId="3" fontId="1" fillId="0" borderId="31" xfId="0" applyNumberFormat="1" applyFont="1" applyBorder="1" applyAlignment="1">
      <alignment horizontal="center" vertical="top"/>
    </xf>
    <xf numFmtId="3" fontId="1" fillId="0" borderId="56" xfId="0" applyNumberFormat="1" applyFont="1" applyBorder="1" applyAlignment="1">
      <alignment horizontal="center" vertical="top"/>
    </xf>
    <xf numFmtId="49" fontId="2" fillId="5" borderId="36" xfId="0" applyNumberFormat="1" applyFont="1" applyFill="1" applyBorder="1" applyAlignment="1">
      <alignment horizontal="center" vertical="top"/>
    </xf>
    <xf numFmtId="49" fontId="2" fillId="5" borderId="38" xfId="0" applyNumberFormat="1" applyFont="1" applyFill="1" applyBorder="1" applyAlignment="1">
      <alignment horizontal="center" vertical="top"/>
    </xf>
    <xf numFmtId="3" fontId="6" fillId="0" borderId="0" xfId="0" applyNumberFormat="1" applyFont="1" applyAlignment="1">
      <alignment horizontal="left" vertical="top" wrapText="1"/>
    </xf>
    <xf numFmtId="3" fontId="2" fillId="7" borderId="6" xfId="0" applyNumberFormat="1" applyFont="1" applyFill="1" applyBorder="1" applyAlignment="1">
      <alignment horizontal="right" vertical="top"/>
    </xf>
    <xf numFmtId="3" fontId="2" fillId="7" borderId="7" xfId="0" applyNumberFormat="1" applyFont="1" applyFill="1" applyBorder="1" applyAlignment="1">
      <alignment horizontal="right" vertical="top"/>
    </xf>
    <xf numFmtId="3" fontId="2" fillId="0" borderId="35" xfId="0" applyNumberFormat="1" applyFont="1" applyFill="1" applyBorder="1" applyAlignment="1">
      <alignment horizontal="left" vertical="top"/>
    </xf>
    <xf numFmtId="3" fontId="2" fillId="0" borderId="58" xfId="0" applyNumberFormat="1" applyFont="1" applyFill="1" applyBorder="1" applyAlignment="1">
      <alignment horizontal="left" vertical="top"/>
    </xf>
    <xf numFmtId="3" fontId="2" fillId="4" borderId="19" xfId="0" applyNumberFormat="1" applyFont="1" applyFill="1" applyBorder="1" applyAlignment="1">
      <alignment horizontal="right" vertical="top"/>
    </xf>
    <xf numFmtId="3" fontId="2" fillId="4" borderId="20" xfId="0" applyNumberFormat="1" applyFont="1" applyFill="1" applyBorder="1" applyAlignment="1">
      <alignment horizontal="right" vertical="top"/>
    </xf>
    <xf numFmtId="3" fontId="2" fillId="2" borderId="21" xfId="0" applyNumberFormat="1" applyFont="1" applyFill="1" applyBorder="1" applyAlignment="1">
      <alignment horizontal="right" vertical="top"/>
    </xf>
    <xf numFmtId="3" fontId="2" fillId="5" borderId="4" xfId="0" applyNumberFormat="1" applyFont="1" applyFill="1" applyBorder="1" applyAlignment="1">
      <alignment horizontal="left" vertical="top" wrapText="1"/>
    </xf>
    <xf numFmtId="3" fontId="2" fillId="5" borderId="11" xfId="0" applyNumberFormat="1" applyFont="1" applyFill="1" applyBorder="1" applyAlignment="1">
      <alignment horizontal="left" vertical="top" wrapText="1"/>
    </xf>
    <xf numFmtId="3" fontId="2" fillId="5" borderId="49" xfId="0" applyNumberFormat="1" applyFont="1" applyFill="1" applyBorder="1" applyAlignment="1">
      <alignment horizontal="center" vertical="top" wrapText="1"/>
    </xf>
    <xf numFmtId="3" fontId="2" fillId="5" borderId="39" xfId="0" applyNumberFormat="1" applyFont="1" applyFill="1" applyBorder="1" applyAlignment="1">
      <alignment horizontal="center" vertical="top" wrapText="1"/>
    </xf>
    <xf numFmtId="3" fontId="2" fillId="5" borderId="55" xfId="0" applyNumberFormat="1" applyFont="1" applyFill="1" applyBorder="1" applyAlignment="1">
      <alignment horizontal="left" vertical="top" wrapText="1"/>
    </xf>
    <xf numFmtId="3" fontId="1" fillId="0" borderId="53" xfId="0" applyNumberFormat="1" applyFont="1" applyBorder="1" applyAlignment="1">
      <alignment horizontal="left" vertical="top"/>
    </xf>
    <xf numFmtId="3" fontId="1" fillId="0" borderId="14" xfId="0" applyNumberFormat="1" applyFont="1" applyBorder="1" applyAlignment="1">
      <alignment horizontal="left" vertical="top"/>
    </xf>
    <xf numFmtId="3" fontId="1" fillId="0" borderId="53" xfId="0" applyNumberFormat="1" applyFont="1" applyBorder="1" applyAlignment="1">
      <alignment horizontal="left" vertical="top" wrapText="1"/>
    </xf>
    <xf numFmtId="3" fontId="1" fillId="0" borderId="14" xfId="0" applyNumberFormat="1" applyFont="1" applyBorder="1" applyAlignment="1">
      <alignment horizontal="left" vertical="top" wrapText="1"/>
    </xf>
    <xf numFmtId="3" fontId="1" fillId="4" borderId="53" xfId="0" applyNumberFormat="1" applyFont="1" applyFill="1" applyBorder="1" applyAlignment="1">
      <alignment horizontal="left" vertical="top"/>
    </xf>
    <xf numFmtId="3" fontId="1" fillId="4" borderId="14" xfId="0" applyNumberFormat="1" applyFont="1" applyFill="1" applyBorder="1" applyAlignment="1">
      <alignment horizontal="left" vertical="top"/>
    </xf>
    <xf numFmtId="3" fontId="2" fillId="4" borderId="35" xfId="0" applyNumberFormat="1" applyFont="1" applyFill="1" applyBorder="1" applyAlignment="1">
      <alignment horizontal="right" vertical="top"/>
    </xf>
    <xf numFmtId="3" fontId="2" fillId="4" borderId="58" xfId="0" applyNumberFormat="1" applyFont="1" applyFill="1" applyBorder="1" applyAlignment="1">
      <alignment horizontal="right" vertical="top"/>
    </xf>
    <xf numFmtId="3" fontId="2" fillId="0" borderId="1" xfId="0" applyNumberFormat="1" applyFont="1" applyFill="1" applyBorder="1" applyAlignment="1">
      <alignment horizontal="center" wrapText="1"/>
    </xf>
    <xf numFmtId="3" fontId="2" fillId="0" borderId="19" xfId="0" applyNumberFormat="1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/>
    </xf>
    <xf numFmtId="3" fontId="2" fillId="4" borderId="53" xfId="0" applyNumberFormat="1" applyFont="1" applyFill="1" applyBorder="1" applyAlignment="1">
      <alignment horizontal="right" vertical="top"/>
    </xf>
    <xf numFmtId="3" fontId="2" fillId="4" borderId="14" xfId="0" applyNumberFormat="1" applyFont="1" applyFill="1" applyBorder="1" applyAlignment="1">
      <alignment horizontal="right" vertical="top"/>
    </xf>
    <xf numFmtId="3" fontId="2" fillId="6" borderId="42" xfId="0" applyNumberFormat="1" applyFont="1" applyFill="1" applyBorder="1" applyAlignment="1">
      <alignment horizontal="right" vertical="top"/>
    </xf>
    <xf numFmtId="3" fontId="2" fillId="6" borderId="20" xfId="0" applyNumberFormat="1" applyFont="1" applyFill="1" applyBorder="1" applyAlignment="1">
      <alignment horizontal="right" vertical="top"/>
    </xf>
    <xf numFmtId="3" fontId="2" fillId="6" borderId="21" xfId="0" applyNumberFormat="1" applyFont="1" applyFill="1" applyBorder="1" applyAlignment="1">
      <alignment horizontal="right" vertical="top"/>
    </xf>
    <xf numFmtId="3" fontId="2" fillId="10" borderId="42" xfId="0" applyNumberFormat="1" applyFont="1" applyFill="1" applyBorder="1" applyAlignment="1">
      <alignment horizontal="right" vertical="top"/>
    </xf>
    <xf numFmtId="3" fontId="2" fillId="10" borderId="20" xfId="0" applyNumberFormat="1" applyFont="1" applyFill="1" applyBorder="1" applyAlignment="1">
      <alignment horizontal="right" vertical="top"/>
    </xf>
    <xf numFmtId="3" fontId="2" fillId="10" borderId="21" xfId="0" applyNumberFormat="1" applyFont="1" applyFill="1" applyBorder="1" applyAlignment="1">
      <alignment horizontal="right" vertical="top"/>
    </xf>
    <xf numFmtId="3" fontId="2" fillId="10" borderId="20" xfId="0" applyNumberFormat="1" applyFont="1" applyFill="1" applyBorder="1" applyAlignment="1">
      <alignment horizontal="left" vertical="top"/>
    </xf>
    <xf numFmtId="3" fontId="2" fillId="10" borderId="21" xfId="0" applyNumberFormat="1" applyFont="1" applyFill="1" applyBorder="1" applyAlignment="1">
      <alignment horizontal="left" vertical="top"/>
    </xf>
    <xf numFmtId="3" fontId="2" fillId="7" borderId="19" xfId="0" applyNumberFormat="1" applyFont="1" applyFill="1" applyBorder="1" applyAlignment="1">
      <alignment horizontal="right" vertical="top"/>
    </xf>
    <xf numFmtId="3" fontId="2" fillId="7" borderId="20" xfId="0" applyNumberFormat="1" applyFont="1" applyFill="1" applyBorder="1" applyAlignment="1">
      <alignment horizontal="right" vertical="top"/>
    </xf>
    <xf numFmtId="3" fontId="2" fillId="7" borderId="21" xfId="0" applyNumberFormat="1" applyFont="1" applyFill="1" applyBorder="1" applyAlignment="1">
      <alignment horizontal="right" vertical="top"/>
    </xf>
    <xf numFmtId="3" fontId="1" fillId="0" borderId="15" xfId="0" applyNumberFormat="1" applyFont="1" applyBorder="1" applyAlignment="1">
      <alignment horizontal="left" vertical="top"/>
    </xf>
    <xf numFmtId="3" fontId="1" fillId="0" borderId="15" xfId="0" applyNumberFormat="1" applyFont="1" applyBorder="1" applyAlignment="1">
      <alignment horizontal="left" vertical="top" wrapText="1"/>
    </xf>
    <xf numFmtId="3" fontId="1" fillId="4" borderId="15" xfId="0" applyNumberFormat="1" applyFont="1" applyFill="1" applyBorder="1" applyAlignment="1">
      <alignment horizontal="left" vertical="top"/>
    </xf>
    <xf numFmtId="3" fontId="1" fillId="4" borderId="53" xfId="0" applyNumberFormat="1" applyFont="1" applyFill="1" applyBorder="1" applyAlignment="1">
      <alignment horizontal="left" vertical="top" wrapText="1"/>
    </xf>
    <xf numFmtId="3" fontId="1" fillId="4" borderId="14" xfId="0" applyNumberFormat="1" applyFont="1" applyFill="1" applyBorder="1" applyAlignment="1">
      <alignment horizontal="left" vertical="top" wrapText="1"/>
    </xf>
    <xf numFmtId="3" fontId="1" fillId="4" borderId="15" xfId="0" applyNumberFormat="1" applyFont="1" applyFill="1" applyBorder="1" applyAlignment="1">
      <alignment horizontal="left" vertical="top" wrapText="1"/>
    </xf>
    <xf numFmtId="3" fontId="2" fillId="4" borderId="33" xfId="0" applyNumberFormat="1" applyFont="1" applyFill="1" applyBorder="1" applyAlignment="1">
      <alignment horizontal="right" vertical="top"/>
    </xf>
    <xf numFmtId="3" fontId="2" fillId="0" borderId="21" xfId="0" applyNumberFormat="1" applyFont="1" applyBorder="1" applyAlignment="1">
      <alignment horizontal="center" vertical="center"/>
    </xf>
    <xf numFmtId="3" fontId="2" fillId="7" borderId="8" xfId="0" applyNumberFormat="1" applyFont="1" applyFill="1" applyBorder="1" applyAlignment="1">
      <alignment horizontal="right" vertical="top"/>
    </xf>
    <xf numFmtId="3" fontId="2" fillId="4" borderId="15" xfId="0" applyNumberFormat="1" applyFont="1" applyFill="1" applyBorder="1" applyAlignment="1">
      <alignment horizontal="right" vertical="top"/>
    </xf>
    <xf numFmtId="49" fontId="1" fillId="5" borderId="27" xfId="0" applyNumberFormat="1" applyFont="1" applyFill="1" applyBorder="1" applyAlignment="1">
      <alignment horizontal="center" vertical="top"/>
    </xf>
    <xf numFmtId="49" fontId="1" fillId="5" borderId="36" xfId="0" applyNumberFormat="1" applyFont="1" applyFill="1" applyBorder="1" applyAlignment="1">
      <alignment horizontal="center" vertical="top"/>
    </xf>
    <xf numFmtId="3" fontId="1" fillId="5" borderId="27" xfId="0" applyNumberFormat="1" applyFont="1" applyFill="1" applyBorder="1" applyAlignment="1">
      <alignment horizontal="center" vertical="top" wrapText="1"/>
    </xf>
    <xf numFmtId="3" fontId="1" fillId="5" borderId="36" xfId="0" applyNumberFormat="1" applyFont="1" applyFill="1" applyBorder="1" applyAlignment="1">
      <alignment horizontal="center" vertical="top" wrapText="1"/>
    </xf>
    <xf numFmtId="165" fontId="1" fillId="5" borderId="40" xfId="0" applyNumberFormat="1" applyFont="1" applyFill="1" applyBorder="1" applyAlignment="1">
      <alignment horizontal="center" vertical="top"/>
    </xf>
    <xf numFmtId="165" fontId="1" fillId="5" borderId="45" xfId="0" applyNumberFormat="1" applyFont="1" applyFill="1" applyBorder="1" applyAlignment="1">
      <alignment horizontal="center" vertical="top"/>
    </xf>
    <xf numFmtId="165" fontId="1" fillId="5" borderId="24" xfId="0" applyNumberFormat="1" applyFont="1" applyFill="1" applyBorder="1" applyAlignment="1">
      <alignment horizontal="center" vertical="top"/>
    </xf>
    <xf numFmtId="165" fontId="1" fillId="5" borderId="31" xfId="0" applyNumberFormat="1" applyFont="1" applyFill="1" applyBorder="1" applyAlignment="1">
      <alignment horizontal="center" vertical="top"/>
    </xf>
    <xf numFmtId="165" fontId="1" fillId="5" borderId="37" xfId="0" applyNumberFormat="1" applyFont="1" applyFill="1" applyBorder="1" applyAlignment="1">
      <alignment horizontal="center" vertical="top"/>
    </xf>
    <xf numFmtId="49" fontId="1" fillId="0" borderId="27" xfId="0" applyNumberFormat="1" applyFont="1" applyBorder="1" applyAlignment="1">
      <alignment horizontal="center" vertical="top"/>
    </xf>
    <xf numFmtId="49" fontId="1" fillId="0" borderId="36" xfId="0" applyNumberFormat="1" applyFont="1" applyBorder="1" applyAlignment="1">
      <alignment horizontal="center" vertical="top"/>
    </xf>
    <xf numFmtId="49" fontId="1" fillId="0" borderId="38" xfId="0" applyNumberFormat="1" applyFont="1" applyBorder="1" applyAlignment="1">
      <alignment horizontal="center" vertical="top"/>
    </xf>
    <xf numFmtId="3" fontId="1" fillId="0" borderId="27" xfId="0" applyNumberFormat="1" applyFont="1" applyFill="1" applyBorder="1" applyAlignment="1">
      <alignment horizontal="center" vertical="top" wrapText="1"/>
    </xf>
    <xf numFmtId="3" fontId="1" fillId="0" borderId="36" xfId="0" applyNumberFormat="1" applyFont="1" applyFill="1" applyBorder="1" applyAlignment="1">
      <alignment horizontal="center" vertical="top" wrapText="1"/>
    </xf>
    <xf numFmtId="3" fontId="1" fillId="0" borderId="38" xfId="0" applyNumberFormat="1" applyFont="1" applyFill="1" applyBorder="1" applyAlignment="1">
      <alignment horizontal="center" vertical="top" wrapText="1"/>
    </xf>
    <xf numFmtId="3" fontId="1" fillId="6" borderId="38" xfId="0" applyNumberFormat="1" applyFont="1" applyFill="1" applyBorder="1" applyAlignment="1">
      <alignment vertical="top" wrapText="1"/>
    </xf>
    <xf numFmtId="3" fontId="1" fillId="5" borderId="56" xfId="0" applyNumberFormat="1" applyFont="1" applyFill="1" applyBorder="1" applyAlignment="1">
      <alignment horizontal="center" vertical="top" wrapText="1"/>
    </xf>
    <xf numFmtId="3" fontId="1" fillId="5" borderId="34" xfId="0" applyNumberFormat="1" applyFont="1" applyFill="1" applyBorder="1" applyAlignment="1">
      <alignment horizontal="center" vertical="top"/>
    </xf>
    <xf numFmtId="3" fontId="1" fillId="5" borderId="26" xfId="0" applyNumberFormat="1" applyFont="1" applyFill="1" applyBorder="1" applyAlignment="1">
      <alignment horizontal="center" vertical="top"/>
    </xf>
    <xf numFmtId="3" fontId="1" fillId="5" borderId="22" xfId="0" applyNumberFormat="1" applyFont="1" applyFill="1" applyBorder="1" applyAlignment="1">
      <alignment horizontal="center" vertical="top"/>
    </xf>
    <xf numFmtId="165" fontId="1" fillId="5" borderId="34" xfId="0" applyNumberFormat="1" applyFont="1" applyFill="1" applyBorder="1" applyAlignment="1">
      <alignment horizontal="center" vertical="top"/>
    </xf>
    <xf numFmtId="165" fontId="1" fillId="5" borderId="26" xfId="0" applyNumberFormat="1" applyFont="1" applyFill="1" applyBorder="1" applyAlignment="1">
      <alignment horizontal="center" vertical="top"/>
    </xf>
    <xf numFmtId="165" fontId="1" fillId="5" borderId="22" xfId="0" applyNumberFormat="1" applyFont="1" applyFill="1" applyBorder="1" applyAlignment="1">
      <alignment horizontal="center" vertical="top"/>
    </xf>
    <xf numFmtId="164" fontId="1" fillId="5" borderId="13" xfId="0" applyNumberFormat="1" applyFont="1" applyFill="1" applyBorder="1" applyAlignment="1">
      <alignment horizontal="center" vertical="top"/>
    </xf>
    <xf numFmtId="164" fontId="1" fillId="5" borderId="44" xfId="0" applyNumberFormat="1" applyFont="1" applyFill="1" applyBorder="1" applyAlignment="1">
      <alignment horizontal="center" vertical="top"/>
    </xf>
    <xf numFmtId="164" fontId="1" fillId="5" borderId="47" xfId="0" applyNumberFormat="1" applyFont="1" applyFill="1" applyBorder="1" applyAlignment="1">
      <alignment horizontal="center" vertical="top"/>
    </xf>
    <xf numFmtId="164" fontId="1" fillId="5" borderId="48" xfId="0" applyNumberFormat="1" applyFont="1" applyFill="1" applyBorder="1" applyAlignment="1">
      <alignment horizontal="center" vertical="top"/>
    </xf>
    <xf numFmtId="164" fontId="1" fillId="5" borderId="11" xfId="0" applyNumberFormat="1" applyFont="1" applyFill="1" applyBorder="1" applyAlignment="1">
      <alignment horizontal="center" vertical="top"/>
    </xf>
    <xf numFmtId="164" fontId="1" fillId="5" borderId="55" xfId="0" applyNumberFormat="1" applyFont="1" applyFill="1" applyBorder="1" applyAlignment="1">
      <alignment horizontal="center" vertical="top"/>
    </xf>
    <xf numFmtId="164" fontId="1" fillId="5" borderId="49" xfId="0" applyNumberFormat="1" applyFont="1" applyFill="1" applyBorder="1" applyAlignment="1">
      <alignment horizontal="center" vertical="top"/>
    </xf>
    <xf numFmtId="164" fontId="1" fillId="5" borderId="37" xfId="0" applyNumberFormat="1" applyFont="1" applyFill="1" applyBorder="1" applyAlignment="1">
      <alignment horizontal="center" vertical="top"/>
    </xf>
    <xf numFmtId="164" fontId="1" fillId="5" borderId="56" xfId="0" applyNumberFormat="1" applyFont="1" applyFill="1" applyBorder="1" applyAlignment="1">
      <alignment horizontal="center" vertical="top"/>
    </xf>
    <xf numFmtId="3" fontId="1" fillId="5" borderId="67" xfId="0" applyNumberFormat="1" applyFont="1" applyFill="1" applyBorder="1" applyAlignment="1">
      <alignment horizontal="left" vertical="top" wrapText="1"/>
    </xf>
    <xf numFmtId="3" fontId="1" fillId="5" borderId="59" xfId="0" applyNumberFormat="1" applyFont="1" applyFill="1" applyBorder="1" applyAlignment="1">
      <alignment horizontal="left" vertical="top" wrapText="1"/>
    </xf>
    <xf numFmtId="3" fontId="1" fillId="5" borderId="49" xfId="0" applyNumberFormat="1" applyFont="1" applyFill="1" applyBorder="1" applyAlignment="1">
      <alignment horizontal="center" vertical="top" wrapText="1"/>
    </xf>
    <xf numFmtId="3" fontId="1" fillId="5" borderId="74" xfId="0" applyNumberFormat="1" applyFont="1" applyFill="1" applyBorder="1" applyAlignment="1">
      <alignment horizontal="left" vertical="top" wrapText="1"/>
    </xf>
    <xf numFmtId="3" fontId="1" fillId="0" borderId="46" xfId="0" applyNumberFormat="1" applyFont="1" applyBorder="1"/>
    <xf numFmtId="3" fontId="1" fillId="0" borderId="50" xfId="0" applyNumberFormat="1" applyFont="1" applyBorder="1"/>
    <xf numFmtId="3" fontId="1" fillId="5" borderId="46" xfId="0" applyNumberFormat="1" applyFont="1" applyFill="1" applyBorder="1" applyAlignment="1">
      <alignment horizontal="center" vertical="top" wrapText="1"/>
    </xf>
    <xf numFmtId="3" fontId="1" fillId="5" borderId="17" xfId="0" applyNumberFormat="1" applyFont="1" applyFill="1" applyBorder="1" applyAlignment="1">
      <alignment horizontal="center" vertical="top" wrapText="1"/>
    </xf>
    <xf numFmtId="3" fontId="1" fillId="5" borderId="31" xfId="0" applyNumberFormat="1" applyFont="1" applyFill="1" applyBorder="1" applyAlignment="1">
      <alignment horizontal="center" vertical="top" wrapText="1"/>
    </xf>
    <xf numFmtId="3" fontId="1" fillId="0" borderId="31" xfId="0" applyNumberFormat="1" applyFont="1" applyFill="1" applyBorder="1" applyAlignment="1">
      <alignment horizontal="center" vertical="top" wrapText="1"/>
    </xf>
    <xf numFmtId="3" fontId="1" fillId="0" borderId="37" xfId="0" applyNumberFormat="1" applyFont="1" applyFill="1" applyBorder="1" applyAlignment="1">
      <alignment horizontal="center" vertical="top" wrapText="1"/>
    </xf>
    <xf numFmtId="3" fontId="18" fillId="0" borderId="5" xfId="0" applyNumberFormat="1" applyFont="1" applyFill="1" applyBorder="1" applyAlignment="1">
      <alignment horizontal="center" vertical="top" wrapText="1"/>
    </xf>
    <xf numFmtId="3" fontId="18" fillId="0" borderId="17" xfId="0" applyNumberFormat="1" applyFont="1" applyFill="1" applyBorder="1" applyAlignment="1">
      <alignment horizontal="center" vertical="top" wrapText="1"/>
    </xf>
    <xf numFmtId="3" fontId="1" fillId="0" borderId="49" xfId="0" applyNumberFormat="1" applyFont="1" applyFill="1" applyBorder="1" applyAlignment="1">
      <alignment horizontal="center" vertical="top" wrapText="1"/>
    </xf>
    <xf numFmtId="3" fontId="1" fillId="0" borderId="39" xfId="0" applyNumberFormat="1" applyFont="1" applyFill="1" applyBorder="1" applyAlignment="1">
      <alignment horizontal="center" vertical="top" wrapText="1"/>
    </xf>
    <xf numFmtId="3" fontId="1" fillId="0" borderId="46" xfId="0" applyNumberFormat="1" applyFont="1" applyFill="1" applyBorder="1" applyAlignment="1">
      <alignment horizontal="center" vertical="top" wrapText="1"/>
    </xf>
    <xf numFmtId="3" fontId="1" fillId="0" borderId="17" xfId="0" applyNumberFormat="1" applyFont="1" applyFill="1" applyBorder="1" applyAlignment="1">
      <alignment horizontal="center" vertical="top" wrapText="1"/>
    </xf>
    <xf numFmtId="3" fontId="1" fillId="5" borderId="13" xfId="0" applyNumberFormat="1" applyFont="1" applyFill="1" applyBorder="1" applyAlignment="1">
      <alignment horizontal="center" vertical="top" wrapText="1"/>
    </xf>
    <xf numFmtId="3" fontId="1" fillId="5" borderId="48" xfId="0" applyNumberFormat="1" applyFont="1" applyFill="1" applyBorder="1" applyAlignment="1">
      <alignment horizontal="center" vertical="top" wrapText="1"/>
    </xf>
    <xf numFmtId="0" fontId="1" fillId="5" borderId="37" xfId="0" applyFont="1" applyFill="1" applyBorder="1" applyAlignment="1">
      <alignment horizontal="center" vertical="top" wrapText="1"/>
    </xf>
    <xf numFmtId="0" fontId="1" fillId="5" borderId="39" xfId="0" applyFont="1" applyFill="1" applyBorder="1" applyAlignment="1">
      <alignment horizontal="center" vertical="top" wrapText="1"/>
    </xf>
    <xf numFmtId="3" fontId="1" fillId="0" borderId="34" xfId="0" applyNumberFormat="1" applyFont="1" applyBorder="1" applyAlignment="1">
      <alignment horizontal="center" vertical="top"/>
    </xf>
    <xf numFmtId="3" fontId="1" fillId="0" borderId="26" xfId="0" applyNumberFormat="1" applyFont="1" applyBorder="1" applyAlignment="1">
      <alignment horizontal="center" vertical="top"/>
    </xf>
    <xf numFmtId="165" fontId="1" fillId="5" borderId="46" xfId="0" applyNumberFormat="1" applyFont="1" applyFill="1" applyBorder="1" applyAlignment="1">
      <alignment horizontal="center" vertical="top"/>
    </xf>
    <xf numFmtId="49" fontId="1" fillId="3" borderId="63" xfId="0" applyNumberFormat="1" applyFont="1" applyFill="1" applyBorder="1" applyAlignment="1">
      <alignment horizontal="center" vertical="top"/>
    </xf>
    <xf numFmtId="0" fontId="7" fillId="0" borderId="62" xfId="0" applyFont="1" applyBorder="1" applyAlignment="1">
      <alignment horizontal="center" vertical="top"/>
    </xf>
    <xf numFmtId="3" fontId="1" fillId="0" borderId="14" xfId="0" applyNumberFormat="1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49" fontId="1" fillId="5" borderId="63" xfId="0" applyNumberFormat="1" applyFont="1" applyFill="1" applyBorder="1" applyAlignment="1">
      <alignment horizontal="center" vertical="top"/>
    </xf>
    <xf numFmtId="0" fontId="7" fillId="5" borderId="62" xfId="0" applyFont="1" applyFill="1" applyBorder="1" applyAlignment="1">
      <alignment horizontal="center" vertical="top"/>
    </xf>
    <xf numFmtId="3" fontId="1" fillId="5" borderId="26" xfId="0" applyNumberFormat="1" applyFont="1" applyFill="1" applyBorder="1" applyAlignment="1">
      <alignment horizontal="left" vertical="top" wrapText="1"/>
    </xf>
    <xf numFmtId="3" fontId="2" fillId="0" borderId="63" xfId="0" applyNumberFormat="1" applyFont="1" applyFill="1" applyBorder="1" applyAlignment="1">
      <alignment horizontal="center" vertical="top" textRotation="90" wrapText="1"/>
    </xf>
    <xf numFmtId="3" fontId="2" fillId="0" borderId="36" xfId="0" applyNumberFormat="1" applyFont="1" applyFill="1" applyBorder="1" applyAlignment="1">
      <alignment horizontal="center" vertical="top" textRotation="90" wrapText="1"/>
    </xf>
    <xf numFmtId="3" fontId="1" fillId="0" borderId="37" xfId="0" applyNumberFormat="1" applyFont="1" applyBorder="1" applyAlignment="1">
      <alignment horizontal="center" vertical="top" wrapText="1"/>
    </xf>
    <xf numFmtId="3" fontId="1" fillId="0" borderId="5" xfId="0" applyNumberFormat="1" applyFont="1" applyBorder="1" applyAlignment="1">
      <alignment horizontal="center" vertical="top"/>
    </xf>
    <xf numFmtId="3" fontId="1" fillId="0" borderId="50" xfId="0" applyNumberFormat="1" applyFont="1" applyBorder="1" applyAlignment="1">
      <alignment horizontal="center" vertical="top"/>
    </xf>
    <xf numFmtId="3" fontId="1" fillId="0" borderId="46" xfId="0" applyNumberFormat="1" applyFont="1" applyBorder="1" applyAlignment="1">
      <alignment horizontal="left" vertical="top" wrapText="1"/>
    </xf>
    <xf numFmtId="3" fontId="1" fillId="0" borderId="17" xfId="0" applyNumberFormat="1" applyFont="1" applyBorder="1" applyAlignment="1">
      <alignment horizontal="left" vertical="top" wrapText="1"/>
    </xf>
    <xf numFmtId="3" fontId="1" fillId="0" borderId="31" xfId="0" applyNumberFormat="1" applyFont="1" applyBorder="1" applyAlignment="1">
      <alignment horizontal="center" vertical="center" wrapText="1"/>
    </xf>
    <xf numFmtId="3" fontId="1" fillId="0" borderId="37" xfId="0" applyNumberFormat="1" applyFont="1" applyBorder="1" applyAlignment="1">
      <alignment horizontal="center" vertical="center" wrapText="1"/>
    </xf>
    <xf numFmtId="3" fontId="1" fillId="0" borderId="29" xfId="0" applyNumberFormat="1" applyFont="1" applyBorder="1" applyAlignment="1">
      <alignment horizontal="center" vertical="center" textRotation="90" wrapText="1"/>
    </xf>
    <xf numFmtId="3" fontId="1" fillId="0" borderId="0" xfId="0" applyNumberFormat="1" applyFont="1" applyBorder="1" applyAlignment="1">
      <alignment horizontal="center" vertical="center" textRotation="90" wrapText="1"/>
    </xf>
    <xf numFmtId="3" fontId="6" fillId="0" borderId="0" xfId="0" applyNumberFormat="1" applyFont="1" applyAlignment="1">
      <alignment horizontal="right" vertical="top" wrapText="1"/>
    </xf>
    <xf numFmtId="49" fontId="1" fillId="0" borderId="4" xfId="0" applyNumberFormat="1" applyFont="1" applyBorder="1" applyAlignment="1">
      <alignment horizontal="center" vertical="center" textRotation="90" wrapText="1"/>
    </xf>
    <xf numFmtId="49" fontId="1" fillId="0" borderId="11" xfId="0" applyNumberFormat="1" applyFont="1" applyBorder="1" applyAlignment="1">
      <alignment horizontal="center" vertical="center" textRotation="90" wrapText="1"/>
    </xf>
    <xf numFmtId="3" fontId="1" fillId="0" borderId="17" xfId="0" applyNumberFormat="1" applyFont="1" applyBorder="1" applyAlignment="1">
      <alignment horizontal="center" vertical="center" textRotation="90" wrapText="1"/>
    </xf>
    <xf numFmtId="3" fontId="21" fillId="0" borderId="48" xfId="0" applyNumberFormat="1" applyFont="1" applyBorder="1" applyAlignment="1">
      <alignment horizontal="center" vertical="top"/>
    </xf>
    <xf numFmtId="3" fontId="21" fillId="0" borderId="54" xfId="0" applyNumberFormat="1" applyFont="1" applyBorder="1" applyAlignment="1">
      <alignment horizontal="center" vertical="top"/>
    </xf>
    <xf numFmtId="3" fontId="5" fillId="0" borderId="47" xfId="0" applyNumberFormat="1" applyFont="1" applyBorder="1" applyAlignment="1">
      <alignment horizontal="center"/>
    </xf>
    <xf numFmtId="3" fontId="5" fillId="0" borderId="55" xfId="0" applyNumberFormat="1" applyFont="1" applyBorder="1" applyAlignment="1">
      <alignment horizontal="center"/>
    </xf>
  </cellXfs>
  <cellStyles count="3">
    <cellStyle name="Excel Built-in Normal" xfId="1"/>
    <cellStyle name="Įprastas" xfId="0" builtinId="0"/>
    <cellStyle name="Normal_Sheet1" xfId="2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84"/>
  <sheetViews>
    <sheetView tabSelected="1" zoomScaleNormal="100" zoomScaleSheetLayoutView="100" workbookViewId="0">
      <selection activeCell="A5" sqref="A5:M5"/>
    </sheetView>
  </sheetViews>
  <sheetFormatPr defaultColWidth="9.140625" defaultRowHeight="12.75" x14ac:dyDescent="0.2"/>
  <cols>
    <col min="1" max="1" width="3.140625" style="41" customWidth="1"/>
    <col min="2" max="3" width="3.140625" style="42" customWidth="1"/>
    <col min="4" max="4" width="28.140625" style="41" customWidth="1"/>
    <col min="5" max="5" width="3" style="43" customWidth="1"/>
    <col min="6" max="6" width="7.85546875" style="41" customWidth="1"/>
    <col min="7" max="8" width="8.5703125" style="41" customWidth="1"/>
    <col min="9" max="9" width="8.140625" style="42" customWidth="1"/>
    <col min="10" max="10" width="27.5703125" style="41" customWidth="1"/>
    <col min="11" max="11" width="6.42578125" style="41" customWidth="1"/>
    <col min="12" max="12" width="6.28515625" style="41" customWidth="1"/>
    <col min="13" max="13" width="6.5703125" style="42" customWidth="1"/>
    <col min="14" max="16384" width="9.140625" style="41"/>
  </cols>
  <sheetData>
    <row r="1" spans="1:21" ht="30.75" customHeight="1" x14ac:dyDescent="0.2">
      <c r="F1" s="42"/>
      <c r="G1" s="802"/>
      <c r="H1" s="802"/>
      <c r="I1" s="802"/>
      <c r="J1" s="1350" t="s">
        <v>267</v>
      </c>
      <c r="K1" s="1350"/>
      <c r="L1" s="1350"/>
      <c r="M1" s="1350"/>
      <c r="N1" s="802"/>
      <c r="O1" s="802"/>
      <c r="P1" s="802"/>
      <c r="Q1" s="802"/>
      <c r="R1" s="802"/>
      <c r="S1" s="802"/>
      <c r="T1" s="802"/>
      <c r="U1" s="802"/>
    </row>
    <row r="2" spans="1:21" ht="15.75" customHeight="1" x14ac:dyDescent="0.2">
      <c r="F2" s="42"/>
      <c r="G2" s="802"/>
      <c r="H2" s="802"/>
      <c r="I2" s="802"/>
      <c r="J2" s="802" t="s">
        <v>268</v>
      </c>
      <c r="K2" s="802"/>
      <c r="L2" s="802"/>
      <c r="M2" s="802"/>
      <c r="N2" s="802"/>
      <c r="O2" s="802"/>
      <c r="P2" s="802"/>
      <c r="Q2" s="802"/>
      <c r="R2" s="802"/>
      <c r="S2" s="802"/>
      <c r="T2" s="802"/>
      <c r="U2" s="802"/>
    </row>
    <row r="3" spans="1:21" ht="15.75" customHeight="1" x14ac:dyDescent="0.2">
      <c r="F3" s="42"/>
      <c r="G3" s="985"/>
      <c r="H3" s="985"/>
      <c r="I3" s="985"/>
      <c r="J3" s="985"/>
      <c r="K3" s="985"/>
      <c r="L3" s="985"/>
      <c r="M3" s="985"/>
      <c r="N3" s="985"/>
      <c r="O3" s="985"/>
      <c r="P3" s="985"/>
      <c r="Q3" s="985"/>
      <c r="R3" s="985"/>
      <c r="S3" s="985"/>
      <c r="T3" s="985"/>
      <c r="U3" s="985"/>
    </row>
    <row r="4" spans="1:21" ht="16.899999999999999" customHeight="1" x14ac:dyDescent="0.2">
      <c r="A4" s="1179" t="s">
        <v>265</v>
      </c>
      <c r="B4" s="1179"/>
      <c r="C4" s="1179"/>
      <c r="D4" s="1179"/>
      <c r="E4" s="1179"/>
      <c r="F4" s="1179"/>
      <c r="G4" s="1179"/>
      <c r="H4" s="1179"/>
      <c r="I4" s="1179"/>
      <c r="J4" s="1179"/>
      <c r="K4" s="1179"/>
      <c r="L4" s="1179"/>
      <c r="M4" s="1179"/>
      <c r="N4" s="70"/>
      <c r="O4" s="70"/>
      <c r="P4" s="70"/>
      <c r="Q4" s="70"/>
      <c r="R4" s="70"/>
      <c r="S4" s="70"/>
      <c r="T4" s="70"/>
      <c r="U4" s="70"/>
    </row>
    <row r="5" spans="1:21" ht="15.75" customHeight="1" x14ac:dyDescent="0.2">
      <c r="A5" s="1180" t="s">
        <v>108</v>
      </c>
      <c r="B5" s="1180"/>
      <c r="C5" s="1180"/>
      <c r="D5" s="1180"/>
      <c r="E5" s="1180"/>
      <c r="F5" s="1180"/>
      <c r="G5" s="1180"/>
      <c r="H5" s="1180"/>
      <c r="I5" s="1180"/>
      <c r="J5" s="1180"/>
      <c r="K5" s="1180"/>
      <c r="L5" s="1180"/>
      <c r="M5" s="1180"/>
      <c r="N5" s="747"/>
      <c r="O5" s="747"/>
      <c r="P5" s="747"/>
      <c r="Q5" s="747"/>
      <c r="R5" s="747"/>
      <c r="S5" s="747"/>
      <c r="T5" s="747"/>
      <c r="U5" s="747"/>
    </row>
    <row r="6" spans="1:21" s="136" customFormat="1" ht="15" customHeight="1" x14ac:dyDescent="0.2">
      <c r="A6" s="1181" t="s">
        <v>257</v>
      </c>
      <c r="B6" s="1181"/>
      <c r="C6" s="1181"/>
      <c r="D6" s="1181"/>
      <c r="E6" s="1181"/>
      <c r="F6" s="1181"/>
      <c r="G6" s="1181"/>
      <c r="H6" s="1181"/>
      <c r="I6" s="1181"/>
      <c r="J6" s="1181"/>
      <c r="K6" s="1181"/>
      <c r="L6" s="1181"/>
      <c r="M6" s="1181"/>
      <c r="N6" s="748"/>
      <c r="O6" s="748"/>
      <c r="P6" s="748"/>
      <c r="Q6" s="748"/>
      <c r="R6" s="748"/>
      <c r="S6" s="748"/>
      <c r="T6" s="748"/>
      <c r="U6" s="748"/>
    </row>
    <row r="7" spans="1:21" s="136" customFormat="1" ht="15" customHeight="1" x14ac:dyDescent="0.2">
      <c r="A7" s="443"/>
      <c r="B7" s="443"/>
      <c r="C7" s="443"/>
      <c r="D7" s="443"/>
      <c r="E7" s="443"/>
      <c r="F7" s="443"/>
      <c r="G7" s="790"/>
      <c r="H7" s="799"/>
      <c r="I7" s="444"/>
      <c r="J7" s="443"/>
      <c r="K7" s="790"/>
      <c r="L7" s="790"/>
      <c r="M7" s="799"/>
      <c r="N7" s="445"/>
      <c r="O7" s="445"/>
      <c r="P7" s="445"/>
      <c r="Q7" s="445"/>
      <c r="R7" s="445"/>
      <c r="S7" s="445"/>
      <c r="T7" s="445"/>
      <c r="U7" s="445"/>
    </row>
    <row r="8" spans="1:21" s="136" customFormat="1" ht="15.6" customHeight="1" thickBot="1" x14ac:dyDescent="0.25">
      <c r="A8" s="1"/>
      <c r="B8" s="1"/>
      <c r="C8" s="1"/>
      <c r="D8" s="37"/>
      <c r="E8" s="35"/>
      <c r="F8" s="37"/>
      <c r="G8" s="287"/>
      <c r="H8" s="287"/>
      <c r="I8" s="442"/>
      <c r="J8" s="1182" t="s">
        <v>96</v>
      </c>
      <c r="K8" s="1182"/>
      <c r="L8" s="1182"/>
      <c r="M8" s="1182"/>
      <c r="N8" s="41"/>
      <c r="O8" s="41"/>
      <c r="P8" s="41"/>
      <c r="Q8" s="41"/>
      <c r="R8" s="41"/>
      <c r="S8" s="41"/>
      <c r="T8" s="41"/>
      <c r="U8" s="41"/>
    </row>
    <row r="9" spans="1:21" s="136" customFormat="1" ht="17.25" customHeight="1" thickBot="1" x14ac:dyDescent="0.25">
      <c r="A9" s="1183" t="s">
        <v>109</v>
      </c>
      <c r="B9" s="1186" t="s">
        <v>0</v>
      </c>
      <c r="C9" s="1186" t="s">
        <v>1</v>
      </c>
      <c r="D9" s="1189" t="s">
        <v>2</v>
      </c>
      <c r="E9" s="1213" t="s">
        <v>110</v>
      </c>
      <c r="F9" s="1215" t="s">
        <v>3</v>
      </c>
      <c r="G9" s="1217" t="s">
        <v>201</v>
      </c>
      <c r="H9" s="1220" t="s">
        <v>112</v>
      </c>
      <c r="I9" s="1191" t="s">
        <v>202</v>
      </c>
      <c r="J9" s="1194" t="s">
        <v>115</v>
      </c>
      <c r="K9" s="1195"/>
      <c r="L9" s="1195"/>
      <c r="M9" s="1196"/>
      <c r="N9" s="41"/>
      <c r="O9" s="41"/>
      <c r="P9" s="41"/>
      <c r="Q9" s="41"/>
      <c r="R9" s="41"/>
      <c r="S9" s="41"/>
      <c r="T9" s="41"/>
      <c r="U9" s="41"/>
    </row>
    <row r="10" spans="1:21" s="136" customFormat="1" ht="19.5" customHeight="1" x14ac:dyDescent="0.2">
      <c r="A10" s="1184"/>
      <c r="B10" s="1187"/>
      <c r="C10" s="1187"/>
      <c r="D10" s="1190"/>
      <c r="E10" s="1214"/>
      <c r="F10" s="1216"/>
      <c r="G10" s="1218"/>
      <c r="H10" s="1221"/>
      <c r="I10" s="1192"/>
      <c r="J10" s="1197" t="s">
        <v>2</v>
      </c>
      <c r="K10" s="1198" t="s">
        <v>107</v>
      </c>
      <c r="L10" s="1199"/>
      <c r="M10" s="1200"/>
      <c r="N10" s="41"/>
      <c r="O10" s="41"/>
      <c r="P10" s="41"/>
      <c r="Q10" s="41"/>
      <c r="R10" s="41"/>
      <c r="S10" s="41"/>
      <c r="T10" s="41"/>
      <c r="U10" s="41"/>
    </row>
    <row r="11" spans="1:21" s="136" customFormat="1" ht="97.5" customHeight="1" thickBot="1" x14ac:dyDescent="0.25">
      <c r="A11" s="1185"/>
      <c r="B11" s="1188"/>
      <c r="C11" s="1188"/>
      <c r="D11" s="1190"/>
      <c r="E11" s="1214"/>
      <c r="F11" s="1216"/>
      <c r="G11" s="1219"/>
      <c r="H11" s="1222"/>
      <c r="I11" s="1193"/>
      <c r="J11" s="1197"/>
      <c r="K11" s="176" t="s">
        <v>113</v>
      </c>
      <c r="L11" s="770" t="s">
        <v>114</v>
      </c>
      <c r="M11" s="78" t="s">
        <v>200</v>
      </c>
    </row>
    <row r="12" spans="1:21" s="136" customFormat="1" ht="16.5" customHeight="1" x14ac:dyDescent="0.2">
      <c r="A12" s="1210" t="s">
        <v>4</v>
      </c>
      <c r="B12" s="1211"/>
      <c r="C12" s="1211"/>
      <c r="D12" s="1211"/>
      <c r="E12" s="1211"/>
      <c r="F12" s="1211"/>
      <c r="G12" s="1211"/>
      <c r="H12" s="1211"/>
      <c r="I12" s="1211"/>
      <c r="J12" s="1211"/>
      <c r="K12" s="1211"/>
      <c r="L12" s="1211"/>
      <c r="M12" s="1212"/>
    </row>
    <row r="13" spans="1:21" s="136" customFormat="1" ht="18" customHeight="1" x14ac:dyDescent="0.2">
      <c r="A13" s="1232" t="s">
        <v>5</v>
      </c>
      <c r="B13" s="1233"/>
      <c r="C13" s="1233"/>
      <c r="D13" s="1233"/>
      <c r="E13" s="1233"/>
      <c r="F13" s="1233"/>
      <c r="G13" s="1233"/>
      <c r="H13" s="1233"/>
      <c r="I13" s="1233"/>
      <c r="J13" s="1233"/>
      <c r="K13" s="1233"/>
      <c r="L13" s="1233"/>
      <c r="M13" s="1234"/>
    </row>
    <row r="14" spans="1:21" s="136" customFormat="1" ht="15.75" customHeight="1" x14ac:dyDescent="0.2">
      <c r="A14" s="304" t="s">
        <v>6</v>
      </c>
      <c r="B14" s="1235" t="s">
        <v>7</v>
      </c>
      <c r="C14" s="1236"/>
      <c r="D14" s="1236"/>
      <c r="E14" s="1236"/>
      <c r="F14" s="1236"/>
      <c r="G14" s="1236"/>
      <c r="H14" s="1236"/>
      <c r="I14" s="1236"/>
      <c r="J14" s="1236"/>
      <c r="K14" s="1236"/>
      <c r="L14" s="1236"/>
      <c r="M14" s="1237"/>
    </row>
    <row r="15" spans="1:21" s="136" customFormat="1" ht="16.149999999999999" customHeight="1" thickBot="1" x14ac:dyDescent="0.25">
      <c r="A15" s="763" t="s">
        <v>6</v>
      </c>
      <c r="B15" s="226" t="s">
        <v>6</v>
      </c>
      <c r="C15" s="1238" t="s">
        <v>8</v>
      </c>
      <c r="D15" s="1239"/>
      <c r="E15" s="1239"/>
      <c r="F15" s="1239"/>
      <c r="G15" s="1239"/>
      <c r="H15" s="1239"/>
      <c r="I15" s="1239"/>
      <c r="J15" s="1239"/>
      <c r="K15" s="1239"/>
      <c r="L15" s="1239"/>
      <c r="M15" s="1240"/>
    </row>
    <row r="16" spans="1:21" s="136" customFormat="1" ht="17.25" customHeight="1" x14ac:dyDescent="0.2">
      <c r="A16" s="132" t="s">
        <v>6</v>
      </c>
      <c r="B16" s="30" t="s">
        <v>6</v>
      </c>
      <c r="C16" s="31" t="s">
        <v>6</v>
      </c>
      <c r="D16" s="1204" t="s">
        <v>209</v>
      </c>
      <c r="E16" s="808" t="s">
        <v>121</v>
      </c>
      <c r="F16" s="28" t="s">
        <v>9</v>
      </c>
      <c r="G16" s="586">
        <f>141.5-84.7-5</f>
        <v>51.8</v>
      </c>
      <c r="H16" s="725">
        <f>85-70</f>
        <v>15</v>
      </c>
      <c r="I16" s="753">
        <f>85-70</f>
        <v>15</v>
      </c>
      <c r="J16" s="83" t="s">
        <v>43</v>
      </c>
      <c r="K16" s="981">
        <v>3</v>
      </c>
      <c r="L16" s="982">
        <v>1</v>
      </c>
      <c r="M16" s="983">
        <v>1</v>
      </c>
      <c r="N16" s="163"/>
    </row>
    <row r="17" spans="1:17" s="136" customFormat="1" ht="16.5" customHeight="1" x14ac:dyDescent="0.2">
      <c r="A17" s="132"/>
      <c r="B17" s="30"/>
      <c r="C17" s="31"/>
      <c r="D17" s="1205"/>
      <c r="E17" s="976" t="s">
        <v>120</v>
      </c>
      <c r="F17" s="980" t="s">
        <v>40</v>
      </c>
      <c r="G17" s="977">
        <v>75</v>
      </c>
      <c r="H17" s="978"/>
      <c r="I17" s="979"/>
      <c r="J17" s="143"/>
      <c r="K17" s="621"/>
      <c r="L17" s="104"/>
      <c r="M17" s="986"/>
      <c r="N17" s="163"/>
    </row>
    <row r="18" spans="1:17" s="136" customFormat="1" ht="15" customHeight="1" thickBot="1" x14ac:dyDescent="0.25">
      <c r="A18" s="133"/>
      <c r="B18" s="139"/>
      <c r="C18" s="141"/>
      <c r="D18" s="1206"/>
      <c r="E18" s="220"/>
      <c r="F18" s="75" t="s">
        <v>10</v>
      </c>
      <c r="G18" s="334">
        <f>SUM(G16:G17)</f>
        <v>126.8</v>
      </c>
      <c r="H18" s="115">
        <f>SUM(H16:H17)</f>
        <v>15</v>
      </c>
      <c r="I18" s="116">
        <f>SUM(I16:I17)</f>
        <v>15</v>
      </c>
      <c r="J18" s="174"/>
      <c r="K18" s="617"/>
      <c r="L18" s="619"/>
      <c r="M18" s="620"/>
      <c r="O18" s="137"/>
      <c r="P18" s="137"/>
      <c r="Q18" s="137"/>
    </row>
    <row r="19" spans="1:17" s="136" customFormat="1" ht="27" customHeight="1" x14ac:dyDescent="0.2">
      <c r="A19" s="1223" t="s">
        <v>6</v>
      </c>
      <c r="B19" s="1226" t="s">
        <v>6</v>
      </c>
      <c r="C19" s="1229" t="s">
        <v>11</v>
      </c>
      <c r="D19" s="1204" t="s">
        <v>35</v>
      </c>
      <c r="E19" s="1207" t="s">
        <v>121</v>
      </c>
      <c r="F19" s="4" t="s">
        <v>9</v>
      </c>
      <c r="G19" s="860">
        <f>25-5</f>
        <v>20</v>
      </c>
      <c r="H19" s="519">
        <f>30-5</f>
        <v>25</v>
      </c>
      <c r="I19" s="861">
        <f>30-5</f>
        <v>25</v>
      </c>
      <c r="J19" s="606" t="s">
        <v>12</v>
      </c>
      <c r="K19" s="735">
        <v>22</v>
      </c>
      <c r="L19" s="788">
        <v>22</v>
      </c>
      <c r="M19" s="779">
        <v>22</v>
      </c>
      <c r="P19" s="137"/>
    </row>
    <row r="20" spans="1:17" s="136" customFormat="1" ht="16.5" customHeight="1" x14ac:dyDescent="0.2">
      <c r="A20" s="1224"/>
      <c r="B20" s="1227"/>
      <c r="C20" s="1230"/>
      <c r="D20" s="1205"/>
      <c r="E20" s="1208"/>
      <c r="F20" s="819"/>
      <c r="G20" s="621"/>
      <c r="H20" s="623"/>
      <c r="I20" s="634"/>
      <c r="J20" s="762" t="s">
        <v>213</v>
      </c>
      <c r="K20" s="584">
        <v>60</v>
      </c>
      <c r="L20" s="104">
        <v>65</v>
      </c>
      <c r="M20" s="820">
        <v>70</v>
      </c>
      <c r="P20" s="137"/>
    </row>
    <row r="21" spans="1:17" s="136" customFormat="1" ht="19.5" customHeight="1" x14ac:dyDescent="0.2">
      <c r="A21" s="1224"/>
      <c r="B21" s="1227"/>
      <c r="C21" s="1230"/>
      <c r="D21" s="1205"/>
      <c r="E21" s="1208"/>
      <c r="F21" s="819"/>
      <c r="G21" s="622"/>
      <c r="H21" s="624"/>
      <c r="I21" s="815"/>
      <c r="J21" s="1202" t="s">
        <v>68</v>
      </c>
      <c r="K21" s="734">
        <v>515</v>
      </c>
      <c r="L21" s="787">
        <v>515</v>
      </c>
      <c r="M21" s="776">
        <v>515</v>
      </c>
    </row>
    <row r="22" spans="1:17" s="136" customFormat="1" ht="15" customHeight="1" thickBot="1" x14ac:dyDescent="0.25">
      <c r="A22" s="1224"/>
      <c r="B22" s="1227"/>
      <c r="C22" s="1230"/>
      <c r="D22" s="1205"/>
      <c r="E22" s="1208"/>
      <c r="F22" s="798" t="s">
        <v>10</v>
      </c>
      <c r="G22" s="334">
        <f t="shared" ref="G22:I22" si="0">+G19</f>
        <v>20</v>
      </c>
      <c r="H22" s="115">
        <f t="shared" si="0"/>
        <v>25</v>
      </c>
      <c r="I22" s="116">
        <f t="shared" si="0"/>
        <v>25</v>
      </c>
      <c r="J22" s="1203"/>
      <c r="K22" s="858"/>
      <c r="L22" s="619"/>
      <c r="M22" s="80"/>
    </row>
    <row r="23" spans="1:17" s="136" customFormat="1" ht="28.5" customHeight="1" x14ac:dyDescent="0.2">
      <c r="A23" s="1223" t="s">
        <v>6</v>
      </c>
      <c r="B23" s="1226" t="s">
        <v>6</v>
      </c>
      <c r="C23" s="1229" t="s">
        <v>13</v>
      </c>
      <c r="D23" s="1204" t="s">
        <v>51</v>
      </c>
      <c r="E23" s="1207" t="s">
        <v>121</v>
      </c>
      <c r="F23" s="4" t="s">
        <v>9</v>
      </c>
      <c r="G23" s="901">
        <v>81.099999999999994</v>
      </c>
      <c r="H23" s="165">
        <v>81.099999999999994</v>
      </c>
      <c r="I23" s="947">
        <v>81.099999999999994</v>
      </c>
      <c r="J23" s="26" t="s">
        <v>42</v>
      </c>
      <c r="K23" s="423">
        <v>1300</v>
      </c>
      <c r="L23" s="150">
        <v>1300</v>
      </c>
      <c r="M23" s="160">
        <v>1300</v>
      </c>
      <c r="N23" s="1201"/>
      <c r="O23" s="1201"/>
    </row>
    <row r="24" spans="1:17" s="136" customFormat="1" ht="33" customHeight="1" x14ac:dyDescent="0.2">
      <c r="A24" s="1224"/>
      <c r="B24" s="1227"/>
      <c r="C24" s="1230"/>
      <c r="D24" s="1205"/>
      <c r="E24" s="1208"/>
      <c r="F24" s="942"/>
      <c r="G24" s="965"/>
      <c r="H24" s="211"/>
      <c r="I24" s="352"/>
      <c r="J24" s="1202" t="s">
        <v>52</v>
      </c>
      <c r="K24" s="561">
        <v>31</v>
      </c>
      <c r="L24" s="834">
        <v>20</v>
      </c>
      <c r="M24" s="803">
        <v>20</v>
      </c>
      <c r="N24" s="1201"/>
      <c r="O24" s="1201"/>
    </row>
    <row r="25" spans="1:17" s="136" customFormat="1" ht="15" customHeight="1" thickBot="1" x14ac:dyDescent="0.25">
      <c r="A25" s="1225"/>
      <c r="B25" s="1228"/>
      <c r="C25" s="1231"/>
      <c r="D25" s="1206"/>
      <c r="E25" s="1209"/>
      <c r="F25" s="798" t="s">
        <v>10</v>
      </c>
      <c r="G25" s="334">
        <f>G23</f>
        <v>81.099999999999994</v>
      </c>
      <c r="H25" s="115">
        <f>H23</f>
        <v>81.099999999999994</v>
      </c>
      <c r="I25" s="116">
        <f>I23</f>
        <v>81.099999999999994</v>
      </c>
      <c r="J25" s="1203"/>
      <c r="K25" s="773"/>
      <c r="L25" s="806"/>
      <c r="M25" s="813"/>
      <c r="N25" s="1201"/>
      <c r="O25" s="1201"/>
    </row>
    <row r="26" spans="1:17" s="136" customFormat="1" ht="16.5" customHeight="1" x14ac:dyDescent="0.2">
      <c r="A26" s="131" t="s">
        <v>6</v>
      </c>
      <c r="B26" s="138" t="s">
        <v>6</v>
      </c>
      <c r="C26" s="140" t="s">
        <v>22</v>
      </c>
      <c r="D26" s="1204" t="s">
        <v>62</v>
      </c>
      <c r="E26" s="1207" t="s">
        <v>121</v>
      </c>
      <c r="F26" s="4" t="s">
        <v>9</v>
      </c>
      <c r="G26" s="523">
        <f>70-20</f>
        <v>50</v>
      </c>
      <c r="H26" s="519">
        <f>70-20</f>
        <v>50</v>
      </c>
      <c r="I26" s="328">
        <f>70-20</f>
        <v>50</v>
      </c>
      <c r="J26" s="161" t="s">
        <v>43</v>
      </c>
      <c r="K26" s="72">
        <v>2</v>
      </c>
      <c r="L26" s="307">
        <v>2</v>
      </c>
      <c r="M26" s="160">
        <v>2</v>
      </c>
      <c r="N26" s="1201"/>
      <c r="O26" s="1201"/>
    </row>
    <row r="27" spans="1:17" s="136" customFormat="1" ht="27" customHeight="1" x14ac:dyDescent="0.2">
      <c r="A27" s="132"/>
      <c r="B27" s="30"/>
      <c r="C27" s="31"/>
      <c r="D27" s="1205"/>
      <c r="E27" s="1208"/>
      <c r="F27" s="942"/>
      <c r="G27" s="817"/>
      <c r="H27" s="627"/>
      <c r="I27" s="794"/>
      <c r="J27" s="83" t="s">
        <v>178</v>
      </c>
      <c r="K27" s="835">
        <v>1</v>
      </c>
      <c r="L27" s="787">
        <v>1</v>
      </c>
      <c r="M27" s="776">
        <v>1</v>
      </c>
      <c r="N27" s="137"/>
    </row>
    <row r="28" spans="1:17" s="136" customFormat="1" ht="13.5" thickBot="1" x14ac:dyDescent="0.25">
      <c r="A28" s="133"/>
      <c r="B28" s="139"/>
      <c r="C28" s="141"/>
      <c r="D28" s="1206"/>
      <c r="E28" s="1209"/>
      <c r="F28" s="173" t="s">
        <v>10</v>
      </c>
      <c r="G28" s="334">
        <f>G26</f>
        <v>50</v>
      </c>
      <c r="H28" s="115">
        <f>H26</f>
        <v>50</v>
      </c>
      <c r="I28" s="116">
        <f>I26</f>
        <v>50</v>
      </c>
      <c r="J28" s="775"/>
      <c r="K28" s="308"/>
      <c r="L28" s="104"/>
      <c r="M28" s="636"/>
    </row>
    <row r="29" spans="1:17" s="136" customFormat="1" ht="28.5" customHeight="1" x14ac:dyDescent="0.2">
      <c r="A29" s="131" t="s">
        <v>6</v>
      </c>
      <c r="B29" s="138" t="s">
        <v>6</v>
      </c>
      <c r="C29" s="140" t="s">
        <v>34</v>
      </c>
      <c r="D29" s="1204" t="s">
        <v>214</v>
      </c>
      <c r="E29" s="1207" t="s">
        <v>122</v>
      </c>
      <c r="F29" s="1253" t="s">
        <v>9</v>
      </c>
      <c r="G29" s="523">
        <v>5</v>
      </c>
      <c r="H29" s="519">
        <v>5</v>
      </c>
      <c r="I29" s="328">
        <v>5</v>
      </c>
      <c r="J29" s="161" t="s">
        <v>212</v>
      </c>
      <c r="K29" s="72">
        <v>555</v>
      </c>
      <c r="L29" s="307">
        <v>555</v>
      </c>
      <c r="M29" s="160">
        <v>555</v>
      </c>
    </row>
    <row r="30" spans="1:17" s="136" customFormat="1" ht="21.75" customHeight="1" x14ac:dyDescent="0.2">
      <c r="A30" s="132"/>
      <c r="B30" s="30"/>
      <c r="C30" s="31"/>
      <c r="D30" s="1205"/>
      <c r="E30" s="1208"/>
      <c r="F30" s="1254"/>
      <c r="G30" s="817"/>
      <c r="H30" s="315"/>
      <c r="I30" s="795"/>
      <c r="J30" s="1255" t="s">
        <v>229</v>
      </c>
      <c r="K30" s="616">
        <v>6105</v>
      </c>
      <c r="L30" s="104">
        <v>6105</v>
      </c>
      <c r="M30" s="635">
        <v>6105</v>
      </c>
    </row>
    <row r="31" spans="1:17" s="136" customFormat="1" ht="15" customHeight="1" thickBot="1" x14ac:dyDescent="0.25">
      <c r="A31" s="133"/>
      <c r="B31" s="139"/>
      <c r="C31" s="141"/>
      <c r="D31" s="1206"/>
      <c r="E31" s="1209"/>
      <c r="F31" s="173" t="s">
        <v>10</v>
      </c>
      <c r="G31" s="334">
        <f>G29</f>
        <v>5</v>
      </c>
      <c r="H31" s="115">
        <f>H29</f>
        <v>5</v>
      </c>
      <c r="I31" s="116">
        <f>I29</f>
        <v>5</v>
      </c>
      <c r="J31" s="1256"/>
      <c r="K31" s="617"/>
      <c r="L31" s="619"/>
      <c r="M31" s="636"/>
      <c r="Q31" s="137"/>
    </row>
    <row r="32" spans="1:17" s="136" customFormat="1" ht="16.5" customHeight="1" thickBot="1" x14ac:dyDescent="0.25">
      <c r="A32" s="17" t="s">
        <v>6</v>
      </c>
      <c r="B32" s="8" t="s">
        <v>6</v>
      </c>
      <c r="C32" s="801"/>
      <c r="D32" s="1294" t="s">
        <v>14</v>
      </c>
      <c r="E32" s="1294"/>
      <c r="F32" s="1357"/>
      <c r="G32" s="144">
        <f>G28+G25+G22+G31+G18</f>
        <v>282.89999999999998</v>
      </c>
      <c r="H32" s="146">
        <f>H28+H25+H22+H31+H18</f>
        <v>176.1</v>
      </c>
      <c r="I32" s="145">
        <f>I28+I25+I22+I31+I18</f>
        <v>176.1</v>
      </c>
      <c r="J32" s="611"/>
      <c r="K32" s="1244"/>
      <c r="L32" s="1244"/>
      <c r="M32" s="1245"/>
      <c r="Q32" s="137"/>
    </row>
    <row r="33" spans="1:17" s="136" customFormat="1" ht="17.25" customHeight="1" thickBot="1" x14ac:dyDescent="0.25">
      <c r="A33" s="17" t="s">
        <v>6</v>
      </c>
      <c r="B33" s="8" t="s">
        <v>11</v>
      </c>
      <c r="C33" s="1246" t="s">
        <v>15</v>
      </c>
      <c r="D33" s="1247"/>
      <c r="E33" s="1247"/>
      <c r="F33" s="1247"/>
      <c r="G33" s="1247"/>
      <c r="H33" s="1247"/>
      <c r="I33" s="1247"/>
      <c r="J33" s="1247"/>
      <c r="K33" s="1247"/>
      <c r="L33" s="1247"/>
      <c r="M33" s="1248"/>
      <c r="Q33" s="137"/>
    </row>
    <row r="34" spans="1:17" s="136" customFormat="1" ht="27" customHeight="1" x14ac:dyDescent="0.2">
      <c r="A34" s="764" t="s">
        <v>6</v>
      </c>
      <c r="B34" s="766" t="s">
        <v>11</v>
      </c>
      <c r="C34" s="129" t="s">
        <v>6</v>
      </c>
      <c r="D34" s="1249" t="s">
        <v>16</v>
      </c>
      <c r="E34" s="807" t="s">
        <v>121</v>
      </c>
      <c r="F34" s="865" t="s">
        <v>9</v>
      </c>
      <c r="G34" s="586">
        <v>6609</v>
      </c>
      <c r="H34" s="587">
        <v>6669.6</v>
      </c>
      <c r="I34" s="753">
        <v>6629</v>
      </c>
      <c r="J34" s="984" t="s">
        <v>263</v>
      </c>
      <c r="K34" s="956">
        <v>2718</v>
      </c>
      <c r="L34" s="957">
        <v>2728</v>
      </c>
      <c r="M34" s="958">
        <v>2738</v>
      </c>
    </row>
    <row r="35" spans="1:17" s="136" customFormat="1" ht="27" customHeight="1" x14ac:dyDescent="0.2">
      <c r="A35" s="791"/>
      <c r="B35" s="767"/>
      <c r="C35" s="129"/>
      <c r="D35" s="1250"/>
      <c r="E35" s="940" t="s">
        <v>120</v>
      </c>
      <c r="F35" s="864" t="s">
        <v>17</v>
      </c>
      <c r="G35" s="809">
        <v>361.1</v>
      </c>
      <c r="H35" s="839">
        <v>361.1</v>
      </c>
      <c r="I35" s="814">
        <v>361.1</v>
      </c>
      <c r="J35" s="449" t="s">
        <v>264</v>
      </c>
      <c r="K35" s="654">
        <v>66</v>
      </c>
      <c r="L35" s="959">
        <v>66</v>
      </c>
      <c r="M35" s="960">
        <v>66</v>
      </c>
    </row>
    <row r="36" spans="1:17" s="136" customFormat="1" ht="27.75" customHeight="1" x14ac:dyDescent="0.2">
      <c r="A36" s="946"/>
      <c r="B36" s="945"/>
      <c r="C36" s="129"/>
      <c r="D36" s="949"/>
      <c r="E36" s="964"/>
      <c r="F36" s="864"/>
      <c r="G36" s="943"/>
      <c r="H36" s="839"/>
      <c r="I36" s="944"/>
      <c r="J36" s="449" t="s">
        <v>101</v>
      </c>
      <c r="K36" s="961">
        <v>49</v>
      </c>
      <c r="L36" s="669">
        <v>49</v>
      </c>
      <c r="M36" s="962">
        <v>49</v>
      </c>
    </row>
    <row r="37" spans="1:17" s="136" customFormat="1" ht="41.25" customHeight="1" x14ac:dyDescent="0.2">
      <c r="A37" s="791"/>
      <c r="B37" s="767"/>
      <c r="C37" s="129"/>
      <c r="D37" s="963" t="s">
        <v>18</v>
      </c>
      <c r="E37" s="152"/>
      <c r="F37" s="196" t="s">
        <v>97</v>
      </c>
      <c r="G37" s="197">
        <v>2382.6</v>
      </c>
      <c r="H37" s="198">
        <v>2382.6</v>
      </c>
      <c r="I37" s="199">
        <v>2382.6</v>
      </c>
      <c r="J37" s="941" t="s">
        <v>183</v>
      </c>
      <c r="K37" s="948">
        <v>20422</v>
      </c>
      <c r="L37" s="786">
        <v>20422</v>
      </c>
      <c r="M37" s="437">
        <v>20422</v>
      </c>
      <c r="O37" s="163"/>
    </row>
    <row r="38" spans="1:17" s="136" customFormat="1" ht="15.75" customHeight="1" x14ac:dyDescent="0.2">
      <c r="A38" s="791"/>
      <c r="B38" s="767"/>
      <c r="C38" s="129"/>
      <c r="D38" s="831"/>
      <c r="E38" s="152"/>
      <c r="F38" s="867"/>
      <c r="G38" s="868"/>
      <c r="H38" s="869"/>
      <c r="I38" s="870"/>
      <c r="J38" s="772" t="s">
        <v>136</v>
      </c>
      <c r="K38" s="734"/>
      <c r="L38" s="787">
        <v>2</v>
      </c>
      <c r="M38" s="84"/>
    </row>
    <row r="39" spans="1:17" s="136" customFormat="1" ht="25.5" customHeight="1" x14ac:dyDescent="0.2">
      <c r="A39" s="791"/>
      <c r="B39" s="767"/>
      <c r="C39" s="129"/>
      <c r="D39" s="529"/>
      <c r="E39" s="152"/>
      <c r="F39" s="867"/>
      <c r="G39" s="868"/>
      <c r="H39" s="869"/>
      <c r="I39" s="870"/>
      <c r="J39" s="77" t="s">
        <v>216</v>
      </c>
      <c r="K39" s="419"/>
      <c r="L39" s="61">
        <v>9</v>
      </c>
      <c r="M39" s="530"/>
    </row>
    <row r="40" spans="1:17" s="136" customFormat="1" ht="15.75" customHeight="1" x14ac:dyDescent="0.2">
      <c r="A40" s="791"/>
      <c r="B40" s="767"/>
      <c r="C40" s="129"/>
      <c r="D40" s="529"/>
      <c r="E40" s="152"/>
      <c r="F40" s="867"/>
      <c r="G40" s="868"/>
      <c r="H40" s="869"/>
      <c r="I40" s="870"/>
      <c r="J40" s="77" t="s">
        <v>83</v>
      </c>
      <c r="K40" s="582"/>
      <c r="L40" s="61">
        <v>12</v>
      </c>
      <c r="M40" s="531">
        <v>6</v>
      </c>
    </row>
    <row r="41" spans="1:17" s="136" customFormat="1" ht="16.5" customHeight="1" x14ac:dyDescent="0.2">
      <c r="A41" s="791"/>
      <c r="B41" s="767"/>
      <c r="C41" s="129"/>
      <c r="D41" s="416"/>
      <c r="E41" s="577"/>
      <c r="F41" s="849"/>
      <c r="G41" s="868"/>
      <c r="H41" s="869"/>
      <c r="I41" s="870"/>
      <c r="J41" s="77" t="s">
        <v>232</v>
      </c>
      <c r="K41" s="582"/>
      <c r="L41" s="98"/>
      <c r="M41" s="531">
        <v>1</v>
      </c>
    </row>
    <row r="42" spans="1:17" s="136" customFormat="1" ht="27.75" customHeight="1" x14ac:dyDescent="0.2">
      <c r="A42" s="791"/>
      <c r="B42" s="767"/>
      <c r="C42" s="129"/>
      <c r="D42" s="416"/>
      <c r="E42" s="577"/>
      <c r="F42" s="849"/>
      <c r="G42" s="868"/>
      <c r="H42" s="869"/>
      <c r="I42" s="870"/>
      <c r="J42" s="77" t="s">
        <v>230</v>
      </c>
      <c r="K42" s="419"/>
      <c r="L42" s="98"/>
      <c r="M42" s="531">
        <v>4</v>
      </c>
    </row>
    <row r="43" spans="1:17" s="136" customFormat="1" ht="26.25" customHeight="1" x14ac:dyDescent="0.2">
      <c r="A43" s="791"/>
      <c r="B43" s="767"/>
      <c r="C43" s="129"/>
      <c r="D43" s="416"/>
      <c r="E43" s="577"/>
      <c r="F43" s="421"/>
      <c r="G43" s="868"/>
      <c r="H43" s="883"/>
      <c r="I43" s="870"/>
      <c r="J43" s="48" t="s">
        <v>231</v>
      </c>
      <c r="K43" s="312"/>
      <c r="L43" s="639"/>
      <c r="M43" s="439">
        <v>1</v>
      </c>
    </row>
    <row r="44" spans="1:17" s="136" customFormat="1" ht="26.25" customHeight="1" x14ac:dyDescent="0.2">
      <c r="A44" s="791"/>
      <c r="B44" s="767"/>
      <c r="C44" s="129"/>
      <c r="D44" s="963" t="s">
        <v>19</v>
      </c>
      <c r="E44" s="152"/>
      <c r="F44" s="867" t="s">
        <v>97</v>
      </c>
      <c r="G44" s="197">
        <v>989.9</v>
      </c>
      <c r="H44" s="198">
        <v>1030.5</v>
      </c>
      <c r="I44" s="199">
        <v>989.9</v>
      </c>
      <c r="J44" s="142" t="s">
        <v>184</v>
      </c>
      <c r="K44" s="419">
        <v>48</v>
      </c>
      <c r="L44" s="61">
        <v>48</v>
      </c>
      <c r="M44" s="148">
        <v>48</v>
      </c>
    </row>
    <row r="45" spans="1:17" s="136" customFormat="1" ht="27" customHeight="1" x14ac:dyDescent="0.2">
      <c r="A45" s="791"/>
      <c r="B45" s="767"/>
      <c r="C45" s="129"/>
      <c r="D45" s="831"/>
      <c r="E45" s="152"/>
      <c r="F45" s="867"/>
      <c r="G45" s="867"/>
      <c r="H45" s="367"/>
      <c r="I45" s="199"/>
      <c r="J45" s="142" t="s">
        <v>170</v>
      </c>
      <c r="K45" s="422">
        <v>1</v>
      </c>
      <c r="L45" s="292"/>
      <c r="M45" s="84"/>
    </row>
    <row r="46" spans="1:17" s="136" customFormat="1" ht="15.75" customHeight="1" x14ac:dyDescent="0.2">
      <c r="A46" s="791"/>
      <c r="B46" s="767"/>
      <c r="C46" s="129"/>
      <c r="D46" s="528"/>
      <c r="E46" s="269"/>
      <c r="F46" s="867"/>
      <c r="G46" s="871"/>
      <c r="H46" s="367"/>
      <c r="I46" s="199"/>
      <c r="J46" s="142" t="s">
        <v>233</v>
      </c>
      <c r="K46" s="735">
        <v>1</v>
      </c>
      <c r="L46" s="330">
        <v>1</v>
      </c>
      <c r="M46" s="293"/>
    </row>
    <row r="47" spans="1:17" s="136" customFormat="1" ht="26.25" customHeight="1" x14ac:dyDescent="0.2">
      <c r="A47" s="791"/>
      <c r="B47" s="767"/>
      <c r="C47" s="129"/>
      <c r="D47" s="269"/>
      <c r="E47" s="577"/>
      <c r="F47" s="849"/>
      <c r="G47" s="872"/>
      <c r="H47" s="873"/>
      <c r="I47" s="874"/>
      <c r="J47" s="77" t="s">
        <v>235</v>
      </c>
      <c r="K47" s="638"/>
      <c r="L47" s="418">
        <v>1</v>
      </c>
      <c r="M47" s="409"/>
      <c r="N47" s="137"/>
    </row>
    <row r="48" spans="1:17" s="136" customFormat="1" ht="24" customHeight="1" x14ac:dyDescent="0.2">
      <c r="A48" s="791"/>
      <c r="B48" s="767"/>
      <c r="C48" s="129"/>
      <c r="D48" s="269"/>
      <c r="E48" s="577"/>
      <c r="F48" s="849"/>
      <c r="G48" s="872"/>
      <c r="H48" s="873"/>
      <c r="I48" s="874"/>
      <c r="J48" s="142" t="s">
        <v>270</v>
      </c>
      <c r="K48" s="735"/>
      <c r="L48" s="330">
        <v>1</v>
      </c>
      <c r="M48" s="293"/>
      <c r="N48" s="137"/>
    </row>
    <row r="49" spans="1:17" s="136" customFormat="1" ht="39" customHeight="1" x14ac:dyDescent="0.2">
      <c r="A49" s="791"/>
      <c r="B49" s="767"/>
      <c r="C49" s="129"/>
      <c r="D49" s="1251" t="s">
        <v>20</v>
      </c>
      <c r="E49" s="887"/>
      <c r="F49" s="196" t="s">
        <v>97</v>
      </c>
      <c r="G49" s="197">
        <v>796.4</v>
      </c>
      <c r="H49" s="198">
        <v>796.4</v>
      </c>
      <c r="I49" s="199">
        <v>796.4</v>
      </c>
      <c r="J49" s="82" t="s">
        <v>183</v>
      </c>
      <c r="K49" s="419">
        <v>11394</v>
      </c>
      <c r="L49" s="61">
        <v>11394</v>
      </c>
      <c r="M49" s="148">
        <v>11394</v>
      </c>
    </row>
    <row r="50" spans="1:17" s="136" customFormat="1" ht="17.25" customHeight="1" x14ac:dyDescent="0.2">
      <c r="A50" s="791"/>
      <c r="B50" s="767"/>
      <c r="C50" s="129"/>
      <c r="D50" s="1252"/>
      <c r="E50" s="574"/>
      <c r="F50" s="867"/>
      <c r="G50" s="871"/>
      <c r="H50" s="367"/>
      <c r="I50" s="199"/>
      <c r="J50" s="82" t="s">
        <v>124</v>
      </c>
      <c r="K50" s="734"/>
      <c r="L50" s="787">
        <v>1</v>
      </c>
      <c r="M50" s="85"/>
    </row>
    <row r="51" spans="1:17" s="136" customFormat="1" ht="15" customHeight="1" x14ac:dyDescent="0.2">
      <c r="A51" s="791"/>
      <c r="B51" s="767"/>
      <c r="C51" s="129"/>
      <c r="D51" s="575"/>
      <c r="E51" s="888"/>
      <c r="F51" s="849"/>
      <c r="G51" s="875"/>
      <c r="H51" s="873"/>
      <c r="I51" s="874"/>
      <c r="J51" s="800" t="s">
        <v>271</v>
      </c>
      <c r="K51" s="654"/>
      <c r="L51" s="633">
        <v>1</v>
      </c>
      <c r="M51" s="295">
        <v>1</v>
      </c>
    </row>
    <row r="52" spans="1:17" s="136" customFormat="1" ht="16.5" customHeight="1" x14ac:dyDescent="0.2">
      <c r="A52" s="791"/>
      <c r="B52" s="767"/>
      <c r="C52" s="129"/>
      <c r="D52" s="1251" t="s">
        <v>38</v>
      </c>
      <c r="E52" s="574"/>
      <c r="F52" s="196" t="s">
        <v>97</v>
      </c>
      <c r="G52" s="197">
        <v>1153.5</v>
      </c>
      <c r="H52" s="198">
        <v>1173.5</v>
      </c>
      <c r="I52" s="199">
        <v>1173.5</v>
      </c>
      <c r="J52" s="83" t="s">
        <v>241</v>
      </c>
      <c r="K52" s="734">
        <v>1</v>
      </c>
      <c r="L52" s="533"/>
      <c r="M52" s="409"/>
    </row>
    <row r="53" spans="1:17" s="136" customFormat="1" ht="24.75" customHeight="1" x14ac:dyDescent="0.2">
      <c r="A53" s="791"/>
      <c r="B53" s="767"/>
      <c r="C53" s="129"/>
      <c r="D53" s="1252"/>
      <c r="E53" s="370"/>
      <c r="F53" s="849"/>
      <c r="G53" s="876"/>
      <c r="H53" s="873"/>
      <c r="I53" s="874"/>
      <c r="J53" s="83" t="s">
        <v>218</v>
      </c>
      <c r="K53" s="734">
        <v>1</v>
      </c>
      <c r="L53" s="347"/>
      <c r="M53" s="409"/>
      <c r="N53" s="137"/>
    </row>
    <row r="54" spans="1:17" s="136" customFormat="1" ht="16.5" customHeight="1" x14ac:dyDescent="0.2">
      <c r="A54" s="791"/>
      <c r="B54" s="767"/>
      <c r="C54" s="129"/>
      <c r="D54" s="575"/>
      <c r="E54" s="370"/>
      <c r="F54" s="849"/>
      <c r="G54" s="876"/>
      <c r="H54" s="873"/>
      <c r="I54" s="874"/>
      <c r="J54" s="83" t="s">
        <v>261</v>
      </c>
      <c r="K54" s="734"/>
      <c r="L54" s="533">
        <v>1</v>
      </c>
      <c r="M54" s="409"/>
      <c r="N54" s="137"/>
    </row>
    <row r="55" spans="1:17" s="136" customFormat="1" ht="15.75" customHeight="1" x14ac:dyDescent="0.2">
      <c r="A55" s="791"/>
      <c r="B55" s="767"/>
      <c r="C55" s="129"/>
      <c r="D55" s="1241" t="s">
        <v>36</v>
      </c>
      <c r="E55" s="1242"/>
      <c r="F55" s="196" t="s">
        <v>97</v>
      </c>
      <c r="G55" s="208">
        <v>1120.8</v>
      </c>
      <c r="H55" s="783">
        <v>1120.8</v>
      </c>
      <c r="I55" s="884">
        <v>1120.8</v>
      </c>
      <c r="J55" s="142" t="s">
        <v>65</v>
      </c>
      <c r="K55" s="419">
        <v>12</v>
      </c>
      <c r="L55" s="61">
        <v>12</v>
      </c>
      <c r="M55" s="84">
        <v>12</v>
      </c>
      <c r="N55" s="1243"/>
      <c r="O55" s="1243"/>
      <c r="P55" s="1243"/>
      <c r="Q55" s="1243"/>
    </row>
    <row r="56" spans="1:17" s="136" customFormat="1" ht="14.25" customHeight="1" x14ac:dyDescent="0.2">
      <c r="A56" s="791"/>
      <c r="B56" s="767"/>
      <c r="C56" s="129"/>
      <c r="D56" s="1205"/>
      <c r="E56" s="1242"/>
      <c r="F56" s="867"/>
      <c r="G56" s="877"/>
      <c r="H56" s="878"/>
      <c r="I56" s="879"/>
      <c r="J56" s="142" t="s">
        <v>125</v>
      </c>
      <c r="K56" s="419">
        <v>4</v>
      </c>
      <c r="L56" s="103">
        <v>4</v>
      </c>
      <c r="M56" s="84">
        <v>4</v>
      </c>
    </row>
    <row r="57" spans="1:17" s="136" customFormat="1" ht="27.75" customHeight="1" x14ac:dyDescent="0.2">
      <c r="A57" s="791"/>
      <c r="B57" s="767"/>
      <c r="C57" s="129"/>
      <c r="D57" s="258"/>
      <c r="E57" s="1242"/>
      <c r="F57" s="867"/>
      <c r="G57" s="871"/>
      <c r="H57" s="367"/>
      <c r="I57" s="199"/>
      <c r="J57" s="142" t="s">
        <v>126</v>
      </c>
      <c r="K57" s="584">
        <v>5</v>
      </c>
      <c r="L57" s="292">
        <v>5</v>
      </c>
      <c r="M57" s="66">
        <v>5</v>
      </c>
      <c r="N57" s="137"/>
      <c r="O57" s="163"/>
    </row>
    <row r="58" spans="1:17" s="136" customFormat="1" ht="16.5" customHeight="1" x14ac:dyDescent="0.2">
      <c r="A58" s="791"/>
      <c r="B58" s="767"/>
      <c r="C58" s="129"/>
      <c r="D58" s="258"/>
      <c r="E58" s="1242"/>
      <c r="F58" s="867"/>
      <c r="G58" s="867"/>
      <c r="H58" s="367"/>
      <c r="I58" s="199"/>
      <c r="J58" s="151" t="s">
        <v>83</v>
      </c>
      <c r="K58" s="408">
        <v>1</v>
      </c>
      <c r="L58" s="292">
        <v>1</v>
      </c>
      <c r="M58" s="497"/>
      <c r="N58" s="137"/>
      <c r="O58" s="163"/>
    </row>
    <row r="59" spans="1:17" s="136" customFormat="1" ht="15.75" customHeight="1" x14ac:dyDescent="0.2">
      <c r="A59" s="791"/>
      <c r="B59" s="767"/>
      <c r="C59" s="129"/>
      <c r="D59" s="258"/>
      <c r="E59" s="1242"/>
      <c r="F59" s="867"/>
      <c r="G59" s="867"/>
      <c r="H59" s="367"/>
      <c r="I59" s="199"/>
      <c r="J59" s="142" t="s">
        <v>217</v>
      </c>
      <c r="K59" s="408">
        <v>1</v>
      </c>
      <c r="L59" s="292"/>
      <c r="M59" s="737"/>
      <c r="N59" s="137"/>
    </row>
    <row r="60" spans="1:17" s="136" customFormat="1" ht="15" customHeight="1" x14ac:dyDescent="0.2">
      <c r="A60" s="791"/>
      <c r="B60" s="767"/>
      <c r="C60" s="129"/>
      <c r="D60" s="258"/>
      <c r="E60" s="1242"/>
      <c r="F60" s="867"/>
      <c r="G60" s="867"/>
      <c r="H60" s="367"/>
      <c r="I60" s="199"/>
      <c r="J60" s="142" t="s">
        <v>240</v>
      </c>
      <c r="K60" s="408">
        <v>4</v>
      </c>
      <c r="L60" s="292"/>
      <c r="M60" s="737"/>
      <c r="N60" s="137"/>
    </row>
    <row r="61" spans="1:17" s="136" customFormat="1" ht="27" customHeight="1" x14ac:dyDescent="0.2">
      <c r="A61" s="791"/>
      <c r="B61" s="767"/>
      <c r="C61" s="129"/>
      <c r="D61" s="1257" t="s">
        <v>45</v>
      </c>
      <c r="E61" s="887"/>
      <c r="F61" s="1261" t="s">
        <v>97</v>
      </c>
      <c r="G61" s="885">
        <v>165.8</v>
      </c>
      <c r="H61" s="886">
        <v>165.8</v>
      </c>
      <c r="I61" s="199">
        <v>165.8</v>
      </c>
      <c r="J61" s="142" t="s">
        <v>66</v>
      </c>
      <c r="K61" s="422">
        <v>3</v>
      </c>
      <c r="L61" s="292">
        <v>3</v>
      </c>
      <c r="M61" s="66">
        <v>3</v>
      </c>
    </row>
    <row r="62" spans="1:17" s="136" customFormat="1" ht="30" customHeight="1" x14ac:dyDescent="0.2">
      <c r="A62" s="791"/>
      <c r="B62" s="767"/>
      <c r="C62" s="129"/>
      <c r="D62" s="1258"/>
      <c r="E62" s="152"/>
      <c r="F62" s="1262"/>
      <c r="G62" s="880"/>
      <c r="H62" s="881"/>
      <c r="I62" s="882"/>
      <c r="J62" s="83" t="s">
        <v>71</v>
      </c>
      <c r="K62" s="835">
        <v>13772</v>
      </c>
      <c r="L62" s="786">
        <f>+K62</f>
        <v>13772</v>
      </c>
      <c r="M62" s="437">
        <f>+K62</f>
        <v>13772</v>
      </c>
      <c r="N62" s="534"/>
    </row>
    <row r="63" spans="1:17" s="136" customFormat="1" ht="16.5" customHeight="1" thickBot="1" x14ac:dyDescent="0.25">
      <c r="A63" s="765"/>
      <c r="B63" s="768"/>
      <c r="C63" s="3"/>
      <c r="D63" s="830"/>
      <c r="E63" s="862"/>
      <c r="F63" s="850" t="s">
        <v>10</v>
      </c>
      <c r="G63" s="641">
        <f>SUM(G34:G35)</f>
        <v>6970.1</v>
      </c>
      <c r="H63" s="120">
        <f>SUM(H34:H35)</f>
        <v>7030.7000000000007</v>
      </c>
      <c r="I63" s="642">
        <f>SUM(I34:I35)</f>
        <v>6990.1</v>
      </c>
      <c r="J63" s="863"/>
      <c r="K63" s="837"/>
      <c r="L63" s="796"/>
      <c r="M63" s="777"/>
    </row>
    <row r="64" spans="1:17" s="136" customFormat="1" ht="29.25" customHeight="1" x14ac:dyDescent="0.2">
      <c r="A64" s="18" t="s">
        <v>6</v>
      </c>
      <c r="B64" s="766" t="s">
        <v>11</v>
      </c>
      <c r="C64" s="2" t="s">
        <v>11</v>
      </c>
      <c r="D64" s="259" t="s">
        <v>63</v>
      </c>
      <c r="E64" s="249" t="s">
        <v>120</v>
      </c>
      <c r="F64" s="818" t="s">
        <v>9</v>
      </c>
      <c r="G64" s="901">
        <v>2656.7</v>
      </c>
      <c r="H64" s="165">
        <v>2709.7</v>
      </c>
      <c r="I64" s="793">
        <v>2720.4</v>
      </c>
      <c r="J64" s="761" t="s">
        <v>64</v>
      </c>
      <c r="K64" s="822">
        <v>70</v>
      </c>
      <c r="L64" s="797">
        <v>70</v>
      </c>
      <c r="M64" s="160">
        <v>110</v>
      </c>
      <c r="O64" s="163"/>
    </row>
    <row r="65" spans="1:18" s="136" customFormat="1" ht="30.75" customHeight="1" x14ac:dyDescent="0.2">
      <c r="A65" s="20"/>
      <c r="B65" s="14"/>
      <c r="C65" s="5"/>
      <c r="D65" s="260" t="s">
        <v>21</v>
      </c>
      <c r="E65" s="244" t="s">
        <v>236</v>
      </c>
      <c r="F65" s="781" t="s">
        <v>97</v>
      </c>
      <c r="G65" s="885">
        <f>739-100-39</f>
        <v>600</v>
      </c>
      <c r="H65" s="886">
        <f>743-100</f>
        <v>643</v>
      </c>
      <c r="I65" s="199">
        <f>743-100</f>
        <v>643</v>
      </c>
      <c r="J65" s="33" t="s">
        <v>44</v>
      </c>
      <c r="K65" s="419">
        <v>243</v>
      </c>
      <c r="L65" s="61">
        <v>243</v>
      </c>
      <c r="M65" s="776">
        <v>243</v>
      </c>
      <c r="N65" s="535"/>
      <c r="O65" s="534"/>
      <c r="P65" s="534"/>
      <c r="Q65" s="534"/>
      <c r="R65" s="534"/>
    </row>
    <row r="66" spans="1:18" s="136" customFormat="1" ht="30" customHeight="1" x14ac:dyDescent="0.2">
      <c r="A66" s="19"/>
      <c r="B66" s="767"/>
      <c r="C66" s="129"/>
      <c r="D66" s="260" t="s">
        <v>89</v>
      </c>
      <c r="E66" s="246" t="s">
        <v>121</v>
      </c>
      <c r="F66" s="867" t="s">
        <v>97</v>
      </c>
      <c r="G66" s="197">
        <v>929.03</v>
      </c>
      <c r="H66" s="886">
        <v>929</v>
      </c>
      <c r="I66" s="199">
        <v>929</v>
      </c>
      <c r="J66" s="44" t="s">
        <v>58</v>
      </c>
      <c r="K66" s="889">
        <v>3.5</v>
      </c>
      <c r="L66" s="296">
        <v>3.5</v>
      </c>
      <c r="M66" s="659">
        <v>3.5</v>
      </c>
      <c r="N66" s="137"/>
    </row>
    <row r="67" spans="1:18" s="136" customFormat="1" ht="27" customHeight="1" x14ac:dyDescent="0.2">
      <c r="A67" s="19"/>
      <c r="B67" s="767"/>
      <c r="C67" s="129"/>
      <c r="D67" s="98" t="s">
        <v>90</v>
      </c>
      <c r="E67" s="247" t="s">
        <v>121</v>
      </c>
      <c r="F67" s="781" t="s">
        <v>97</v>
      </c>
      <c r="G67" s="197">
        <f>129-37</f>
        <v>92</v>
      </c>
      <c r="H67" s="198">
        <f>129-37</f>
        <v>92</v>
      </c>
      <c r="I67" s="199">
        <f>129-37</f>
        <v>92</v>
      </c>
      <c r="J67" s="142" t="s">
        <v>43</v>
      </c>
      <c r="K67" s="419">
        <v>27</v>
      </c>
      <c r="L67" s="61">
        <v>27</v>
      </c>
      <c r="M67" s="803">
        <v>27</v>
      </c>
    </row>
    <row r="68" spans="1:18" s="136" customFormat="1" ht="18.75" customHeight="1" x14ac:dyDescent="0.2">
      <c r="A68" s="19"/>
      <c r="B68" s="767"/>
      <c r="C68" s="129"/>
      <c r="D68" s="260" t="s">
        <v>91</v>
      </c>
      <c r="E68" s="247" t="s">
        <v>121</v>
      </c>
      <c r="F68" s="781" t="s">
        <v>97</v>
      </c>
      <c r="G68" s="782">
        <v>74</v>
      </c>
      <c r="H68" s="203">
        <v>74</v>
      </c>
      <c r="I68" s="205">
        <v>74</v>
      </c>
      <c r="J68" s="48" t="s">
        <v>43</v>
      </c>
      <c r="K68" s="890">
        <v>32</v>
      </c>
      <c r="L68" s="618">
        <v>32</v>
      </c>
      <c r="M68" s="736">
        <v>32</v>
      </c>
    </row>
    <row r="69" spans="1:18" s="136" customFormat="1" ht="27.75" customHeight="1" x14ac:dyDescent="0.2">
      <c r="A69" s="19"/>
      <c r="B69" s="767"/>
      <c r="C69" s="129"/>
      <c r="D69" s="260" t="s">
        <v>92</v>
      </c>
      <c r="E69" s="244" t="s">
        <v>180</v>
      </c>
      <c r="F69" s="781" t="s">
        <v>97</v>
      </c>
      <c r="G69" s="197">
        <f>168-40</f>
        <v>128</v>
      </c>
      <c r="H69" s="866">
        <f>168-40</f>
        <v>128</v>
      </c>
      <c r="I69" s="199">
        <f>168-40</f>
        <v>128</v>
      </c>
      <c r="J69" s="772" t="s">
        <v>67</v>
      </c>
      <c r="K69" s="835">
        <v>10</v>
      </c>
      <c r="L69" s="787">
        <v>10</v>
      </c>
      <c r="M69" s="66">
        <v>10</v>
      </c>
    </row>
    <row r="70" spans="1:18" s="136" customFormat="1" ht="26.25" customHeight="1" x14ac:dyDescent="0.2">
      <c r="A70" s="19"/>
      <c r="B70" s="767"/>
      <c r="C70" s="129"/>
      <c r="D70" s="1257" t="s">
        <v>132</v>
      </c>
      <c r="E70" s="166" t="s">
        <v>121</v>
      </c>
      <c r="F70" s="1260" t="s">
        <v>97</v>
      </c>
      <c r="G70" s="197">
        <v>759.6</v>
      </c>
      <c r="H70" s="198">
        <v>759.6</v>
      </c>
      <c r="I70" s="199">
        <v>765</v>
      </c>
      <c r="J70" s="772" t="s">
        <v>127</v>
      </c>
      <c r="K70" s="835">
        <v>1160</v>
      </c>
      <c r="L70" s="61">
        <v>1200</v>
      </c>
      <c r="M70" s="439">
        <v>1200</v>
      </c>
    </row>
    <row r="71" spans="1:18" s="136" customFormat="1" ht="25.5" customHeight="1" x14ac:dyDescent="0.2">
      <c r="A71" s="19"/>
      <c r="B71" s="767"/>
      <c r="C71" s="129"/>
      <c r="D71" s="1258"/>
      <c r="E71" s="169"/>
      <c r="F71" s="1260"/>
      <c r="G71" s="871"/>
      <c r="H71" s="367"/>
      <c r="I71" s="892"/>
      <c r="J71" s="772" t="s">
        <v>128</v>
      </c>
      <c r="K71" s="835">
        <v>480</v>
      </c>
      <c r="L71" s="342">
        <v>500</v>
      </c>
      <c r="M71" s="438">
        <v>500</v>
      </c>
    </row>
    <row r="72" spans="1:18" s="136" customFormat="1" ht="28.5" customHeight="1" x14ac:dyDescent="0.2">
      <c r="A72" s="19"/>
      <c r="B72" s="767"/>
      <c r="C72" s="129"/>
      <c r="D72" s="1258"/>
      <c r="E72" s="169"/>
      <c r="F72" s="1260"/>
      <c r="G72" s="893"/>
      <c r="H72" s="894"/>
      <c r="I72" s="895"/>
      <c r="J72" s="772" t="s">
        <v>129</v>
      </c>
      <c r="K72" s="835">
        <v>650</v>
      </c>
      <c r="L72" s="61">
        <v>670</v>
      </c>
      <c r="M72" s="437">
        <v>670</v>
      </c>
    </row>
    <row r="73" spans="1:18" s="136" customFormat="1" ht="17.25" customHeight="1" x14ac:dyDescent="0.2">
      <c r="A73" s="19"/>
      <c r="B73" s="767"/>
      <c r="C73" s="129"/>
      <c r="D73" s="1258"/>
      <c r="E73" s="169"/>
      <c r="F73" s="1260"/>
      <c r="G73" s="871"/>
      <c r="H73" s="367"/>
      <c r="I73" s="896"/>
      <c r="J73" s="772" t="s">
        <v>272</v>
      </c>
      <c r="K73" s="419">
        <v>30</v>
      </c>
      <c r="L73" s="61">
        <v>30</v>
      </c>
      <c r="M73" s="66">
        <v>30</v>
      </c>
    </row>
    <row r="74" spans="1:18" s="136" customFormat="1" ht="27" customHeight="1" x14ac:dyDescent="0.2">
      <c r="A74" s="19"/>
      <c r="B74" s="767"/>
      <c r="C74" s="129"/>
      <c r="D74" s="1259"/>
      <c r="E74" s="248"/>
      <c r="F74" s="1260"/>
      <c r="G74" s="893"/>
      <c r="H74" s="894"/>
      <c r="I74" s="895"/>
      <c r="J74" s="772" t="s">
        <v>131</v>
      </c>
      <c r="K74" s="835">
        <v>3</v>
      </c>
      <c r="L74" s="787">
        <v>3</v>
      </c>
      <c r="M74" s="737">
        <v>3</v>
      </c>
    </row>
    <row r="75" spans="1:18" s="136" customFormat="1" ht="28.9" customHeight="1" x14ac:dyDescent="0.2">
      <c r="A75" s="19"/>
      <c r="B75" s="767"/>
      <c r="C75" s="129"/>
      <c r="D75" s="260" t="s">
        <v>188</v>
      </c>
      <c r="E75" s="808" t="s">
        <v>181</v>
      </c>
      <c r="F75" s="781" t="s">
        <v>97</v>
      </c>
      <c r="G75" s="197">
        <v>60.4</v>
      </c>
      <c r="H75" s="198">
        <v>70.400000000000006</v>
      </c>
      <c r="I75" s="199">
        <v>70.400000000000006</v>
      </c>
      <c r="J75" s="44" t="s">
        <v>185</v>
      </c>
      <c r="K75" s="419">
        <v>186</v>
      </c>
      <c r="L75" s="61">
        <v>192</v>
      </c>
      <c r="M75" s="148">
        <v>192</v>
      </c>
      <c r="N75" s="137"/>
    </row>
    <row r="76" spans="1:18" s="136" customFormat="1" ht="27.75" customHeight="1" x14ac:dyDescent="0.2">
      <c r="A76" s="19"/>
      <c r="B76" s="767"/>
      <c r="C76" s="129"/>
      <c r="D76" s="829"/>
      <c r="E76" s="158"/>
      <c r="F76" s="897"/>
      <c r="G76" s="871"/>
      <c r="H76" s="367"/>
      <c r="I76" s="199"/>
      <c r="J76" s="44" t="s">
        <v>186</v>
      </c>
      <c r="K76" s="838">
        <v>14</v>
      </c>
      <c r="L76" s="62">
        <v>14</v>
      </c>
      <c r="M76" s="148">
        <v>14</v>
      </c>
    </row>
    <row r="77" spans="1:18" s="136" customFormat="1" ht="27.75" customHeight="1" x14ac:dyDescent="0.2">
      <c r="A77" s="19"/>
      <c r="B77" s="767"/>
      <c r="C77" s="129"/>
      <c r="D77" s="829"/>
      <c r="E77" s="158"/>
      <c r="F77" s="897"/>
      <c r="G77" s="893"/>
      <c r="H77" s="894"/>
      <c r="I77" s="898"/>
      <c r="J77" s="44" t="s">
        <v>162</v>
      </c>
      <c r="K77" s="408">
        <v>110</v>
      </c>
      <c r="L77" s="368">
        <v>112</v>
      </c>
      <c r="M77" s="148">
        <v>112</v>
      </c>
      <c r="N77" s="137"/>
    </row>
    <row r="78" spans="1:18" s="136" customFormat="1" ht="27.75" customHeight="1" x14ac:dyDescent="0.2">
      <c r="A78" s="19"/>
      <c r="B78" s="767"/>
      <c r="C78" s="129"/>
      <c r="D78" s="261"/>
      <c r="E78" s="245"/>
      <c r="F78" s="897"/>
      <c r="G78" s="871"/>
      <c r="H78" s="367"/>
      <c r="I78" s="199"/>
      <c r="J78" s="44" t="s">
        <v>163</v>
      </c>
      <c r="K78" s="616">
        <v>76</v>
      </c>
      <c r="L78" s="368">
        <v>80</v>
      </c>
      <c r="M78" s="66">
        <v>80</v>
      </c>
    </row>
    <row r="79" spans="1:18" s="136" customFormat="1" ht="39.75" customHeight="1" x14ac:dyDescent="0.2">
      <c r="A79" s="19"/>
      <c r="B79" s="767"/>
      <c r="C79" s="129"/>
      <c r="D79" s="829" t="s">
        <v>164</v>
      </c>
      <c r="E79" s="246" t="s">
        <v>121</v>
      </c>
      <c r="F79" s="781" t="s">
        <v>97</v>
      </c>
      <c r="G79" s="849">
        <v>10</v>
      </c>
      <c r="H79" s="203">
        <v>10</v>
      </c>
      <c r="I79" s="784">
        <v>10</v>
      </c>
      <c r="J79" s="44" t="s">
        <v>133</v>
      </c>
      <c r="K79" s="422">
        <v>3</v>
      </c>
      <c r="L79" s="292">
        <v>3</v>
      </c>
      <c r="M79" s="820">
        <v>3</v>
      </c>
    </row>
    <row r="80" spans="1:18" s="136" customFormat="1" ht="19.5" customHeight="1" x14ac:dyDescent="0.2">
      <c r="A80" s="19"/>
      <c r="B80" s="767"/>
      <c r="C80" s="129"/>
      <c r="D80" s="1257" t="s">
        <v>266</v>
      </c>
      <c r="E80" s="162" t="s">
        <v>121</v>
      </c>
      <c r="F80" s="774" t="s">
        <v>97</v>
      </c>
      <c r="G80" s="193">
        <v>3.7</v>
      </c>
      <c r="H80" s="194">
        <v>3.7</v>
      </c>
      <c r="I80" s="195">
        <v>9</v>
      </c>
      <c r="J80" s="44" t="s">
        <v>55</v>
      </c>
      <c r="K80" s="616">
        <v>70</v>
      </c>
      <c r="L80" s="618">
        <v>70</v>
      </c>
      <c r="M80" s="736">
        <v>110</v>
      </c>
    </row>
    <row r="81" spans="1:16" s="136" customFormat="1" ht="16.5" customHeight="1" thickBot="1" x14ac:dyDescent="0.25">
      <c r="A81" s="21"/>
      <c r="B81" s="768"/>
      <c r="C81" s="3"/>
      <c r="D81" s="1266"/>
      <c r="E81" s="159"/>
      <c r="F81" s="798" t="s">
        <v>10</v>
      </c>
      <c r="G81" s="114">
        <f>G64</f>
        <v>2656.7</v>
      </c>
      <c r="H81" s="115">
        <f>H64</f>
        <v>2709.7</v>
      </c>
      <c r="I81" s="116">
        <f>I64</f>
        <v>2720.4</v>
      </c>
      <c r="J81" s="34"/>
      <c r="K81" s="858"/>
      <c r="L81" s="619"/>
      <c r="M81" s="620"/>
    </row>
    <row r="82" spans="1:16" s="136" customFormat="1" ht="26.25" customHeight="1" x14ac:dyDescent="0.2">
      <c r="A82" s="1223" t="s">
        <v>6</v>
      </c>
      <c r="B82" s="1226" t="s">
        <v>11</v>
      </c>
      <c r="C82" s="1229" t="s">
        <v>13</v>
      </c>
      <c r="D82" s="1205" t="s">
        <v>47</v>
      </c>
      <c r="E82" s="1207" t="s">
        <v>121</v>
      </c>
      <c r="F82" s="859" t="s">
        <v>9</v>
      </c>
      <c r="G82" s="542">
        <v>89.9</v>
      </c>
      <c r="H82" s="848">
        <v>89.9</v>
      </c>
      <c r="I82" s="328">
        <v>89.9</v>
      </c>
      <c r="J82" s="26" t="s">
        <v>46</v>
      </c>
      <c r="K82" s="423">
        <v>9970.7000000000007</v>
      </c>
      <c r="L82" s="150">
        <v>9970.7000000000007</v>
      </c>
      <c r="M82" s="160">
        <v>9970.7000000000007</v>
      </c>
      <c r="N82" s="137"/>
    </row>
    <row r="83" spans="1:16" s="136" customFormat="1" ht="26.25" customHeight="1" x14ac:dyDescent="0.2">
      <c r="A83" s="1224"/>
      <c r="B83" s="1227"/>
      <c r="C83" s="1230"/>
      <c r="D83" s="1205"/>
      <c r="E83" s="1208"/>
      <c r="F83" s="214"/>
      <c r="G83" s="952"/>
      <c r="H83" s="626"/>
      <c r="I83" s="845"/>
      <c r="J83" s="82" t="s">
        <v>210</v>
      </c>
      <c r="K83" s="853">
        <v>240</v>
      </c>
      <c r="L83" s="104">
        <v>240</v>
      </c>
      <c r="M83" s="820">
        <v>240</v>
      </c>
      <c r="N83" s="137"/>
    </row>
    <row r="84" spans="1:16" s="136" customFormat="1" ht="27" customHeight="1" x14ac:dyDescent="0.2">
      <c r="A84" s="1224"/>
      <c r="B84" s="1227"/>
      <c r="C84" s="1230"/>
      <c r="D84" s="1205"/>
      <c r="E84" s="1208"/>
      <c r="F84" s="674"/>
      <c r="G84" s="953"/>
      <c r="H84" s="954"/>
      <c r="I84" s="795"/>
      <c r="J84" s="82" t="s">
        <v>211</v>
      </c>
      <c r="K84" s="422">
        <v>143.30000000000001</v>
      </c>
      <c r="L84" s="292">
        <v>143.30000000000001</v>
      </c>
      <c r="M84" s="66">
        <v>143.30000000000001</v>
      </c>
      <c r="N84" s="137"/>
    </row>
    <row r="85" spans="1:16" s="136" customFormat="1" ht="20.25" customHeight="1" x14ac:dyDescent="0.2">
      <c r="A85" s="1224"/>
      <c r="B85" s="1227"/>
      <c r="C85" s="1230"/>
      <c r="D85" s="1205"/>
      <c r="E85" s="1208"/>
      <c r="F85" s="538" t="s">
        <v>9</v>
      </c>
      <c r="G85" s="605">
        <v>10.4</v>
      </c>
      <c r="H85" s="608">
        <v>10.4</v>
      </c>
      <c r="I85" s="955">
        <v>10.4</v>
      </c>
      <c r="J85" s="1202" t="s">
        <v>102</v>
      </c>
      <c r="K85" s="1267">
        <v>152</v>
      </c>
      <c r="L85" s="1269">
        <v>152</v>
      </c>
      <c r="M85" s="1271">
        <v>152</v>
      </c>
    </row>
    <row r="86" spans="1:16" s="136" customFormat="1" ht="15.75" customHeight="1" thickBot="1" x14ac:dyDescent="0.25">
      <c r="A86" s="1225"/>
      <c r="B86" s="1228"/>
      <c r="C86" s="1231"/>
      <c r="D86" s="1206"/>
      <c r="E86" s="1209"/>
      <c r="F86" s="798" t="s">
        <v>10</v>
      </c>
      <c r="G86" s="334">
        <f>SUM(G82:G85)</f>
        <v>100.30000000000001</v>
      </c>
      <c r="H86" s="124">
        <f>SUM(H82:H85)</f>
        <v>100.30000000000001</v>
      </c>
      <c r="I86" s="116">
        <f>SUM(I82:I85)</f>
        <v>100.30000000000001</v>
      </c>
      <c r="J86" s="1203"/>
      <c r="K86" s="1268"/>
      <c r="L86" s="1270"/>
      <c r="M86" s="1272"/>
    </row>
    <row r="87" spans="1:16" s="136" customFormat="1" ht="22.5" customHeight="1" x14ac:dyDescent="0.2">
      <c r="A87" s="132" t="s">
        <v>6</v>
      </c>
      <c r="B87" s="767" t="s">
        <v>11</v>
      </c>
      <c r="C87" s="760" t="s">
        <v>22</v>
      </c>
      <c r="D87" s="1263" t="s">
        <v>53</v>
      </c>
      <c r="E87" s="153" t="s">
        <v>121</v>
      </c>
      <c r="F87" s="28" t="s">
        <v>9</v>
      </c>
      <c r="G87" s="856">
        <v>135.1</v>
      </c>
      <c r="H87" s="60">
        <v>135.1</v>
      </c>
      <c r="I87" s="91">
        <v>135.1</v>
      </c>
      <c r="J87" s="1264" t="s">
        <v>54</v>
      </c>
      <c r="K87" s="515">
        <v>2041</v>
      </c>
      <c r="L87" s="515">
        <v>2041</v>
      </c>
      <c r="M87" s="516">
        <v>2041</v>
      </c>
    </row>
    <row r="88" spans="1:16" s="136" customFormat="1" ht="16.5" customHeight="1" thickBot="1" x14ac:dyDescent="0.25">
      <c r="A88" s="132"/>
      <c r="B88" s="767"/>
      <c r="C88" s="760"/>
      <c r="D88" s="1258"/>
      <c r="E88" s="87"/>
      <c r="F88" s="798" t="s">
        <v>10</v>
      </c>
      <c r="G88" s="334">
        <f t="shared" ref="G88:I88" si="1">+G87</f>
        <v>135.1</v>
      </c>
      <c r="H88" s="115">
        <f t="shared" si="1"/>
        <v>135.1</v>
      </c>
      <c r="I88" s="125">
        <f t="shared" si="1"/>
        <v>135.1</v>
      </c>
      <c r="J88" s="1265"/>
      <c r="K88" s="789"/>
      <c r="L88" s="806"/>
      <c r="M88" s="475"/>
    </row>
    <row r="89" spans="1:16" s="136" customFormat="1" ht="39.75" customHeight="1" x14ac:dyDescent="0.2">
      <c r="A89" s="18" t="s">
        <v>6</v>
      </c>
      <c r="B89" s="138" t="s">
        <v>11</v>
      </c>
      <c r="C89" s="64" t="s">
        <v>34</v>
      </c>
      <c r="D89" s="1263" t="s">
        <v>70</v>
      </c>
      <c r="E89" s="88" t="s">
        <v>74</v>
      </c>
      <c r="F89" s="69" t="s">
        <v>40</v>
      </c>
      <c r="G89" s="950">
        <v>33</v>
      </c>
      <c r="H89" s="119"/>
      <c r="I89" s="689"/>
      <c r="J89" s="161" t="s">
        <v>137</v>
      </c>
      <c r="K89" s="423">
        <v>100</v>
      </c>
      <c r="L89" s="804"/>
      <c r="M89" s="778"/>
    </row>
    <row r="90" spans="1:16" s="136" customFormat="1" ht="26.25" customHeight="1" x14ac:dyDescent="0.2">
      <c r="A90" s="19"/>
      <c r="B90" s="30"/>
      <c r="C90" s="65"/>
      <c r="D90" s="1258"/>
      <c r="E90" s="273" t="s">
        <v>120</v>
      </c>
      <c r="F90" s="847" t="s">
        <v>9</v>
      </c>
      <c r="G90" s="605"/>
      <c r="H90" s="755">
        <v>3</v>
      </c>
      <c r="I90" s="281">
        <v>3</v>
      </c>
      <c r="J90" s="49" t="s">
        <v>156</v>
      </c>
      <c r="K90" s="419">
        <v>100</v>
      </c>
      <c r="L90" s="61">
        <v>100</v>
      </c>
      <c r="M90" s="148">
        <v>100</v>
      </c>
    </row>
    <row r="91" spans="1:16" s="136" customFormat="1" ht="27.75" customHeight="1" x14ac:dyDescent="0.2">
      <c r="A91" s="19"/>
      <c r="B91" s="30"/>
      <c r="C91" s="65"/>
      <c r="D91" s="1258"/>
      <c r="E91" s="89"/>
      <c r="F91" s="846" t="s">
        <v>40</v>
      </c>
      <c r="G91" s="757">
        <v>3.2</v>
      </c>
      <c r="H91" s="844"/>
      <c r="I91" s="951"/>
      <c r="J91" s="142" t="s">
        <v>175</v>
      </c>
      <c r="K91" s="419">
        <v>100</v>
      </c>
      <c r="L91" s="298"/>
      <c r="M91" s="148"/>
    </row>
    <row r="92" spans="1:16" s="136" customFormat="1" ht="28.5" customHeight="1" x14ac:dyDescent="0.2">
      <c r="A92" s="19"/>
      <c r="B92" s="30"/>
      <c r="C92" s="65"/>
      <c r="D92" s="1258"/>
      <c r="E92" s="89"/>
      <c r="F92" s="902"/>
      <c r="G92" s="903"/>
      <c r="H92" s="904"/>
      <c r="I92" s="905"/>
      <c r="J92" s="1255" t="s">
        <v>134</v>
      </c>
      <c r="K92" s="836">
        <v>35</v>
      </c>
      <c r="L92" s="834">
        <v>35</v>
      </c>
      <c r="M92" s="776">
        <v>35</v>
      </c>
      <c r="N92" s="1281"/>
      <c r="O92" s="1282"/>
      <c r="P92" s="137"/>
    </row>
    <row r="93" spans="1:16" s="136" customFormat="1" ht="17.25" customHeight="1" thickBot="1" x14ac:dyDescent="0.25">
      <c r="A93" s="19"/>
      <c r="B93" s="30"/>
      <c r="C93" s="65"/>
      <c r="D93" s="1266"/>
      <c r="E93" s="89"/>
      <c r="F93" s="798" t="s">
        <v>10</v>
      </c>
      <c r="G93" s="334">
        <f t="shared" ref="G93:I93" si="2">SUM(G89:G92)</f>
        <v>36.200000000000003</v>
      </c>
      <c r="H93" s="115">
        <f t="shared" si="2"/>
        <v>3</v>
      </c>
      <c r="I93" s="116">
        <f t="shared" si="2"/>
        <v>3</v>
      </c>
      <c r="J93" s="1256"/>
      <c r="K93" s="773"/>
      <c r="L93" s="806"/>
      <c r="M93" s="777"/>
    </row>
    <row r="94" spans="1:16" s="136" customFormat="1" ht="33.75" customHeight="1" x14ac:dyDescent="0.2">
      <c r="A94" s="1273" t="s">
        <v>6</v>
      </c>
      <c r="B94" s="1226" t="s">
        <v>11</v>
      </c>
      <c r="C94" s="1283" t="s">
        <v>49</v>
      </c>
      <c r="D94" s="1275" t="s">
        <v>93</v>
      </c>
      <c r="E94" s="153" t="s">
        <v>121</v>
      </c>
      <c r="F94" s="69" t="s">
        <v>9</v>
      </c>
      <c r="G94" s="724">
        <v>18.5</v>
      </c>
      <c r="H94" s="725">
        <v>19.899999999999999</v>
      </c>
      <c r="I94" s="91">
        <v>2</v>
      </c>
      <c r="J94" s="1284" t="s">
        <v>94</v>
      </c>
      <c r="K94" s="822">
        <v>100</v>
      </c>
      <c r="L94" s="797">
        <v>100</v>
      </c>
      <c r="M94" s="778">
        <v>100</v>
      </c>
      <c r="N94" s="411"/>
      <c r="O94" s="412"/>
    </row>
    <row r="95" spans="1:16" s="136" customFormat="1" ht="13.5" customHeight="1" thickBot="1" x14ac:dyDescent="0.25">
      <c r="A95" s="1274"/>
      <c r="B95" s="1228"/>
      <c r="C95" s="1279"/>
      <c r="D95" s="1276"/>
      <c r="E95" s="90"/>
      <c r="F95" s="173" t="s">
        <v>10</v>
      </c>
      <c r="G95" s="628">
        <f>+G94</f>
        <v>18.5</v>
      </c>
      <c r="H95" s="124">
        <f>+H94</f>
        <v>19.899999999999999</v>
      </c>
      <c r="I95" s="125">
        <f>+I94</f>
        <v>2</v>
      </c>
      <c r="J95" s="1203"/>
      <c r="K95" s="789"/>
      <c r="L95" s="806"/>
      <c r="M95" s="777"/>
    </row>
    <row r="96" spans="1:16" s="136" customFormat="1" ht="18.75" customHeight="1" x14ac:dyDescent="0.2">
      <c r="A96" s="1273" t="s">
        <v>6</v>
      </c>
      <c r="B96" s="1226" t="s">
        <v>11</v>
      </c>
      <c r="C96" s="825" t="s">
        <v>50</v>
      </c>
      <c r="D96" s="1275" t="s">
        <v>260</v>
      </c>
      <c r="E96" s="153" t="s">
        <v>122</v>
      </c>
      <c r="F96" s="69" t="s">
        <v>9</v>
      </c>
      <c r="G96" s="857">
        <v>50</v>
      </c>
      <c r="H96" s="842"/>
      <c r="I96" s="843"/>
      <c r="J96" s="785" t="s">
        <v>215</v>
      </c>
      <c r="K96" s="822">
        <v>100</v>
      </c>
      <c r="L96" s="804"/>
      <c r="M96" s="778"/>
    </row>
    <row r="97" spans="1:15" s="136" customFormat="1" ht="16.5" customHeight="1" thickBot="1" x14ac:dyDescent="0.25">
      <c r="A97" s="1274"/>
      <c r="B97" s="1228"/>
      <c r="C97" s="826"/>
      <c r="D97" s="1276"/>
      <c r="E97" s="90"/>
      <c r="F97" s="173" t="s">
        <v>10</v>
      </c>
      <c r="G97" s="123">
        <f>G96</f>
        <v>50</v>
      </c>
      <c r="H97" s="124">
        <f>H96</f>
        <v>0</v>
      </c>
      <c r="I97" s="125">
        <f>I96</f>
        <v>0</v>
      </c>
      <c r="J97" s="773"/>
      <c r="K97" s="789"/>
      <c r="L97" s="806"/>
      <c r="M97" s="777"/>
    </row>
    <row r="98" spans="1:15" s="136" customFormat="1" ht="18" customHeight="1" x14ac:dyDescent="0.2">
      <c r="A98" s="1277" t="s">
        <v>6</v>
      </c>
      <c r="B98" s="1227" t="s">
        <v>11</v>
      </c>
      <c r="C98" s="1278" t="s">
        <v>117</v>
      </c>
      <c r="D98" s="1280" t="s">
        <v>242</v>
      </c>
      <c r="E98" s="166" t="s">
        <v>121</v>
      </c>
      <c r="F98" s="816" t="s">
        <v>40</v>
      </c>
      <c r="G98" s="542">
        <v>250</v>
      </c>
      <c r="H98" s="527"/>
      <c r="I98" s="190"/>
      <c r="J98" s="1286" t="s">
        <v>215</v>
      </c>
      <c r="K98" s="1287">
        <v>100</v>
      </c>
      <c r="L98" s="1289"/>
      <c r="M98" s="1291"/>
    </row>
    <row r="99" spans="1:15" s="136" customFormat="1" ht="15" customHeight="1" thickBot="1" x14ac:dyDescent="0.25">
      <c r="A99" s="1274"/>
      <c r="B99" s="1228"/>
      <c r="C99" s="1279"/>
      <c r="D99" s="1276"/>
      <c r="E99" s="166"/>
      <c r="F99" s="75" t="s">
        <v>10</v>
      </c>
      <c r="G99" s="334">
        <f>+G98</f>
        <v>250</v>
      </c>
      <c r="H99" s="115">
        <f>+H98</f>
        <v>0</v>
      </c>
      <c r="I99" s="116">
        <f>+I98</f>
        <v>0</v>
      </c>
      <c r="J99" s="1203"/>
      <c r="K99" s="1288"/>
      <c r="L99" s="1290"/>
      <c r="M99" s="1292"/>
      <c r="N99" s="414"/>
      <c r="O99" s="414"/>
    </row>
    <row r="100" spans="1:15" s="136" customFormat="1" ht="15" customHeight="1" thickBot="1" x14ac:dyDescent="0.25">
      <c r="A100" s="51" t="s">
        <v>6</v>
      </c>
      <c r="B100" s="8" t="s">
        <v>11</v>
      </c>
      <c r="C100" s="1293" t="s">
        <v>14</v>
      </c>
      <c r="D100" s="1294"/>
      <c r="E100" s="1294"/>
      <c r="F100" s="1294"/>
      <c r="G100" s="144">
        <f>+G63+G81+G86+G88+G93+G95+G99+G97</f>
        <v>10216.9</v>
      </c>
      <c r="H100" s="146">
        <f>+H63+H81+H86+H88+H93+H95+H99</f>
        <v>9998.7000000000007</v>
      </c>
      <c r="I100" s="145">
        <f>+I63+I81+I86+I88+I93+I95+I99</f>
        <v>9950.9</v>
      </c>
      <c r="J100" s="1295"/>
      <c r="K100" s="1296"/>
      <c r="L100" s="1296"/>
      <c r="M100" s="1297"/>
      <c r="N100" s="414"/>
      <c r="O100" s="414"/>
    </row>
    <row r="101" spans="1:15" s="136" customFormat="1" ht="16.149999999999999" customHeight="1" thickBot="1" x14ac:dyDescent="0.25">
      <c r="A101" s="22" t="s">
        <v>6</v>
      </c>
      <c r="B101" s="52" t="s">
        <v>13</v>
      </c>
      <c r="C101" s="1246" t="s">
        <v>76</v>
      </c>
      <c r="D101" s="1247"/>
      <c r="E101" s="1247"/>
      <c r="F101" s="1247"/>
      <c r="G101" s="1247"/>
      <c r="H101" s="1247"/>
      <c r="I101" s="1247"/>
      <c r="J101" s="1247"/>
      <c r="K101" s="1247"/>
      <c r="L101" s="1247"/>
      <c r="M101" s="1248"/>
      <c r="N101" s="413"/>
      <c r="O101" s="414"/>
    </row>
    <row r="102" spans="1:15" s="136" customFormat="1" ht="15" customHeight="1" x14ac:dyDescent="0.2">
      <c r="A102" s="126" t="s">
        <v>6</v>
      </c>
      <c r="B102" s="127" t="s">
        <v>13</v>
      </c>
      <c r="C102" s="128" t="s">
        <v>6</v>
      </c>
      <c r="D102" s="1358" t="s">
        <v>77</v>
      </c>
      <c r="E102" s="185"/>
      <c r="F102" s="154" t="s">
        <v>9</v>
      </c>
      <c r="G102" s="910">
        <v>168.9</v>
      </c>
      <c r="H102" s="647">
        <v>1513</v>
      </c>
      <c r="I102" s="658">
        <v>5212.3999999999996</v>
      </c>
      <c r="J102" s="188"/>
      <c r="K102" s="785"/>
      <c r="L102" s="804"/>
      <c r="M102" s="778"/>
      <c r="N102" s="414"/>
      <c r="O102" s="414"/>
    </row>
    <row r="103" spans="1:15" s="136" customFormat="1" ht="14.25" customHeight="1" x14ac:dyDescent="0.2">
      <c r="A103" s="126"/>
      <c r="B103" s="127"/>
      <c r="C103" s="128"/>
      <c r="D103" s="1359"/>
      <c r="E103" s="200"/>
      <c r="F103" s="541" t="s">
        <v>59</v>
      </c>
      <c r="G103" s="910"/>
      <c r="H103" s="647">
        <v>3050</v>
      </c>
      <c r="I103" s="658"/>
      <c r="J103" s="50"/>
      <c r="K103" s="771"/>
      <c r="L103" s="805"/>
      <c r="M103" s="803"/>
      <c r="N103" s="414"/>
      <c r="O103" s="414"/>
    </row>
    <row r="104" spans="1:15" s="136" customFormat="1" ht="15" customHeight="1" x14ac:dyDescent="0.2">
      <c r="A104" s="126"/>
      <c r="B104" s="127"/>
      <c r="C104" s="128"/>
      <c r="D104" s="907"/>
      <c r="E104" s="908"/>
      <c r="F104" s="446" t="s">
        <v>24</v>
      </c>
      <c r="G104" s="917">
        <v>300</v>
      </c>
      <c r="H104" s="647">
        <v>2662</v>
      </c>
      <c r="I104" s="658">
        <v>962.1</v>
      </c>
      <c r="J104" s="833"/>
      <c r="K104" s="771"/>
      <c r="L104" s="832"/>
      <c r="M104" s="803"/>
      <c r="N104" s="414"/>
      <c r="O104" s="909"/>
    </row>
    <row r="105" spans="1:15" s="136" customFormat="1" ht="14.25" customHeight="1" x14ac:dyDescent="0.2">
      <c r="A105" s="132"/>
      <c r="B105" s="767"/>
      <c r="C105" s="128"/>
      <c r="D105" s="260" t="s">
        <v>116</v>
      </c>
      <c r="E105" s="350" t="s">
        <v>120</v>
      </c>
      <c r="F105" s="196" t="s">
        <v>97</v>
      </c>
      <c r="G105" s="911">
        <v>93.9</v>
      </c>
      <c r="H105" s="203">
        <v>950</v>
      </c>
      <c r="I105" s="784">
        <v>2896.5</v>
      </c>
      <c r="J105" s="77" t="s">
        <v>86</v>
      </c>
      <c r="K105" s="53">
        <v>1</v>
      </c>
      <c r="L105" s="298"/>
      <c r="M105" s="148"/>
      <c r="N105" s="414"/>
      <c r="O105" s="414"/>
    </row>
    <row r="106" spans="1:15" s="136" customFormat="1" ht="13.5" customHeight="1" x14ac:dyDescent="0.2">
      <c r="A106" s="132"/>
      <c r="B106" s="767"/>
      <c r="C106" s="128"/>
      <c r="D106" s="829"/>
      <c r="E106" s="680" t="s">
        <v>23</v>
      </c>
      <c r="F106" s="196" t="s">
        <v>99</v>
      </c>
      <c r="G106" s="782"/>
      <c r="H106" s="203">
        <v>1550</v>
      </c>
      <c r="I106" s="784"/>
      <c r="J106" s="772" t="s">
        <v>152</v>
      </c>
      <c r="K106" s="835">
        <v>4</v>
      </c>
      <c r="L106" s="787">
        <v>74</v>
      </c>
      <c r="M106" s="776">
        <v>100</v>
      </c>
      <c r="N106" s="414"/>
      <c r="O106" s="414"/>
    </row>
    <row r="107" spans="1:15" s="136" customFormat="1" ht="6.75" customHeight="1" x14ac:dyDescent="0.2">
      <c r="A107" s="132"/>
      <c r="B107" s="767"/>
      <c r="C107" s="128"/>
      <c r="D107" s="261"/>
      <c r="E107" s="267"/>
      <c r="F107" s="196" t="s">
        <v>100</v>
      </c>
      <c r="G107" s="782">
        <v>300</v>
      </c>
      <c r="H107" s="203">
        <v>1700</v>
      </c>
      <c r="I107" s="784"/>
      <c r="J107" s="824"/>
      <c r="K107" s="823"/>
      <c r="L107" s="788"/>
      <c r="M107" s="779"/>
      <c r="N107" s="414"/>
      <c r="O107" s="414"/>
    </row>
    <row r="108" spans="1:15" s="136" customFormat="1" ht="16.5" customHeight="1" x14ac:dyDescent="0.2">
      <c r="A108" s="132"/>
      <c r="B108" s="767"/>
      <c r="C108" s="128"/>
      <c r="D108" s="1257" t="s">
        <v>203</v>
      </c>
      <c r="E108" s="354" t="s">
        <v>244</v>
      </c>
      <c r="F108" s="912" t="s">
        <v>97</v>
      </c>
      <c r="G108" s="207">
        <f>90.8-40.8</f>
        <v>50</v>
      </c>
      <c r="H108" s="206">
        <v>38</v>
      </c>
      <c r="I108" s="205">
        <v>100</v>
      </c>
      <c r="J108" s="77" t="s">
        <v>204</v>
      </c>
      <c r="K108" s="419">
        <v>1</v>
      </c>
      <c r="L108" s="347"/>
      <c r="M108" s="409"/>
      <c r="N108" s="414"/>
      <c r="O108" s="414"/>
    </row>
    <row r="109" spans="1:15" s="136" customFormat="1" ht="25.5" customHeight="1" x14ac:dyDescent="0.2">
      <c r="A109" s="132"/>
      <c r="B109" s="767"/>
      <c r="C109" s="128"/>
      <c r="D109" s="1258"/>
      <c r="E109" s="665" t="s">
        <v>120</v>
      </c>
      <c r="F109" s="912"/>
      <c r="G109" s="913"/>
      <c r="H109" s="913"/>
      <c r="I109" s="205"/>
      <c r="J109" s="77" t="s">
        <v>205</v>
      </c>
      <c r="K109" s="854"/>
      <c r="L109" s="61">
        <v>1</v>
      </c>
      <c r="M109" s="409"/>
      <c r="N109" s="414"/>
      <c r="O109" s="414"/>
    </row>
    <row r="110" spans="1:15" s="136" customFormat="1" ht="16.5" customHeight="1" x14ac:dyDescent="0.2">
      <c r="A110" s="132"/>
      <c r="B110" s="767"/>
      <c r="C110" s="128"/>
      <c r="D110" s="1259"/>
      <c r="E110" s="267" t="s">
        <v>23</v>
      </c>
      <c r="F110" s="912"/>
      <c r="G110" s="207"/>
      <c r="H110" s="206"/>
      <c r="I110" s="205"/>
      <c r="J110" s="772" t="s">
        <v>86</v>
      </c>
      <c r="K110" s="855"/>
      <c r="L110" s="787"/>
      <c r="M110" s="812">
        <v>1</v>
      </c>
      <c r="N110" s="414"/>
      <c r="O110" s="414"/>
    </row>
    <row r="111" spans="1:15" s="136" customFormat="1" ht="41.25" customHeight="1" x14ac:dyDescent="0.2">
      <c r="A111" s="132"/>
      <c r="B111" s="767"/>
      <c r="C111" s="128"/>
      <c r="D111" s="98" t="s">
        <v>87</v>
      </c>
      <c r="E111" s="359" t="s">
        <v>154</v>
      </c>
      <c r="F111" s="912" t="s">
        <v>97</v>
      </c>
      <c r="G111" s="913">
        <v>25</v>
      </c>
      <c r="H111" s="918">
        <v>25</v>
      </c>
      <c r="I111" s="205"/>
      <c r="J111" s="77" t="s">
        <v>86</v>
      </c>
      <c r="K111" s="638"/>
      <c r="L111" s="61">
        <v>1</v>
      </c>
      <c r="M111" s="409"/>
      <c r="N111" s="414"/>
      <c r="O111" s="414"/>
    </row>
    <row r="112" spans="1:15" s="136" customFormat="1" ht="12" customHeight="1" x14ac:dyDescent="0.2">
      <c r="A112" s="132"/>
      <c r="B112" s="767"/>
      <c r="C112" s="128"/>
      <c r="D112" s="1257" t="s">
        <v>82</v>
      </c>
      <c r="E112" s="135" t="s">
        <v>23</v>
      </c>
      <c r="F112" s="912" t="s">
        <v>97</v>
      </c>
      <c r="G112" s="207"/>
      <c r="H112" s="206">
        <v>500</v>
      </c>
      <c r="I112" s="205">
        <v>2215.9</v>
      </c>
      <c r="J112" s="1255" t="s">
        <v>152</v>
      </c>
      <c r="K112" s="286">
        <v>30</v>
      </c>
      <c r="L112" s="329">
        <v>100</v>
      </c>
      <c r="M112" s="699"/>
      <c r="N112" s="414"/>
      <c r="O112" s="414"/>
    </row>
    <row r="113" spans="1:15" s="136" customFormat="1" ht="15" customHeight="1" x14ac:dyDescent="0.2">
      <c r="A113" s="132"/>
      <c r="B113" s="767"/>
      <c r="C113" s="128"/>
      <c r="D113" s="1259"/>
      <c r="E113" s="182" t="s">
        <v>120</v>
      </c>
      <c r="F113" s="912" t="s">
        <v>99</v>
      </c>
      <c r="G113" s="207"/>
      <c r="H113" s="206">
        <v>1500</v>
      </c>
      <c r="I113" s="205"/>
      <c r="J113" s="1285"/>
      <c r="K113" s="189"/>
      <c r="L113" s="186"/>
      <c r="M113" s="187"/>
      <c r="N113" s="414"/>
      <c r="O113" s="414"/>
    </row>
    <row r="114" spans="1:15" s="136" customFormat="1" ht="22.5" customHeight="1" x14ac:dyDescent="0.2">
      <c r="A114" s="132"/>
      <c r="B114" s="767"/>
      <c r="C114" s="128"/>
      <c r="D114" s="1257" t="s">
        <v>84</v>
      </c>
      <c r="E114" s="1360" t="s">
        <v>153</v>
      </c>
      <c r="F114" s="914" t="s">
        <v>100</v>
      </c>
      <c r="G114" s="915"/>
      <c r="H114" s="916">
        <v>962</v>
      </c>
      <c r="I114" s="209">
        <v>962.1</v>
      </c>
      <c r="J114" s="772" t="s">
        <v>152</v>
      </c>
      <c r="K114" s="835"/>
      <c r="L114" s="787">
        <v>50</v>
      </c>
      <c r="M114" s="812">
        <v>100</v>
      </c>
      <c r="N114" s="414"/>
      <c r="O114" s="414"/>
    </row>
    <row r="115" spans="1:15" s="136" customFormat="1" ht="14.25" customHeight="1" thickBot="1" x14ac:dyDescent="0.25">
      <c r="A115" s="106"/>
      <c r="B115" s="107"/>
      <c r="C115" s="939"/>
      <c r="D115" s="1266"/>
      <c r="E115" s="1361"/>
      <c r="F115" s="32" t="s">
        <v>10</v>
      </c>
      <c r="G115" s="344">
        <f>SUM(G102:G104)</f>
        <v>468.9</v>
      </c>
      <c r="H115" s="407">
        <f>SUM(H102:H104)</f>
        <v>7225</v>
      </c>
      <c r="I115" s="406">
        <f>SUM(I102:I104)</f>
        <v>6174.5</v>
      </c>
      <c r="J115" s="906"/>
      <c r="K115" s="789"/>
      <c r="L115" s="806"/>
      <c r="M115" s="777"/>
    </row>
    <row r="116" spans="1:15" s="136" customFormat="1" ht="15" customHeight="1" x14ac:dyDescent="0.2">
      <c r="A116" s="23" t="s">
        <v>6</v>
      </c>
      <c r="B116" s="15" t="s">
        <v>13</v>
      </c>
      <c r="C116" s="7" t="s">
        <v>11</v>
      </c>
      <c r="D116" s="1358" t="s">
        <v>81</v>
      </c>
      <c r="E116" s="429"/>
      <c r="F116" s="95" t="s">
        <v>9</v>
      </c>
      <c r="G116" s="921">
        <v>1382.2</v>
      </c>
      <c r="H116" s="922">
        <v>1169.5999999999999</v>
      </c>
      <c r="I116" s="924">
        <v>1090.7</v>
      </c>
      <c r="J116" s="188"/>
      <c r="K116" s="919"/>
      <c r="L116" s="920"/>
      <c r="M116" s="191"/>
      <c r="N116" s="555"/>
    </row>
    <row r="117" spans="1:15" s="136" customFormat="1" ht="25.5" customHeight="1" x14ac:dyDescent="0.2">
      <c r="A117" s="126"/>
      <c r="B117" s="127"/>
      <c r="C117" s="128"/>
      <c r="D117" s="1362"/>
      <c r="E117" s="363"/>
      <c r="F117" s="819" t="s">
        <v>40</v>
      </c>
      <c r="G117" s="925">
        <v>213.2</v>
      </c>
      <c r="H117" s="923"/>
      <c r="I117" s="926"/>
      <c r="J117" s="833"/>
      <c r="K117" s="189"/>
      <c r="L117" s="186"/>
      <c r="M117" s="187"/>
      <c r="N117" s="555"/>
    </row>
    <row r="118" spans="1:15" s="136" customFormat="1" ht="40.5" customHeight="1" x14ac:dyDescent="0.2">
      <c r="A118" s="126"/>
      <c r="B118" s="127"/>
      <c r="C118" s="128"/>
      <c r="D118" s="1257" t="s">
        <v>37</v>
      </c>
      <c r="E118" s="430" t="s">
        <v>121</v>
      </c>
      <c r="F118" s="196" t="s">
        <v>97</v>
      </c>
      <c r="G118" s="885">
        <v>66.8</v>
      </c>
      <c r="H118" s="886">
        <v>66.8</v>
      </c>
      <c r="I118" s="927">
        <v>66.8</v>
      </c>
      <c r="J118" s="71" t="s">
        <v>88</v>
      </c>
      <c r="K118" s="735">
        <v>100</v>
      </c>
      <c r="L118" s="788">
        <v>100</v>
      </c>
      <c r="M118" s="779">
        <v>100</v>
      </c>
      <c r="N118" s="534"/>
      <c r="O118" s="163"/>
    </row>
    <row r="119" spans="1:15" s="136" customFormat="1" ht="41.25" customHeight="1" x14ac:dyDescent="0.2">
      <c r="A119" s="126"/>
      <c r="B119" s="127"/>
      <c r="C119" s="128"/>
      <c r="D119" s="1258"/>
      <c r="E119" s="769"/>
      <c r="F119" s="867" t="s">
        <v>97</v>
      </c>
      <c r="G119" s="197">
        <v>59.2</v>
      </c>
      <c r="H119" s="886">
        <v>59.2</v>
      </c>
      <c r="I119" s="927">
        <v>59.2</v>
      </c>
      <c r="J119" s="71" t="s">
        <v>222</v>
      </c>
      <c r="K119" s="735">
        <v>100</v>
      </c>
      <c r="L119" s="788">
        <v>100</v>
      </c>
      <c r="M119" s="779">
        <v>100</v>
      </c>
      <c r="N119" s="534"/>
      <c r="O119" s="163"/>
    </row>
    <row r="120" spans="1:15" s="136" customFormat="1" ht="24" customHeight="1" x14ac:dyDescent="0.2">
      <c r="A120" s="126"/>
      <c r="B120" s="127"/>
      <c r="C120" s="128"/>
      <c r="D120" s="363"/>
      <c r="E120" s="367"/>
      <c r="F120" s="196" t="s">
        <v>98</v>
      </c>
      <c r="G120" s="891">
        <v>25</v>
      </c>
      <c r="H120" s="367"/>
      <c r="I120" s="199"/>
      <c r="J120" s="553" t="s">
        <v>119</v>
      </c>
      <c r="K120" s="734">
        <v>1</v>
      </c>
      <c r="L120" s="787"/>
      <c r="M120" s="776"/>
      <c r="N120" s="137"/>
    </row>
    <row r="121" spans="1:15" s="136" customFormat="1" ht="4.5" customHeight="1" x14ac:dyDescent="0.2">
      <c r="A121" s="126"/>
      <c r="B121" s="127"/>
      <c r="C121" s="128"/>
      <c r="D121" s="363"/>
      <c r="E121" s="367"/>
      <c r="F121" s="867"/>
      <c r="G121" s="197"/>
      <c r="H121" s="367"/>
      <c r="I121" s="199"/>
      <c r="J121" s="184"/>
      <c r="K121" s="780"/>
      <c r="L121" s="788"/>
      <c r="M121" s="779"/>
      <c r="N121" s="137"/>
    </row>
    <row r="122" spans="1:15" s="136" customFormat="1" ht="15.75" customHeight="1" x14ac:dyDescent="0.2">
      <c r="A122" s="126"/>
      <c r="B122" s="127"/>
      <c r="C122" s="128"/>
      <c r="D122" s="363"/>
      <c r="E122" s="367"/>
      <c r="F122" s="196" t="s">
        <v>98</v>
      </c>
      <c r="G122" s="197">
        <v>107.9</v>
      </c>
      <c r="H122" s="367"/>
      <c r="I122" s="896"/>
      <c r="J122" s="1305" t="s">
        <v>144</v>
      </c>
      <c r="K122" s="835">
        <v>100</v>
      </c>
      <c r="L122" s="260"/>
      <c r="M122" s="736"/>
      <c r="N122" s="137"/>
    </row>
    <row r="123" spans="1:15" s="136" customFormat="1" ht="24" customHeight="1" x14ac:dyDescent="0.2">
      <c r="A123" s="126"/>
      <c r="B123" s="127"/>
      <c r="C123" s="128"/>
      <c r="D123" s="363"/>
      <c r="E123" s="367"/>
      <c r="F123" s="196"/>
      <c r="G123" s="197"/>
      <c r="H123" s="367"/>
      <c r="I123" s="896"/>
      <c r="J123" s="1306"/>
      <c r="K123" s="49"/>
      <c r="L123" s="261"/>
      <c r="M123" s="737"/>
      <c r="N123" s="137"/>
    </row>
    <row r="124" spans="1:15" s="136" customFormat="1" ht="28.5" customHeight="1" x14ac:dyDescent="0.2">
      <c r="A124" s="126"/>
      <c r="B124" s="127"/>
      <c r="C124" s="128"/>
      <c r="D124" s="363"/>
      <c r="E124" s="367"/>
      <c r="F124" s="421" t="s">
        <v>97</v>
      </c>
      <c r="G124" s="207">
        <v>37.799999999999997</v>
      </c>
      <c r="H124" s="928"/>
      <c r="I124" s="892"/>
      <c r="J124" s="548" t="s">
        <v>165</v>
      </c>
      <c r="K124" s="410">
        <v>100</v>
      </c>
      <c r="L124" s="357"/>
      <c r="M124" s="409"/>
      <c r="N124" s="137"/>
    </row>
    <row r="125" spans="1:15" s="136" customFormat="1" ht="41.25" customHeight="1" x14ac:dyDescent="0.2">
      <c r="A125" s="126"/>
      <c r="B125" s="127"/>
      <c r="C125" s="128"/>
      <c r="D125" s="363"/>
      <c r="E125" s="367"/>
      <c r="F125" s="196" t="s">
        <v>97</v>
      </c>
      <c r="G125" s="197">
        <v>270</v>
      </c>
      <c r="H125" s="367"/>
      <c r="I125" s="896"/>
      <c r="J125" s="547" t="s">
        <v>248</v>
      </c>
      <c r="K125" s="408">
        <v>100</v>
      </c>
      <c r="L125" s="325"/>
      <c r="M125" s="66"/>
      <c r="N125" s="137"/>
    </row>
    <row r="126" spans="1:15" s="136" customFormat="1" ht="25.5" customHeight="1" x14ac:dyDescent="0.2">
      <c r="A126" s="126"/>
      <c r="B126" s="127"/>
      <c r="C126" s="128"/>
      <c r="D126" s="363"/>
      <c r="E126" s="367"/>
      <c r="F126" s="421" t="s">
        <v>97</v>
      </c>
      <c r="G126" s="930">
        <v>10.8</v>
      </c>
      <c r="H126" s="928">
        <v>6.2</v>
      </c>
      <c r="I126" s="892">
        <v>6.2</v>
      </c>
      <c r="J126" s="975" t="s">
        <v>252</v>
      </c>
      <c r="K126" s="410">
        <v>1</v>
      </c>
      <c r="L126" s="660">
        <v>1</v>
      </c>
      <c r="M126" s="295">
        <v>1</v>
      </c>
      <c r="N126" s="1307"/>
      <c r="O126" s="1308"/>
    </row>
    <row r="127" spans="1:15" s="136" customFormat="1" ht="39" customHeight="1" x14ac:dyDescent="0.2">
      <c r="A127" s="126"/>
      <c r="B127" s="127"/>
      <c r="C127" s="128"/>
      <c r="D127" s="363"/>
      <c r="E127" s="367"/>
      <c r="F127" s="196" t="s">
        <v>97</v>
      </c>
      <c r="G127" s="197">
        <v>71.5</v>
      </c>
      <c r="H127" s="886"/>
      <c r="I127" s="927"/>
      <c r="J127" s="6" t="s">
        <v>255</v>
      </c>
      <c r="K127" s="53">
        <v>100</v>
      </c>
      <c r="L127" s="61"/>
      <c r="M127" s="148"/>
      <c r="N127" s="1307"/>
      <c r="O127" s="1308"/>
    </row>
    <row r="128" spans="1:15" s="136" customFormat="1" ht="39.75" customHeight="1" x14ac:dyDescent="0.2">
      <c r="A128" s="126"/>
      <c r="B128" s="127"/>
      <c r="C128" s="128"/>
      <c r="D128" s="363"/>
      <c r="E128" s="367"/>
      <c r="F128" s="421" t="s">
        <v>97</v>
      </c>
      <c r="G128" s="931"/>
      <c r="H128" s="928">
        <v>7.9</v>
      </c>
      <c r="I128" s="892"/>
      <c r="J128" s="549" t="s">
        <v>249</v>
      </c>
      <c r="K128" s="410"/>
      <c r="L128" s="660">
        <v>100</v>
      </c>
      <c r="M128" s="295"/>
      <c r="N128" s="137"/>
    </row>
    <row r="129" spans="1:15" s="136" customFormat="1" ht="39" customHeight="1" x14ac:dyDescent="0.2">
      <c r="A129" s="126"/>
      <c r="B129" s="127"/>
      <c r="C129" s="128"/>
      <c r="D129" s="363"/>
      <c r="E129" s="367"/>
      <c r="F129" s="421" t="s">
        <v>97</v>
      </c>
      <c r="G129" s="931"/>
      <c r="H129" s="206">
        <v>37</v>
      </c>
      <c r="I129" s="892"/>
      <c r="J129" s="549" t="s">
        <v>251</v>
      </c>
      <c r="K129" s="410"/>
      <c r="L129" s="660">
        <v>100</v>
      </c>
      <c r="M129" s="532"/>
      <c r="N129" s="137"/>
    </row>
    <row r="130" spans="1:15" s="136" customFormat="1" ht="18.75" customHeight="1" x14ac:dyDescent="0.2">
      <c r="A130" s="126"/>
      <c r="B130" s="127"/>
      <c r="C130" s="128"/>
      <c r="D130" s="363"/>
      <c r="E130" s="367"/>
      <c r="F130" s="421" t="s">
        <v>97</v>
      </c>
      <c r="G130" s="931"/>
      <c r="H130" s="928"/>
      <c r="I130" s="892">
        <v>30.5</v>
      </c>
      <c r="J130" s="1298" t="s">
        <v>250</v>
      </c>
      <c r="K130" s="722"/>
      <c r="L130" s="723"/>
      <c r="M130" s="812">
        <v>100</v>
      </c>
      <c r="N130" s="137"/>
    </row>
    <row r="131" spans="1:15" s="136" customFormat="1" ht="21" customHeight="1" x14ac:dyDescent="0.2">
      <c r="A131" s="19"/>
      <c r="B131" s="767"/>
      <c r="C131" s="171"/>
      <c r="D131" s="490"/>
      <c r="E131" s="491"/>
      <c r="F131" s="929"/>
      <c r="G131" s="932"/>
      <c r="H131" s="933"/>
      <c r="I131" s="934"/>
      <c r="J131" s="1299"/>
      <c r="K131" s="495"/>
      <c r="L131" s="496"/>
      <c r="M131" s="497"/>
      <c r="N131" s="137"/>
    </row>
    <row r="132" spans="1:15" s="136" customFormat="1" ht="30" customHeight="1" x14ac:dyDescent="0.2">
      <c r="A132" s="132"/>
      <c r="B132" s="767"/>
      <c r="C132" s="828"/>
      <c r="D132" s="1309" t="s">
        <v>85</v>
      </c>
      <c r="E132" s="500" t="s">
        <v>121</v>
      </c>
      <c r="F132" s="1312" t="s">
        <v>97</v>
      </c>
      <c r="G132" s="1313"/>
      <c r="H132" s="1314">
        <v>92.5</v>
      </c>
      <c r="I132" s="1315">
        <v>28</v>
      </c>
      <c r="J132" s="554" t="s">
        <v>147</v>
      </c>
      <c r="K132" s="734"/>
      <c r="L132" s="275">
        <v>100</v>
      </c>
      <c r="M132" s="66"/>
      <c r="N132" s="137"/>
    </row>
    <row r="133" spans="1:15" s="136" customFormat="1" ht="29.25" customHeight="1" x14ac:dyDescent="0.2">
      <c r="A133" s="132"/>
      <c r="B133" s="767"/>
      <c r="C133" s="828"/>
      <c r="D133" s="1310"/>
      <c r="E133" s="171"/>
      <c r="F133" s="1312"/>
      <c r="G133" s="1313"/>
      <c r="H133" s="1314"/>
      <c r="I133" s="1315"/>
      <c r="J133" s="553" t="s">
        <v>224</v>
      </c>
      <c r="K133" s="559"/>
      <c r="L133" s="156">
        <v>100</v>
      </c>
      <c r="M133" s="66"/>
      <c r="N133" s="137"/>
    </row>
    <row r="134" spans="1:15" s="136" customFormat="1" ht="40.5" customHeight="1" x14ac:dyDescent="0.2">
      <c r="A134" s="132"/>
      <c r="B134" s="767"/>
      <c r="C134" s="828"/>
      <c r="D134" s="1310"/>
      <c r="E134" s="171"/>
      <c r="F134" s="1312"/>
      <c r="G134" s="1313"/>
      <c r="H134" s="1314"/>
      <c r="I134" s="1315"/>
      <c r="J134" s="553" t="s">
        <v>221</v>
      </c>
      <c r="K134" s="559"/>
      <c r="L134" s="156">
        <v>100</v>
      </c>
      <c r="M134" s="66"/>
      <c r="N134" s="137"/>
    </row>
    <row r="135" spans="1:15" s="136" customFormat="1" ht="17.25" customHeight="1" x14ac:dyDescent="0.2">
      <c r="A135" s="132"/>
      <c r="B135" s="767"/>
      <c r="C135" s="828"/>
      <c r="D135" s="1310"/>
      <c r="E135" s="367"/>
      <c r="F135" s="1312"/>
      <c r="G135" s="1313"/>
      <c r="H135" s="1314"/>
      <c r="I135" s="1315"/>
      <c r="J135" s="76" t="s">
        <v>220</v>
      </c>
      <c r="K135" s="559"/>
      <c r="L135" s="564"/>
      <c r="M135" s="295">
        <v>1</v>
      </c>
      <c r="N135" s="137"/>
    </row>
    <row r="136" spans="1:15" s="136" customFormat="1" ht="25.5" customHeight="1" x14ac:dyDescent="0.2">
      <c r="A136" s="132"/>
      <c r="B136" s="767"/>
      <c r="C136" s="828"/>
      <c r="D136" s="1310"/>
      <c r="E136" s="367" t="s">
        <v>97</v>
      </c>
      <c r="F136" s="1312"/>
      <c r="G136" s="1313"/>
      <c r="H136" s="1314"/>
      <c r="I136" s="1315"/>
      <c r="J136" s="554" t="s">
        <v>142</v>
      </c>
      <c r="K136" s="734"/>
      <c r="L136" s="564"/>
      <c r="M136" s="295">
        <v>100</v>
      </c>
      <c r="N136" s="137"/>
    </row>
    <row r="137" spans="1:15" s="136" customFormat="1" ht="26.25" customHeight="1" x14ac:dyDescent="0.2">
      <c r="A137" s="132"/>
      <c r="B137" s="767"/>
      <c r="C137" s="828"/>
      <c r="D137" s="1310"/>
      <c r="E137" s="367" t="s">
        <v>97</v>
      </c>
      <c r="F137" s="1312"/>
      <c r="G137" s="1313"/>
      <c r="H137" s="1314"/>
      <c r="I137" s="1315"/>
      <c r="J137" s="554" t="s">
        <v>166</v>
      </c>
      <c r="K137" s="734"/>
      <c r="L137" s="564"/>
      <c r="M137" s="295">
        <v>100</v>
      </c>
      <c r="N137" s="137"/>
    </row>
    <row r="138" spans="1:15" s="136" customFormat="1" ht="23.25" customHeight="1" x14ac:dyDescent="0.2">
      <c r="A138" s="132"/>
      <c r="B138" s="767"/>
      <c r="C138" s="828"/>
      <c r="D138" s="1310"/>
      <c r="E138" s="367" t="s">
        <v>97</v>
      </c>
      <c r="F138" s="1312"/>
      <c r="G138" s="1313"/>
      <c r="H138" s="1314"/>
      <c r="I138" s="1315"/>
      <c r="J138" s="1298" t="s">
        <v>146</v>
      </c>
      <c r="K138" s="565"/>
      <c r="L138" s="342"/>
      <c r="M138" s="812">
        <v>100</v>
      </c>
      <c r="N138" s="137"/>
    </row>
    <row r="139" spans="1:15" s="136" customFormat="1" ht="8.25" customHeight="1" x14ac:dyDescent="0.2">
      <c r="A139" s="132"/>
      <c r="B139" s="767"/>
      <c r="C139" s="828"/>
      <c r="D139" s="1311"/>
      <c r="E139" s="491"/>
      <c r="F139" s="935"/>
      <c r="G139" s="932"/>
      <c r="H139" s="933"/>
      <c r="I139" s="934"/>
      <c r="J139" s="1299"/>
      <c r="K139" s="562"/>
      <c r="L139" s="299"/>
      <c r="M139" s="737"/>
      <c r="N139" s="1300"/>
      <c r="O139" s="1300"/>
    </row>
    <row r="140" spans="1:15" s="136" customFormat="1" ht="24.75" customHeight="1" x14ac:dyDescent="0.2">
      <c r="A140" s="132"/>
      <c r="B140" s="767"/>
      <c r="C140" s="828"/>
      <c r="D140" s="1301" t="s">
        <v>226</v>
      </c>
      <c r="E140" s="566" t="s">
        <v>122</v>
      </c>
      <c r="F140" s="196" t="s">
        <v>97</v>
      </c>
      <c r="G140" s="197">
        <v>55.1</v>
      </c>
      <c r="H140" s="367"/>
      <c r="I140" s="199"/>
      <c r="J140" s="657" t="s">
        <v>227</v>
      </c>
      <c r="K140" s="668">
        <v>100</v>
      </c>
      <c r="L140" s="67"/>
      <c r="M140" s="736"/>
      <c r="N140" s="799"/>
      <c r="O140" s="799"/>
    </row>
    <row r="141" spans="1:15" s="136" customFormat="1" ht="15.75" customHeight="1" x14ac:dyDescent="0.2">
      <c r="A141" s="132"/>
      <c r="B141" s="767"/>
      <c r="C141" s="828"/>
      <c r="D141" s="1302"/>
      <c r="E141" s="568"/>
      <c r="F141" s="935"/>
      <c r="G141" s="932"/>
      <c r="H141" s="933"/>
      <c r="I141" s="934"/>
      <c r="J141" s="671"/>
      <c r="K141" s="562"/>
      <c r="L141" s="299"/>
      <c r="M141" s="737"/>
      <c r="N141" s="799"/>
      <c r="O141" s="799"/>
    </row>
    <row r="142" spans="1:15" s="136" customFormat="1" ht="16.5" customHeight="1" x14ac:dyDescent="0.2">
      <c r="A142" s="132"/>
      <c r="B142" s="767"/>
      <c r="C142" s="128"/>
      <c r="D142" s="664" t="s">
        <v>262</v>
      </c>
      <c r="E142" s="665" t="s">
        <v>121</v>
      </c>
      <c r="F142" s="196" t="s">
        <v>97</v>
      </c>
      <c r="G142" s="782">
        <v>811</v>
      </c>
      <c r="H142" s="203">
        <v>900</v>
      </c>
      <c r="I142" s="784">
        <v>900</v>
      </c>
      <c r="J142" s="663" t="s">
        <v>254</v>
      </c>
      <c r="K142" s="562">
        <v>4</v>
      </c>
      <c r="L142" s="299">
        <v>4</v>
      </c>
      <c r="M142" s="737">
        <v>4</v>
      </c>
      <c r="N142" s="137"/>
    </row>
    <row r="143" spans="1:15" s="136" customFormat="1" ht="27.75" customHeight="1" x14ac:dyDescent="0.2">
      <c r="A143" s="132"/>
      <c r="B143" s="767"/>
      <c r="C143" s="128"/>
      <c r="D143" s="664"/>
      <c r="E143" s="36"/>
      <c r="F143" s="196" t="s">
        <v>98</v>
      </c>
      <c r="G143" s="782">
        <v>80.3</v>
      </c>
      <c r="H143" s="203"/>
      <c r="I143" s="784"/>
      <c r="J143" s="554" t="s">
        <v>238</v>
      </c>
      <c r="K143" s="559">
        <v>4</v>
      </c>
      <c r="L143" s="156">
        <v>4</v>
      </c>
      <c r="M143" s="66">
        <v>4</v>
      </c>
      <c r="N143" s="137"/>
    </row>
    <row r="144" spans="1:15" s="136" customFormat="1" ht="39.75" customHeight="1" x14ac:dyDescent="0.2">
      <c r="A144" s="132"/>
      <c r="B144" s="767"/>
      <c r="C144" s="128"/>
      <c r="D144" s="664"/>
      <c r="E144" s="111"/>
      <c r="F144" s="196"/>
      <c r="G144" s="871"/>
      <c r="H144" s="367"/>
      <c r="I144" s="199"/>
      <c r="J144" s="71" t="s">
        <v>239</v>
      </c>
      <c r="K144" s="559">
        <v>4</v>
      </c>
      <c r="L144" s="156">
        <v>4</v>
      </c>
      <c r="M144" s="66">
        <v>4</v>
      </c>
      <c r="N144" s="137"/>
    </row>
    <row r="145" spans="1:14" s="136" customFormat="1" ht="20.25" customHeight="1" x14ac:dyDescent="0.2">
      <c r="A145" s="132"/>
      <c r="B145" s="767"/>
      <c r="C145" s="128"/>
      <c r="D145" s="472"/>
      <c r="E145" s="111"/>
      <c r="F145" s="192"/>
      <c r="G145" s="899"/>
      <c r="H145" s="900"/>
      <c r="I145" s="195"/>
      <c r="J145" s="1303" t="s">
        <v>161</v>
      </c>
      <c r="K145" s="835">
        <v>4</v>
      </c>
      <c r="L145" s="787">
        <v>4</v>
      </c>
      <c r="M145" s="736">
        <v>4</v>
      </c>
      <c r="N145" s="137"/>
    </row>
    <row r="146" spans="1:14" s="136" customFormat="1" ht="15.75" customHeight="1" x14ac:dyDescent="0.2">
      <c r="A146" s="726"/>
      <c r="B146" s="727"/>
      <c r="C146" s="728"/>
      <c r="D146" s="498"/>
      <c r="E146" s="507"/>
      <c r="F146" s="546" t="s">
        <v>10</v>
      </c>
      <c r="G146" s="508">
        <f>SUM(G116:G117)</f>
        <v>1595.4</v>
      </c>
      <c r="H146" s="509">
        <f>SUM(H116:H117)</f>
        <v>1169.5999999999999</v>
      </c>
      <c r="I146" s="551">
        <f>SUM(I116:I117)</f>
        <v>1090.7</v>
      </c>
      <c r="J146" s="1304"/>
      <c r="K146" s="110"/>
      <c r="L146" s="261"/>
      <c r="M146" s="497"/>
      <c r="N146" s="137"/>
    </row>
    <row r="147" spans="1:14" s="136" customFormat="1" ht="15.6" customHeight="1" thickBot="1" x14ac:dyDescent="0.25">
      <c r="A147" s="763" t="s">
        <v>6</v>
      </c>
      <c r="B147" s="768" t="s">
        <v>13</v>
      </c>
      <c r="C147" s="1324" t="s">
        <v>14</v>
      </c>
      <c r="D147" s="1325"/>
      <c r="E147" s="1325"/>
      <c r="F147" s="1325"/>
      <c r="G147" s="149">
        <f>G115+G146</f>
        <v>2064.3000000000002</v>
      </c>
      <c r="H147" s="673">
        <f>H115+H146</f>
        <v>8394.6</v>
      </c>
      <c r="I147" s="630">
        <f>I115+I146</f>
        <v>7265.2</v>
      </c>
      <c r="J147" s="369"/>
      <c r="K147" s="1326"/>
      <c r="L147" s="1326"/>
      <c r="M147" s="1327"/>
    </row>
    <row r="148" spans="1:14" s="136" customFormat="1" ht="15.6" customHeight="1" thickBot="1" x14ac:dyDescent="0.25">
      <c r="A148" s="24" t="s">
        <v>6</v>
      </c>
      <c r="B148" s="372" t="s">
        <v>22</v>
      </c>
      <c r="C148" s="1328" t="s">
        <v>25</v>
      </c>
      <c r="D148" s="1329"/>
      <c r="E148" s="1329"/>
      <c r="F148" s="1329"/>
      <c r="G148" s="1329"/>
      <c r="H148" s="1329"/>
      <c r="I148" s="1329"/>
      <c r="J148" s="1329"/>
      <c r="K148" s="1329"/>
      <c r="L148" s="1329"/>
      <c r="M148" s="1330"/>
    </row>
    <row r="149" spans="1:14" s="136" customFormat="1" ht="15.6" customHeight="1" x14ac:dyDescent="0.2">
      <c r="A149" s="131" t="s">
        <v>6</v>
      </c>
      <c r="B149" s="766" t="s">
        <v>22</v>
      </c>
      <c r="C149" s="2" t="s">
        <v>6</v>
      </c>
      <c r="D149" s="1263" t="s">
        <v>56</v>
      </c>
      <c r="E149" s="373" t="s">
        <v>121</v>
      </c>
      <c r="F149" s="971" t="s">
        <v>9</v>
      </c>
      <c r="G149" s="968">
        <v>1596</v>
      </c>
      <c r="H149" s="725">
        <v>1596</v>
      </c>
      <c r="I149" s="753">
        <v>1596</v>
      </c>
      <c r="J149" s="217" t="s">
        <v>149</v>
      </c>
      <c r="K149" s="851">
        <v>7</v>
      </c>
      <c r="L149" s="374">
        <v>7</v>
      </c>
      <c r="M149" s="778">
        <v>7</v>
      </c>
    </row>
    <row r="150" spans="1:14" s="136" customFormat="1" ht="14.25" customHeight="1" x14ac:dyDescent="0.2">
      <c r="A150" s="132"/>
      <c r="B150" s="767"/>
      <c r="C150" s="129"/>
      <c r="D150" s="1258"/>
      <c r="E150" s="1331" t="s">
        <v>120</v>
      </c>
      <c r="F150" s="394" t="s">
        <v>40</v>
      </c>
      <c r="G150" s="966">
        <v>280</v>
      </c>
      <c r="H150" s="279"/>
      <c r="I150" s="815"/>
      <c r="J150" s="242"/>
      <c r="K150" s="477"/>
      <c r="L150" s="300"/>
      <c r="M150" s="803"/>
    </row>
    <row r="151" spans="1:14" s="136" customFormat="1" ht="15.75" customHeight="1" thickBot="1" x14ac:dyDescent="0.25">
      <c r="A151" s="133"/>
      <c r="B151" s="768"/>
      <c r="C151" s="3"/>
      <c r="D151" s="1266"/>
      <c r="E151" s="1332"/>
      <c r="F151" s="202" t="s">
        <v>10</v>
      </c>
      <c r="G151" s="114">
        <f>SUM(G149:G150)</f>
        <v>1876</v>
      </c>
      <c r="H151" s="115">
        <f t="shared" ref="H151:I151" si="3">SUM(H149:H149)</f>
        <v>1596</v>
      </c>
      <c r="I151" s="399">
        <f t="shared" si="3"/>
        <v>1596</v>
      </c>
      <c r="J151" s="824"/>
      <c r="K151" s="562"/>
      <c r="L151" s="299"/>
      <c r="M151" s="779"/>
    </row>
    <row r="152" spans="1:14" s="136" customFormat="1" ht="19.149999999999999" customHeight="1" x14ac:dyDescent="0.2">
      <c r="A152" s="131" t="s">
        <v>6</v>
      </c>
      <c r="B152" s="1226" t="s">
        <v>22</v>
      </c>
      <c r="C152" s="1316" t="s">
        <v>11</v>
      </c>
      <c r="D152" s="1319" t="s">
        <v>57</v>
      </c>
      <c r="E152" s="807" t="s">
        <v>121</v>
      </c>
      <c r="F152" s="201" t="s">
        <v>9</v>
      </c>
      <c r="G152" s="27">
        <v>92</v>
      </c>
      <c r="H152" s="811">
        <v>92</v>
      </c>
      <c r="I152" s="814">
        <v>92</v>
      </c>
      <c r="J152" s="1303" t="s">
        <v>26</v>
      </c>
      <c r="K152" s="668">
        <v>40</v>
      </c>
      <c r="L152" s="67">
        <v>40</v>
      </c>
      <c r="M152" s="776">
        <v>40</v>
      </c>
    </row>
    <row r="153" spans="1:14" s="136" customFormat="1" ht="9.75" customHeight="1" x14ac:dyDescent="0.2">
      <c r="A153" s="132"/>
      <c r="B153" s="1227"/>
      <c r="C153" s="1317"/>
      <c r="D153" s="1320"/>
      <c r="E153" s="1322" t="s">
        <v>120</v>
      </c>
      <c r="F153" s="243"/>
      <c r="G153" s="452"/>
      <c r="H153" s="279"/>
      <c r="I153" s="815"/>
      <c r="J153" s="1333"/>
      <c r="K153" s="477"/>
      <c r="L153" s="300"/>
      <c r="M153" s="803"/>
    </row>
    <row r="154" spans="1:14" s="136" customFormat="1" ht="14.25" customHeight="1" thickBot="1" x14ac:dyDescent="0.25">
      <c r="A154" s="133"/>
      <c r="B154" s="1228"/>
      <c r="C154" s="1318"/>
      <c r="D154" s="1321"/>
      <c r="E154" s="1323"/>
      <c r="F154" s="183" t="s">
        <v>10</v>
      </c>
      <c r="G154" s="114">
        <f t="shared" ref="G154:I154" si="4">SUM(G152:G153)</f>
        <v>92</v>
      </c>
      <c r="H154" s="400">
        <f t="shared" si="4"/>
        <v>92</v>
      </c>
      <c r="I154" s="399">
        <f t="shared" si="4"/>
        <v>92</v>
      </c>
      <c r="J154" s="1334"/>
      <c r="K154" s="477"/>
      <c r="L154" s="300"/>
      <c r="M154" s="803"/>
    </row>
    <row r="155" spans="1:14" s="136" customFormat="1" ht="18.600000000000001" customHeight="1" x14ac:dyDescent="0.2">
      <c r="A155" s="1273" t="s">
        <v>6</v>
      </c>
      <c r="B155" s="1227" t="s">
        <v>22</v>
      </c>
      <c r="C155" s="1348" t="s">
        <v>13</v>
      </c>
      <c r="D155" s="1263" t="s">
        <v>182</v>
      </c>
      <c r="E155" s="225" t="s">
        <v>122</v>
      </c>
      <c r="F155" s="1341" t="s">
        <v>9</v>
      </c>
      <c r="G155" s="746"/>
      <c r="H155" s="59">
        <v>20</v>
      </c>
      <c r="I155" s="520">
        <v>20</v>
      </c>
      <c r="J155" s="1343" t="s">
        <v>179</v>
      </c>
      <c r="K155" s="1344"/>
      <c r="L155" s="797">
        <v>210</v>
      </c>
      <c r="M155" s="1346">
        <v>210</v>
      </c>
    </row>
    <row r="156" spans="1:14" s="136" customFormat="1" ht="24" customHeight="1" x14ac:dyDescent="0.2">
      <c r="A156" s="1277"/>
      <c r="B156" s="1227"/>
      <c r="C156" s="1348"/>
      <c r="D156" s="1258"/>
      <c r="E156" s="36" t="s">
        <v>120</v>
      </c>
      <c r="F156" s="1341"/>
      <c r="G156" s="771"/>
      <c r="H156" s="827"/>
      <c r="I156" s="803"/>
      <c r="J156" s="1285"/>
      <c r="K156" s="1345"/>
      <c r="L156" s="788"/>
      <c r="M156" s="1347"/>
    </row>
    <row r="157" spans="1:14" s="136" customFormat="1" ht="21" customHeight="1" x14ac:dyDescent="0.2">
      <c r="A157" s="1277"/>
      <c r="B157" s="1227"/>
      <c r="C157" s="1348"/>
      <c r="D157" s="1258"/>
      <c r="E157" s="402"/>
      <c r="F157" s="1342"/>
      <c r="G157" s="771"/>
      <c r="H157" s="788"/>
      <c r="I157" s="803"/>
      <c r="J157" s="1255" t="s">
        <v>135</v>
      </c>
      <c r="K157" s="835"/>
      <c r="L157" s="787">
        <v>210</v>
      </c>
      <c r="M157" s="812">
        <v>210</v>
      </c>
    </row>
    <row r="158" spans="1:14" s="136" customFormat="1" ht="13.5" customHeight="1" thickBot="1" x14ac:dyDescent="0.25">
      <c r="A158" s="1274"/>
      <c r="B158" s="1228"/>
      <c r="C158" s="1349"/>
      <c r="D158" s="1266"/>
      <c r="E158" s="376"/>
      <c r="F158" s="183" t="s">
        <v>10</v>
      </c>
      <c r="G158" s="114">
        <f t="shared" ref="G158:I158" si="5">G155</f>
        <v>0</v>
      </c>
      <c r="H158" s="400">
        <f t="shared" si="5"/>
        <v>20</v>
      </c>
      <c r="I158" s="399">
        <f t="shared" si="5"/>
        <v>20</v>
      </c>
      <c r="J158" s="1256"/>
      <c r="K158" s="852"/>
      <c r="L158" s="297"/>
      <c r="M158" s="453"/>
    </row>
    <row r="159" spans="1:14" s="136" customFormat="1" ht="17.25" customHeight="1" x14ac:dyDescent="0.2">
      <c r="A159" s="1273" t="s">
        <v>6</v>
      </c>
      <c r="B159" s="1226" t="s">
        <v>22</v>
      </c>
      <c r="C159" s="1338" t="s">
        <v>22</v>
      </c>
      <c r="D159" s="1263" t="s">
        <v>253</v>
      </c>
      <c r="E159" s="225" t="s">
        <v>121</v>
      </c>
      <c r="F159" s="792" t="s">
        <v>9</v>
      </c>
      <c r="G159" s="512">
        <f>45-5</f>
        <v>40</v>
      </c>
      <c r="H159" s="810">
        <v>60</v>
      </c>
      <c r="I159" s="512">
        <v>60</v>
      </c>
      <c r="J159" s="218" t="s">
        <v>149</v>
      </c>
      <c r="K159" s="562">
        <v>2</v>
      </c>
      <c r="L159" s="299">
        <v>3</v>
      </c>
      <c r="M159" s="779">
        <v>3</v>
      </c>
    </row>
    <row r="160" spans="1:14" s="136" customFormat="1" ht="42" customHeight="1" x14ac:dyDescent="0.2">
      <c r="A160" s="1277"/>
      <c r="B160" s="1227"/>
      <c r="C160" s="1339"/>
      <c r="D160" s="1258"/>
      <c r="E160" s="36" t="s">
        <v>120</v>
      </c>
      <c r="F160" s="167"/>
      <c r="G160" s="526"/>
      <c r="H160" s="527"/>
      <c r="I160" s="377"/>
      <c r="J160" s="142" t="s">
        <v>150</v>
      </c>
      <c r="K160" s="422">
        <v>2</v>
      </c>
      <c r="L160" s="292">
        <v>3</v>
      </c>
      <c r="M160" s="295">
        <v>3</v>
      </c>
    </row>
    <row r="161" spans="1:21" s="136" customFormat="1" ht="21.75" customHeight="1" x14ac:dyDescent="0.2">
      <c r="A161" s="1277"/>
      <c r="B161" s="1227"/>
      <c r="C161" s="1339"/>
      <c r="D161" s="1258"/>
      <c r="E161" s="36"/>
      <c r="F161" s="168"/>
      <c r="G161" s="452"/>
      <c r="H161" s="527"/>
      <c r="I161" s="377"/>
      <c r="J161" s="1303" t="s">
        <v>151</v>
      </c>
      <c r="K161" s="853">
        <v>4</v>
      </c>
      <c r="L161" s="104">
        <v>4</v>
      </c>
      <c r="M161" s="25">
        <v>4</v>
      </c>
    </row>
    <row r="162" spans="1:21" s="136" customFormat="1" ht="14.25" customHeight="1" thickBot="1" x14ac:dyDescent="0.25">
      <c r="A162" s="1274"/>
      <c r="B162" s="1228"/>
      <c r="C162" s="1340"/>
      <c r="D162" s="1258"/>
      <c r="E162" s="36"/>
      <c r="F162" s="183" t="s">
        <v>10</v>
      </c>
      <c r="G162" s="388">
        <f>G159</f>
        <v>40</v>
      </c>
      <c r="H162" s="398">
        <f>H159</f>
        <v>60</v>
      </c>
      <c r="I162" s="397">
        <f>I159</f>
        <v>60</v>
      </c>
      <c r="J162" s="1334"/>
      <c r="K162" s="837"/>
      <c r="L162" s="796"/>
      <c r="M162" s="777"/>
    </row>
    <row r="163" spans="1:21" s="136" customFormat="1" ht="17.25" customHeight="1" thickBot="1" x14ac:dyDescent="0.25">
      <c r="A163" s="17" t="s">
        <v>6</v>
      </c>
      <c r="B163" s="241" t="s">
        <v>22</v>
      </c>
      <c r="C163" s="1376" t="s">
        <v>14</v>
      </c>
      <c r="D163" s="1377"/>
      <c r="E163" s="1377"/>
      <c r="F163" s="1378"/>
      <c r="G163" s="379">
        <f>+G151+G154+G158+G162</f>
        <v>2008</v>
      </c>
      <c r="H163" s="645">
        <f t="shared" ref="H163:I163" si="6">+H151+H154+H158+H162</f>
        <v>1768</v>
      </c>
      <c r="I163" s="643">
        <f t="shared" si="6"/>
        <v>1768</v>
      </c>
      <c r="J163" s="380"/>
      <c r="K163" s="381"/>
      <c r="L163" s="381"/>
      <c r="M163" s="382"/>
    </row>
    <row r="164" spans="1:21" s="136" customFormat="1" ht="15" customHeight="1" thickBot="1" x14ac:dyDescent="0.25">
      <c r="A164" s="17" t="s">
        <v>6</v>
      </c>
      <c r="B164" s="1379" t="s">
        <v>27</v>
      </c>
      <c r="C164" s="1380"/>
      <c r="D164" s="1380"/>
      <c r="E164" s="1380"/>
      <c r="F164" s="1381"/>
      <c r="G164" s="386">
        <f>+G32+G100+G147+G163</f>
        <v>14572.099999999999</v>
      </c>
      <c r="H164" s="646">
        <f>+H32+H100+H147+H163</f>
        <v>20337.400000000001</v>
      </c>
      <c r="I164" s="644">
        <f>+I32+I100+I147+I163</f>
        <v>19160.2</v>
      </c>
      <c r="J164" s="387"/>
      <c r="K164" s="1382"/>
      <c r="L164" s="1382"/>
      <c r="M164" s="1383"/>
    </row>
    <row r="165" spans="1:21" s="136" customFormat="1" ht="15" customHeight="1" thickBot="1" x14ac:dyDescent="0.25">
      <c r="A165" s="54" t="s">
        <v>28</v>
      </c>
      <c r="B165" s="1384" t="s">
        <v>29</v>
      </c>
      <c r="C165" s="1385"/>
      <c r="D165" s="1385"/>
      <c r="E165" s="1385"/>
      <c r="F165" s="1386"/>
      <c r="G165" s="385">
        <f t="shared" ref="G165:I165" si="7">G164</f>
        <v>14572.099999999999</v>
      </c>
      <c r="H165" s="404">
        <f t="shared" si="7"/>
        <v>20337.400000000001</v>
      </c>
      <c r="I165" s="403">
        <f t="shared" si="7"/>
        <v>19160.2</v>
      </c>
      <c r="J165" s="331"/>
      <c r="K165" s="332"/>
      <c r="L165" s="332"/>
      <c r="M165" s="333"/>
      <c r="N165" s="1335"/>
      <c r="O165" s="1335"/>
      <c r="P165" s="1335"/>
    </row>
    <row r="166" spans="1:21" s="29" customFormat="1" ht="20.25" customHeight="1" x14ac:dyDescent="0.2">
      <c r="A166" s="1336" t="s">
        <v>275</v>
      </c>
      <c r="B166" s="1337"/>
      <c r="C166" s="1337"/>
      <c r="D166" s="1337"/>
      <c r="E166" s="1337"/>
      <c r="F166" s="1337"/>
      <c r="G166" s="1337"/>
      <c r="H166" s="1337"/>
      <c r="I166" s="1337"/>
      <c r="J166" s="1337"/>
      <c r="K166" s="383"/>
      <c r="L166" s="383"/>
      <c r="M166" s="384"/>
      <c r="N166" s="1335"/>
      <c r="O166" s="1335"/>
      <c r="P166" s="1335"/>
      <c r="Q166" s="136"/>
      <c r="R166" s="136"/>
      <c r="S166" s="136"/>
      <c r="T166" s="136"/>
      <c r="U166" s="136"/>
    </row>
    <row r="167" spans="1:21" s="29" customFormat="1" ht="15.75" customHeight="1" thickBot="1" x14ac:dyDescent="0.25">
      <c r="A167" s="9"/>
      <c r="B167" s="1371" t="s">
        <v>30</v>
      </c>
      <c r="C167" s="1371"/>
      <c r="D167" s="1371"/>
      <c r="E167" s="1371"/>
      <c r="F167" s="1371"/>
      <c r="G167" s="10"/>
      <c r="H167" s="136"/>
      <c r="I167" s="136"/>
      <c r="J167" s="136"/>
      <c r="K167" s="136"/>
      <c r="L167" s="136"/>
      <c r="M167" s="136"/>
    </row>
    <row r="168" spans="1:21" s="29" customFormat="1" ht="103.5" customHeight="1" thickBot="1" x14ac:dyDescent="0.25">
      <c r="A168" s="130"/>
      <c r="B168" s="1372" t="s">
        <v>31</v>
      </c>
      <c r="C168" s="1373"/>
      <c r="D168" s="1373"/>
      <c r="E168" s="1373"/>
      <c r="F168" s="1373"/>
      <c r="G168" s="212" t="s">
        <v>273</v>
      </c>
      <c r="H168" s="455" t="s">
        <v>112</v>
      </c>
      <c r="I168" s="456" t="s">
        <v>202</v>
      </c>
      <c r="J168" s="242"/>
      <c r="K168" s="136"/>
      <c r="L168" s="136"/>
      <c r="M168" s="136"/>
      <c r="N168" s="136"/>
      <c r="O168" s="136"/>
      <c r="P168" s="136"/>
    </row>
    <row r="169" spans="1:21" s="136" customFormat="1" ht="15.75" customHeight="1" x14ac:dyDescent="0.2">
      <c r="A169" s="130"/>
      <c r="B169" s="1351" t="s">
        <v>32</v>
      </c>
      <c r="C169" s="1352"/>
      <c r="D169" s="1352"/>
      <c r="E169" s="1352"/>
      <c r="F169" s="1352"/>
      <c r="G169" s="469">
        <f>+G170+G174</f>
        <v>14272.099999999999</v>
      </c>
      <c r="H169" s="468">
        <f>+H170+H174</f>
        <v>17675.400000000001</v>
      </c>
      <c r="I169" s="457">
        <f>+I170+I174</f>
        <v>18198.099999999999</v>
      </c>
      <c r="J169" s="11"/>
      <c r="K169" s="29"/>
      <c r="L169" s="29"/>
      <c r="M169" s="29"/>
      <c r="N169" s="29"/>
      <c r="O169" s="29"/>
      <c r="P169" s="29"/>
    </row>
    <row r="170" spans="1:21" s="136" customFormat="1" ht="16.899999999999999" customHeight="1" x14ac:dyDescent="0.2">
      <c r="A170" s="130"/>
      <c r="B170" s="1374" t="s">
        <v>75</v>
      </c>
      <c r="C170" s="1375"/>
      <c r="D170" s="1375"/>
      <c r="E170" s="1375"/>
      <c r="F170" s="1375"/>
      <c r="G170" s="471">
        <f t="shared" ref="G170:I170" si="8">SUM(G171:G173)</f>
        <v>13417.699999999999</v>
      </c>
      <c r="H170" s="470">
        <f t="shared" si="8"/>
        <v>17675.400000000001</v>
      </c>
      <c r="I170" s="458">
        <f t="shared" si="8"/>
        <v>18198.099999999999</v>
      </c>
      <c r="J170" s="12"/>
      <c r="K170" s="29"/>
      <c r="L170" s="29"/>
      <c r="M170" s="29"/>
      <c r="N170" s="29"/>
      <c r="O170" s="29"/>
      <c r="P170" s="29"/>
    </row>
    <row r="171" spans="1:21" s="136" customFormat="1" x14ac:dyDescent="0.2">
      <c r="A171" s="130"/>
      <c r="B171" s="1363" t="s">
        <v>72</v>
      </c>
      <c r="C171" s="1364"/>
      <c r="D171" s="1364"/>
      <c r="E171" s="1364"/>
      <c r="F171" s="1364"/>
      <c r="G171" s="45">
        <f>SUMIF(F16:F162,"sb",G16:G162)</f>
        <v>13056.599999999999</v>
      </c>
      <c r="H171" s="467">
        <f>SUMIF(F16:F162,"sb",H16:H162)</f>
        <v>14264.300000000001</v>
      </c>
      <c r="I171" s="56">
        <f>SUMIF(F16:F162,"sb",I16:I162)</f>
        <v>17837</v>
      </c>
      <c r="J171" s="12"/>
      <c r="K171" s="29"/>
      <c r="L171" s="29"/>
      <c r="M171" s="29"/>
      <c r="N171" s="29"/>
      <c r="O171" s="29"/>
      <c r="P171" s="29"/>
    </row>
    <row r="172" spans="1:21" s="136" customFormat="1" x14ac:dyDescent="0.2">
      <c r="A172" s="130"/>
      <c r="B172" s="1363" t="s">
        <v>60</v>
      </c>
      <c r="C172" s="1364"/>
      <c r="D172" s="1364"/>
      <c r="E172" s="1364"/>
      <c r="F172" s="1364"/>
      <c r="G172" s="45">
        <f>SUMIF(F18:F163,"sb(p)",G18:G163)</f>
        <v>0</v>
      </c>
      <c r="H172" s="467">
        <f>SUMIF(F18:F163,"sb(p)",H18:H163)</f>
        <v>3050</v>
      </c>
      <c r="I172" s="56">
        <f>SUMIF(F18:F163,"sb(p)",I18:I163)</f>
        <v>0</v>
      </c>
      <c r="J172" s="12"/>
      <c r="K172" s="29"/>
      <c r="L172" s="29"/>
      <c r="M172" s="29"/>
      <c r="N172" s="29"/>
      <c r="O172" s="29"/>
      <c r="P172" s="29"/>
    </row>
    <row r="173" spans="1:21" s="136" customFormat="1" ht="12.75" customHeight="1" x14ac:dyDescent="0.2">
      <c r="A173" s="130"/>
      <c r="B173" s="1365" t="s">
        <v>73</v>
      </c>
      <c r="C173" s="1366"/>
      <c r="D173" s="1366"/>
      <c r="E173" s="1366"/>
      <c r="F173" s="1366"/>
      <c r="G173" s="460">
        <f>SUMIF(F16:F162,"sb(sp)",G16:G162)</f>
        <v>361.1</v>
      </c>
      <c r="H173" s="466">
        <f>SUMIF(F16:F162,"sb(sp)",H16:H162)</f>
        <v>361.1</v>
      </c>
      <c r="I173" s="57">
        <f>SUMIF(F16:F162,"sb(sp)",I16:I162)</f>
        <v>361.1</v>
      </c>
      <c r="J173" s="134"/>
      <c r="K173" s="29"/>
      <c r="L173" s="29"/>
      <c r="M173" s="29"/>
      <c r="N173" s="29"/>
      <c r="O173" s="29"/>
      <c r="P173" s="29"/>
    </row>
    <row r="174" spans="1:21" s="136" customFormat="1" ht="12.75" customHeight="1" x14ac:dyDescent="0.2">
      <c r="A174" s="130"/>
      <c r="B174" s="1367" t="s">
        <v>41</v>
      </c>
      <c r="C174" s="1368"/>
      <c r="D174" s="1368"/>
      <c r="E174" s="1368"/>
      <c r="F174" s="1368"/>
      <c r="G174" s="461">
        <f>SUMIF(F16:F162,"sb(l)",G16:G162)</f>
        <v>854.4</v>
      </c>
      <c r="H174" s="465">
        <f>SUMIF(F16:F162,"sb(l)",H16:H162)</f>
        <v>0</v>
      </c>
      <c r="I174" s="459">
        <f>SUMIF(F16:F162,"sb(l)",I16:I162)</f>
        <v>0</v>
      </c>
      <c r="J174" s="134"/>
      <c r="K174" s="29"/>
      <c r="L174" s="29"/>
      <c r="M174" s="29"/>
      <c r="N174" s="29"/>
      <c r="O174" s="29"/>
      <c r="P174" s="29"/>
    </row>
    <row r="175" spans="1:21" s="136" customFormat="1" ht="12.75" customHeight="1" thickBot="1" x14ac:dyDescent="0.25">
      <c r="A175" s="13"/>
      <c r="B175" s="1369" t="s">
        <v>10</v>
      </c>
      <c r="C175" s="1370"/>
      <c r="D175" s="1370"/>
      <c r="E175" s="1370"/>
      <c r="F175" s="1370"/>
      <c r="G175" s="462">
        <f t="shared" ref="G175:I175" si="9">+G169</f>
        <v>14272.099999999999</v>
      </c>
      <c r="H175" s="463">
        <f>+H169</f>
        <v>17675.400000000001</v>
      </c>
      <c r="I175" s="55">
        <f t="shared" si="9"/>
        <v>18198.099999999999</v>
      </c>
      <c r="J175" s="134"/>
      <c r="K175" s="821"/>
      <c r="L175" s="821"/>
      <c r="M175" s="821"/>
    </row>
    <row r="176" spans="1:21" s="136" customFormat="1" ht="14.25" customHeight="1" x14ac:dyDescent="0.2">
      <c r="A176" s="13"/>
      <c r="B176" s="1351" t="s">
        <v>245</v>
      </c>
      <c r="C176" s="1352"/>
      <c r="D176" s="1352"/>
      <c r="E176" s="1352"/>
      <c r="F176" s="1352"/>
      <c r="G176" s="936">
        <f>G177</f>
        <v>300</v>
      </c>
      <c r="H176" s="706">
        <f>H177</f>
        <v>2662</v>
      </c>
      <c r="I176" s="705">
        <f>I177</f>
        <v>962.1</v>
      </c>
      <c r="J176" s="134"/>
      <c r="K176" s="821"/>
      <c r="L176" s="821"/>
      <c r="M176" s="821"/>
    </row>
    <row r="177" spans="1:13" s="136" customFormat="1" ht="15" customHeight="1" thickBot="1" x14ac:dyDescent="0.25">
      <c r="A177" s="13"/>
      <c r="B177" s="1353" t="s">
        <v>246</v>
      </c>
      <c r="C177" s="1354"/>
      <c r="D177" s="1354"/>
      <c r="E177" s="1354"/>
      <c r="F177" s="1354"/>
      <c r="G177" s="937">
        <f>SUMIF(F16:F162,"lrvb",G16:G162)</f>
        <v>300</v>
      </c>
      <c r="H177" s="714">
        <f>SUMIF(F16:F162,"lrvb",H16:H162)</f>
        <v>2662</v>
      </c>
      <c r="I177" s="715">
        <f>SUMIF(F16:F162,"lrvb",I16:I162)</f>
        <v>962.1</v>
      </c>
      <c r="J177" s="134"/>
      <c r="K177" s="821"/>
      <c r="L177" s="821"/>
      <c r="M177" s="821"/>
    </row>
    <row r="178" spans="1:13" s="136" customFormat="1" ht="12.75" customHeight="1" thickBot="1" x14ac:dyDescent="0.25">
      <c r="A178" s="13"/>
      <c r="B178" s="1355" t="s">
        <v>247</v>
      </c>
      <c r="C178" s="1356"/>
      <c r="D178" s="1356"/>
      <c r="E178" s="1356"/>
      <c r="F178" s="1356"/>
      <c r="G178" s="938">
        <f>G169+G176</f>
        <v>14572.099999999999</v>
      </c>
      <c r="H178" s="711">
        <f>H169+H176</f>
        <v>20337.400000000001</v>
      </c>
      <c r="I178" s="708">
        <f>I169+I176</f>
        <v>19160.199999999997</v>
      </c>
      <c r="J178" s="134"/>
      <c r="K178" s="821"/>
      <c r="L178" s="821"/>
      <c r="M178" s="821"/>
    </row>
    <row r="179" spans="1:13" s="136" customFormat="1" ht="15" customHeight="1" x14ac:dyDescent="0.2">
      <c r="A179" s="41"/>
      <c r="B179" s="700"/>
      <c r="C179" s="700"/>
      <c r="D179" s="701"/>
      <c r="E179" s="702" t="s">
        <v>48</v>
      </c>
      <c r="F179" s="702"/>
      <c r="G179" s="701"/>
      <c r="H179" s="701"/>
      <c r="I179" s="703"/>
      <c r="J179" s="134"/>
    </row>
    <row r="181" spans="1:13" x14ac:dyDescent="0.2">
      <c r="G181" s="612"/>
    </row>
    <row r="182" spans="1:13" x14ac:dyDescent="0.2">
      <c r="G182" s="613"/>
      <c r="H182" s="163"/>
    </row>
    <row r="183" spans="1:13" x14ac:dyDescent="0.2">
      <c r="G183" s="27"/>
    </row>
    <row r="184" spans="1:13" x14ac:dyDescent="0.2">
      <c r="G184" s="612"/>
    </row>
  </sheetData>
  <mergeCells count="150">
    <mergeCell ref="J1:M1"/>
    <mergeCell ref="J161:J162"/>
    <mergeCell ref="B176:F176"/>
    <mergeCell ref="B177:F177"/>
    <mergeCell ref="B178:F178"/>
    <mergeCell ref="D32:F32"/>
    <mergeCell ref="D102:D103"/>
    <mergeCell ref="E114:E115"/>
    <mergeCell ref="D116:D117"/>
    <mergeCell ref="D114:D115"/>
    <mergeCell ref="B171:F171"/>
    <mergeCell ref="B172:F172"/>
    <mergeCell ref="B173:F173"/>
    <mergeCell ref="B174:F174"/>
    <mergeCell ref="B175:F175"/>
    <mergeCell ref="B167:F167"/>
    <mergeCell ref="B168:F168"/>
    <mergeCell ref="B169:F169"/>
    <mergeCell ref="B170:F170"/>
    <mergeCell ref="C163:F163"/>
    <mergeCell ref="B164:F164"/>
    <mergeCell ref="K164:M164"/>
    <mergeCell ref="B165:F165"/>
    <mergeCell ref="B152:B154"/>
    <mergeCell ref="N165:P166"/>
    <mergeCell ref="A166:J166"/>
    <mergeCell ref="A159:A162"/>
    <mergeCell ref="B159:B162"/>
    <mergeCell ref="C159:C162"/>
    <mergeCell ref="D159:D162"/>
    <mergeCell ref="F155:F157"/>
    <mergeCell ref="J155:J156"/>
    <mergeCell ref="K155:K156"/>
    <mergeCell ref="M155:M156"/>
    <mergeCell ref="J157:J158"/>
    <mergeCell ref="A155:A158"/>
    <mergeCell ref="B155:B158"/>
    <mergeCell ref="C155:C158"/>
    <mergeCell ref="D155:D158"/>
    <mergeCell ref="C152:C154"/>
    <mergeCell ref="D152:D154"/>
    <mergeCell ref="E153:E154"/>
    <mergeCell ref="C147:F147"/>
    <mergeCell ref="K147:M147"/>
    <mergeCell ref="C148:M148"/>
    <mergeCell ref="D149:D151"/>
    <mergeCell ref="E150:E151"/>
    <mergeCell ref="J152:J154"/>
    <mergeCell ref="J138:J139"/>
    <mergeCell ref="N139:O139"/>
    <mergeCell ref="D140:D141"/>
    <mergeCell ref="J145:J146"/>
    <mergeCell ref="D118:D119"/>
    <mergeCell ref="J122:J123"/>
    <mergeCell ref="N126:O127"/>
    <mergeCell ref="D132:D139"/>
    <mergeCell ref="F132:F138"/>
    <mergeCell ref="G132:G138"/>
    <mergeCell ref="H132:H138"/>
    <mergeCell ref="I132:I138"/>
    <mergeCell ref="J130:J131"/>
    <mergeCell ref="C101:M101"/>
    <mergeCell ref="D112:D113"/>
    <mergeCell ref="J112:J113"/>
    <mergeCell ref="J98:J99"/>
    <mergeCell ref="K98:K99"/>
    <mergeCell ref="L98:L99"/>
    <mergeCell ref="M98:M99"/>
    <mergeCell ref="C100:F100"/>
    <mergeCell ref="J100:M100"/>
    <mergeCell ref="D108:D110"/>
    <mergeCell ref="A96:A97"/>
    <mergeCell ref="B96:B97"/>
    <mergeCell ref="D96:D97"/>
    <mergeCell ref="A98:A99"/>
    <mergeCell ref="B98:B99"/>
    <mergeCell ref="C98:C99"/>
    <mergeCell ref="D98:D99"/>
    <mergeCell ref="N92:O92"/>
    <mergeCell ref="A94:A95"/>
    <mergeCell ref="B94:B95"/>
    <mergeCell ref="C94:C95"/>
    <mergeCell ref="D94:D95"/>
    <mergeCell ref="J94:J95"/>
    <mergeCell ref="D87:D88"/>
    <mergeCell ref="J87:J88"/>
    <mergeCell ref="D89:D93"/>
    <mergeCell ref="J92:J93"/>
    <mergeCell ref="J85:J86"/>
    <mergeCell ref="K85:K86"/>
    <mergeCell ref="L85:L86"/>
    <mergeCell ref="M85:M86"/>
    <mergeCell ref="D80:D81"/>
    <mergeCell ref="A82:A86"/>
    <mergeCell ref="B82:B86"/>
    <mergeCell ref="C82:C86"/>
    <mergeCell ref="D82:D86"/>
    <mergeCell ref="E82:E86"/>
    <mergeCell ref="D70:D74"/>
    <mergeCell ref="F70:F74"/>
    <mergeCell ref="D61:D62"/>
    <mergeCell ref="F61:F62"/>
    <mergeCell ref="D55:D56"/>
    <mergeCell ref="E55:E60"/>
    <mergeCell ref="N55:Q55"/>
    <mergeCell ref="K32:M32"/>
    <mergeCell ref="C33:M33"/>
    <mergeCell ref="D34:D35"/>
    <mergeCell ref="D49:D50"/>
    <mergeCell ref="D52:D53"/>
    <mergeCell ref="D29:D31"/>
    <mergeCell ref="E29:E31"/>
    <mergeCell ref="F29:F30"/>
    <mergeCell ref="J30:J31"/>
    <mergeCell ref="N23:O26"/>
    <mergeCell ref="J24:J25"/>
    <mergeCell ref="D26:D28"/>
    <mergeCell ref="E26:E28"/>
    <mergeCell ref="J21:J22"/>
    <mergeCell ref="A12:M12"/>
    <mergeCell ref="E9:E11"/>
    <mergeCell ref="F9:F11"/>
    <mergeCell ref="G9:G11"/>
    <mergeCell ref="H9:H11"/>
    <mergeCell ref="A23:A25"/>
    <mergeCell ref="B23:B25"/>
    <mergeCell ref="C23:C25"/>
    <mergeCell ref="D23:D25"/>
    <mergeCell ref="E23:E25"/>
    <mergeCell ref="A13:M13"/>
    <mergeCell ref="B14:M14"/>
    <mergeCell ref="C15:M15"/>
    <mergeCell ref="A19:A22"/>
    <mergeCell ref="B19:B22"/>
    <mergeCell ref="C19:C22"/>
    <mergeCell ref="D19:D22"/>
    <mergeCell ref="E19:E22"/>
    <mergeCell ref="D16:D18"/>
    <mergeCell ref="A4:M4"/>
    <mergeCell ref="A5:M5"/>
    <mergeCell ref="A6:M6"/>
    <mergeCell ref="J8:M8"/>
    <mergeCell ref="A9:A11"/>
    <mergeCell ref="B9:B11"/>
    <mergeCell ref="C9:C11"/>
    <mergeCell ref="D9:D11"/>
    <mergeCell ref="I9:I11"/>
    <mergeCell ref="J9:M9"/>
    <mergeCell ref="J10:J11"/>
    <mergeCell ref="K10:M10"/>
  </mergeCells>
  <pageMargins left="0.78740157480314965" right="0.39370078740157483" top="0.39370078740157483" bottom="0.39370078740157483" header="0" footer="0"/>
  <pageSetup paperSize="9" scale="74" orientation="portrait" r:id="rId1"/>
  <rowBreaks count="4" manualBreakCount="4">
    <brk id="46" max="12" man="1"/>
    <brk id="83" max="12" man="1"/>
    <brk id="125" max="12" man="1"/>
    <brk id="166" max="12" man="1"/>
  </rowBreaks>
  <colBreaks count="1" manualBreakCount="1">
    <brk id="1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84"/>
  <sheetViews>
    <sheetView zoomScaleNormal="100" zoomScaleSheetLayoutView="100" workbookViewId="0">
      <selection activeCell="A5" sqref="A5:M5"/>
    </sheetView>
  </sheetViews>
  <sheetFormatPr defaultColWidth="9.140625" defaultRowHeight="12.75" x14ac:dyDescent="0.2"/>
  <cols>
    <col min="1" max="1" width="3.140625" style="41" customWidth="1"/>
    <col min="2" max="3" width="3.140625" style="42" customWidth="1"/>
    <col min="4" max="4" width="28.140625" style="41" customWidth="1"/>
    <col min="5" max="5" width="3" style="43" customWidth="1"/>
    <col min="6" max="6" width="7.85546875" style="41" customWidth="1"/>
    <col min="7" max="8" width="8.5703125" style="41" customWidth="1"/>
    <col min="9" max="9" width="8.140625" style="42" customWidth="1"/>
    <col min="10" max="10" width="27.5703125" style="41" customWidth="1"/>
    <col min="11" max="11" width="6.42578125" style="41" customWidth="1"/>
    <col min="12" max="12" width="6.28515625" style="41" customWidth="1"/>
    <col min="13" max="13" width="6.5703125" style="42" customWidth="1"/>
    <col min="14" max="16384" width="9.140625" style="41"/>
  </cols>
  <sheetData>
    <row r="1" spans="1:21" ht="30.75" customHeight="1" x14ac:dyDescent="0.2">
      <c r="F1" s="42"/>
      <c r="G1" s="1086"/>
      <c r="H1" s="1086"/>
      <c r="I1" s="1086"/>
      <c r="J1" s="1350" t="s">
        <v>267</v>
      </c>
      <c r="K1" s="1350"/>
      <c r="L1" s="1350"/>
      <c r="M1" s="1350"/>
      <c r="N1" s="1086"/>
      <c r="O1" s="1086"/>
      <c r="P1" s="1086"/>
      <c r="Q1" s="1086"/>
      <c r="R1" s="1086"/>
      <c r="S1" s="1086"/>
      <c r="T1" s="1086"/>
      <c r="U1" s="1086"/>
    </row>
    <row r="2" spans="1:21" ht="15.75" customHeight="1" x14ac:dyDescent="0.2">
      <c r="F2" s="42"/>
      <c r="G2" s="1086"/>
      <c r="H2" s="1086"/>
      <c r="I2" s="1086"/>
      <c r="J2" s="1086" t="s">
        <v>268</v>
      </c>
      <c r="K2" s="1086"/>
      <c r="L2" s="1086"/>
      <c r="M2" s="1086"/>
      <c r="N2" s="1086"/>
      <c r="O2" s="1086"/>
      <c r="P2" s="1086"/>
      <c r="Q2" s="1086"/>
      <c r="R2" s="1086"/>
      <c r="S2" s="1086"/>
      <c r="T2" s="1086"/>
      <c r="U2" s="1086"/>
    </row>
    <row r="3" spans="1:21" ht="15.75" customHeight="1" x14ac:dyDescent="0.2">
      <c r="F3" s="42"/>
      <c r="G3" s="1086"/>
      <c r="H3" s="1086"/>
      <c r="I3" s="1086"/>
      <c r="J3" s="1086"/>
      <c r="K3" s="1086"/>
      <c r="L3" s="1086"/>
      <c r="M3" s="1086"/>
      <c r="N3" s="1086"/>
      <c r="O3" s="1086"/>
      <c r="P3" s="1086"/>
      <c r="Q3" s="1086"/>
      <c r="R3" s="1086"/>
      <c r="S3" s="1086"/>
      <c r="T3" s="1086"/>
      <c r="U3" s="1086"/>
    </row>
    <row r="4" spans="1:21" ht="16.899999999999999" customHeight="1" x14ac:dyDescent="0.2">
      <c r="A4" s="1179" t="s">
        <v>265</v>
      </c>
      <c r="B4" s="1179"/>
      <c r="C4" s="1179"/>
      <c r="D4" s="1179"/>
      <c r="E4" s="1179"/>
      <c r="F4" s="1179"/>
      <c r="G4" s="1179"/>
      <c r="H4" s="1179"/>
      <c r="I4" s="1179"/>
      <c r="J4" s="1179"/>
      <c r="K4" s="1179"/>
      <c r="L4" s="1179"/>
      <c r="M4" s="1179"/>
      <c r="N4" s="70"/>
      <c r="O4" s="70"/>
      <c r="P4" s="70"/>
      <c r="Q4" s="70"/>
      <c r="R4" s="70"/>
      <c r="S4" s="70"/>
      <c r="T4" s="70"/>
      <c r="U4" s="70"/>
    </row>
    <row r="5" spans="1:21" ht="15.75" customHeight="1" x14ac:dyDescent="0.2">
      <c r="A5" s="1180" t="s">
        <v>108</v>
      </c>
      <c r="B5" s="1180"/>
      <c r="C5" s="1180"/>
      <c r="D5" s="1180"/>
      <c r="E5" s="1180"/>
      <c r="F5" s="1180"/>
      <c r="G5" s="1180"/>
      <c r="H5" s="1180"/>
      <c r="I5" s="1180"/>
      <c r="J5" s="1180"/>
      <c r="K5" s="1180"/>
      <c r="L5" s="1180"/>
      <c r="M5" s="1180"/>
      <c r="N5" s="747"/>
      <c r="O5" s="747"/>
      <c r="P5" s="747"/>
      <c r="Q5" s="747"/>
      <c r="R5" s="747"/>
      <c r="S5" s="747"/>
      <c r="T5" s="747"/>
      <c r="U5" s="747"/>
    </row>
    <row r="6" spans="1:21" s="136" customFormat="1" ht="15" customHeight="1" x14ac:dyDescent="0.2">
      <c r="A6" s="1181" t="s">
        <v>257</v>
      </c>
      <c r="B6" s="1181"/>
      <c r="C6" s="1181"/>
      <c r="D6" s="1181"/>
      <c r="E6" s="1181"/>
      <c r="F6" s="1181"/>
      <c r="G6" s="1181"/>
      <c r="H6" s="1181"/>
      <c r="I6" s="1181"/>
      <c r="J6" s="1181"/>
      <c r="K6" s="1181"/>
      <c r="L6" s="1181"/>
      <c r="M6" s="1181"/>
      <c r="N6" s="748"/>
      <c r="O6" s="748"/>
      <c r="P6" s="748"/>
      <c r="Q6" s="748"/>
      <c r="R6" s="748"/>
      <c r="S6" s="748"/>
      <c r="T6" s="748"/>
      <c r="U6" s="748"/>
    </row>
    <row r="7" spans="1:21" s="136" customFormat="1" ht="15" customHeight="1" x14ac:dyDescent="0.2">
      <c r="A7" s="443"/>
      <c r="B7" s="443"/>
      <c r="C7" s="443"/>
      <c r="D7" s="443"/>
      <c r="E7" s="443"/>
      <c r="F7" s="443"/>
      <c r="G7" s="790"/>
      <c r="H7" s="1114"/>
      <c r="I7" s="444"/>
      <c r="J7" s="443"/>
      <c r="K7" s="790"/>
      <c r="L7" s="790"/>
      <c r="M7" s="1114"/>
      <c r="N7" s="445"/>
      <c r="O7" s="445"/>
      <c r="P7" s="445"/>
      <c r="Q7" s="445"/>
      <c r="R7" s="445"/>
      <c r="S7" s="445"/>
      <c r="T7" s="445"/>
      <c r="U7" s="445"/>
    </row>
    <row r="8" spans="1:21" s="136" customFormat="1" ht="15.6" customHeight="1" thickBot="1" x14ac:dyDescent="0.25">
      <c r="A8" s="1"/>
      <c r="B8" s="1"/>
      <c r="C8" s="1"/>
      <c r="D8" s="37"/>
      <c r="E8" s="35"/>
      <c r="F8" s="37"/>
      <c r="G8" s="287"/>
      <c r="H8" s="287"/>
      <c r="I8" s="442"/>
      <c r="J8" s="1182" t="s">
        <v>96</v>
      </c>
      <c r="K8" s="1182"/>
      <c r="L8" s="1182"/>
      <c r="M8" s="1182"/>
      <c r="N8" s="41"/>
      <c r="O8" s="41"/>
      <c r="P8" s="41"/>
      <c r="Q8" s="41"/>
      <c r="R8" s="41"/>
      <c r="S8" s="41"/>
      <c r="T8" s="41"/>
      <c r="U8" s="41"/>
    </row>
    <row r="9" spans="1:21" s="136" customFormat="1" ht="17.25" customHeight="1" thickBot="1" x14ac:dyDescent="0.25">
      <c r="A9" s="1183" t="s">
        <v>109</v>
      </c>
      <c r="B9" s="1186" t="s">
        <v>0</v>
      </c>
      <c r="C9" s="1186" t="s">
        <v>1</v>
      </c>
      <c r="D9" s="1189" t="s">
        <v>2</v>
      </c>
      <c r="E9" s="1213" t="s">
        <v>110</v>
      </c>
      <c r="F9" s="1215" t="s">
        <v>3</v>
      </c>
      <c r="G9" s="1217" t="s">
        <v>201</v>
      </c>
      <c r="H9" s="1220" t="s">
        <v>112</v>
      </c>
      <c r="I9" s="1191" t="s">
        <v>202</v>
      </c>
      <c r="J9" s="1194" t="s">
        <v>115</v>
      </c>
      <c r="K9" s="1195"/>
      <c r="L9" s="1195"/>
      <c r="M9" s="1196"/>
      <c r="N9" s="41"/>
      <c r="O9" s="41"/>
      <c r="P9" s="41"/>
      <c r="Q9" s="41"/>
      <c r="R9" s="41"/>
      <c r="S9" s="41"/>
      <c r="T9" s="41"/>
      <c r="U9" s="41"/>
    </row>
    <row r="10" spans="1:21" s="136" customFormat="1" ht="19.5" customHeight="1" x14ac:dyDescent="0.2">
      <c r="A10" s="1184"/>
      <c r="B10" s="1187"/>
      <c r="C10" s="1187"/>
      <c r="D10" s="1190"/>
      <c r="E10" s="1214"/>
      <c r="F10" s="1216"/>
      <c r="G10" s="1218"/>
      <c r="H10" s="1221"/>
      <c r="I10" s="1192"/>
      <c r="J10" s="1197" t="s">
        <v>2</v>
      </c>
      <c r="K10" s="1198" t="s">
        <v>107</v>
      </c>
      <c r="L10" s="1199"/>
      <c r="M10" s="1200"/>
      <c r="N10" s="41"/>
      <c r="O10" s="41"/>
      <c r="P10" s="41"/>
      <c r="Q10" s="41"/>
      <c r="R10" s="41"/>
      <c r="S10" s="41"/>
      <c r="T10" s="41"/>
      <c r="U10" s="41"/>
    </row>
    <row r="11" spans="1:21" s="136" customFormat="1" ht="97.5" customHeight="1" thickBot="1" x14ac:dyDescent="0.25">
      <c r="A11" s="1185"/>
      <c r="B11" s="1188"/>
      <c r="C11" s="1188"/>
      <c r="D11" s="1190"/>
      <c r="E11" s="1214"/>
      <c r="F11" s="1216"/>
      <c r="G11" s="1219"/>
      <c r="H11" s="1222"/>
      <c r="I11" s="1193"/>
      <c r="J11" s="1197"/>
      <c r="K11" s="176" t="s">
        <v>113</v>
      </c>
      <c r="L11" s="1139" t="s">
        <v>114</v>
      </c>
      <c r="M11" s="78" t="s">
        <v>200</v>
      </c>
    </row>
    <row r="12" spans="1:21" s="136" customFormat="1" ht="16.5" customHeight="1" x14ac:dyDescent="0.2">
      <c r="A12" s="1210" t="s">
        <v>4</v>
      </c>
      <c r="B12" s="1211"/>
      <c r="C12" s="1211"/>
      <c r="D12" s="1211"/>
      <c r="E12" s="1211"/>
      <c r="F12" s="1211"/>
      <c r="G12" s="1211"/>
      <c r="H12" s="1211"/>
      <c r="I12" s="1211"/>
      <c r="J12" s="1211"/>
      <c r="K12" s="1211"/>
      <c r="L12" s="1211"/>
      <c r="M12" s="1212"/>
    </row>
    <row r="13" spans="1:21" s="136" customFormat="1" ht="18" customHeight="1" x14ac:dyDescent="0.2">
      <c r="A13" s="1232" t="s">
        <v>5</v>
      </c>
      <c r="B13" s="1233"/>
      <c r="C13" s="1233"/>
      <c r="D13" s="1233"/>
      <c r="E13" s="1233"/>
      <c r="F13" s="1233"/>
      <c r="G13" s="1233"/>
      <c r="H13" s="1233"/>
      <c r="I13" s="1233"/>
      <c r="J13" s="1233"/>
      <c r="K13" s="1233"/>
      <c r="L13" s="1233"/>
      <c r="M13" s="1234"/>
    </row>
    <row r="14" spans="1:21" s="136" customFormat="1" ht="15.75" customHeight="1" x14ac:dyDescent="0.2">
      <c r="A14" s="304" t="s">
        <v>6</v>
      </c>
      <c r="B14" s="1235" t="s">
        <v>7</v>
      </c>
      <c r="C14" s="1236"/>
      <c r="D14" s="1236"/>
      <c r="E14" s="1236"/>
      <c r="F14" s="1236"/>
      <c r="G14" s="1236"/>
      <c r="H14" s="1236"/>
      <c r="I14" s="1236"/>
      <c r="J14" s="1236"/>
      <c r="K14" s="1236"/>
      <c r="L14" s="1236"/>
      <c r="M14" s="1237"/>
    </row>
    <row r="15" spans="1:21" s="136" customFormat="1" ht="16.149999999999999" customHeight="1" thickBot="1" x14ac:dyDescent="0.25">
      <c r="A15" s="1130" t="s">
        <v>6</v>
      </c>
      <c r="B15" s="226" t="s">
        <v>6</v>
      </c>
      <c r="C15" s="1238" t="s">
        <v>8</v>
      </c>
      <c r="D15" s="1239"/>
      <c r="E15" s="1239"/>
      <c r="F15" s="1239"/>
      <c r="G15" s="1239"/>
      <c r="H15" s="1239"/>
      <c r="I15" s="1239"/>
      <c r="J15" s="1239"/>
      <c r="K15" s="1239"/>
      <c r="L15" s="1239"/>
      <c r="M15" s="1240"/>
    </row>
    <row r="16" spans="1:21" s="136" customFormat="1" ht="15" customHeight="1" x14ac:dyDescent="0.2">
      <c r="A16" s="132" t="s">
        <v>6</v>
      </c>
      <c r="B16" s="30" t="s">
        <v>6</v>
      </c>
      <c r="C16" s="31" t="s">
        <v>6</v>
      </c>
      <c r="D16" s="1205" t="s">
        <v>209</v>
      </c>
      <c r="E16" s="1133" t="s">
        <v>121</v>
      </c>
      <c r="F16" s="28" t="s">
        <v>9</v>
      </c>
      <c r="G16" s="586">
        <f>141.5-84.7-5</f>
        <v>51.8</v>
      </c>
      <c r="H16" s="725">
        <f>85-70</f>
        <v>15</v>
      </c>
      <c r="I16" s="753">
        <f>85-70</f>
        <v>15</v>
      </c>
      <c r="J16" s="83" t="s">
        <v>43</v>
      </c>
      <c r="K16" s="1167">
        <v>3</v>
      </c>
      <c r="L16" s="982">
        <v>1</v>
      </c>
      <c r="M16" s="983">
        <v>1</v>
      </c>
      <c r="N16" s="163"/>
    </row>
    <row r="17" spans="1:17" s="136" customFormat="1" ht="14.25" customHeight="1" x14ac:dyDescent="0.2">
      <c r="A17" s="132"/>
      <c r="B17" s="30"/>
      <c r="C17" s="31"/>
      <c r="D17" s="1205"/>
      <c r="E17" s="1133" t="s">
        <v>120</v>
      </c>
      <c r="F17" s="1153" t="s">
        <v>40</v>
      </c>
      <c r="G17" s="1156">
        <v>75</v>
      </c>
      <c r="H17" s="1159"/>
      <c r="I17" s="1160"/>
      <c r="J17" s="143"/>
      <c r="K17" s="621"/>
      <c r="L17" s="104"/>
      <c r="M17" s="1169"/>
      <c r="N17" s="163"/>
    </row>
    <row r="18" spans="1:17" s="136" customFormat="1" ht="15" customHeight="1" thickBot="1" x14ac:dyDescent="0.25">
      <c r="A18" s="133"/>
      <c r="B18" s="139"/>
      <c r="C18" s="141"/>
      <c r="D18" s="99"/>
      <c r="E18" s="220"/>
      <c r="F18" s="75" t="s">
        <v>10</v>
      </c>
      <c r="G18" s="334">
        <f>SUM(G16:G17)</f>
        <v>126.8</v>
      </c>
      <c r="H18" s="115">
        <f>SUM(H16:H17)</f>
        <v>15</v>
      </c>
      <c r="I18" s="116">
        <f>SUM(I16:I17)</f>
        <v>15</v>
      </c>
      <c r="J18" s="1168"/>
      <c r="K18" s="1166"/>
      <c r="L18" s="619"/>
      <c r="M18" s="620"/>
      <c r="O18" s="137"/>
      <c r="P18" s="137"/>
      <c r="Q18" s="137"/>
    </row>
    <row r="19" spans="1:17" s="136" customFormat="1" ht="27" customHeight="1" x14ac:dyDescent="0.2">
      <c r="A19" s="1223" t="s">
        <v>6</v>
      </c>
      <c r="B19" s="1226" t="s">
        <v>6</v>
      </c>
      <c r="C19" s="1229" t="s">
        <v>11</v>
      </c>
      <c r="D19" s="1204" t="s">
        <v>35</v>
      </c>
      <c r="E19" s="1207" t="s">
        <v>121</v>
      </c>
      <c r="F19" s="1138" t="s">
        <v>9</v>
      </c>
      <c r="G19" s="860">
        <f>25-5</f>
        <v>20</v>
      </c>
      <c r="H19" s="519">
        <f>30-5</f>
        <v>25</v>
      </c>
      <c r="I19" s="861">
        <f>30-5</f>
        <v>25</v>
      </c>
      <c r="J19" s="606" t="s">
        <v>12</v>
      </c>
      <c r="K19" s="735">
        <v>22</v>
      </c>
      <c r="L19" s="788">
        <v>22</v>
      </c>
      <c r="M19" s="1150">
        <v>22</v>
      </c>
      <c r="P19" s="137"/>
    </row>
    <row r="20" spans="1:17" s="136" customFormat="1" ht="16.5" customHeight="1" x14ac:dyDescent="0.2">
      <c r="A20" s="1224"/>
      <c r="B20" s="1227"/>
      <c r="C20" s="1230"/>
      <c r="D20" s="1205"/>
      <c r="E20" s="1208"/>
      <c r="F20" s="1147"/>
      <c r="G20" s="621"/>
      <c r="H20" s="623"/>
      <c r="I20" s="634"/>
      <c r="J20" s="1120" t="s">
        <v>213</v>
      </c>
      <c r="K20" s="584">
        <v>60</v>
      </c>
      <c r="L20" s="104">
        <v>65</v>
      </c>
      <c r="M20" s="1141">
        <v>70</v>
      </c>
      <c r="P20" s="137"/>
    </row>
    <row r="21" spans="1:17" s="136" customFormat="1" ht="19.5" customHeight="1" x14ac:dyDescent="0.2">
      <c r="A21" s="1224"/>
      <c r="B21" s="1227"/>
      <c r="C21" s="1230"/>
      <c r="D21" s="1205"/>
      <c r="E21" s="1208"/>
      <c r="F21" s="1147"/>
      <c r="G21" s="622"/>
      <c r="H21" s="624"/>
      <c r="I21" s="1161"/>
      <c r="J21" s="1202" t="s">
        <v>68</v>
      </c>
      <c r="K21" s="734">
        <v>515</v>
      </c>
      <c r="L21" s="1143">
        <v>515</v>
      </c>
      <c r="M21" s="1144">
        <v>515</v>
      </c>
    </row>
    <row r="22" spans="1:17" s="136" customFormat="1" ht="15" customHeight="1" thickBot="1" x14ac:dyDescent="0.25">
      <c r="A22" s="1224"/>
      <c r="B22" s="1227"/>
      <c r="C22" s="1230"/>
      <c r="D22" s="1205"/>
      <c r="E22" s="1208"/>
      <c r="F22" s="1092" t="s">
        <v>10</v>
      </c>
      <c r="G22" s="334">
        <f t="shared" ref="G22:I22" si="0">+G19</f>
        <v>20</v>
      </c>
      <c r="H22" s="115">
        <f t="shared" si="0"/>
        <v>25</v>
      </c>
      <c r="I22" s="116">
        <f t="shared" si="0"/>
        <v>25</v>
      </c>
      <c r="J22" s="1203"/>
      <c r="K22" s="858"/>
      <c r="L22" s="619"/>
      <c r="M22" s="80"/>
    </row>
    <row r="23" spans="1:17" s="136" customFormat="1" ht="28.5" customHeight="1" x14ac:dyDescent="0.2">
      <c r="A23" s="1223" t="s">
        <v>6</v>
      </c>
      <c r="B23" s="1226" t="s">
        <v>6</v>
      </c>
      <c r="C23" s="1229" t="s">
        <v>13</v>
      </c>
      <c r="D23" s="1204" t="s">
        <v>51</v>
      </c>
      <c r="E23" s="1207" t="s">
        <v>121</v>
      </c>
      <c r="F23" s="1138" t="s">
        <v>9</v>
      </c>
      <c r="G23" s="901">
        <v>81.099999999999994</v>
      </c>
      <c r="H23" s="165">
        <v>81.099999999999994</v>
      </c>
      <c r="I23" s="1163">
        <v>81.099999999999994</v>
      </c>
      <c r="J23" s="26" t="s">
        <v>42</v>
      </c>
      <c r="K23" s="423">
        <v>1300</v>
      </c>
      <c r="L23" s="150">
        <v>1300</v>
      </c>
      <c r="M23" s="160">
        <v>1300</v>
      </c>
      <c r="N23" s="1201"/>
      <c r="O23" s="1201"/>
    </row>
    <row r="24" spans="1:17" s="136" customFormat="1" ht="33" customHeight="1" x14ac:dyDescent="0.2">
      <c r="A24" s="1224"/>
      <c r="B24" s="1227"/>
      <c r="C24" s="1230"/>
      <c r="D24" s="1205"/>
      <c r="E24" s="1208"/>
      <c r="F24" s="1140"/>
      <c r="G24" s="965"/>
      <c r="H24" s="211"/>
      <c r="I24" s="352"/>
      <c r="J24" s="1202" t="s">
        <v>52</v>
      </c>
      <c r="K24" s="561">
        <v>31</v>
      </c>
      <c r="L24" s="1123">
        <v>20</v>
      </c>
      <c r="M24" s="1125">
        <v>20</v>
      </c>
      <c r="N24" s="1201"/>
      <c r="O24" s="1201"/>
    </row>
    <row r="25" spans="1:17" s="136" customFormat="1" ht="15" customHeight="1" thickBot="1" x14ac:dyDescent="0.25">
      <c r="A25" s="1225"/>
      <c r="B25" s="1228"/>
      <c r="C25" s="1231"/>
      <c r="D25" s="1206"/>
      <c r="E25" s="1209"/>
      <c r="F25" s="1092" t="s">
        <v>10</v>
      </c>
      <c r="G25" s="334">
        <f>G23</f>
        <v>81.099999999999994</v>
      </c>
      <c r="H25" s="115">
        <f>H23</f>
        <v>81.099999999999994</v>
      </c>
      <c r="I25" s="116">
        <f>I23</f>
        <v>81.099999999999994</v>
      </c>
      <c r="J25" s="1203"/>
      <c r="K25" s="1109"/>
      <c r="L25" s="1090"/>
      <c r="M25" s="1145"/>
      <c r="N25" s="1201"/>
      <c r="O25" s="1201"/>
    </row>
    <row r="26" spans="1:17" s="136" customFormat="1" ht="16.5" customHeight="1" x14ac:dyDescent="0.2">
      <c r="A26" s="131" t="s">
        <v>6</v>
      </c>
      <c r="B26" s="138" t="s">
        <v>6</v>
      </c>
      <c r="C26" s="140" t="s">
        <v>22</v>
      </c>
      <c r="D26" s="1204" t="s">
        <v>62</v>
      </c>
      <c r="E26" s="1207" t="s">
        <v>121</v>
      </c>
      <c r="F26" s="1138" t="s">
        <v>9</v>
      </c>
      <c r="G26" s="523">
        <f>70-20</f>
        <v>50</v>
      </c>
      <c r="H26" s="519">
        <f>70-20</f>
        <v>50</v>
      </c>
      <c r="I26" s="328">
        <f>70-20</f>
        <v>50</v>
      </c>
      <c r="J26" s="161" t="s">
        <v>43</v>
      </c>
      <c r="K26" s="72">
        <v>2</v>
      </c>
      <c r="L26" s="307">
        <v>2</v>
      </c>
      <c r="M26" s="160">
        <v>2</v>
      </c>
      <c r="N26" s="1201"/>
      <c r="O26" s="1201"/>
    </row>
    <row r="27" spans="1:17" s="136" customFormat="1" ht="27" customHeight="1" x14ac:dyDescent="0.2">
      <c r="A27" s="132"/>
      <c r="B27" s="30"/>
      <c r="C27" s="31"/>
      <c r="D27" s="1205"/>
      <c r="E27" s="1208"/>
      <c r="F27" s="1140"/>
      <c r="G27" s="1155"/>
      <c r="H27" s="627"/>
      <c r="I27" s="1164"/>
      <c r="J27" s="83" t="s">
        <v>178</v>
      </c>
      <c r="K27" s="1142">
        <v>1</v>
      </c>
      <c r="L27" s="1143">
        <v>1</v>
      </c>
      <c r="M27" s="1144">
        <v>1</v>
      </c>
      <c r="N27" s="137"/>
    </row>
    <row r="28" spans="1:17" s="136" customFormat="1" ht="13.5" thickBot="1" x14ac:dyDescent="0.25">
      <c r="A28" s="133"/>
      <c r="B28" s="139"/>
      <c r="C28" s="141"/>
      <c r="D28" s="1206"/>
      <c r="E28" s="1209"/>
      <c r="F28" s="173" t="s">
        <v>10</v>
      </c>
      <c r="G28" s="334">
        <f>G26</f>
        <v>50</v>
      </c>
      <c r="H28" s="115">
        <f>H26</f>
        <v>50</v>
      </c>
      <c r="I28" s="116">
        <f>I26</f>
        <v>50</v>
      </c>
      <c r="J28" s="1087"/>
      <c r="K28" s="308"/>
      <c r="L28" s="104"/>
      <c r="M28" s="636"/>
    </row>
    <row r="29" spans="1:17" s="136" customFormat="1" ht="28.5" customHeight="1" x14ac:dyDescent="0.2">
      <c r="A29" s="131" t="s">
        <v>6</v>
      </c>
      <c r="B29" s="138" t="s">
        <v>6</v>
      </c>
      <c r="C29" s="140" t="s">
        <v>34</v>
      </c>
      <c r="D29" s="1204" t="s">
        <v>214</v>
      </c>
      <c r="E29" s="1207" t="s">
        <v>122</v>
      </c>
      <c r="F29" s="1253" t="s">
        <v>9</v>
      </c>
      <c r="G29" s="523">
        <v>5</v>
      </c>
      <c r="H29" s="519">
        <v>5</v>
      </c>
      <c r="I29" s="328">
        <v>5</v>
      </c>
      <c r="J29" s="161" t="s">
        <v>212</v>
      </c>
      <c r="K29" s="72">
        <v>555</v>
      </c>
      <c r="L29" s="307">
        <v>555</v>
      </c>
      <c r="M29" s="160">
        <v>555</v>
      </c>
    </row>
    <row r="30" spans="1:17" s="136" customFormat="1" ht="21.75" customHeight="1" x14ac:dyDescent="0.2">
      <c r="A30" s="132"/>
      <c r="B30" s="30"/>
      <c r="C30" s="31"/>
      <c r="D30" s="1205"/>
      <c r="E30" s="1208"/>
      <c r="F30" s="1254"/>
      <c r="G30" s="1155"/>
      <c r="H30" s="315"/>
      <c r="I30" s="795"/>
      <c r="J30" s="1255" t="s">
        <v>229</v>
      </c>
      <c r="K30" s="616">
        <v>6105</v>
      </c>
      <c r="L30" s="104">
        <v>6105</v>
      </c>
      <c r="M30" s="635">
        <v>6105</v>
      </c>
    </row>
    <row r="31" spans="1:17" s="136" customFormat="1" ht="15" customHeight="1" thickBot="1" x14ac:dyDescent="0.25">
      <c r="A31" s="133"/>
      <c r="B31" s="139"/>
      <c r="C31" s="141"/>
      <c r="D31" s="1206"/>
      <c r="E31" s="1209"/>
      <c r="F31" s="173" t="s">
        <v>10</v>
      </c>
      <c r="G31" s="334">
        <f>G29</f>
        <v>5</v>
      </c>
      <c r="H31" s="115">
        <f>H29</f>
        <v>5</v>
      </c>
      <c r="I31" s="116">
        <f>I29</f>
        <v>5</v>
      </c>
      <c r="J31" s="1256"/>
      <c r="K31" s="617"/>
      <c r="L31" s="619"/>
      <c r="M31" s="636"/>
      <c r="Q31" s="137"/>
    </row>
    <row r="32" spans="1:17" s="136" customFormat="1" ht="16.5" customHeight="1" thickBot="1" x14ac:dyDescent="0.25">
      <c r="A32" s="17" t="s">
        <v>6</v>
      </c>
      <c r="B32" s="8" t="s">
        <v>6</v>
      </c>
      <c r="C32" s="1088"/>
      <c r="D32" s="1294" t="s">
        <v>14</v>
      </c>
      <c r="E32" s="1294"/>
      <c r="F32" s="1357"/>
      <c r="G32" s="144">
        <f>G28+G25+G22+G31+G18</f>
        <v>282.89999999999998</v>
      </c>
      <c r="H32" s="146">
        <f>H28+H25+H22+H31+H18</f>
        <v>176.1</v>
      </c>
      <c r="I32" s="145">
        <f>I28+I25+I22+I31+I18</f>
        <v>176.1</v>
      </c>
      <c r="J32" s="611"/>
      <c r="K32" s="1244"/>
      <c r="L32" s="1244"/>
      <c r="M32" s="1245"/>
      <c r="Q32" s="137"/>
    </row>
    <row r="33" spans="1:17" s="136" customFormat="1" ht="17.25" customHeight="1" thickBot="1" x14ac:dyDescent="0.25">
      <c r="A33" s="17" t="s">
        <v>6</v>
      </c>
      <c r="B33" s="8" t="s">
        <v>11</v>
      </c>
      <c r="C33" s="1246" t="s">
        <v>15</v>
      </c>
      <c r="D33" s="1247"/>
      <c r="E33" s="1247"/>
      <c r="F33" s="1247"/>
      <c r="G33" s="1247"/>
      <c r="H33" s="1247"/>
      <c r="I33" s="1247"/>
      <c r="J33" s="1247"/>
      <c r="K33" s="1247"/>
      <c r="L33" s="1247"/>
      <c r="M33" s="1248"/>
      <c r="Q33" s="137"/>
    </row>
    <row r="34" spans="1:17" s="136" customFormat="1" ht="27" customHeight="1" x14ac:dyDescent="0.2">
      <c r="A34" s="1097" t="s">
        <v>6</v>
      </c>
      <c r="B34" s="1093" t="s">
        <v>11</v>
      </c>
      <c r="C34" s="129" t="s">
        <v>6</v>
      </c>
      <c r="D34" s="1249" t="s">
        <v>16</v>
      </c>
      <c r="E34" s="1132" t="s">
        <v>121</v>
      </c>
      <c r="F34" s="865" t="s">
        <v>9</v>
      </c>
      <c r="G34" s="586">
        <v>6609</v>
      </c>
      <c r="H34" s="587">
        <v>6669.6</v>
      </c>
      <c r="I34" s="753">
        <v>6629</v>
      </c>
      <c r="J34" s="984" t="s">
        <v>263</v>
      </c>
      <c r="K34" s="956">
        <v>2718</v>
      </c>
      <c r="L34" s="957">
        <v>2728</v>
      </c>
      <c r="M34" s="958">
        <v>2738</v>
      </c>
    </row>
    <row r="35" spans="1:17" s="136" customFormat="1" ht="27" customHeight="1" x14ac:dyDescent="0.2">
      <c r="A35" s="1098"/>
      <c r="B35" s="1094"/>
      <c r="C35" s="129"/>
      <c r="D35" s="1250"/>
      <c r="E35" s="1133" t="s">
        <v>120</v>
      </c>
      <c r="F35" s="864" t="s">
        <v>17</v>
      </c>
      <c r="G35" s="1156">
        <v>361.1</v>
      </c>
      <c r="H35" s="839">
        <v>361.1</v>
      </c>
      <c r="I35" s="1160">
        <v>361.1</v>
      </c>
      <c r="J35" s="449" t="s">
        <v>264</v>
      </c>
      <c r="K35" s="654">
        <v>66</v>
      </c>
      <c r="L35" s="959">
        <v>66</v>
      </c>
      <c r="M35" s="960">
        <v>66</v>
      </c>
    </row>
    <row r="36" spans="1:17" s="136" customFormat="1" ht="27.75" customHeight="1" x14ac:dyDescent="0.2">
      <c r="A36" s="1098"/>
      <c r="B36" s="1094"/>
      <c r="C36" s="129"/>
      <c r="D36" s="1136"/>
      <c r="E36" s="964"/>
      <c r="F36" s="864"/>
      <c r="G36" s="1156"/>
      <c r="H36" s="839"/>
      <c r="I36" s="1160"/>
      <c r="J36" s="449" t="s">
        <v>101</v>
      </c>
      <c r="K36" s="961">
        <v>49</v>
      </c>
      <c r="L36" s="669">
        <v>49</v>
      </c>
      <c r="M36" s="962">
        <v>49</v>
      </c>
    </row>
    <row r="37" spans="1:17" s="136" customFormat="1" ht="41.25" customHeight="1" x14ac:dyDescent="0.2">
      <c r="A37" s="1098"/>
      <c r="B37" s="1094"/>
      <c r="C37" s="129"/>
      <c r="D37" s="963" t="s">
        <v>18</v>
      </c>
      <c r="E37" s="152"/>
      <c r="F37" s="1115" t="s">
        <v>97</v>
      </c>
      <c r="G37" s="1116">
        <v>2382.6</v>
      </c>
      <c r="H37" s="1117">
        <v>2382.6</v>
      </c>
      <c r="I37" s="1118">
        <v>2382.6</v>
      </c>
      <c r="J37" s="1108" t="s">
        <v>183</v>
      </c>
      <c r="K37" s="1142">
        <v>20422</v>
      </c>
      <c r="L37" s="786">
        <v>20422</v>
      </c>
      <c r="M37" s="437">
        <v>20422</v>
      </c>
      <c r="O37" s="163"/>
    </row>
    <row r="38" spans="1:17" s="136" customFormat="1" ht="15.75" customHeight="1" x14ac:dyDescent="0.2">
      <c r="A38" s="1098"/>
      <c r="B38" s="1094"/>
      <c r="C38" s="129"/>
      <c r="D38" s="1137"/>
      <c r="E38" s="152"/>
      <c r="F38" s="867"/>
      <c r="G38" s="868"/>
      <c r="H38" s="869"/>
      <c r="I38" s="870"/>
      <c r="J38" s="1108" t="s">
        <v>136</v>
      </c>
      <c r="K38" s="734"/>
      <c r="L38" s="1143">
        <v>2</v>
      </c>
      <c r="M38" s="84"/>
    </row>
    <row r="39" spans="1:17" s="136" customFormat="1" ht="25.5" customHeight="1" x14ac:dyDescent="0.2">
      <c r="A39" s="1098"/>
      <c r="B39" s="1094"/>
      <c r="C39" s="129"/>
      <c r="D39" s="529"/>
      <c r="E39" s="152"/>
      <c r="F39" s="867"/>
      <c r="G39" s="868"/>
      <c r="H39" s="869"/>
      <c r="I39" s="870"/>
      <c r="J39" s="77" t="s">
        <v>216</v>
      </c>
      <c r="K39" s="419"/>
      <c r="L39" s="61">
        <v>9</v>
      </c>
      <c r="M39" s="530"/>
    </row>
    <row r="40" spans="1:17" s="136" customFormat="1" ht="15.75" customHeight="1" x14ac:dyDescent="0.2">
      <c r="A40" s="1098"/>
      <c r="B40" s="1094"/>
      <c r="C40" s="129"/>
      <c r="D40" s="529"/>
      <c r="E40" s="152"/>
      <c r="F40" s="867"/>
      <c r="G40" s="868"/>
      <c r="H40" s="869"/>
      <c r="I40" s="870"/>
      <c r="J40" s="77" t="s">
        <v>83</v>
      </c>
      <c r="K40" s="582"/>
      <c r="L40" s="61">
        <v>12</v>
      </c>
      <c r="M40" s="531">
        <v>6</v>
      </c>
    </row>
    <row r="41" spans="1:17" s="136" customFormat="1" ht="16.5" customHeight="1" x14ac:dyDescent="0.2">
      <c r="A41" s="1098"/>
      <c r="B41" s="1094"/>
      <c r="C41" s="129"/>
      <c r="D41" s="416"/>
      <c r="E41" s="577"/>
      <c r="F41" s="849"/>
      <c r="G41" s="868"/>
      <c r="H41" s="869"/>
      <c r="I41" s="870"/>
      <c r="J41" s="77" t="s">
        <v>232</v>
      </c>
      <c r="K41" s="582"/>
      <c r="L41" s="98"/>
      <c r="M41" s="531">
        <v>1</v>
      </c>
    </row>
    <row r="42" spans="1:17" s="136" customFormat="1" ht="27.75" customHeight="1" x14ac:dyDescent="0.2">
      <c r="A42" s="1098"/>
      <c r="B42" s="1094"/>
      <c r="C42" s="129"/>
      <c r="D42" s="416"/>
      <c r="E42" s="577"/>
      <c r="F42" s="849"/>
      <c r="G42" s="868"/>
      <c r="H42" s="869"/>
      <c r="I42" s="870"/>
      <c r="J42" s="77" t="s">
        <v>230</v>
      </c>
      <c r="K42" s="419"/>
      <c r="L42" s="98"/>
      <c r="M42" s="531">
        <v>4</v>
      </c>
    </row>
    <row r="43" spans="1:17" s="136" customFormat="1" ht="26.25" customHeight="1" x14ac:dyDescent="0.2">
      <c r="A43" s="1098"/>
      <c r="B43" s="1094"/>
      <c r="C43" s="129"/>
      <c r="D43" s="416"/>
      <c r="E43" s="577"/>
      <c r="F43" s="421"/>
      <c r="G43" s="868"/>
      <c r="H43" s="883"/>
      <c r="I43" s="870"/>
      <c r="J43" s="48" t="s">
        <v>231</v>
      </c>
      <c r="K43" s="312"/>
      <c r="L43" s="639"/>
      <c r="M43" s="439">
        <v>1</v>
      </c>
    </row>
    <row r="44" spans="1:17" s="136" customFormat="1" ht="26.25" customHeight="1" x14ac:dyDescent="0.2">
      <c r="A44" s="1098"/>
      <c r="B44" s="1094"/>
      <c r="C44" s="129"/>
      <c r="D44" s="963" t="s">
        <v>19</v>
      </c>
      <c r="E44" s="152"/>
      <c r="F44" s="867" t="s">
        <v>97</v>
      </c>
      <c r="G44" s="1116">
        <v>989.9</v>
      </c>
      <c r="H44" s="1117">
        <v>1030.5</v>
      </c>
      <c r="I44" s="1118">
        <v>989.9</v>
      </c>
      <c r="J44" s="142" t="s">
        <v>184</v>
      </c>
      <c r="K44" s="419">
        <v>48</v>
      </c>
      <c r="L44" s="61">
        <v>48</v>
      </c>
      <c r="M44" s="148">
        <v>48</v>
      </c>
    </row>
    <row r="45" spans="1:17" s="136" customFormat="1" ht="27" customHeight="1" x14ac:dyDescent="0.2">
      <c r="A45" s="1098"/>
      <c r="B45" s="1094"/>
      <c r="C45" s="129"/>
      <c r="D45" s="1137"/>
      <c r="E45" s="152"/>
      <c r="F45" s="867"/>
      <c r="G45" s="867"/>
      <c r="H45" s="367"/>
      <c r="I45" s="1118"/>
      <c r="J45" s="142" t="s">
        <v>170</v>
      </c>
      <c r="K45" s="422">
        <v>1</v>
      </c>
      <c r="L45" s="292"/>
      <c r="M45" s="84"/>
    </row>
    <row r="46" spans="1:17" s="136" customFormat="1" ht="15.75" customHeight="1" x14ac:dyDescent="0.2">
      <c r="A46" s="1098"/>
      <c r="B46" s="1094"/>
      <c r="C46" s="129"/>
      <c r="D46" s="528"/>
      <c r="E46" s="269"/>
      <c r="F46" s="867"/>
      <c r="G46" s="871"/>
      <c r="H46" s="367"/>
      <c r="I46" s="1118"/>
      <c r="J46" s="142" t="s">
        <v>233</v>
      </c>
      <c r="K46" s="735">
        <v>1</v>
      </c>
      <c r="L46" s="330">
        <v>1</v>
      </c>
      <c r="M46" s="293"/>
    </row>
    <row r="47" spans="1:17" s="136" customFormat="1" ht="26.25" customHeight="1" x14ac:dyDescent="0.2">
      <c r="A47" s="1098"/>
      <c r="B47" s="1094"/>
      <c r="C47" s="129"/>
      <c r="D47" s="269"/>
      <c r="E47" s="577"/>
      <c r="F47" s="849"/>
      <c r="G47" s="872"/>
      <c r="H47" s="873"/>
      <c r="I47" s="874"/>
      <c r="J47" s="77" t="s">
        <v>235</v>
      </c>
      <c r="K47" s="638"/>
      <c r="L47" s="418">
        <v>1</v>
      </c>
      <c r="M47" s="409"/>
      <c r="N47" s="137"/>
    </row>
    <row r="48" spans="1:17" s="136" customFormat="1" ht="24" customHeight="1" x14ac:dyDescent="0.2">
      <c r="A48" s="1098"/>
      <c r="B48" s="1094"/>
      <c r="C48" s="129"/>
      <c r="D48" s="269"/>
      <c r="E48" s="577"/>
      <c r="F48" s="849"/>
      <c r="G48" s="872"/>
      <c r="H48" s="873"/>
      <c r="I48" s="874"/>
      <c r="J48" s="142" t="s">
        <v>270</v>
      </c>
      <c r="K48" s="735"/>
      <c r="L48" s="330">
        <v>1</v>
      </c>
      <c r="M48" s="293"/>
      <c r="N48" s="137"/>
    </row>
    <row r="49" spans="1:17" s="136" customFormat="1" ht="39" customHeight="1" x14ac:dyDescent="0.2">
      <c r="A49" s="1098"/>
      <c r="B49" s="1094"/>
      <c r="C49" s="129"/>
      <c r="D49" s="1251" t="s">
        <v>20</v>
      </c>
      <c r="E49" s="887"/>
      <c r="F49" s="1115" t="s">
        <v>97</v>
      </c>
      <c r="G49" s="1116">
        <v>796.4</v>
      </c>
      <c r="H49" s="1117">
        <v>796.4</v>
      </c>
      <c r="I49" s="1118">
        <v>796.4</v>
      </c>
      <c r="J49" s="82" t="s">
        <v>183</v>
      </c>
      <c r="K49" s="419">
        <v>11394</v>
      </c>
      <c r="L49" s="61">
        <v>11394</v>
      </c>
      <c r="M49" s="148">
        <v>11394</v>
      </c>
    </row>
    <row r="50" spans="1:17" s="136" customFormat="1" ht="17.25" customHeight="1" x14ac:dyDescent="0.2">
      <c r="A50" s="1098"/>
      <c r="B50" s="1094"/>
      <c r="C50" s="129"/>
      <c r="D50" s="1252"/>
      <c r="E50" s="574"/>
      <c r="F50" s="867"/>
      <c r="G50" s="871"/>
      <c r="H50" s="367"/>
      <c r="I50" s="1118"/>
      <c r="J50" s="82" t="s">
        <v>124</v>
      </c>
      <c r="K50" s="734"/>
      <c r="L50" s="1143">
        <v>1</v>
      </c>
      <c r="M50" s="85"/>
    </row>
    <row r="51" spans="1:17" s="136" customFormat="1" ht="15" customHeight="1" x14ac:dyDescent="0.2">
      <c r="A51" s="1098"/>
      <c r="B51" s="1094"/>
      <c r="C51" s="129"/>
      <c r="D51" s="575"/>
      <c r="E51" s="888"/>
      <c r="F51" s="849"/>
      <c r="G51" s="875"/>
      <c r="H51" s="873"/>
      <c r="I51" s="874"/>
      <c r="J51" s="1091" t="s">
        <v>271</v>
      </c>
      <c r="K51" s="654"/>
      <c r="L51" s="633">
        <v>1</v>
      </c>
      <c r="M51" s="295">
        <v>1</v>
      </c>
    </row>
    <row r="52" spans="1:17" s="136" customFormat="1" ht="16.5" customHeight="1" x14ac:dyDescent="0.2">
      <c r="A52" s="1098"/>
      <c r="B52" s="1094"/>
      <c r="C52" s="129"/>
      <c r="D52" s="1251" t="s">
        <v>38</v>
      </c>
      <c r="E52" s="574"/>
      <c r="F52" s="1115" t="s">
        <v>97</v>
      </c>
      <c r="G52" s="1116">
        <v>1153.5</v>
      </c>
      <c r="H52" s="1117">
        <v>1173.5</v>
      </c>
      <c r="I52" s="1118">
        <v>1173.5</v>
      </c>
      <c r="J52" s="83" t="s">
        <v>241</v>
      </c>
      <c r="K52" s="734">
        <v>1</v>
      </c>
      <c r="L52" s="533"/>
      <c r="M52" s="409"/>
    </row>
    <row r="53" spans="1:17" s="136" customFormat="1" ht="24.75" customHeight="1" x14ac:dyDescent="0.2">
      <c r="A53" s="1098"/>
      <c r="B53" s="1094"/>
      <c r="C53" s="129"/>
      <c r="D53" s="1252"/>
      <c r="E53" s="370"/>
      <c r="F53" s="849"/>
      <c r="G53" s="876"/>
      <c r="H53" s="873"/>
      <c r="I53" s="874"/>
      <c r="J53" s="83" t="s">
        <v>218</v>
      </c>
      <c r="K53" s="734">
        <v>1</v>
      </c>
      <c r="L53" s="347"/>
      <c r="M53" s="409"/>
      <c r="N53" s="137"/>
    </row>
    <row r="54" spans="1:17" s="136" customFormat="1" ht="16.5" customHeight="1" x14ac:dyDescent="0.2">
      <c r="A54" s="1098"/>
      <c r="B54" s="1094"/>
      <c r="C54" s="129"/>
      <c r="D54" s="575"/>
      <c r="E54" s="370"/>
      <c r="F54" s="849"/>
      <c r="G54" s="876"/>
      <c r="H54" s="873"/>
      <c r="I54" s="874"/>
      <c r="J54" s="83" t="s">
        <v>261</v>
      </c>
      <c r="K54" s="734"/>
      <c r="L54" s="533">
        <v>1</v>
      </c>
      <c r="M54" s="409"/>
      <c r="N54" s="137"/>
    </row>
    <row r="55" spans="1:17" s="136" customFormat="1" ht="15.75" customHeight="1" x14ac:dyDescent="0.2">
      <c r="A55" s="1098"/>
      <c r="B55" s="1094"/>
      <c r="C55" s="129"/>
      <c r="D55" s="1241" t="s">
        <v>36</v>
      </c>
      <c r="E55" s="1242"/>
      <c r="F55" s="1115" t="s">
        <v>97</v>
      </c>
      <c r="G55" s="208">
        <v>1120.8</v>
      </c>
      <c r="H55" s="783">
        <v>1120.8</v>
      </c>
      <c r="I55" s="884">
        <v>1120.8</v>
      </c>
      <c r="J55" s="142" t="s">
        <v>65</v>
      </c>
      <c r="K55" s="419">
        <v>12</v>
      </c>
      <c r="L55" s="61">
        <v>12</v>
      </c>
      <c r="M55" s="84">
        <v>12</v>
      </c>
      <c r="N55" s="1243"/>
      <c r="O55" s="1243"/>
      <c r="P55" s="1243"/>
      <c r="Q55" s="1243"/>
    </row>
    <row r="56" spans="1:17" s="136" customFormat="1" ht="14.25" customHeight="1" x14ac:dyDescent="0.2">
      <c r="A56" s="1098"/>
      <c r="B56" s="1094"/>
      <c r="C56" s="129"/>
      <c r="D56" s="1205"/>
      <c r="E56" s="1242"/>
      <c r="F56" s="867"/>
      <c r="G56" s="877"/>
      <c r="H56" s="878"/>
      <c r="I56" s="879"/>
      <c r="J56" s="142" t="s">
        <v>125</v>
      </c>
      <c r="K56" s="419">
        <v>4</v>
      </c>
      <c r="L56" s="103">
        <v>4</v>
      </c>
      <c r="M56" s="84">
        <v>4</v>
      </c>
    </row>
    <row r="57" spans="1:17" s="136" customFormat="1" ht="27.75" customHeight="1" x14ac:dyDescent="0.2">
      <c r="A57" s="1098"/>
      <c r="B57" s="1094"/>
      <c r="C57" s="129"/>
      <c r="D57" s="258"/>
      <c r="E57" s="1242"/>
      <c r="F57" s="867"/>
      <c r="G57" s="871"/>
      <c r="H57" s="367"/>
      <c r="I57" s="1118"/>
      <c r="J57" s="142" t="s">
        <v>126</v>
      </c>
      <c r="K57" s="584">
        <v>5</v>
      </c>
      <c r="L57" s="292">
        <v>5</v>
      </c>
      <c r="M57" s="66">
        <v>5</v>
      </c>
      <c r="N57" s="137"/>
      <c r="O57" s="163"/>
    </row>
    <row r="58" spans="1:17" s="136" customFormat="1" ht="16.5" customHeight="1" x14ac:dyDescent="0.2">
      <c r="A58" s="1098"/>
      <c r="B58" s="1094"/>
      <c r="C58" s="129"/>
      <c r="D58" s="258"/>
      <c r="E58" s="1242"/>
      <c r="F58" s="867"/>
      <c r="G58" s="867"/>
      <c r="H58" s="367"/>
      <c r="I58" s="1118"/>
      <c r="J58" s="151" t="s">
        <v>83</v>
      </c>
      <c r="K58" s="408">
        <v>1</v>
      </c>
      <c r="L58" s="292">
        <v>1</v>
      </c>
      <c r="M58" s="497"/>
      <c r="N58" s="137"/>
      <c r="O58" s="163"/>
    </row>
    <row r="59" spans="1:17" s="136" customFormat="1" ht="15.75" customHeight="1" x14ac:dyDescent="0.2">
      <c r="A59" s="1098"/>
      <c r="B59" s="1094"/>
      <c r="C59" s="129"/>
      <c r="D59" s="258"/>
      <c r="E59" s="1242"/>
      <c r="F59" s="867"/>
      <c r="G59" s="867"/>
      <c r="H59" s="367"/>
      <c r="I59" s="1118"/>
      <c r="J59" s="142" t="s">
        <v>217</v>
      </c>
      <c r="K59" s="408">
        <v>1</v>
      </c>
      <c r="L59" s="292"/>
      <c r="M59" s="737"/>
      <c r="N59" s="137"/>
    </row>
    <row r="60" spans="1:17" s="136" customFormat="1" ht="15" customHeight="1" x14ac:dyDescent="0.2">
      <c r="A60" s="1098"/>
      <c r="B60" s="1094"/>
      <c r="C60" s="129"/>
      <c r="D60" s="258"/>
      <c r="E60" s="1242"/>
      <c r="F60" s="867"/>
      <c r="G60" s="867"/>
      <c r="H60" s="367"/>
      <c r="I60" s="1118"/>
      <c r="J60" s="142" t="s">
        <v>240</v>
      </c>
      <c r="K60" s="408">
        <v>4</v>
      </c>
      <c r="L60" s="292"/>
      <c r="M60" s="737"/>
      <c r="N60" s="137"/>
    </row>
    <row r="61" spans="1:17" s="136" customFormat="1" ht="27" customHeight="1" x14ac:dyDescent="0.2">
      <c r="A61" s="1098"/>
      <c r="B61" s="1094"/>
      <c r="C61" s="129"/>
      <c r="D61" s="1257" t="s">
        <v>45</v>
      </c>
      <c r="E61" s="887"/>
      <c r="F61" s="1261" t="s">
        <v>97</v>
      </c>
      <c r="G61" s="885">
        <v>165.8</v>
      </c>
      <c r="H61" s="886">
        <v>165.8</v>
      </c>
      <c r="I61" s="1118">
        <v>165.8</v>
      </c>
      <c r="J61" s="142" t="s">
        <v>66</v>
      </c>
      <c r="K61" s="422">
        <v>3</v>
      </c>
      <c r="L61" s="292">
        <v>3</v>
      </c>
      <c r="M61" s="66">
        <v>3</v>
      </c>
    </row>
    <row r="62" spans="1:17" s="136" customFormat="1" ht="30" customHeight="1" x14ac:dyDescent="0.2">
      <c r="A62" s="1098"/>
      <c r="B62" s="1094"/>
      <c r="C62" s="129"/>
      <c r="D62" s="1258"/>
      <c r="E62" s="152"/>
      <c r="F62" s="1262"/>
      <c r="G62" s="880"/>
      <c r="H62" s="881"/>
      <c r="I62" s="882"/>
      <c r="J62" s="83" t="s">
        <v>71</v>
      </c>
      <c r="K62" s="1142">
        <v>13772</v>
      </c>
      <c r="L62" s="786">
        <f>+K62</f>
        <v>13772</v>
      </c>
      <c r="M62" s="437">
        <f>+K62</f>
        <v>13772</v>
      </c>
      <c r="N62" s="534"/>
    </row>
    <row r="63" spans="1:17" s="136" customFormat="1" ht="16.5" customHeight="1" thickBot="1" x14ac:dyDescent="0.25">
      <c r="A63" s="1099"/>
      <c r="B63" s="1095"/>
      <c r="C63" s="3"/>
      <c r="D63" s="1112"/>
      <c r="E63" s="862"/>
      <c r="F63" s="850" t="s">
        <v>10</v>
      </c>
      <c r="G63" s="641">
        <f>SUM(G34:G35)</f>
        <v>6970.1</v>
      </c>
      <c r="H63" s="120">
        <f>SUM(H34:H35)</f>
        <v>7030.7000000000007</v>
      </c>
      <c r="I63" s="642">
        <f>SUM(I34:I35)</f>
        <v>6990.1</v>
      </c>
      <c r="J63" s="863"/>
      <c r="K63" s="1122"/>
      <c r="L63" s="1124"/>
      <c r="M63" s="1126"/>
    </row>
    <row r="64" spans="1:17" s="136" customFormat="1" ht="29.25" customHeight="1" x14ac:dyDescent="0.2">
      <c r="A64" s="18" t="s">
        <v>6</v>
      </c>
      <c r="B64" s="1093" t="s">
        <v>11</v>
      </c>
      <c r="C64" s="2" t="s">
        <v>11</v>
      </c>
      <c r="D64" s="1089" t="s">
        <v>63</v>
      </c>
      <c r="E64" s="249" t="s">
        <v>120</v>
      </c>
      <c r="F64" s="1146" t="s">
        <v>9</v>
      </c>
      <c r="G64" s="901">
        <v>2656.7</v>
      </c>
      <c r="H64" s="165">
        <v>2709.7</v>
      </c>
      <c r="I64" s="1163">
        <v>2720.4</v>
      </c>
      <c r="J64" s="1127" t="s">
        <v>64</v>
      </c>
      <c r="K64" s="1106">
        <v>70</v>
      </c>
      <c r="L64" s="797">
        <v>70</v>
      </c>
      <c r="M64" s="160">
        <v>110</v>
      </c>
      <c r="O64" s="163"/>
    </row>
    <row r="65" spans="1:18" s="136" customFormat="1" ht="30.75" customHeight="1" x14ac:dyDescent="0.2">
      <c r="A65" s="20"/>
      <c r="B65" s="14"/>
      <c r="C65" s="5"/>
      <c r="D65" s="260" t="s">
        <v>21</v>
      </c>
      <c r="E65" s="244" t="s">
        <v>236</v>
      </c>
      <c r="F65" s="1134" t="s">
        <v>97</v>
      </c>
      <c r="G65" s="885">
        <f>739-100-39</f>
        <v>600</v>
      </c>
      <c r="H65" s="886">
        <f>743-100</f>
        <v>643</v>
      </c>
      <c r="I65" s="1118">
        <f>743-100</f>
        <v>643</v>
      </c>
      <c r="J65" s="33" t="s">
        <v>44</v>
      </c>
      <c r="K65" s="419">
        <v>243</v>
      </c>
      <c r="L65" s="61">
        <v>243</v>
      </c>
      <c r="M65" s="1144">
        <v>243</v>
      </c>
      <c r="N65" s="535"/>
      <c r="O65" s="534"/>
      <c r="P65" s="534"/>
      <c r="Q65" s="534"/>
      <c r="R65" s="534"/>
    </row>
    <row r="66" spans="1:18" s="136" customFormat="1" ht="30" customHeight="1" x14ac:dyDescent="0.2">
      <c r="A66" s="19"/>
      <c r="B66" s="1094"/>
      <c r="C66" s="129"/>
      <c r="D66" s="260" t="s">
        <v>89</v>
      </c>
      <c r="E66" s="246" t="s">
        <v>121</v>
      </c>
      <c r="F66" s="867" t="s">
        <v>97</v>
      </c>
      <c r="G66" s="1116">
        <v>929.03</v>
      </c>
      <c r="H66" s="886">
        <v>929</v>
      </c>
      <c r="I66" s="1118">
        <v>929</v>
      </c>
      <c r="J66" s="44" t="s">
        <v>58</v>
      </c>
      <c r="K66" s="889">
        <v>3.5</v>
      </c>
      <c r="L66" s="296">
        <v>3.5</v>
      </c>
      <c r="M66" s="659">
        <v>3.5</v>
      </c>
      <c r="N66" s="137"/>
    </row>
    <row r="67" spans="1:18" s="136" customFormat="1" ht="27" customHeight="1" x14ac:dyDescent="0.2">
      <c r="A67" s="19"/>
      <c r="B67" s="1094"/>
      <c r="C67" s="129"/>
      <c r="D67" s="98" t="s">
        <v>90</v>
      </c>
      <c r="E67" s="247" t="s">
        <v>121</v>
      </c>
      <c r="F67" s="1134" t="s">
        <v>97</v>
      </c>
      <c r="G67" s="1116">
        <f>129-37</f>
        <v>92</v>
      </c>
      <c r="H67" s="1117">
        <f>129-37</f>
        <v>92</v>
      </c>
      <c r="I67" s="1118">
        <f>129-37</f>
        <v>92</v>
      </c>
      <c r="J67" s="142" t="s">
        <v>43</v>
      </c>
      <c r="K67" s="419">
        <v>27</v>
      </c>
      <c r="L67" s="61">
        <v>27</v>
      </c>
      <c r="M67" s="1125">
        <v>27</v>
      </c>
    </row>
    <row r="68" spans="1:18" s="136" customFormat="1" ht="18.75" customHeight="1" x14ac:dyDescent="0.2">
      <c r="A68" s="19"/>
      <c r="B68" s="1094"/>
      <c r="C68" s="129"/>
      <c r="D68" s="260" t="s">
        <v>91</v>
      </c>
      <c r="E68" s="247" t="s">
        <v>121</v>
      </c>
      <c r="F68" s="1134" t="s">
        <v>97</v>
      </c>
      <c r="G68" s="782">
        <v>74</v>
      </c>
      <c r="H68" s="203">
        <v>74</v>
      </c>
      <c r="I68" s="205">
        <v>74</v>
      </c>
      <c r="J68" s="48" t="s">
        <v>43</v>
      </c>
      <c r="K68" s="890">
        <v>32</v>
      </c>
      <c r="L68" s="618">
        <v>32</v>
      </c>
      <c r="M68" s="736">
        <v>32</v>
      </c>
    </row>
    <row r="69" spans="1:18" s="136" customFormat="1" ht="27.75" customHeight="1" x14ac:dyDescent="0.2">
      <c r="A69" s="19"/>
      <c r="B69" s="1094"/>
      <c r="C69" s="129"/>
      <c r="D69" s="260" t="s">
        <v>92</v>
      </c>
      <c r="E69" s="244" t="s">
        <v>180</v>
      </c>
      <c r="F69" s="1134" t="s">
        <v>97</v>
      </c>
      <c r="G69" s="1116">
        <f>168-40</f>
        <v>128</v>
      </c>
      <c r="H69" s="866">
        <f>168-40</f>
        <v>128</v>
      </c>
      <c r="I69" s="1118">
        <f>168-40</f>
        <v>128</v>
      </c>
      <c r="J69" s="1108" t="s">
        <v>67</v>
      </c>
      <c r="K69" s="1142">
        <v>10</v>
      </c>
      <c r="L69" s="1143">
        <v>10</v>
      </c>
      <c r="M69" s="66">
        <v>10</v>
      </c>
    </row>
    <row r="70" spans="1:18" s="136" customFormat="1" ht="26.25" customHeight="1" x14ac:dyDescent="0.2">
      <c r="A70" s="19"/>
      <c r="B70" s="1094"/>
      <c r="C70" s="129"/>
      <c r="D70" s="1257" t="s">
        <v>132</v>
      </c>
      <c r="E70" s="166" t="s">
        <v>121</v>
      </c>
      <c r="F70" s="1260" t="s">
        <v>97</v>
      </c>
      <c r="G70" s="1116">
        <v>759.6</v>
      </c>
      <c r="H70" s="1117">
        <v>759.6</v>
      </c>
      <c r="I70" s="1118">
        <v>765</v>
      </c>
      <c r="J70" s="1108" t="s">
        <v>127</v>
      </c>
      <c r="K70" s="1142">
        <v>1160</v>
      </c>
      <c r="L70" s="61">
        <v>1200</v>
      </c>
      <c r="M70" s="439">
        <v>1200</v>
      </c>
    </row>
    <row r="71" spans="1:18" s="136" customFormat="1" ht="25.5" customHeight="1" x14ac:dyDescent="0.2">
      <c r="A71" s="19"/>
      <c r="B71" s="1094"/>
      <c r="C71" s="129"/>
      <c r="D71" s="1258"/>
      <c r="E71" s="169"/>
      <c r="F71" s="1260"/>
      <c r="G71" s="871"/>
      <c r="H71" s="367"/>
      <c r="I71" s="892"/>
      <c r="J71" s="1108" t="s">
        <v>128</v>
      </c>
      <c r="K71" s="1142">
        <v>480</v>
      </c>
      <c r="L71" s="342">
        <v>500</v>
      </c>
      <c r="M71" s="438">
        <v>500</v>
      </c>
    </row>
    <row r="72" spans="1:18" s="136" customFormat="1" ht="28.5" customHeight="1" x14ac:dyDescent="0.2">
      <c r="A72" s="19"/>
      <c r="B72" s="1094"/>
      <c r="C72" s="129"/>
      <c r="D72" s="1258"/>
      <c r="E72" s="169"/>
      <c r="F72" s="1260"/>
      <c r="G72" s="893"/>
      <c r="H72" s="894"/>
      <c r="I72" s="895"/>
      <c r="J72" s="1108" t="s">
        <v>129</v>
      </c>
      <c r="K72" s="1142">
        <v>650</v>
      </c>
      <c r="L72" s="61">
        <v>670</v>
      </c>
      <c r="M72" s="437">
        <v>670</v>
      </c>
    </row>
    <row r="73" spans="1:18" s="136" customFormat="1" ht="17.25" customHeight="1" x14ac:dyDescent="0.2">
      <c r="A73" s="19"/>
      <c r="B73" s="1094"/>
      <c r="C73" s="129"/>
      <c r="D73" s="1258"/>
      <c r="E73" s="169"/>
      <c r="F73" s="1260"/>
      <c r="G73" s="871"/>
      <c r="H73" s="367"/>
      <c r="I73" s="896"/>
      <c r="J73" s="1108" t="s">
        <v>272</v>
      </c>
      <c r="K73" s="419">
        <v>30</v>
      </c>
      <c r="L73" s="61">
        <v>30</v>
      </c>
      <c r="M73" s="66">
        <v>30</v>
      </c>
    </row>
    <row r="74" spans="1:18" s="136" customFormat="1" ht="27" customHeight="1" x14ac:dyDescent="0.2">
      <c r="A74" s="19"/>
      <c r="B74" s="1094"/>
      <c r="C74" s="129"/>
      <c r="D74" s="1259"/>
      <c r="E74" s="248"/>
      <c r="F74" s="1260"/>
      <c r="G74" s="893"/>
      <c r="H74" s="894"/>
      <c r="I74" s="895"/>
      <c r="J74" s="1108" t="s">
        <v>131</v>
      </c>
      <c r="K74" s="1142">
        <v>3</v>
      </c>
      <c r="L74" s="1143">
        <v>3</v>
      </c>
      <c r="M74" s="737">
        <v>3</v>
      </c>
    </row>
    <row r="75" spans="1:18" s="136" customFormat="1" ht="28.9" customHeight="1" x14ac:dyDescent="0.2">
      <c r="A75" s="19"/>
      <c r="B75" s="1094"/>
      <c r="C75" s="129"/>
      <c r="D75" s="260" t="s">
        <v>188</v>
      </c>
      <c r="E75" s="1133" t="s">
        <v>181</v>
      </c>
      <c r="F75" s="1134" t="s">
        <v>97</v>
      </c>
      <c r="G75" s="1116">
        <v>60.4</v>
      </c>
      <c r="H75" s="1117">
        <v>70.400000000000006</v>
      </c>
      <c r="I75" s="1118">
        <v>70.400000000000006</v>
      </c>
      <c r="J75" s="44" t="s">
        <v>185</v>
      </c>
      <c r="K75" s="419">
        <v>186</v>
      </c>
      <c r="L75" s="61">
        <v>192</v>
      </c>
      <c r="M75" s="148">
        <v>192</v>
      </c>
      <c r="N75" s="137"/>
    </row>
    <row r="76" spans="1:18" s="136" customFormat="1" ht="27.75" customHeight="1" x14ac:dyDescent="0.2">
      <c r="A76" s="19"/>
      <c r="B76" s="1094"/>
      <c r="C76" s="129"/>
      <c r="D76" s="1111"/>
      <c r="E76" s="158"/>
      <c r="F76" s="897"/>
      <c r="G76" s="871"/>
      <c r="H76" s="367"/>
      <c r="I76" s="1118"/>
      <c r="J76" s="44" t="s">
        <v>186</v>
      </c>
      <c r="K76" s="1128">
        <v>14</v>
      </c>
      <c r="L76" s="62">
        <v>14</v>
      </c>
      <c r="M76" s="148">
        <v>14</v>
      </c>
    </row>
    <row r="77" spans="1:18" s="136" customFormat="1" ht="27.75" customHeight="1" x14ac:dyDescent="0.2">
      <c r="A77" s="19"/>
      <c r="B77" s="1094"/>
      <c r="C77" s="129"/>
      <c r="D77" s="1111"/>
      <c r="E77" s="158"/>
      <c r="F77" s="897"/>
      <c r="G77" s="893"/>
      <c r="H77" s="894"/>
      <c r="I77" s="898"/>
      <c r="J77" s="44" t="s">
        <v>162</v>
      </c>
      <c r="K77" s="408">
        <v>110</v>
      </c>
      <c r="L77" s="368">
        <v>112</v>
      </c>
      <c r="M77" s="148">
        <v>112</v>
      </c>
      <c r="N77" s="137"/>
    </row>
    <row r="78" spans="1:18" s="136" customFormat="1" ht="27.75" customHeight="1" x14ac:dyDescent="0.2">
      <c r="A78" s="19"/>
      <c r="B78" s="1094"/>
      <c r="C78" s="129"/>
      <c r="D78" s="261"/>
      <c r="E78" s="245"/>
      <c r="F78" s="897"/>
      <c r="G78" s="871"/>
      <c r="H78" s="367"/>
      <c r="I78" s="1118"/>
      <c r="J78" s="44" t="s">
        <v>163</v>
      </c>
      <c r="K78" s="616">
        <v>76</v>
      </c>
      <c r="L78" s="368">
        <v>80</v>
      </c>
      <c r="M78" s="66">
        <v>80</v>
      </c>
    </row>
    <row r="79" spans="1:18" s="136" customFormat="1" ht="39.75" customHeight="1" x14ac:dyDescent="0.2">
      <c r="A79" s="19"/>
      <c r="B79" s="1094"/>
      <c r="C79" s="129"/>
      <c r="D79" s="1111" t="s">
        <v>164</v>
      </c>
      <c r="E79" s="246" t="s">
        <v>121</v>
      </c>
      <c r="F79" s="1134" t="s">
        <v>97</v>
      </c>
      <c r="G79" s="849">
        <v>10</v>
      </c>
      <c r="H79" s="203">
        <v>10</v>
      </c>
      <c r="I79" s="784">
        <v>10</v>
      </c>
      <c r="J79" s="44" t="s">
        <v>133</v>
      </c>
      <c r="K79" s="422">
        <v>3</v>
      </c>
      <c r="L79" s="292">
        <v>3</v>
      </c>
      <c r="M79" s="1141">
        <v>3</v>
      </c>
    </row>
    <row r="80" spans="1:18" s="136" customFormat="1" ht="19.5" customHeight="1" x14ac:dyDescent="0.2">
      <c r="A80" s="19"/>
      <c r="B80" s="1094"/>
      <c r="C80" s="129"/>
      <c r="D80" s="1257" t="s">
        <v>266</v>
      </c>
      <c r="E80" s="162" t="s">
        <v>121</v>
      </c>
      <c r="F80" s="1135" t="s">
        <v>97</v>
      </c>
      <c r="G80" s="193">
        <v>3.7</v>
      </c>
      <c r="H80" s="194">
        <v>3.7</v>
      </c>
      <c r="I80" s="195">
        <v>9</v>
      </c>
      <c r="J80" s="44" t="s">
        <v>55</v>
      </c>
      <c r="K80" s="616">
        <v>70</v>
      </c>
      <c r="L80" s="618">
        <v>70</v>
      </c>
      <c r="M80" s="736">
        <v>110</v>
      </c>
    </row>
    <row r="81" spans="1:16" s="136" customFormat="1" ht="16.5" customHeight="1" thickBot="1" x14ac:dyDescent="0.25">
      <c r="A81" s="21"/>
      <c r="B81" s="1095"/>
      <c r="C81" s="3"/>
      <c r="D81" s="1266"/>
      <c r="E81" s="159"/>
      <c r="F81" s="1092" t="s">
        <v>10</v>
      </c>
      <c r="G81" s="114">
        <f>G64</f>
        <v>2656.7</v>
      </c>
      <c r="H81" s="115">
        <f>H64</f>
        <v>2709.7</v>
      </c>
      <c r="I81" s="116">
        <f>I64</f>
        <v>2720.4</v>
      </c>
      <c r="J81" s="34"/>
      <c r="K81" s="858"/>
      <c r="L81" s="619"/>
      <c r="M81" s="620"/>
    </row>
    <row r="82" spans="1:16" s="136" customFormat="1" ht="26.25" customHeight="1" x14ac:dyDescent="0.2">
      <c r="A82" s="1223" t="s">
        <v>6</v>
      </c>
      <c r="B82" s="1226" t="s">
        <v>11</v>
      </c>
      <c r="C82" s="1229" t="s">
        <v>13</v>
      </c>
      <c r="D82" s="1205" t="s">
        <v>47</v>
      </c>
      <c r="E82" s="1207" t="s">
        <v>121</v>
      </c>
      <c r="F82" s="1138" t="s">
        <v>9</v>
      </c>
      <c r="G82" s="542">
        <v>89.9</v>
      </c>
      <c r="H82" s="1158">
        <v>89.9</v>
      </c>
      <c r="I82" s="328">
        <v>89.9</v>
      </c>
      <c r="J82" s="26" t="s">
        <v>46</v>
      </c>
      <c r="K82" s="423">
        <v>9970.7000000000007</v>
      </c>
      <c r="L82" s="150">
        <v>9970.7000000000007</v>
      </c>
      <c r="M82" s="160">
        <v>9970.7000000000007</v>
      </c>
      <c r="N82" s="137"/>
    </row>
    <row r="83" spans="1:16" s="136" customFormat="1" ht="26.25" customHeight="1" x14ac:dyDescent="0.2">
      <c r="A83" s="1224"/>
      <c r="B83" s="1227"/>
      <c r="C83" s="1230"/>
      <c r="D83" s="1205"/>
      <c r="E83" s="1208"/>
      <c r="F83" s="214"/>
      <c r="G83" s="952"/>
      <c r="H83" s="626"/>
      <c r="I83" s="1162"/>
      <c r="J83" s="82" t="s">
        <v>210</v>
      </c>
      <c r="K83" s="853">
        <v>240</v>
      </c>
      <c r="L83" s="104">
        <v>240</v>
      </c>
      <c r="M83" s="1141">
        <v>240</v>
      </c>
      <c r="N83" s="137"/>
    </row>
    <row r="84" spans="1:16" s="136" customFormat="1" ht="27" customHeight="1" x14ac:dyDescent="0.2">
      <c r="A84" s="1224"/>
      <c r="B84" s="1227"/>
      <c r="C84" s="1230"/>
      <c r="D84" s="1205"/>
      <c r="E84" s="1208"/>
      <c r="F84" s="674"/>
      <c r="G84" s="953"/>
      <c r="H84" s="954"/>
      <c r="I84" s="795"/>
      <c r="J84" s="82" t="s">
        <v>211</v>
      </c>
      <c r="K84" s="422">
        <v>143.30000000000001</v>
      </c>
      <c r="L84" s="292">
        <v>143.30000000000001</v>
      </c>
      <c r="M84" s="66">
        <v>143.30000000000001</v>
      </c>
      <c r="N84" s="137"/>
    </row>
    <row r="85" spans="1:16" s="136" customFormat="1" ht="20.25" customHeight="1" x14ac:dyDescent="0.2">
      <c r="A85" s="1224"/>
      <c r="B85" s="1227"/>
      <c r="C85" s="1230"/>
      <c r="D85" s="1205"/>
      <c r="E85" s="1208"/>
      <c r="F85" s="538" t="s">
        <v>9</v>
      </c>
      <c r="G85" s="605">
        <v>10.4</v>
      </c>
      <c r="H85" s="608">
        <v>10.4</v>
      </c>
      <c r="I85" s="955">
        <v>10.4</v>
      </c>
      <c r="J85" s="1202" t="s">
        <v>102</v>
      </c>
      <c r="K85" s="1267">
        <v>152</v>
      </c>
      <c r="L85" s="1269">
        <v>152</v>
      </c>
      <c r="M85" s="1271">
        <v>152</v>
      </c>
    </row>
    <row r="86" spans="1:16" s="136" customFormat="1" ht="15.75" customHeight="1" thickBot="1" x14ac:dyDescent="0.25">
      <c r="A86" s="1225"/>
      <c r="B86" s="1228"/>
      <c r="C86" s="1231"/>
      <c r="D86" s="1206"/>
      <c r="E86" s="1209"/>
      <c r="F86" s="1092" t="s">
        <v>10</v>
      </c>
      <c r="G86" s="334">
        <f>SUM(G82:G85)</f>
        <v>100.30000000000001</v>
      </c>
      <c r="H86" s="124">
        <f>SUM(H82:H85)</f>
        <v>100.30000000000001</v>
      </c>
      <c r="I86" s="116">
        <f>SUM(I82:I85)</f>
        <v>100.30000000000001</v>
      </c>
      <c r="J86" s="1203"/>
      <c r="K86" s="1268"/>
      <c r="L86" s="1270"/>
      <c r="M86" s="1272"/>
    </row>
    <row r="87" spans="1:16" s="136" customFormat="1" ht="22.5" customHeight="1" x14ac:dyDescent="0.2">
      <c r="A87" s="132" t="s">
        <v>6</v>
      </c>
      <c r="B87" s="1094" t="s">
        <v>11</v>
      </c>
      <c r="C87" s="1131" t="s">
        <v>22</v>
      </c>
      <c r="D87" s="1263" t="s">
        <v>53</v>
      </c>
      <c r="E87" s="153" t="s">
        <v>121</v>
      </c>
      <c r="F87" s="28" t="s">
        <v>9</v>
      </c>
      <c r="G87" s="856">
        <v>135.1</v>
      </c>
      <c r="H87" s="60">
        <v>135.1</v>
      </c>
      <c r="I87" s="91">
        <v>135.1</v>
      </c>
      <c r="J87" s="1264" t="s">
        <v>54</v>
      </c>
      <c r="K87" s="515">
        <v>2041</v>
      </c>
      <c r="L87" s="515">
        <v>2041</v>
      </c>
      <c r="M87" s="516">
        <v>2041</v>
      </c>
    </row>
    <row r="88" spans="1:16" s="136" customFormat="1" ht="16.5" customHeight="1" thickBot="1" x14ac:dyDescent="0.25">
      <c r="A88" s="132"/>
      <c r="B88" s="1094"/>
      <c r="C88" s="1131"/>
      <c r="D88" s="1258"/>
      <c r="E88" s="87"/>
      <c r="F88" s="1092" t="s">
        <v>10</v>
      </c>
      <c r="G88" s="334">
        <f t="shared" ref="G88:I88" si="1">+G87</f>
        <v>135.1</v>
      </c>
      <c r="H88" s="115">
        <f t="shared" si="1"/>
        <v>135.1</v>
      </c>
      <c r="I88" s="125">
        <f t="shared" si="1"/>
        <v>135.1</v>
      </c>
      <c r="J88" s="1265"/>
      <c r="K88" s="789"/>
      <c r="L88" s="1090"/>
      <c r="M88" s="475"/>
    </row>
    <row r="89" spans="1:16" s="136" customFormat="1" ht="39.75" customHeight="1" x14ac:dyDescent="0.2">
      <c r="A89" s="18" t="s">
        <v>6</v>
      </c>
      <c r="B89" s="138" t="s">
        <v>11</v>
      </c>
      <c r="C89" s="64" t="s">
        <v>34</v>
      </c>
      <c r="D89" s="1263" t="s">
        <v>70</v>
      </c>
      <c r="E89" s="88" t="s">
        <v>74</v>
      </c>
      <c r="F89" s="69" t="s">
        <v>40</v>
      </c>
      <c r="G89" s="950">
        <v>33</v>
      </c>
      <c r="H89" s="119"/>
      <c r="I89" s="689"/>
      <c r="J89" s="161" t="s">
        <v>137</v>
      </c>
      <c r="K89" s="423">
        <v>100</v>
      </c>
      <c r="L89" s="1102"/>
      <c r="M89" s="1149"/>
    </row>
    <row r="90" spans="1:16" s="136" customFormat="1" ht="26.25" customHeight="1" x14ac:dyDescent="0.2">
      <c r="A90" s="19"/>
      <c r="B90" s="30"/>
      <c r="C90" s="65"/>
      <c r="D90" s="1258"/>
      <c r="E90" s="273" t="s">
        <v>120</v>
      </c>
      <c r="F90" s="1153" t="s">
        <v>9</v>
      </c>
      <c r="G90" s="605"/>
      <c r="H90" s="755">
        <v>3</v>
      </c>
      <c r="I90" s="281">
        <v>3</v>
      </c>
      <c r="J90" s="49" t="s">
        <v>156</v>
      </c>
      <c r="K90" s="419">
        <v>100</v>
      </c>
      <c r="L90" s="61">
        <v>100</v>
      </c>
      <c r="M90" s="148">
        <v>100</v>
      </c>
    </row>
    <row r="91" spans="1:16" s="136" customFormat="1" ht="27.75" customHeight="1" x14ac:dyDescent="0.2">
      <c r="A91" s="19"/>
      <c r="B91" s="30"/>
      <c r="C91" s="65"/>
      <c r="D91" s="1258"/>
      <c r="E91" s="89"/>
      <c r="F91" s="1152" t="s">
        <v>40</v>
      </c>
      <c r="G91" s="757">
        <v>3.2</v>
      </c>
      <c r="H91" s="1143"/>
      <c r="I91" s="951"/>
      <c r="J91" s="142" t="s">
        <v>175</v>
      </c>
      <c r="K91" s="419">
        <v>100</v>
      </c>
      <c r="L91" s="298"/>
      <c r="M91" s="148"/>
    </row>
    <row r="92" spans="1:16" s="136" customFormat="1" ht="28.5" customHeight="1" x14ac:dyDescent="0.2">
      <c r="A92" s="19"/>
      <c r="B92" s="30"/>
      <c r="C92" s="65"/>
      <c r="D92" s="1258"/>
      <c r="E92" s="89"/>
      <c r="F92" s="902"/>
      <c r="G92" s="903"/>
      <c r="H92" s="904"/>
      <c r="I92" s="905"/>
      <c r="J92" s="1255" t="s">
        <v>134</v>
      </c>
      <c r="K92" s="1121">
        <v>35</v>
      </c>
      <c r="L92" s="1123">
        <v>35</v>
      </c>
      <c r="M92" s="1144">
        <v>35</v>
      </c>
      <c r="N92" s="1281"/>
      <c r="O92" s="1282"/>
      <c r="P92" s="137"/>
    </row>
    <row r="93" spans="1:16" s="136" customFormat="1" ht="17.25" customHeight="1" thickBot="1" x14ac:dyDescent="0.25">
      <c r="A93" s="19"/>
      <c r="B93" s="30"/>
      <c r="C93" s="65"/>
      <c r="D93" s="1266"/>
      <c r="E93" s="89"/>
      <c r="F93" s="1092" t="s">
        <v>10</v>
      </c>
      <c r="G93" s="334">
        <f t="shared" ref="G93:I93" si="2">SUM(G89:G92)</f>
        <v>36.200000000000003</v>
      </c>
      <c r="H93" s="115">
        <f t="shared" si="2"/>
        <v>3</v>
      </c>
      <c r="I93" s="116">
        <f t="shared" si="2"/>
        <v>3</v>
      </c>
      <c r="J93" s="1256"/>
      <c r="K93" s="1109"/>
      <c r="L93" s="1090"/>
      <c r="M93" s="1126"/>
    </row>
    <row r="94" spans="1:16" s="136" customFormat="1" ht="33.75" customHeight="1" x14ac:dyDescent="0.2">
      <c r="A94" s="1273" t="s">
        <v>6</v>
      </c>
      <c r="B94" s="1226" t="s">
        <v>11</v>
      </c>
      <c r="C94" s="1283" t="s">
        <v>49</v>
      </c>
      <c r="D94" s="1275" t="s">
        <v>93</v>
      </c>
      <c r="E94" s="153" t="s">
        <v>121</v>
      </c>
      <c r="F94" s="69" t="s">
        <v>9</v>
      </c>
      <c r="G94" s="724">
        <v>18.5</v>
      </c>
      <c r="H94" s="725">
        <v>19.899999999999999</v>
      </c>
      <c r="I94" s="91">
        <v>2</v>
      </c>
      <c r="J94" s="1284" t="s">
        <v>94</v>
      </c>
      <c r="K94" s="1106">
        <v>100</v>
      </c>
      <c r="L94" s="797">
        <v>100</v>
      </c>
      <c r="M94" s="1149">
        <v>100</v>
      </c>
      <c r="N94" s="411"/>
      <c r="O94" s="412"/>
    </row>
    <row r="95" spans="1:16" s="136" customFormat="1" ht="13.5" customHeight="1" thickBot="1" x14ac:dyDescent="0.25">
      <c r="A95" s="1274"/>
      <c r="B95" s="1228"/>
      <c r="C95" s="1279"/>
      <c r="D95" s="1276"/>
      <c r="E95" s="90"/>
      <c r="F95" s="173" t="s">
        <v>10</v>
      </c>
      <c r="G95" s="628">
        <f>+G94</f>
        <v>18.5</v>
      </c>
      <c r="H95" s="124">
        <f>+H94</f>
        <v>19.899999999999999</v>
      </c>
      <c r="I95" s="125">
        <f>+I94</f>
        <v>2</v>
      </c>
      <c r="J95" s="1203"/>
      <c r="K95" s="789"/>
      <c r="L95" s="1090"/>
      <c r="M95" s="1126"/>
    </row>
    <row r="96" spans="1:16" s="136" customFormat="1" ht="18.75" customHeight="1" x14ac:dyDescent="0.2">
      <c r="A96" s="1273" t="s">
        <v>6</v>
      </c>
      <c r="B96" s="1226" t="s">
        <v>11</v>
      </c>
      <c r="C96" s="1100" t="s">
        <v>50</v>
      </c>
      <c r="D96" s="1275" t="s">
        <v>260</v>
      </c>
      <c r="E96" s="153" t="s">
        <v>122</v>
      </c>
      <c r="F96" s="69" t="s">
        <v>9</v>
      </c>
      <c r="G96" s="857">
        <v>50</v>
      </c>
      <c r="H96" s="842"/>
      <c r="I96" s="843"/>
      <c r="J96" s="1104" t="s">
        <v>215</v>
      </c>
      <c r="K96" s="1106">
        <v>100</v>
      </c>
      <c r="L96" s="1102"/>
      <c r="M96" s="1149"/>
    </row>
    <row r="97" spans="1:15" s="136" customFormat="1" ht="16.5" customHeight="1" thickBot="1" x14ac:dyDescent="0.25">
      <c r="A97" s="1274"/>
      <c r="B97" s="1228"/>
      <c r="C97" s="1101"/>
      <c r="D97" s="1276"/>
      <c r="E97" s="90"/>
      <c r="F97" s="173" t="s">
        <v>10</v>
      </c>
      <c r="G97" s="123">
        <f>G96</f>
        <v>50</v>
      </c>
      <c r="H97" s="124">
        <f>H96</f>
        <v>0</v>
      </c>
      <c r="I97" s="125">
        <f>I96</f>
        <v>0</v>
      </c>
      <c r="J97" s="1109"/>
      <c r="K97" s="789"/>
      <c r="L97" s="1090"/>
      <c r="M97" s="1126"/>
    </row>
    <row r="98" spans="1:15" s="136" customFormat="1" ht="18" customHeight="1" x14ac:dyDescent="0.2">
      <c r="A98" s="1277" t="s">
        <v>6</v>
      </c>
      <c r="B98" s="1227" t="s">
        <v>11</v>
      </c>
      <c r="C98" s="1278" t="s">
        <v>117</v>
      </c>
      <c r="D98" s="1280" t="s">
        <v>242</v>
      </c>
      <c r="E98" s="166" t="s">
        <v>121</v>
      </c>
      <c r="F98" s="1154" t="s">
        <v>40</v>
      </c>
      <c r="G98" s="542">
        <v>250</v>
      </c>
      <c r="H98" s="527"/>
      <c r="I98" s="190"/>
      <c r="J98" s="1286" t="s">
        <v>215</v>
      </c>
      <c r="K98" s="1287">
        <v>100</v>
      </c>
      <c r="L98" s="1289"/>
      <c r="M98" s="1291"/>
    </row>
    <row r="99" spans="1:15" s="136" customFormat="1" ht="15" customHeight="1" thickBot="1" x14ac:dyDescent="0.25">
      <c r="A99" s="1274"/>
      <c r="B99" s="1228"/>
      <c r="C99" s="1279"/>
      <c r="D99" s="1276"/>
      <c r="E99" s="166"/>
      <c r="F99" s="75" t="s">
        <v>10</v>
      </c>
      <c r="G99" s="334">
        <f>+G98</f>
        <v>250</v>
      </c>
      <c r="H99" s="115">
        <f>+H98</f>
        <v>0</v>
      </c>
      <c r="I99" s="116">
        <f>+I98</f>
        <v>0</v>
      </c>
      <c r="J99" s="1203"/>
      <c r="K99" s="1288"/>
      <c r="L99" s="1290"/>
      <c r="M99" s="1292"/>
      <c r="N99" s="414"/>
      <c r="O99" s="414"/>
    </row>
    <row r="100" spans="1:15" s="136" customFormat="1" ht="15" customHeight="1" thickBot="1" x14ac:dyDescent="0.25">
      <c r="A100" s="51" t="s">
        <v>6</v>
      </c>
      <c r="B100" s="8" t="s">
        <v>11</v>
      </c>
      <c r="C100" s="1293" t="s">
        <v>14</v>
      </c>
      <c r="D100" s="1294"/>
      <c r="E100" s="1294"/>
      <c r="F100" s="1294"/>
      <c r="G100" s="144">
        <f>+G63+G81+G86+G88+G93+G95+G99+G97</f>
        <v>10216.9</v>
      </c>
      <c r="H100" s="146">
        <f>+H63+H81+H86+H88+H93+H95+H99</f>
        <v>9998.7000000000007</v>
      </c>
      <c r="I100" s="145">
        <f>+I63+I81+I86+I88+I93+I95+I99</f>
        <v>9950.9</v>
      </c>
      <c r="J100" s="1295"/>
      <c r="K100" s="1296"/>
      <c r="L100" s="1296"/>
      <c r="M100" s="1297"/>
      <c r="N100" s="414"/>
      <c r="O100" s="414"/>
    </row>
    <row r="101" spans="1:15" s="136" customFormat="1" ht="16.149999999999999" customHeight="1" thickBot="1" x14ac:dyDescent="0.25">
      <c r="A101" s="22" t="s">
        <v>6</v>
      </c>
      <c r="B101" s="52" t="s">
        <v>13</v>
      </c>
      <c r="C101" s="1246" t="s">
        <v>76</v>
      </c>
      <c r="D101" s="1247"/>
      <c r="E101" s="1247"/>
      <c r="F101" s="1247"/>
      <c r="G101" s="1247"/>
      <c r="H101" s="1247"/>
      <c r="I101" s="1247"/>
      <c r="J101" s="1247"/>
      <c r="K101" s="1247"/>
      <c r="L101" s="1247"/>
      <c r="M101" s="1248"/>
      <c r="N101" s="413"/>
      <c r="O101" s="414"/>
    </row>
    <row r="102" spans="1:15" s="136" customFormat="1" ht="15" customHeight="1" x14ac:dyDescent="0.2">
      <c r="A102" s="126" t="s">
        <v>6</v>
      </c>
      <c r="B102" s="127" t="s">
        <v>13</v>
      </c>
      <c r="C102" s="128" t="s">
        <v>6</v>
      </c>
      <c r="D102" s="1358" t="s">
        <v>77</v>
      </c>
      <c r="E102" s="185"/>
      <c r="F102" s="154" t="s">
        <v>9</v>
      </c>
      <c r="G102" s="910">
        <v>168.9</v>
      </c>
      <c r="H102" s="647">
        <v>1513</v>
      </c>
      <c r="I102" s="658">
        <v>5212.3999999999996</v>
      </c>
      <c r="J102" s="188"/>
      <c r="K102" s="1104"/>
      <c r="L102" s="1102"/>
      <c r="M102" s="1149"/>
      <c r="N102" s="414"/>
      <c r="O102" s="414"/>
    </row>
    <row r="103" spans="1:15" s="136" customFormat="1" ht="14.25" customHeight="1" x14ac:dyDescent="0.2">
      <c r="A103" s="126"/>
      <c r="B103" s="127"/>
      <c r="C103" s="128"/>
      <c r="D103" s="1359"/>
      <c r="E103" s="200"/>
      <c r="F103" s="541" t="s">
        <v>59</v>
      </c>
      <c r="G103" s="910"/>
      <c r="H103" s="647">
        <v>3050</v>
      </c>
      <c r="I103" s="658"/>
      <c r="J103" s="50"/>
      <c r="K103" s="1148"/>
      <c r="L103" s="1103"/>
      <c r="M103" s="1125"/>
      <c r="N103" s="414"/>
      <c r="O103" s="414"/>
    </row>
    <row r="104" spans="1:15" s="136" customFormat="1" ht="15" customHeight="1" x14ac:dyDescent="0.2">
      <c r="A104" s="126"/>
      <c r="B104" s="127"/>
      <c r="C104" s="128"/>
      <c r="D104" s="907"/>
      <c r="E104" s="908"/>
      <c r="F104" s="446" t="s">
        <v>24</v>
      </c>
      <c r="G104" s="917">
        <v>300</v>
      </c>
      <c r="H104" s="647">
        <v>2662</v>
      </c>
      <c r="I104" s="658">
        <v>962.1</v>
      </c>
      <c r="J104" s="1151"/>
      <c r="K104" s="1148"/>
      <c r="L104" s="1119"/>
      <c r="M104" s="1125"/>
      <c r="N104" s="414"/>
      <c r="O104" s="909"/>
    </row>
    <row r="105" spans="1:15" s="136" customFormat="1" ht="14.25" customHeight="1" x14ac:dyDescent="0.2">
      <c r="A105" s="132"/>
      <c r="B105" s="1094"/>
      <c r="C105" s="128"/>
      <c r="D105" s="260" t="s">
        <v>116</v>
      </c>
      <c r="E105" s="350" t="s">
        <v>120</v>
      </c>
      <c r="F105" s="1115" t="s">
        <v>97</v>
      </c>
      <c r="G105" s="911">
        <v>93.9</v>
      </c>
      <c r="H105" s="203">
        <v>950</v>
      </c>
      <c r="I105" s="784">
        <v>2896.5</v>
      </c>
      <c r="J105" s="77" t="s">
        <v>86</v>
      </c>
      <c r="K105" s="53">
        <v>1</v>
      </c>
      <c r="L105" s="298"/>
      <c r="M105" s="148"/>
      <c r="N105" s="414"/>
      <c r="O105" s="414"/>
    </row>
    <row r="106" spans="1:15" s="136" customFormat="1" ht="13.5" customHeight="1" x14ac:dyDescent="0.2">
      <c r="A106" s="132"/>
      <c r="B106" s="1094"/>
      <c r="C106" s="128"/>
      <c r="D106" s="1111"/>
      <c r="E106" s="680" t="s">
        <v>23</v>
      </c>
      <c r="F106" s="1115" t="s">
        <v>99</v>
      </c>
      <c r="G106" s="782"/>
      <c r="H106" s="203">
        <v>1550</v>
      </c>
      <c r="I106" s="784"/>
      <c r="J106" s="1108" t="s">
        <v>152</v>
      </c>
      <c r="K106" s="1142">
        <v>4</v>
      </c>
      <c r="L106" s="1143">
        <v>74</v>
      </c>
      <c r="M106" s="1144">
        <v>100</v>
      </c>
      <c r="N106" s="414"/>
      <c r="O106" s="414"/>
    </row>
    <row r="107" spans="1:15" s="136" customFormat="1" ht="6.75" customHeight="1" x14ac:dyDescent="0.2">
      <c r="A107" s="132"/>
      <c r="B107" s="1094"/>
      <c r="C107" s="128"/>
      <c r="D107" s="261"/>
      <c r="E107" s="267"/>
      <c r="F107" s="1115" t="s">
        <v>100</v>
      </c>
      <c r="G107" s="782">
        <v>300</v>
      </c>
      <c r="H107" s="203">
        <v>1700</v>
      </c>
      <c r="I107" s="784"/>
      <c r="J107" s="1105"/>
      <c r="K107" s="1107"/>
      <c r="L107" s="788"/>
      <c r="M107" s="1150"/>
      <c r="N107" s="414"/>
      <c r="O107" s="414"/>
    </row>
    <row r="108" spans="1:15" s="136" customFormat="1" ht="31.5" customHeight="1" x14ac:dyDescent="0.2">
      <c r="A108" s="132"/>
      <c r="B108" s="1094"/>
      <c r="C108" s="128"/>
      <c r="D108" s="1257" t="s">
        <v>203</v>
      </c>
      <c r="E108" s="354" t="s">
        <v>244</v>
      </c>
      <c r="F108" s="912" t="s">
        <v>97</v>
      </c>
      <c r="G108" s="207">
        <f>90.8-40.8</f>
        <v>50</v>
      </c>
      <c r="H108" s="206">
        <v>38</v>
      </c>
      <c r="I108" s="205">
        <v>100</v>
      </c>
      <c r="J108" s="77" t="s">
        <v>204</v>
      </c>
      <c r="K108" s="419">
        <v>1</v>
      </c>
      <c r="L108" s="347"/>
      <c r="M108" s="409"/>
      <c r="N108" s="414"/>
      <c r="O108" s="414"/>
    </row>
    <row r="109" spans="1:15" s="136" customFormat="1" ht="25.5" customHeight="1" x14ac:dyDescent="0.2">
      <c r="A109" s="132"/>
      <c r="B109" s="1094"/>
      <c r="C109" s="128"/>
      <c r="D109" s="1258"/>
      <c r="E109" s="665" t="s">
        <v>120</v>
      </c>
      <c r="F109" s="1174"/>
      <c r="G109" s="1178"/>
      <c r="H109" s="1178"/>
      <c r="I109" s="1177"/>
      <c r="J109" s="77" t="s">
        <v>205</v>
      </c>
      <c r="K109" s="854"/>
      <c r="L109" s="61">
        <v>1</v>
      </c>
      <c r="M109" s="409"/>
      <c r="N109" s="414"/>
      <c r="O109" s="414"/>
    </row>
    <row r="110" spans="1:15" s="136" customFormat="1" ht="16.5" customHeight="1" x14ac:dyDescent="0.2">
      <c r="A110" s="132"/>
      <c r="B110" s="1094"/>
      <c r="C110" s="128"/>
      <c r="D110" s="1259"/>
      <c r="E110" s="267" t="s">
        <v>23</v>
      </c>
      <c r="F110" s="1174"/>
      <c r="G110" s="1175"/>
      <c r="H110" s="1176"/>
      <c r="I110" s="1177"/>
      <c r="J110" s="1171" t="s">
        <v>86</v>
      </c>
      <c r="K110" s="855"/>
      <c r="L110" s="1173"/>
      <c r="M110" s="1172">
        <v>1</v>
      </c>
      <c r="N110" s="414"/>
      <c r="O110" s="414"/>
    </row>
    <row r="111" spans="1:15" s="136" customFormat="1" ht="41.25" customHeight="1" x14ac:dyDescent="0.2">
      <c r="A111" s="132"/>
      <c r="B111" s="1094"/>
      <c r="C111" s="128"/>
      <c r="D111" s="98" t="s">
        <v>87</v>
      </c>
      <c r="E111" s="359" t="s">
        <v>154</v>
      </c>
      <c r="F111" s="912" t="s">
        <v>97</v>
      </c>
      <c r="G111" s="913">
        <v>25</v>
      </c>
      <c r="H111" s="918">
        <v>25</v>
      </c>
      <c r="I111" s="205"/>
      <c r="J111" s="77" t="s">
        <v>86</v>
      </c>
      <c r="K111" s="638"/>
      <c r="L111" s="61">
        <v>1</v>
      </c>
      <c r="M111" s="409"/>
      <c r="N111" s="414"/>
      <c r="O111" s="414"/>
    </row>
    <row r="112" spans="1:15" s="136" customFormat="1" ht="12" customHeight="1" x14ac:dyDescent="0.2">
      <c r="A112" s="132"/>
      <c r="B112" s="1094"/>
      <c r="C112" s="128"/>
      <c r="D112" s="1257" t="s">
        <v>82</v>
      </c>
      <c r="E112" s="135" t="s">
        <v>23</v>
      </c>
      <c r="F112" s="912" t="s">
        <v>97</v>
      </c>
      <c r="G112" s="207"/>
      <c r="H112" s="206">
        <v>500</v>
      </c>
      <c r="I112" s="205">
        <v>2215.9</v>
      </c>
      <c r="J112" s="1255" t="s">
        <v>152</v>
      </c>
      <c r="K112" s="1170"/>
      <c r="L112" s="1475">
        <v>35</v>
      </c>
      <c r="M112" s="1476">
        <v>70</v>
      </c>
      <c r="N112" s="414"/>
      <c r="O112" s="414"/>
    </row>
    <row r="113" spans="1:15" s="136" customFormat="1" ht="15" customHeight="1" x14ac:dyDescent="0.2">
      <c r="A113" s="132"/>
      <c r="B113" s="1094"/>
      <c r="C113" s="128"/>
      <c r="D113" s="1259"/>
      <c r="E113" s="182" t="s">
        <v>120</v>
      </c>
      <c r="F113" s="912" t="s">
        <v>99</v>
      </c>
      <c r="G113" s="207"/>
      <c r="H113" s="206">
        <v>1500</v>
      </c>
      <c r="I113" s="205"/>
      <c r="J113" s="1285"/>
      <c r="K113" s="1477">
        <v>30</v>
      </c>
      <c r="L113" s="1478">
        <v>100</v>
      </c>
      <c r="M113" s="187"/>
      <c r="N113" s="414"/>
      <c r="O113" s="414"/>
    </row>
    <row r="114" spans="1:15" s="136" customFormat="1" ht="22.5" customHeight="1" x14ac:dyDescent="0.2">
      <c r="A114" s="132"/>
      <c r="B114" s="1094"/>
      <c r="C114" s="128"/>
      <c r="D114" s="1257" t="s">
        <v>84</v>
      </c>
      <c r="E114" s="1360" t="s">
        <v>153</v>
      </c>
      <c r="F114" s="914" t="s">
        <v>100</v>
      </c>
      <c r="G114" s="915"/>
      <c r="H114" s="916">
        <v>962</v>
      </c>
      <c r="I114" s="209">
        <v>962.1</v>
      </c>
      <c r="J114" s="1108" t="s">
        <v>152</v>
      </c>
      <c r="K114" s="1142"/>
      <c r="L114" s="1143">
        <v>50</v>
      </c>
      <c r="M114" s="1129">
        <v>100</v>
      </c>
      <c r="N114" s="414"/>
      <c r="O114" s="414"/>
    </row>
    <row r="115" spans="1:15" s="136" customFormat="1" ht="14.25" customHeight="1" thickBot="1" x14ac:dyDescent="0.25">
      <c r="A115" s="106"/>
      <c r="B115" s="107"/>
      <c r="C115" s="939"/>
      <c r="D115" s="1266"/>
      <c r="E115" s="1361"/>
      <c r="F115" s="32" t="s">
        <v>10</v>
      </c>
      <c r="G115" s="344">
        <f>SUM(G102:G104)</f>
        <v>468.9</v>
      </c>
      <c r="H115" s="407">
        <f>SUM(H102:H104)</f>
        <v>7225</v>
      </c>
      <c r="I115" s="406">
        <f>SUM(I102:I104)</f>
        <v>6174.5</v>
      </c>
      <c r="J115" s="906"/>
      <c r="K115" s="789"/>
      <c r="L115" s="1090"/>
      <c r="M115" s="1126"/>
    </row>
    <row r="116" spans="1:15" s="136" customFormat="1" ht="15" customHeight="1" x14ac:dyDescent="0.2">
      <c r="A116" s="23" t="s">
        <v>6</v>
      </c>
      <c r="B116" s="15" t="s">
        <v>13</v>
      </c>
      <c r="C116" s="7" t="s">
        <v>11</v>
      </c>
      <c r="D116" s="1358" t="s">
        <v>81</v>
      </c>
      <c r="E116" s="429"/>
      <c r="F116" s="95" t="s">
        <v>9</v>
      </c>
      <c r="G116" s="921">
        <v>1382.2</v>
      </c>
      <c r="H116" s="922">
        <v>1169.5999999999999</v>
      </c>
      <c r="I116" s="924">
        <v>1090.7</v>
      </c>
      <c r="J116" s="188"/>
      <c r="K116" s="919"/>
      <c r="L116" s="920"/>
      <c r="M116" s="191"/>
      <c r="N116" s="555"/>
    </row>
    <row r="117" spans="1:15" s="136" customFormat="1" ht="25.5" customHeight="1" x14ac:dyDescent="0.2">
      <c r="A117" s="126"/>
      <c r="B117" s="127"/>
      <c r="C117" s="128"/>
      <c r="D117" s="1362"/>
      <c r="E117" s="363"/>
      <c r="F117" s="1147" t="s">
        <v>40</v>
      </c>
      <c r="G117" s="925">
        <v>213.2</v>
      </c>
      <c r="H117" s="923"/>
      <c r="I117" s="926"/>
      <c r="J117" s="1151"/>
      <c r="K117" s="189"/>
      <c r="L117" s="186"/>
      <c r="M117" s="187"/>
      <c r="N117" s="555"/>
    </row>
    <row r="118" spans="1:15" s="136" customFormat="1" ht="40.5" customHeight="1" x14ac:dyDescent="0.2">
      <c r="A118" s="126"/>
      <c r="B118" s="127"/>
      <c r="C118" s="128"/>
      <c r="D118" s="1257" t="s">
        <v>37</v>
      </c>
      <c r="E118" s="430" t="s">
        <v>121</v>
      </c>
      <c r="F118" s="1115" t="s">
        <v>97</v>
      </c>
      <c r="G118" s="885">
        <v>66.8</v>
      </c>
      <c r="H118" s="886">
        <v>66.8</v>
      </c>
      <c r="I118" s="927">
        <v>66.8</v>
      </c>
      <c r="J118" s="71" t="s">
        <v>88</v>
      </c>
      <c r="K118" s="735">
        <v>100</v>
      </c>
      <c r="L118" s="788">
        <v>100</v>
      </c>
      <c r="M118" s="1150">
        <v>100</v>
      </c>
      <c r="N118" s="534"/>
      <c r="O118" s="163"/>
    </row>
    <row r="119" spans="1:15" s="136" customFormat="1" ht="41.25" customHeight="1" x14ac:dyDescent="0.2">
      <c r="A119" s="126"/>
      <c r="B119" s="127"/>
      <c r="C119" s="128"/>
      <c r="D119" s="1258"/>
      <c r="E119" s="1113"/>
      <c r="F119" s="867" t="s">
        <v>97</v>
      </c>
      <c r="G119" s="1116">
        <v>59.2</v>
      </c>
      <c r="H119" s="886">
        <v>59.2</v>
      </c>
      <c r="I119" s="927">
        <v>59.2</v>
      </c>
      <c r="J119" s="71" t="s">
        <v>222</v>
      </c>
      <c r="K119" s="735">
        <v>100</v>
      </c>
      <c r="L119" s="788">
        <v>100</v>
      </c>
      <c r="M119" s="1150">
        <v>100</v>
      </c>
      <c r="N119" s="534"/>
      <c r="O119" s="163"/>
    </row>
    <row r="120" spans="1:15" s="136" customFormat="1" ht="24" customHeight="1" x14ac:dyDescent="0.2">
      <c r="A120" s="126"/>
      <c r="B120" s="127"/>
      <c r="C120" s="128"/>
      <c r="D120" s="363"/>
      <c r="E120" s="367"/>
      <c r="F120" s="1115" t="s">
        <v>98</v>
      </c>
      <c r="G120" s="891">
        <v>25</v>
      </c>
      <c r="H120" s="367"/>
      <c r="I120" s="1118"/>
      <c r="J120" s="553" t="s">
        <v>119</v>
      </c>
      <c r="K120" s="734">
        <v>1</v>
      </c>
      <c r="L120" s="1143"/>
      <c r="M120" s="1144"/>
      <c r="N120" s="137"/>
    </row>
    <row r="121" spans="1:15" s="136" customFormat="1" ht="4.5" customHeight="1" x14ac:dyDescent="0.2">
      <c r="A121" s="126"/>
      <c r="B121" s="127"/>
      <c r="C121" s="128"/>
      <c r="D121" s="363"/>
      <c r="E121" s="367"/>
      <c r="F121" s="867"/>
      <c r="G121" s="1116"/>
      <c r="H121" s="367"/>
      <c r="I121" s="1118"/>
      <c r="J121" s="184"/>
      <c r="K121" s="780"/>
      <c r="L121" s="788"/>
      <c r="M121" s="1150"/>
      <c r="N121" s="137"/>
    </row>
    <row r="122" spans="1:15" s="136" customFormat="1" ht="15.75" customHeight="1" x14ac:dyDescent="0.2">
      <c r="A122" s="126"/>
      <c r="B122" s="127"/>
      <c r="C122" s="128"/>
      <c r="D122" s="363"/>
      <c r="E122" s="367"/>
      <c r="F122" s="1115" t="s">
        <v>98</v>
      </c>
      <c r="G122" s="1116">
        <v>107.9</v>
      </c>
      <c r="H122" s="367"/>
      <c r="I122" s="896"/>
      <c r="J122" s="1305" t="s">
        <v>144</v>
      </c>
      <c r="K122" s="1142">
        <v>100</v>
      </c>
      <c r="L122" s="260"/>
      <c r="M122" s="736"/>
      <c r="N122" s="137"/>
    </row>
    <row r="123" spans="1:15" s="136" customFormat="1" ht="24" customHeight="1" x14ac:dyDescent="0.2">
      <c r="A123" s="126"/>
      <c r="B123" s="127"/>
      <c r="C123" s="128"/>
      <c r="D123" s="363"/>
      <c r="E123" s="367"/>
      <c r="F123" s="1115"/>
      <c r="G123" s="1116"/>
      <c r="H123" s="367"/>
      <c r="I123" s="896"/>
      <c r="J123" s="1306"/>
      <c r="K123" s="49"/>
      <c r="L123" s="261"/>
      <c r="M123" s="737"/>
      <c r="N123" s="137"/>
    </row>
    <row r="124" spans="1:15" s="136" customFormat="1" ht="28.5" customHeight="1" x14ac:dyDescent="0.2">
      <c r="A124" s="126"/>
      <c r="B124" s="127"/>
      <c r="C124" s="128"/>
      <c r="D124" s="363"/>
      <c r="E124" s="367"/>
      <c r="F124" s="421" t="s">
        <v>97</v>
      </c>
      <c r="G124" s="207">
        <v>37.799999999999997</v>
      </c>
      <c r="H124" s="928"/>
      <c r="I124" s="892"/>
      <c r="J124" s="548" t="s">
        <v>165</v>
      </c>
      <c r="K124" s="410">
        <v>100</v>
      </c>
      <c r="L124" s="357"/>
      <c r="M124" s="409"/>
      <c r="N124" s="137"/>
    </row>
    <row r="125" spans="1:15" s="136" customFormat="1" ht="41.25" customHeight="1" x14ac:dyDescent="0.2">
      <c r="A125" s="126"/>
      <c r="B125" s="127"/>
      <c r="C125" s="128"/>
      <c r="D125" s="363"/>
      <c r="E125" s="367"/>
      <c r="F125" s="1115" t="s">
        <v>97</v>
      </c>
      <c r="G125" s="1116">
        <v>270</v>
      </c>
      <c r="H125" s="367"/>
      <c r="I125" s="896"/>
      <c r="J125" s="547" t="s">
        <v>248</v>
      </c>
      <c r="K125" s="408">
        <v>100</v>
      </c>
      <c r="L125" s="325"/>
      <c r="M125" s="66"/>
      <c r="N125" s="137"/>
    </row>
    <row r="126" spans="1:15" s="136" customFormat="1" ht="25.5" customHeight="1" x14ac:dyDescent="0.2">
      <c r="A126" s="126"/>
      <c r="B126" s="127"/>
      <c r="C126" s="128"/>
      <c r="D126" s="363"/>
      <c r="E126" s="367"/>
      <c r="F126" s="421" t="s">
        <v>97</v>
      </c>
      <c r="G126" s="930">
        <v>10.8</v>
      </c>
      <c r="H126" s="928">
        <v>6.2</v>
      </c>
      <c r="I126" s="892">
        <v>6.2</v>
      </c>
      <c r="J126" s="975" t="s">
        <v>252</v>
      </c>
      <c r="K126" s="410">
        <v>1</v>
      </c>
      <c r="L126" s="660">
        <v>1</v>
      </c>
      <c r="M126" s="295">
        <v>1</v>
      </c>
      <c r="N126" s="1307"/>
      <c r="O126" s="1308"/>
    </row>
    <row r="127" spans="1:15" s="136" customFormat="1" ht="39" customHeight="1" x14ac:dyDescent="0.2">
      <c r="A127" s="126"/>
      <c r="B127" s="127"/>
      <c r="C127" s="128"/>
      <c r="D127" s="363"/>
      <c r="E127" s="367"/>
      <c r="F127" s="1115" t="s">
        <v>97</v>
      </c>
      <c r="G127" s="1116">
        <v>71.5</v>
      </c>
      <c r="H127" s="886"/>
      <c r="I127" s="927"/>
      <c r="J127" s="6" t="s">
        <v>255</v>
      </c>
      <c r="K127" s="53">
        <v>100</v>
      </c>
      <c r="L127" s="61"/>
      <c r="M127" s="148"/>
      <c r="N127" s="1307"/>
      <c r="O127" s="1308"/>
    </row>
    <row r="128" spans="1:15" s="136" customFormat="1" ht="39.75" customHeight="1" x14ac:dyDescent="0.2">
      <c r="A128" s="126"/>
      <c r="B128" s="127"/>
      <c r="C128" s="128"/>
      <c r="D128" s="363"/>
      <c r="E128" s="367"/>
      <c r="F128" s="421" t="s">
        <v>97</v>
      </c>
      <c r="G128" s="931"/>
      <c r="H128" s="928">
        <v>7.9</v>
      </c>
      <c r="I128" s="892"/>
      <c r="J128" s="549" t="s">
        <v>249</v>
      </c>
      <c r="K128" s="410"/>
      <c r="L128" s="660">
        <v>100</v>
      </c>
      <c r="M128" s="295"/>
      <c r="N128" s="137"/>
    </row>
    <row r="129" spans="1:15" s="136" customFormat="1" ht="39" customHeight="1" x14ac:dyDescent="0.2">
      <c r="A129" s="126"/>
      <c r="B129" s="127"/>
      <c r="C129" s="128"/>
      <c r="D129" s="363"/>
      <c r="E129" s="367"/>
      <c r="F129" s="421" t="s">
        <v>97</v>
      </c>
      <c r="G129" s="931"/>
      <c r="H129" s="206">
        <v>37</v>
      </c>
      <c r="I129" s="892"/>
      <c r="J129" s="549" t="s">
        <v>251</v>
      </c>
      <c r="K129" s="410"/>
      <c r="L129" s="660">
        <v>100</v>
      </c>
      <c r="M129" s="532"/>
      <c r="N129" s="137"/>
    </row>
    <row r="130" spans="1:15" s="136" customFormat="1" ht="18.75" customHeight="1" x14ac:dyDescent="0.2">
      <c r="A130" s="126"/>
      <c r="B130" s="127"/>
      <c r="C130" s="128"/>
      <c r="D130" s="363"/>
      <c r="E130" s="367"/>
      <c r="F130" s="421" t="s">
        <v>97</v>
      </c>
      <c r="G130" s="931"/>
      <c r="H130" s="928"/>
      <c r="I130" s="892">
        <v>30.5</v>
      </c>
      <c r="J130" s="1298" t="s">
        <v>250</v>
      </c>
      <c r="K130" s="722"/>
      <c r="L130" s="723"/>
      <c r="M130" s="1129">
        <v>100</v>
      </c>
      <c r="N130" s="137"/>
    </row>
    <row r="131" spans="1:15" s="136" customFormat="1" ht="21" customHeight="1" x14ac:dyDescent="0.2">
      <c r="A131" s="19"/>
      <c r="B131" s="1094"/>
      <c r="C131" s="171"/>
      <c r="D131" s="490"/>
      <c r="E131" s="491"/>
      <c r="F131" s="929"/>
      <c r="G131" s="932"/>
      <c r="H131" s="933"/>
      <c r="I131" s="934"/>
      <c r="J131" s="1299"/>
      <c r="K131" s="495"/>
      <c r="L131" s="496"/>
      <c r="M131" s="497"/>
      <c r="N131" s="137"/>
    </row>
    <row r="132" spans="1:15" s="136" customFormat="1" ht="30" customHeight="1" x14ac:dyDescent="0.2">
      <c r="A132" s="132"/>
      <c r="B132" s="1094"/>
      <c r="C132" s="1110"/>
      <c r="D132" s="1309" t="s">
        <v>85</v>
      </c>
      <c r="E132" s="500" t="s">
        <v>121</v>
      </c>
      <c r="F132" s="1312" t="s">
        <v>97</v>
      </c>
      <c r="G132" s="1313"/>
      <c r="H132" s="1314">
        <v>92.5</v>
      </c>
      <c r="I132" s="1315">
        <v>28</v>
      </c>
      <c r="J132" s="554" t="s">
        <v>147</v>
      </c>
      <c r="K132" s="734"/>
      <c r="L132" s="275">
        <v>100</v>
      </c>
      <c r="M132" s="66"/>
      <c r="N132" s="137"/>
    </row>
    <row r="133" spans="1:15" s="136" customFormat="1" ht="29.25" customHeight="1" x14ac:dyDescent="0.2">
      <c r="A133" s="132"/>
      <c r="B133" s="1094"/>
      <c r="C133" s="1110"/>
      <c r="D133" s="1310"/>
      <c r="E133" s="171"/>
      <c r="F133" s="1312"/>
      <c r="G133" s="1313"/>
      <c r="H133" s="1314"/>
      <c r="I133" s="1315"/>
      <c r="J133" s="553" t="s">
        <v>224</v>
      </c>
      <c r="K133" s="559"/>
      <c r="L133" s="156">
        <v>100</v>
      </c>
      <c r="M133" s="66"/>
      <c r="N133" s="137"/>
    </row>
    <row r="134" spans="1:15" s="136" customFormat="1" ht="40.5" customHeight="1" x14ac:dyDescent="0.2">
      <c r="A134" s="132"/>
      <c r="B134" s="1094"/>
      <c r="C134" s="1110"/>
      <c r="D134" s="1310"/>
      <c r="E134" s="171"/>
      <c r="F134" s="1312"/>
      <c r="G134" s="1313"/>
      <c r="H134" s="1314"/>
      <c r="I134" s="1315"/>
      <c r="J134" s="553" t="s">
        <v>221</v>
      </c>
      <c r="K134" s="559"/>
      <c r="L134" s="156">
        <v>100</v>
      </c>
      <c r="M134" s="66"/>
      <c r="N134" s="137"/>
    </row>
    <row r="135" spans="1:15" s="136" customFormat="1" ht="17.25" customHeight="1" x14ac:dyDescent="0.2">
      <c r="A135" s="132"/>
      <c r="B135" s="1094"/>
      <c r="C135" s="1110"/>
      <c r="D135" s="1310"/>
      <c r="E135" s="367"/>
      <c r="F135" s="1312"/>
      <c r="G135" s="1313"/>
      <c r="H135" s="1314"/>
      <c r="I135" s="1315"/>
      <c r="J135" s="76" t="s">
        <v>220</v>
      </c>
      <c r="K135" s="559"/>
      <c r="L135" s="564"/>
      <c r="M135" s="295">
        <v>1</v>
      </c>
      <c r="N135" s="137"/>
    </row>
    <row r="136" spans="1:15" s="136" customFormat="1" ht="25.5" customHeight="1" x14ac:dyDescent="0.2">
      <c r="A136" s="132"/>
      <c r="B136" s="1094"/>
      <c r="C136" s="1110"/>
      <c r="D136" s="1310"/>
      <c r="E136" s="367" t="s">
        <v>97</v>
      </c>
      <c r="F136" s="1312"/>
      <c r="G136" s="1313"/>
      <c r="H136" s="1314"/>
      <c r="I136" s="1315"/>
      <c r="J136" s="554" t="s">
        <v>142</v>
      </c>
      <c r="K136" s="734"/>
      <c r="L136" s="564"/>
      <c r="M136" s="295">
        <v>100</v>
      </c>
      <c r="N136" s="137"/>
    </row>
    <row r="137" spans="1:15" s="136" customFormat="1" ht="26.25" customHeight="1" x14ac:dyDescent="0.2">
      <c r="A137" s="132"/>
      <c r="B137" s="1094"/>
      <c r="C137" s="1110"/>
      <c r="D137" s="1310"/>
      <c r="E137" s="367" t="s">
        <v>97</v>
      </c>
      <c r="F137" s="1312"/>
      <c r="G137" s="1313"/>
      <c r="H137" s="1314"/>
      <c r="I137" s="1315"/>
      <c r="J137" s="554" t="s">
        <v>166</v>
      </c>
      <c r="K137" s="734"/>
      <c r="L137" s="564"/>
      <c r="M137" s="295">
        <v>100</v>
      </c>
      <c r="N137" s="137"/>
    </row>
    <row r="138" spans="1:15" s="136" customFormat="1" ht="23.25" customHeight="1" x14ac:dyDescent="0.2">
      <c r="A138" s="132"/>
      <c r="B138" s="1094"/>
      <c r="C138" s="1110"/>
      <c r="D138" s="1310"/>
      <c r="E138" s="367" t="s">
        <v>97</v>
      </c>
      <c r="F138" s="1312"/>
      <c r="G138" s="1313"/>
      <c r="H138" s="1314"/>
      <c r="I138" s="1315"/>
      <c r="J138" s="1298" t="s">
        <v>146</v>
      </c>
      <c r="K138" s="565"/>
      <c r="L138" s="342"/>
      <c r="M138" s="1129">
        <v>100</v>
      </c>
      <c r="N138" s="137"/>
    </row>
    <row r="139" spans="1:15" s="136" customFormat="1" ht="8.25" customHeight="1" x14ac:dyDescent="0.2">
      <c r="A139" s="132"/>
      <c r="B139" s="1094"/>
      <c r="C139" s="1110"/>
      <c r="D139" s="1311"/>
      <c r="E139" s="491"/>
      <c r="F139" s="935"/>
      <c r="G139" s="932"/>
      <c r="H139" s="933"/>
      <c r="I139" s="934"/>
      <c r="J139" s="1299"/>
      <c r="K139" s="562"/>
      <c r="L139" s="299"/>
      <c r="M139" s="737"/>
      <c r="N139" s="1300"/>
      <c r="O139" s="1300"/>
    </row>
    <row r="140" spans="1:15" s="136" customFormat="1" ht="24.75" customHeight="1" x14ac:dyDescent="0.2">
      <c r="A140" s="132"/>
      <c r="B140" s="1094"/>
      <c r="C140" s="1110"/>
      <c r="D140" s="1301" t="s">
        <v>226</v>
      </c>
      <c r="E140" s="566" t="s">
        <v>122</v>
      </c>
      <c r="F140" s="1115" t="s">
        <v>97</v>
      </c>
      <c r="G140" s="1116">
        <v>55.1</v>
      </c>
      <c r="H140" s="367"/>
      <c r="I140" s="1118"/>
      <c r="J140" s="657" t="s">
        <v>227</v>
      </c>
      <c r="K140" s="668">
        <v>100</v>
      </c>
      <c r="L140" s="67"/>
      <c r="M140" s="736"/>
      <c r="N140" s="1114"/>
      <c r="O140" s="1114"/>
    </row>
    <row r="141" spans="1:15" s="136" customFormat="1" ht="15.75" customHeight="1" x14ac:dyDescent="0.2">
      <c r="A141" s="132"/>
      <c r="B141" s="1094"/>
      <c r="C141" s="1110"/>
      <c r="D141" s="1302"/>
      <c r="E141" s="568"/>
      <c r="F141" s="935"/>
      <c r="G141" s="932"/>
      <c r="H141" s="933"/>
      <c r="I141" s="934"/>
      <c r="J141" s="671"/>
      <c r="K141" s="562"/>
      <c r="L141" s="299"/>
      <c r="M141" s="737"/>
      <c r="N141" s="1114"/>
      <c r="O141" s="1114"/>
    </row>
    <row r="142" spans="1:15" s="136" customFormat="1" ht="16.5" customHeight="1" x14ac:dyDescent="0.2">
      <c r="A142" s="132"/>
      <c r="B142" s="1094"/>
      <c r="C142" s="128"/>
      <c r="D142" s="664" t="s">
        <v>262</v>
      </c>
      <c r="E142" s="665" t="s">
        <v>121</v>
      </c>
      <c r="F142" s="1115" t="s">
        <v>97</v>
      </c>
      <c r="G142" s="782">
        <v>811</v>
      </c>
      <c r="H142" s="203">
        <v>900</v>
      </c>
      <c r="I142" s="784">
        <v>900</v>
      </c>
      <c r="J142" s="663" t="s">
        <v>254</v>
      </c>
      <c r="K142" s="562">
        <v>4</v>
      </c>
      <c r="L142" s="299">
        <v>4</v>
      </c>
      <c r="M142" s="737">
        <v>4</v>
      </c>
      <c r="N142" s="137"/>
    </row>
    <row r="143" spans="1:15" s="136" customFormat="1" ht="27.75" customHeight="1" x14ac:dyDescent="0.2">
      <c r="A143" s="132"/>
      <c r="B143" s="1094"/>
      <c r="C143" s="128"/>
      <c r="D143" s="664"/>
      <c r="E143" s="36"/>
      <c r="F143" s="1115" t="s">
        <v>98</v>
      </c>
      <c r="G143" s="782">
        <v>80.3</v>
      </c>
      <c r="H143" s="203"/>
      <c r="I143" s="784"/>
      <c r="J143" s="554" t="s">
        <v>238</v>
      </c>
      <c r="K143" s="559">
        <v>4</v>
      </c>
      <c r="L143" s="156">
        <v>4</v>
      </c>
      <c r="M143" s="66">
        <v>4</v>
      </c>
      <c r="N143" s="137"/>
    </row>
    <row r="144" spans="1:15" s="136" customFormat="1" ht="39.75" customHeight="1" x14ac:dyDescent="0.2">
      <c r="A144" s="132"/>
      <c r="B144" s="1094"/>
      <c r="C144" s="128"/>
      <c r="D144" s="664"/>
      <c r="E144" s="111"/>
      <c r="F144" s="1115"/>
      <c r="G144" s="871"/>
      <c r="H144" s="367"/>
      <c r="I144" s="1118"/>
      <c r="J144" s="71" t="s">
        <v>239</v>
      </c>
      <c r="K144" s="559">
        <v>4</v>
      </c>
      <c r="L144" s="156">
        <v>4</v>
      </c>
      <c r="M144" s="66">
        <v>4</v>
      </c>
      <c r="N144" s="137"/>
    </row>
    <row r="145" spans="1:14" s="136" customFormat="1" ht="20.25" customHeight="1" x14ac:dyDescent="0.2">
      <c r="A145" s="132"/>
      <c r="B145" s="1094"/>
      <c r="C145" s="128"/>
      <c r="D145" s="472"/>
      <c r="E145" s="111"/>
      <c r="F145" s="192"/>
      <c r="G145" s="899"/>
      <c r="H145" s="900"/>
      <c r="I145" s="195"/>
      <c r="J145" s="1303" t="s">
        <v>161</v>
      </c>
      <c r="K145" s="1142">
        <v>4</v>
      </c>
      <c r="L145" s="1143">
        <v>4</v>
      </c>
      <c r="M145" s="736">
        <v>4</v>
      </c>
      <c r="N145" s="137"/>
    </row>
    <row r="146" spans="1:14" s="136" customFormat="1" ht="15.75" customHeight="1" x14ac:dyDescent="0.2">
      <c r="A146" s="726"/>
      <c r="B146" s="727"/>
      <c r="C146" s="728"/>
      <c r="D146" s="498"/>
      <c r="E146" s="507"/>
      <c r="F146" s="546" t="s">
        <v>10</v>
      </c>
      <c r="G146" s="508">
        <f>SUM(G116:G117)</f>
        <v>1595.4</v>
      </c>
      <c r="H146" s="509">
        <f>SUM(H116:H117)</f>
        <v>1169.5999999999999</v>
      </c>
      <c r="I146" s="551">
        <f>SUM(I116:I117)</f>
        <v>1090.7</v>
      </c>
      <c r="J146" s="1304"/>
      <c r="K146" s="110"/>
      <c r="L146" s="261"/>
      <c r="M146" s="497"/>
      <c r="N146" s="137"/>
    </row>
    <row r="147" spans="1:14" s="136" customFormat="1" ht="15.6" customHeight="1" thickBot="1" x14ac:dyDescent="0.25">
      <c r="A147" s="1130" t="s">
        <v>6</v>
      </c>
      <c r="B147" s="1095" t="s">
        <v>13</v>
      </c>
      <c r="C147" s="1324" t="s">
        <v>14</v>
      </c>
      <c r="D147" s="1325"/>
      <c r="E147" s="1325"/>
      <c r="F147" s="1325"/>
      <c r="G147" s="149">
        <f>G115+G146</f>
        <v>2064.3000000000002</v>
      </c>
      <c r="H147" s="673">
        <f>H115+H146</f>
        <v>8394.6</v>
      </c>
      <c r="I147" s="630">
        <f>I115+I146</f>
        <v>7265.2</v>
      </c>
      <c r="J147" s="369"/>
      <c r="K147" s="1326"/>
      <c r="L147" s="1326"/>
      <c r="M147" s="1327"/>
    </row>
    <row r="148" spans="1:14" s="136" customFormat="1" ht="15.6" customHeight="1" thickBot="1" x14ac:dyDescent="0.25">
      <c r="A148" s="24" t="s">
        <v>6</v>
      </c>
      <c r="B148" s="372" t="s">
        <v>22</v>
      </c>
      <c r="C148" s="1328" t="s">
        <v>25</v>
      </c>
      <c r="D148" s="1329"/>
      <c r="E148" s="1329"/>
      <c r="F148" s="1329"/>
      <c r="G148" s="1329"/>
      <c r="H148" s="1329"/>
      <c r="I148" s="1329"/>
      <c r="J148" s="1329"/>
      <c r="K148" s="1329"/>
      <c r="L148" s="1329"/>
      <c r="M148" s="1330"/>
    </row>
    <row r="149" spans="1:14" s="136" customFormat="1" ht="15.6" customHeight="1" x14ac:dyDescent="0.2">
      <c r="A149" s="131" t="s">
        <v>6</v>
      </c>
      <c r="B149" s="1093" t="s">
        <v>22</v>
      </c>
      <c r="C149" s="2" t="s">
        <v>6</v>
      </c>
      <c r="D149" s="1263" t="s">
        <v>56</v>
      </c>
      <c r="E149" s="373" t="s">
        <v>121</v>
      </c>
      <c r="F149" s="971" t="s">
        <v>9</v>
      </c>
      <c r="G149" s="968">
        <v>1596</v>
      </c>
      <c r="H149" s="725">
        <v>1596</v>
      </c>
      <c r="I149" s="753">
        <v>1596</v>
      </c>
      <c r="J149" s="217" t="s">
        <v>149</v>
      </c>
      <c r="K149" s="851">
        <v>7</v>
      </c>
      <c r="L149" s="374">
        <v>7</v>
      </c>
      <c r="M149" s="1149">
        <v>7</v>
      </c>
    </row>
    <row r="150" spans="1:14" s="136" customFormat="1" ht="14.25" customHeight="1" x14ac:dyDescent="0.2">
      <c r="A150" s="132"/>
      <c r="B150" s="1094"/>
      <c r="C150" s="129"/>
      <c r="D150" s="1258"/>
      <c r="E150" s="1331" t="s">
        <v>120</v>
      </c>
      <c r="F150" s="394" t="s">
        <v>40</v>
      </c>
      <c r="G150" s="1157">
        <v>280</v>
      </c>
      <c r="H150" s="279"/>
      <c r="I150" s="1161"/>
      <c r="J150" s="242"/>
      <c r="K150" s="477"/>
      <c r="L150" s="300"/>
      <c r="M150" s="1125"/>
    </row>
    <row r="151" spans="1:14" s="136" customFormat="1" ht="15.75" customHeight="1" thickBot="1" x14ac:dyDescent="0.25">
      <c r="A151" s="133"/>
      <c r="B151" s="1095"/>
      <c r="C151" s="3"/>
      <c r="D151" s="1266"/>
      <c r="E151" s="1332"/>
      <c r="F151" s="202" t="s">
        <v>10</v>
      </c>
      <c r="G151" s="114">
        <f>SUM(G149:G150)</f>
        <v>1876</v>
      </c>
      <c r="H151" s="115">
        <f t="shared" ref="H151:I151" si="3">SUM(H149:H149)</f>
        <v>1596</v>
      </c>
      <c r="I151" s="399">
        <f t="shared" si="3"/>
        <v>1596</v>
      </c>
      <c r="J151" s="1105"/>
      <c r="K151" s="562"/>
      <c r="L151" s="299"/>
      <c r="M151" s="1150"/>
    </row>
    <row r="152" spans="1:14" s="136" customFormat="1" ht="19.149999999999999" customHeight="1" x14ac:dyDescent="0.2">
      <c r="A152" s="131" t="s">
        <v>6</v>
      </c>
      <c r="B152" s="1226" t="s">
        <v>22</v>
      </c>
      <c r="C152" s="1316" t="s">
        <v>11</v>
      </c>
      <c r="D152" s="1319" t="s">
        <v>57</v>
      </c>
      <c r="E152" s="1132" t="s">
        <v>121</v>
      </c>
      <c r="F152" s="201" t="s">
        <v>9</v>
      </c>
      <c r="G152" s="27">
        <v>92</v>
      </c>
      <c r="H152" s="1159">
        <v>92</v>
      </c>
      <c r="I152" s="1160">
        <v>92</v>
      </c>
      <c r="J152" s="1303" t="s">
        <v>26</v>
      </c>
      <c r="K152" s="668">
        <v>40</v>
      </c>
      <c r="L152" s="67">
        <v>40</v>
      </c>
      <c r="M152" s="1144">
        <v>40</v>
      </c>
    </row>
    <row r="153" spans="1:14" s="136" customFormat="1" ht="9.75" customHeight="1" x14ac:dyDescent="0.2">
      <c r="A153" s="132"/>
      <c r="B153" s="1227"/>
      <c r="C153" s="1317"/>
      <c r="D153" s="1320"/>
      <c r="E153" s="1322" t="s">
        <v>120</v>
      </c>
      <c r="F153" s="243"/>
      <c r="G153" s="452"/>
      <c r="H153" s="279"/>
      <c r="I153" s="1161"/>
      <c r="J153" s="1333"/>
      <c r="K153" s="477"/>
      <c r="L153" s="300"/>
      <c r="M153" s="1125"/>
    </row>
    <row r="154" spans="1:14" s="136" customFormat="1" ht="14.25" customHeight="1" thickBot="1" x14ac:dyDescent="0.25">
      <c r="A154" s="133"/>
      <c r="B154" s="1228"/>
      <c r="C154" s="1318"/>
      <c r="D154" s="1321"/>
      <c r="E154" s="1323"/>
      <c r="F154" s="183" t="s">
        <v>10</v>
      </c>
      <c r="G154" s="114">
        <f t="shared" ref="G154:I154" si="4">SUM(G152:G153)</f>
        <v>92</v>
      </c>
      <c r="H154" s="400">
        <f t="shared" si="4"/>
        <v>92</v>
      </c>
      <c r="I154" s="399">
        <f t="shared" si="4"/>
        <v>92</v>
      </c>
      <c r="J154" s="1334"/>
      <c r="K154" s="477"/>
      <c r="L154" s="300"/>
      <c r="M154" s="1125"/>
    </row>
    <row r="155" spans="1:14" s="136" customFormat="1" ht="18.600000000000001" customHeight="1" x14ac:dyDescent="0.2">
      <c r="A155" s="1273" t="s">
        <v>6</v>
      </c>
      <c r="B155" s="1227" t="s">
        <v>22</v>
      </c>
      <c r="C155" s="1348" t="s">
        <v>13</v>
      </c>
      <c r="D155" s="1263" t="s">
        <v>182</v>
      </c>
      <c r="E155" s="225" t="s">
        <v>122</v>
      </c>
      <c r="F155" s="1341" t="s">
        <v>9</v>
      </c>
      <c r="G155" s="746"/>
      <c r="H155" s="59">
        <v>20</v>
      </c>
      <c r="I155" s="520">
        <v>20</v>
      </c>
      <c r="J155" s="1343" t="s">
        <v>179</v>
      </c>
      <c r="K155" s="1344"/>
      <c r="L155" s="797">
        <v>210</v>
      </c>
      <c r="M155" s="1346">
        <v>210</v>
      </c>
    </row>
    <row r="156" spans="1:14" s="136" customFormat="1" ht="24" customHeight="1" x14ac:dyDescent="0.2">
      <c r="A156" s="1277"/>
      <c r="B156" s="1227"/>
      <c r="C156" s="1348"/>
      <c r="D156" s="1258"/>
      <c r="E156" s="36" t="s">
        <v>120</v>
      </c>
      <c r="F156" s="1341"/>
      <c r="G156" s="1148"/>
      <c r="H156" s="1165"/>
      <c r="I156" s="1125"/>
      <c r="J156" s="1285"/>
      <c r="K156" s="1345"/>
      <c r="L156" s="788"/>
      <c r="M156" s="1347"/>
    </row>
    <row r="157" spans="1:14" s="136" customFormat="1" ht="21" customHeight="1" x14ac:dyDescent="0.2">
      <c r="A157" s="1277"/>
      <c r="B157" s="1227"/>
      <c r="C157" s="1348"/>
      <c r="D157" s="1258"/>
      <c r="E157" s="402"/>
      <c r="F157" s="1342"/>
      <c r="G157" s="1148"/>
      <c r="H157" s="788"/>
      <c r="I157" s="1125"/>
      <c r="J157" s="1255" t="s">
        <v>135</v>
      </c>
      <c r="K157" s="1142"/>
      <c r="L157" s="1143">
        <v>210</v>
      </c>
      <c r="M157" s="1129">
        <v>210</v>
      </c>
    </row>
    <row r="158" spans="1:14" s="136" customFormat="1" ht="13.5" customHeight="1" thickBot="1" x14ac:dyDescent="0.25">
      <c r="A158" s="1274"/>
      <c r="B158" s="1228"/>
      <c r="C158" s="1349"/>
      <c r="D158" s="1266"/>
      <c r="E158" s="376"/>
      <c r="F158" s="183" t="s">
        <v>10</v>
      </c>
      <c r="G158" s="114">
        <f t="shared" ref="G158:I158" si="5">G155</f>
        <v>0</v>
      </c>
      <c r="H158" s="400">
        <f t="shared" si="5"/>
        <v>20</v>
      </c>
      <c r="I158" s="399">
        <f t="shared" si="5"/>
        <v>20</v>
      </c>
      <c r="J158" s="1256"/>
      <c r="K158" s="852"/>
      <c r="L158" s="297"/>
      <c r="M158" s="453"/>
    </row>
    <row r="159" spans="1:14" s="136" customFormat="1" ht="17.25" customHeight="1" x14ac:dyDescent="0.2">
      <c r="A159" s="1273" t="s">
        <v>6</v>
      </c>
      <c r="B159" s="1226" t="s">
        <v>22</v>
      </c>
      <c r="C159" s="1338" t="s">
        <v>22</v>
      </c>
      <c r="D159" s="1263" t="s">
        <v>253</v>
      </c>
      <c r="E159" s="225" t="s">
        <v>121</v>
      </c>
      <c r="F159" s="792" t="s">
        <v>9</v>
      </c>
      <c r="G159" s="512">
        <f>45-5</f>
        <v>40</v>
      </c>
      <c r="H159" s="1158">
        <v>60</v>
      </c>
      <c r="I159" s="512">
        <v>60</v>
      </c>
      <c r="J159" s="218" t="s">
        <v>149</v>
      </c>
      <c r="K159" s="562">
        <v>2</v>
      </c>
      <c r="L159" s="299">
        <v>3</v>
      </c>
      <c r="M159" s="1150">
        <v>3</v>
      </c>
    </row>
    <row r="160" spans="1:14" s="136" customFormat="1" ht="42" customHeight="1" x14ac:dyDescent="0.2">
      <c r="A160" s="1277"/>
      <c r="B160" s="1227"/>
      <c r="C160" s="1339"/>
      <c r="D160" s="1258"/>
      <c r="E160" s="36" t="s">
        <v>120</v>
      </c>
      <c r="F160" s="167"/>
      <c r="G160" s="526"/>
      <c r="H160" s="527"/>
      <c r="I160" s="377"/>
      <c r="J160" s="142" t="s">
        <v>150</v>
      </c>
      <c r="K160" s="422">
        <v>2</v>
      </c>
      <c r="L160" s="292">
        <v>3</v>
      </c>
      <c r="M160" s="295">
        <v>3</v>
      </c>
    </row>
    <row r="161" spans="1:21" s="136" customFormat="1" ht="21.75" customHeight="1" x14ac:dyDescent="0.2">
      <c r="A161" s="1277"/>
      <c r="B161" s="1227"/>
      <c r="C161" s="1339"/>
      <c r="D161" s="1258"/>
      <c r="E161" s="36"/>
      <c r="F161" s="168"/>
      <c r="G161" s="452"/>
      <c r="H161" s="527"/>
      <c r="I161" s="377"/>
      <c r="J161" s="1303" t="s">
        <v>151</v>
      </c>
      <c r="K161" s="853">
        <v>4</v>
      </c>
      <c r="L161" s="104">
        <v>4</v>
      </c>
      <c r="M161" s="25">
        <v>4</v>
      </c>
    </row>
    <row r="162" spans="1:21" s="136" customFormat="1" ht="14.25" customHeight="1" thickBot="1" x14ac:dyDescent="0.25">
      <c r="A162" s="1274"/>
      <c r="B162" s="1228"/>
      <c r="C162" s="1340"/>
      <c r="D162" s="1258"/>
      <c r="E162" s="36"/>
      <c r="F162" s="183" t="s">
        <v>10</v>
      </c>
      <c r="G162" s="388">
        <f>G159</f>
        <v>40</v>
      </c>
      <c r="H162" s="398">
        <f>H159</f>
        <v>60</v>
      </c>
      <c r="I162" s="397">
        <f>I159</f>
        <v>60</v>
      </c>
      <c r="J162" s="1334"/>
      <c r="K162" s="1122"/>
      <c r="L162" s="1124"/>
      <c r="M162" s="1126"/>
    </row>
    <row r="163" spans="1:21" s="136" customFormat="1" ht="17.25" customHeight="1" thickBot="1" x14ac:dyDescent="0.25">
      <c r="A163" s="17" t="s">
        <v>6</v>
      </c>
      <c r="B163" s="241" t="s">
        <v>22</v>
      </c>
      <c r="C163" s="1376" t="s">
        <v>14</v>
      </c>
      <c r="D163" s="1377"/>
      <c r="E163" s="1377"/>
      <c r="F163" s="1378"/>
      <c r="G163" s="379">
        <f>+G151+G154+G158+G162</f>
        <v>2008</v>
      </c>
      <c r="H163" s="645">
        <f t="shared" ref="H163:I163" si="6">+H151+H154+H158+H162</f>
        <v>1768</v>
      </c>
      <c r="I163" s="643">
        <f t="shared" si="6"/>
        <v>1768</v>
      </c>
      <c r="J163" s="380"/>
      <c r="K163" s="381"/>
      <c r="L163" s="381"/>
      <c r="M163" s="382"/>
    </row>
    <row r="164" spans="1:21" s="136" customFormat="1" ht="15" customHeight="1" thickBot="1" x14ac:dyDescent="0.25">
      <c r="A164" s="17" t="s">
        <v>6</v>
      </c>
      <c r="B164" s="1379" t="s">
        <v>27</v>
      </c>
      <c r="C164" s="1380"/>
      <c r="D164" s="1380"/>
      <c r="E164" s="1380"/>
      <c r="F164" s="1381"/>
      <c r="G164" s="386">
        <f>+G32+G100+G147+G163</f>
        <v>14572.099999999999</v>
      </c>
      <c r="H164" s="646">
        <f>+H32+H100+H147+H163</f>
        <v>20337.400000000001</v>
      </c>
      <c r="I164" s="644">
        <f>+I32+I100+I147+I163</f>
        <v>19160.2</v>
      </c>
      <c r="J164" s="387"/>
      <c r="K164" s="1382"/>
      <c r="L164" s="1382"/>
      <c r="M164" s="1383"/>
    </row>
    <row r="165" spans="1:21" s="136" customFormat="1" ht="15" customHeight="1" thickBot="1" x14ac:dyDescent="0.25">
      <c r="A165" s="54" t="s">
        <v>28</v>
      </c>
      <c r="B165" s="1384" t="s">
        <v>29</v>
      </c>
      <c r="C165" s="1385"/>
      <c r="D165" s="1385"/>
      <c r="E165" s="1385"/>
      <c r="F165" s="1386"/>
      <c r="G165" s="385">
        <f t="shared" ref="G165:I165" si="7">G164</f>
        <v>14572.099999999999</v>
      </c>
      <c r="H165" s="404">
        <f t="shared" si="7"/>
        <v>20337.400000000001</v>
      </c>
      <c r="I165" s="403">
        <f t="shared" si="7"/>
        <v>19160.2</v>
      </c>
      <c r="J165" s="331"/>
      <c r="K165" s="332"/>
      <c r="L165" s="332"/>
      <c r="M165" s="333"/>
      <c r="N165" s="1335"/>
      <c r="O165" s="1335"/>
      <c r="P165" s="1335"/>
    </row>
    <row r="166" spans="1:21" s="29" customFormat="1" ht="20.25" customHeight="1" x14ac:dyDescent="0.2">
      <c r="A166" s="1336" t="s">
        <v>275</v>
      </c>
      <c r="B166" s="1337"/>
      <c r="C166" s="1337"/>
      <c r="D166" s="1337"/>
      <c r="E166" s="1337"/>
      <c r="F166" s="1337"/>
      <c r="G166" s="1337"/>
      <c r="H166" s="1337"/>
      <c r="I166" s="1337"/>
      <c r="J166" s="1337"/>
      <c r="K166" s="383"/>
      <c r="L166" s="383"/>
      <c r="M166" s="384"/>
      <c r="N166" s="1335"/>
      <c r="O166" s="1335"/>
      <c r="P166" s="1335"/>
      <c r="Q166" s="136"/>
      <c r="R166" s="136"/>
      <c r="S166" s="136"/>
      <c r="T166" s="136"/>
      <c r="U166" s="136"/>
    </row>
    <row r="167" spans="1:21" s="29" customFormat="1" ht="15.75" customHeight="1" thickBot="1" x14ac:dyDescent="0.25">
      <c r="A167" s="9"/>
      <c r="B167" s="1371" t="s">
        <v>30</v>
      </c>
      <c r="C167" s="1371"/>
      <c r="D167" s="1371"/>
      <c r="E167" s="1371"/>
      <c r="F167" s="1371"/>
      <c r="G167" s="10"/>
      <c r="H167" s="136"/>
      <c r="I167" s="136"/>
      <c r="J167" s="136"/>
      <c r="K167" s="136"/>
      <c r="L167" s="136"/>
      <c r="M167" s="136"/>
    </row>
    <row r="168" spans="1:21" s="29" customFormat="1" ht="103.5" customHeight="1" thickBot="1" x14ac:dyDescent="0.25">
      <c r="A168" s="130"/>
      <c r="B168" s="1372" t="s">
        <v>31</v>
      </c>
      <c r="C168" s="1373"/>
      <c r="D168" s="1373"/>
      <c r="E168" s="1373"/>
      <c r="F168" s="1373"/>
      <c r="G168" s="212" t="s">
        <v>273</v>
      </c>
      <c r="H168" s="455" t="s">
        <v>112</v>
      </c>
      <c r="I168" s="456" t="s">
        <v>202</v>
      </c>
      <c r="J168" s="242"/>
      <c r="K168" s="136"/>
      <c r="L168" s="136"/>
      <c r="M168" s="136"/>
      <c r="N168" s="136"/>
      <c r="O168" s="136"/>
      <c r="P168" s="136"/>
    </row>
    <row r="169" spans="1:21" s="136" customFormat="1" ht="15.75" customHeight="1" x14ac:dyDescent="0.2">
      <c r="A169" s="130"/>
      <c r="B169" s="1351" t="s">
        <v>32</v>
      </c>
      <c r="C169" s="1352"/>
      <c r="D169" s="1352"/>
      <c r="E169" s="1352"/>
      <c r="F169" s="1352"/>
      <c r="G169" s="469">
        <f>+G170+G174</f>
        <v>14272.099999999999</v>
      </c>
      <c r="H169" s="468">
        <f>+H170+H174</f>
        <v>17675.400000000001</v>
      </c>
      <c r="I169" s="457">
        <f>+I170+I174</f>
        <v>18198.099999999999</v>
      </c>
      <c r="J169" s="11"/>
      <c r="K169" s="29"/>
      <c r="L169" s="29"/>
      <c r="M169" s="29"/>
      <c r="N169" s="29"/>
      <c r="O169" s="29"/>
      <c r="P169" s="29"/>
    </row>
    <row r="170" spans="1:21" s="136" customFormat="1" ht="16.899999999999999" customHeight="1" x14ac:dyDescent="0.2">
      <c r="A170" s="130"/>
      <c r="B170" s="1374" t="s">
        <v>75</v>
      </c>
      <c r="C170" s="1375"/>
      <c r="D170" s="1375"/>
      <c r="E170" s="1375"/>
      <c r="F170" s="1375"/>
      <c r="G170" s="471">
        <f t="shared" ref="G170:I170" si="8">SUM(G171:G173)</f>
        <v>13417.699999999999</v>
      </c>
      <c r="H170" s="470">
        <f t="shared" si="8"/>
        <v>17675.400000000001</v>
      </c>
      <c r="I170" s="458">
        <f t="shared" si="8"/>
        <v>18198.099999999999</v>
      </c>
      <c r="J170" s="12"/>
      <c r="K170" s="29"/>
      <c r="L170" s="29"/>
      <c r="M170" s="29"/>
      <c r="N170" s="29"/>
      <c r="O170" s="29"/>
      <c r="P170" s="29"/>
    </row>
    <row r="171" spans="1:21" s="136" customFormat="1" x14ac:dyDescent="0.2">
      <c r="A171" s="130"/>
      <c r="B171" s="1363" t="s">
        <v>72</v>
      </c>
      <c r="C171" s="1364"/>
      <c r="D171" s="1364"/>
      <c r="E171" s="1364"/>
      <c r="F171" s="1364"/>
      <c r="G171" s="45">
        <f>SUMIF(F16:F162,"sb",G16:G162)</f>
        <v>13056.599999999999</v>
      </c>
      <c r="H171" s="467">
        <f>SUMIF(F16:F162,"sb",H16:H162)</f>
        <v>14264.300000000001</v>
      </c>
      <c r="I171" s="56">
        <f>SUMIF(F16:F162,"sb",I16:I162)</f>
        <v>17837</v>
      </c>
      <c r="J171" s="12"/>
      <c r="K171" s="29"/>
      <c r="L171" s="29"/>
      <c r="M171" s="29"/>
      <c r="N171" s="29"/>
      <c r="O171" s="29"/>
      <c r="P171" s="29"/>
    </row>
    <row r="172" spans="1:21" s="136" customFormat="1" x14ac:dyDescent="0.2">
      <c r="A172" s="130"/>
      <c r="B172" s="1363" t="s">
        <v>60</v>
      </c>
      <c r="C172" s="1364"/>
      <c r="D172" s="1364"/>
      <c r="E172" s="1364"/>
      <c r="F172" s="1364"/>
      <c r="G172" s="45">
        <f>SUMIF(F18:F163,"sb(p)",G18:G163)</f>
        <v>0</v>
      </c>
      <c r="H172" s="467">
        <f>SUMIF(F18:F163,"sb(p)",H18:H163)</f>
        <v>3050</v>
      </c>
      <c r="I172" s="56">
        <f>SUMIF(F18:F163,"sb(p)",I18:I163)</f>
        <v>0</v>
      </c>
      <c r="J172" s="12"/>
      <c r="K172" s="29"/>
      <c r="L172" s="29"/>
      <c r="M172" s="29"/>
      <c r="N172" s="29"/>
      <c r="O172" s="29"/>
      <c r="P172" s="29"/>
    </row>
    <row r="173" spans="1:21" s="136" customFormat="1" ht="12.75" customHeight="1" x14ac:dyDescent="0.2">
      <c r="A173" s="130"/>
      <c r="B173" s="1365" t="s">
        <v>73</v>
      </c>
      <c r="C173" s="1366"/>
      <c r="D173" s="1366"/>
      <c r="E173" s="1366"/>
      <c r="F173" s="1366"/>
      <c r="G173" s="460">
        <f>SUMIF(F16:F162,"sb(sp)",G16:G162)</f>
        <v>361.1</v>
      </c>
      <c r="H173" s="466">
        <f>SUMIF(F16:F162,"sb(sp)",H16:H162)</f>
        <v>361.1</v>
      </c>
      <c r="I173" s="57">
        <f>SUMIF(F16:F162,"sb(sp)",I16:I162)</f>
        <v>361.1</v>
      </c>
      <c r="J173" s="134"/>
      <c r="K173" s="29"/>
      <c r="L173" s="29"/>
      <c r="M173" s="29"/>
      <c r="N173" s="29"/>
      <c r="O173" s="29"/>
      <c r="P173" s="29"/>
    </row>
    <row r="174" spans="1:21" s="136" customFormat="1" ht="12.75" customHeight="1" x14ac:dyDescent="0.2">
      <c r="A174" s="130"/>
      <c r="B174" s="1367" t="s">
        <v>41</v>
      </c>
      <c r="C174" s="1368"/>
      <c r="D174" s="1368"/>
      <c r="E174" s="1368"/>
      <c r="F174" s="1368"/>
      <c r="G174" s="461">
        <f>SUMIF(F16:F162,"sb(l)",G16:G162)</f>
        <v>854.4</v>
      </c>
      <c r="H174" s="465">
        <f>SUMIF(F16:F162,"sb(l)",H16:H162)</f>
        <v>0</v>
      </c>
      <c r="I174" s="459">
        <f>SUMIF(F16:F162,"sb(l)",I16:I162)</f>
        <v>0</v>
      </c>
      <c r="J174" s="134"/>
      <c r="K174" s="29"/>
      <c r="L174" s="29"/>
      <c r="M174" s="29"/>
      <c r="N174" s="29"/>
      <c r="O174" s="29"/>
      <c r="P174" s="29"/>
    </row>
    <row r="175" spans="1:21" s="136" customFormat="1" ht="12.75" customHeight="1" thickBot="1" x14ac:dyDescent="0.25">
      <c r="A175" s="13"/>
      <c r="B175" s="1369" t="s">
        <v>10</v>
      </c>
      <c r="C175" s="1370"/>
      <c r="D175" s="1370"/>
      <c r="E175" s="1370"/>
      <c r="F175" s="1370"/>
      <c r="G175" s="462">
        <f t="shared" ref="G175:I175" si="9">+G169</f>
        <v>14272.099999999999</v>
      </c>
      <c r="H175" s="463">
        <f>+H169</f>
        <v>17675.400000000001</v>
      </c>
      <c r="I175" s="55">
        <f t="shared" si="9"/>
        <v>18198.099999999999</v>
      </c>
      <c r="J175" s="134"/>
      <c r="K175" s="1096"/>
      <c r="L175" s="1096"/>
      <c r="M175" s="1096"/>
    </row>
    <row r="176" spans="1:21" s="136" customFormat="1" ht="14.25" customHeight="1" x14ac:dyDescent="0.2">
      <c r="A176" s="13"/>
      <c r="B176" s="1351" t="s">
        <v>245</v>
      </c>
      <c r="C176" s="1352"/>
      <c r="D176" s="1352"/>
      <c r="E176" s="1352"/>
      <c r="F176" s="1352"/>
      <c r="G176" s="936">
        <f>G177</f>
        <v>300</v>
      </c>
      <c r="H176" s="706">
        <f>H177</f>
        <v>2662</v>
      </c>
      <c r="I176" s="705">
        <f>I177</f>
        <v>962.1</v>
      </c>
      <c r="J176" s="134"/>
      <c r="K176" s="1096"/>
      <c r="L176" s="1096"/>
      <c r="M176" s="1096"/>
    </row>
    <row r="177" spans="1:13" s="136" customFormat="1" ht="15" customHeight="1" thickBot="1" x14ac:dyDescent="0.25">
      <c r="A177" s="13"/>
      <c r="B177" s="1353" t="s">
        <v>246</v>
      </c>
      <c r="C177" s="1354"/>
      <c r="D177" s="1354"/>
      <c r="E177" s="1354"/>
      <c r="F177" s="1354"/>
      <c r="G177" s="937">
        <f>SUMIF(F16:F162,"lrvb",G16:G162)</f>
        <v>300</v>
      </c>
      <c r="H177" s="714">
        <f>SUMIF(F16:F162,"lrvb",H16:H162)</f>
        <v>2662</v>
      </c>
      <c r="I177" s="715">
        <f>SUMIF(F16:F162,"lrvb",I16:I162)</f>
        <v>962.1</v>
      </c>
      <c r="J177" s="134"/>
      <c r="K177" s="1096"/>
      <c r="L177" s="1096"/>
      <c r="M177" s="1096"/>
    </row>
    <row r="178" spans="1:13" s="136" customFormat="1" ht="12.75" customHeight="1" thickBot="1" x14ac:dyDescent="0.25">
      <c r="A178" s="13"/>
      <c r="B178" s="1355" t="s">
        <v>247</v>
      </c>
      <c r="C178" s="1356"/>
      <c r="D178" s="1356"/>
      <c r="E178" s="1356"/>
      <c r="F178" s="1356"/>
      <c r="G178" s="938">
        <f>G169+G176</f>
        <v>14572.099999999999</v>
      </c>
      <c r="H178" s="711">
        <f>H169+H176</f>
        <v>20337.400000000001</v>
      </c>
      <c r="I178" s="708">
        <f>I169+I176</f>
        <v>19160.199999999997</v>
      </c>
      <c r="J178" s="134"/>
      <c r="K178" s="1096"/>
      <c r="L178" s="1096"/>
      <c r="M178" s="1096"/>
    </row>
    <row r="179" spans="1:13" s="136" customFormat="1" ht="15" customHeight="1" x14ac:dyDescent="0.2">
      <c r="A179" s="41"/>
      <c r="B179" s="700"/>
      <c r="C179" s="700"/>
      <c r="D179" s="701"/>
      <c r="E179" s="702" t="s">
        <v>48</v>
      </c>
      <c r="F179" s="702"/>
      <c r="G179" s="701"/>
      <c r="H179" s="701"/>
      <c r="I179" s="703"/>
      <c r="J179" s="134"/>
    </row>
    <row r="181" spans="1:13" x14ac:dyDescent="0.2">
      <c r="G181" s="612"/>
    </row>
    <row r="182" spans="1:13" x14ac:dyDescent="0.2">
      <c r="G182" s="613"/>
      <c r="H182" s="163"/>
    </row>
    <row r="183" spans="1:13" x14ac:dyDescent="0.2">
      <c r="G183" s="27"/>
    </row>
    <row r="184" spans="1:13" x14ac:dyDescent="0.2">
      <c r="G184" s="612"/>
    </row>
  </sheetData>
  <mergeCells count="150">
    <mergeCell ref="B173:F173"/>
    <mergeCell ref="B174:F174"/>
    <mergeCell ref="B175:F175"/>
    <mergeCell ref="B176:F176"/>
    <mergeCell ref="B177:F177"/>
    <mergeCell ref="B178:F178"/>
    <mergeCell ref="B167:F167"/>
    <mergeCell ref="B168:F168"/>
    <mergeCell ref="B169:F169"/>
    <mergeCell ref="B170:F170"/>
    <mergeCell ref="B171:F171"/>
    <mergeCell ref="B172:F172"/>
    <mergeCell ref="C163:F163"/>
    <mergeCell ref="B164:F164"/>
    <mergeCell ref="K164:M164"/>
    <mergeCell ref="B165:F165"/>
    <mergeCell ref="N165:P166"/>
    <mergeCell ref="A166:J166"/>
    <mergeCell ref="K155:K156"/>
    <mergeCell ref="M155:M156"/>
    <mergeCell ref="J157:J158"/>
    <mergeCell ref="A159:A162"/>
    <mergeCell ref="B159:B162"/>
    <mergeCell ref="C159:C162"/>
    <mergeCell ref="D159:D162"/>
    <mergeCell ref="J161:J162"/>
    <mergeCell ref="A155:A158"/>
    <mergeCell ref="B155:B158"/>
    <mergeCell ref="C155:C158"/>
    <mergeCell ref="D155:D158"/>
    <mergeCell ref="F155:F157"/>
    <mergeCell ref="J155:J156"/>
    <mergeCell ref="C148:M148"/>
    <mergeCell ref="D149:D151"/>
    <mergeCell ref="E150:E151"/>
    <mergeCell ref="B152:B154"/>
    <mergeCell ref="C152:C154"/>
    <mergeCell ref="D152:D154"/>
    <mergeCell ref="J152:J154"/>
    <mergeCell ref="E153:E154"/>
    <mergeCell ref="J138:J139"/>
    <mergeCell ref="N139:O139"/>
    <mergeCell ref="D140:D141"/>
    <mergeCell ref="J145:J146"/>
    <mergeCell ref="C147:F147"/>
    <mergeCell ref="K147:M147"/>
    <mergeCell ref="D116:D117"/>
    <mergeCell ref="D118:D119"/>
    <mergeCell ref="J122:J123"/>
    <mergeCell ref="N126:O127"/>
    <mergeCell ref="J130:J131"/>
    <mergeCell ref="D132:D139"/>
    <mergeCell ref="F132:F138"/>
    <mergeCell ref="G132:G138"/>
    <mergeCell ref="H132:H138"/>
    <mergeCell ref="I132:I138"/>
    <mergeCell ref="C101:M101"/>
    <mergeCell ref="D102:D103"/>
    <mergeCell ref="D108:D110"/>
    <mergeCell ref="D112:D113"/>
    <mergeCell ref="J112:J113"/>
    <mergeCell ref="D114:D115"/>
    <mergeCell ref="E114:E115"/>
    <mergeCell ref="J98:J99"/>
    <mergeCell ref="K98:K99"/>
    <mergeCell ref="L98:L99"/>
    <mergeCell ref="M98:M99"/>
    <mergeCell ref="C100:F100"/>
    <mergeCell ref="J100:M100"/>
    <mergeCell ref="A96:A97"/>
    <mergeCell ref="B96:B97"/>
    <mergeCell ref="D96:D97"/>
    <mergeCell ref="A98:A99"/>
    <mergeCell ref="B98:B99"/>
    <mergeCell ref="C98:C99"/>
    <mergeCell ref="D98:D99"/>
    <mergeCell ref="N92:O92"/>
    <mergeCell ref="A94:A95"/>
    <mergeCell ref="B94:B95"/>
    <mergeCell ref="C94:C95"/>
    <mergeCell ref="D94:D95"/>
    <mergeCell ref="J94:J95"/>
    <mergeCell ref="K85:K86"/>
    <mergeCell ref="L85:L86"/>
    <mergeCell ref="M85:M86"/>
    <mergeCell ref="D87:D88"/>
    <mergeCell ref="J87:J88"/>
    <mergeCell ref="D89:D93"/>
    <mergeCell ref="J92:J93"/>
    <mergeCell ref="A82:A86"/>
    <mergeCell ref="B82:B86"/>
    <mergeCell ref="C82:C86"/>
    <mergeCell ref="D82:D86"/>
    <mergeCell ref="E82:E86"/>
    <mergeCell ref="J85:J86"/>
    <mergeCell ref="N55:Q55"/>
    <mergeCell ref="D61:D62"/>
    <mergeCell ref="F61:F62"/>
    <mergeCell ref="D70:D74"/>
    <mergeCell ref="F70:F74"/>
    <mergeCell ref="D80:D81"/>
    <mergeCell ref="C33:M33"/>
    <mergeCell ref="D34:D35"/>
    <mergeCell ref="D49:D50"/>
    <mergeCell ref="D52:D53"/>
    <mergeCell ref="D55:D56"/>
    <mergeCell ref="E55:E60"/>
    <mergeCell ref="D29:D31"/>
    <mergeCell ref="E29:E31"/>
    <mergeCell ref="F29:F30"/>
    <mergeCell ref="J30:J31"/>
    <mergeCell ref="D32:F32"/>
    <mergeCell ref="K32:M32"/>
    <mergeCell ref="A23:A25"/>
    <mergeCell ref="B23:B25"/>
    <mergeCell ref="C23:C25"/>
    <mergeCell ref="D23:D25"/>
    <mergeCell ref="E23:E25"/>
    <mergeCell ref="N23:O26"/>
    <mergeCell ref="J24:J25"/>
    <mergeCell ref="D26:D28"/>
    <mergeCell ref="E26:E28"/>
    <mergeCell ref="A19:A22"/>
    <mergeCell ref="B19:B22"/>
    <mergeCell ref="C19:C22"/>
    <mergeCell ref="D19:D22"/>
    <mergeCell ref="E19:E22"/>
    <mergeCell ref="J21:J22"/>
    <mergeCell ref="A12:M12"/>
    <mergeCell ref="A13:M13"/>
    <mergeCell ref="B14:M14"/>
    <mergeCell ref="C15:M15"/>
    <mergeCell ref="D16:D17"/>
    <mergeCell ref="F9:F11"/>
    <mergeCell ref="G9:G11"/>
    <mergeCell ref="H9:H11"/>
    <mergeCell ref="I9:I11"/>
    <mergeCell ref="J9:M9"/>
    <mergeCell ref="J10:J11"/>
    <mergeCell ref="K10:M10"/>
    <mergeCell ref="J1:M1"/>
    <mergeCell ref="A4:M4"/>
    <mergeCell ref="A5:M5"/>
    <mergeCell ref="A6:M6"/>
    <mergeCell ref="J8:M8"/>
    <mergeCell ref="A9:A11"/>
    <mergeCell ref="B9:B11"/>
    <mergeCell ref="C9:C11"/>
    <mergeCell ref="D9:D11"/>
    <mergeCell ref="E9:E11"/>
  </mergeCells>
  <pageMargins left="0.78740157480314965" right="0.39370078740157483" top="0.39370078740157483" bottom="0.39370078740157483" header="0" footer="0"/>
  <pageSetup paperSize="9" scale="74" orientation="portrait" r:id="rId1"/>
  <rowBreaks count="4" manualBreakCount="4">
    <brk id="43" max="12" man="1"/>
    <brk id="81" max="12" man="1"/>
    <brk id="124" max="12" man="1"/>
    <brk id="162" max="12" man="1"/>
  </rowBreaks>
  <colBreaks count="1" manualBreakCount="1">
    <brk id="13" max="18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24"/>
  <sheetViews>
    <sheetView workbookViewId="0">
      <selection activeCell="A4" sqref="A4:Q4"/>
    </sheetView>
  </sheetViews>
  <sheetFormatPr defaultColWidth="9.140625" defaultRowHeight="12.75" x14ac:dyDescent="0.2"/>
  <cols>
    <col min="1" max="1" width="3.140625" style="41" customWidth="1"/>
    <col min="2" max="4" width="3.140625" style="42" customWidth="1"/>
    <col min="5" max="5" width="34.85546875" style="41" customWidth="1"/>
    <col min="6" max="6" width="3" style="43" customWidth="1"/>
    <col min="7" max="7" width="13.42578125" style="42" customWidth="1"/>
    <col min="8" max="8" width="7.7109375" style="41" customWidth="1"/>
    <col min="9" max="9" width="9.140625" style="41" customWidth="1"/>
    <col min="10" max="10" width="9.28515625" style="41" customWidth="1"/>
    <col min="11" max="11" width="8.5703125" style="41" customWidth="1"/>
    <col min="12" max="12" width="8.28515625" style="42" customWidth="1"/>
    <col min="13" max="13" width="36.7109375" style="41" customWidth="1"/>
    <col min="14" max="14" width="7.42578125" style="41" customWidth="1"/>
    <col min="15" max="15" width="7.140625" style="41" customWidth="1"/>
    <col min="16" max="16" width="7.7109375" style="41" customWidth="1"/>
    <col min="17" max="17" width="6.5703125" style="42" customWidth="1"/>
    <col min="18" max="16384" width="9.140625" style="41"/>
  </cols>
  <sheetData>
    <row r="1" spans="1:25" ht="15.75" customHeight="1" x14ac:dyDescent="0.2">
      <c r="G1" s="274"/>
      <c r="H1" s="42"/>
      <c r="I1" s="1084"/>
      <c r="J1" s="1084"/>
      <c r="K1" s="1084"/>
      <c r="L1" s="1084"/>
      <c r="M1" s="1084"/>
      <c r="N1" s="1471" t="s">
        <v>269</v>
      </c>
      <c r="O1" s="1471"/>
      <c r="P1" s="1471"/>
      <c r="Q1" s="1471"/>
      <c r="R1" s="1084"/>
      <c r="S1" s="1084"/>
      <c r="T1" s="1084"/>
      <c r="U1" s="1084"/>
      <c r="V1" s="1084"/>
      <c r="W1" s="1084"/>
      <c r="X1" s="1084"/>
      <c r="Y1" s="1084"/>
    </row>
    <row r="2" spans="1:25" ht="15.75" customHeight="1" x14ac:dyDescent="0.2">
      <c r="G2" s="274"/>
      <c r="H2" s="42"/>
      <c r="I2" s="1084"/>
      <c r="J2" s="1084"/>
      <c r="K2" s="1084"/>
      <c r="L2" s="1084"/>
      <c r="M2" s="1084"/>
      <c r="N2" s="1084"/>
      <c r="O2" s="1084"/>
      <c r="P2" s="1084"/>
      <c r="Q2" s="1084"/>
      <c r="R2" s="1084"/>
      <c r="S2" s="1084"/>
      <c r="T2" s="1084"/>
      <c r="U2" s="1084"/>
      <c r="V2" s="1084"/>
      <c r="W2" s="1084"/>
      <c r="X2" s="1084"/>
      <c r="Y2" s="1084"/>
    </row>
    <row r="3" spans="1:25" ht="16.899999999999999" customHeight="1" x14ac:dyDescent="0.2">
      <c r="A3" s="1179" t="s">
        <v>256</v>
      </c>
      <c r="B3" s="1179"/>
      <c r="C3" s="1179"/>
      <c r="D3" s="1179"/>
      <c r="E3" s="1179"/>
      <c r="F3" s="1179"/>
      <c r="G3" s="1179"/>
      <c r="H3" s="1179"/>
      <c r="I3" s="1179"/>
      <c r="J3" s="1179"/>
      <c r="K3" s="1179"/>
      <c r="L3" s="1179"/>
      <c r="M3" s="1179"/>
      <c r="N3" s="1179"/>
      <c r="O3" s="1179"/>
      <c r="P3" s="1179"/>
      <c r="Q3" s="1179"/>
      <c r="R3" s="70"/>
      <c r="S3" s="70"/>
      <c r="T3" s="70"/>
      <c r="U3" s="70"/>
      <c r="V3" s="70"/>
      <c r="W3" s="70"/>
      <c r="X3" s="70"/>
      <c r="Y3" s="70"/>
    </row>
    <row r="4" spans="1:25" ht="15.75" customHeight="1" x14ac:dyDescent="0.2">
      <c r="A4" s="1180" t="s">
        <v>108</v>
      </c>
      <c r="B4" s="1180"/>
      <c r="C4" s="1180"/>
      <c r="D4" s="1180"/>
      <c r="E4" s="1180"/>
      <c r="F4" s="1180"/>
      <c r="G4" s="1180"/>
      <c r="H4" s="1180"/>
      <c r="I4" s="1180"/>
      <c r="J4" s="1180"/>
      <c r="K4" s="1180"/>
      <c r="L4" s="1180"/>
      <c r="M4" s="1180"/>
      <c r="N4" s="1180"/>
      <c r="O4" s="1180"/>
      <c r="P4" s="1180"/>
      <c r="Q4" s="1180"/>
      <c r="R4" s="747"/>
      <c r="S4" s="747"/>
      <c r="T4" s="747"/>
      <c r="U4" s="747"/>
      <c r="V4" s="747"/>
      <c r="W4" s="747"/>
      <c r="X4" s="747"/>
      <c r="Y4" s="747"/>
    </row>
    <row r="5" spans="1:25" s="136" customFormat="1" ht="15" customHeight="1" x14ac:dyDescent="0.2">
      <c r="A5" s="1181" t="s">
        <v>257</v>
      </c>
      <c r="B5" s="1181"/>
      <c r="C5" s="1181"/>
      <c r="D5" s="1181"/>
      <c r="E5" s="1181"/>
      <c r="F5" s="1181"/>
      <c r="G5" s="1181"/>
      <c r="H5" s="1181"/>
      <c r="I5" s="1181"/>
      <c r="J5" s="1181"/>
      <c r="K5" s="1181"/>
      <c r="L5" s="1181"/>
      <c r="M5" s="1181"/>
      <c r="N5" s="1181"/>
      <c r="O5" s="1181"/>
      <c r="P5" s="1181"/>
      <c r="Q5" s="1181"/>
      <c r="R5" s="748"/>
      <c r="S5" s="748"/>
      <c r="T5" s="748"/>
      <c r="U5" s="748"/>
      <c r="V5" s="748"/>
      <c r="W5" s="748"/>
      <c r="X5" s="748"/>
      <c r="Y5" s="748"/>
    </row>
    <row r="6" spans="1:25" s="136" customFormat="1" ht="15" customHeight="1" x14ac:dyDescent="0.2">
      <c r="A6" s="443"/>
      <c r="B6" s="443"/>
      <c r="C6" s="443"/>
      <c r="D6" s="443"/>
      <c r="E6" s="443"/>
      <c r="F6" s="443"/>
      <c r="G6" s="443"/>
      <c r="H6" s="443"/>
      <c r="I6" s="443"/>
      <c r="J6" s="790"/>
      <c r="K6" s="1051"/>
      <c r="L6" s="444"/>
      <c r="M6" s="443"/>
      <c r="N6" s="443"/>
      <c r="O6" s="790"/>
      <c r="P6" s="790"/>
      <c r="Q6" s="1051"/>
      <c r="R6" s="445"/>
      <c r="S6" s="445"/>
      <c r="T6" s="445"/>
      <c r="U6" s="445"/>
      <c r="V6" s="445"/>
      <c r="W6" s="445"/>
      <c r="X6" s="445"/>
      <c r="Y6" s="445"/>
    </row>
    <row r="7" spans="1:25" s="136" customFormat="1" ht="15.6" customHeight="1" thickBot="1" x14ac:dyDescent="0.25">
      <c r="A7" s="1"/>
      <c r="B7" s="1"/>
      <c r="C7" s="1"/>
      <c r="D7" s="1"/>
      <c r="E7" s="37"/>
      <c r="F7" s="35"/>
      <c r="G7" s="37"/>
      <c r="H7" s="37"/>
      <c r="I7" s="37"/>
      <c r="J7" s="287"/>
      <c r="K7" s="287"/>
      <c r="L7" s="442"/>
      <c r="M7" s="1182" t="s">
        <v>96</v>
      </c>
      <c r="N7" s="1182"/>
      <c r="O7" s="1182"/>
      <c r="P7" s="1182"/>
      <c r="Q7" s="1182"/>
      <c r="R7" s="41"/>
      <c r="S7" s="41"/>
      <c r="T7" s="41"/>
      <c r="U7" s="41"/>
      <c r="V7" s="41"/>
      <c r="W7" s="41"/>
      <c r="X7" s="41"/>
      <c r="Y7" s="41"/>
    </row>
    <row r="8" spans="1:25" s="136" customFormat="1" ht="17.25" customHeight="1" thickBot="1" x14ac:dyDescent="0.25">
      <c r="A8" s="1183" t="s">
        <v>109</v>
      </c>
      <c r="B8" s="1186" t="s">
        <v>0</v>
      </c>
      <c r="C8" s="1186" t="s">
        <v>1</v>
      </c>
      <c r="D8" s="1472" t="s">
        <v>103</v>
      </c>
      <c r="E8" s="1189" t="s">
        <v>2</v>
      </c>
      <c r="F8" s="1213" t="s">
        <v>110</v>
      </c>
      <c r="G8" s="1467" t="s">
        <v>111</v>
      </c>
      <c r="H8" s="1215" t="s">
        <v>3</v>
      </c>
      <c r="I8" s="1469" t="s">
        <v>206</v>
      </c>
      <c r="J8" s="1217" t="s">
        <v>201</v>
      </c>
      <c r="K8" s="1220" t="s">
        <v>112</v>
      </c>
      <c r="L8" s="1191" t="s">
        <v>202</v>
      </c>
      <c r="M8" s="1194" t="s">
        <v>115</v>
      </c>
      <c r="N8" s="1195"/>
      <c r="O8" s="1195"/>
      <c r="P8" s="1195"/>
      <c r="Q8" s="1196"/>
      <c r="R8" s="41"/>
      <c r="S8" s="41"/>
      <c r="T8" s="41"/>
      <c r="U8" s="41"/>
      <c r="V8" s="41"/>
      <c r="W8" s="41"/>
      <c r="X8" s="41"/>
      <c r="Y8" s="41"/>
    </row>
    <row r="9" spans="1:25" s="136" customFormat="1" ht="19.5" customHeight="1" x14ac:dyDescent="0.2">
      <c r="A9" s="1184"/>
      <c r="B9" s="1187"/>
      <c r="C9" s="1187"/>
      <c r="D9" s="1473"/>
      <c r="E9" s="1190"/>
      <c r="F9" s="1214"/>
      <c r="G9" s="1468"/>
      <c r="H9" s="1216"/>
      <c r="I9" s="1470"/>
      <c r="J9" s="1218"/>
      <c r="K9" s="1221"/>
      <c r="L9" s="1192"/>
      <c r="M9" s="1197" t="s">
        <v>2</v>
      </c>
      <c r="N9" s="1215" t="s">
        <v>199</v>
      </c>
      <c r="O9" s="1198" t="s">
        <v>107</v>
      </c>
      <c r="P9" s="1199"/>
      <c r="Q9" s="1200"/>
      <c r="R9" s="41"/>
      <c r="S9" s="41"/>
      <c r="T9" s="41"/>
      <c r="U9" s="41"/>
      <c r="V9" s="41"/>
      <c r="W9" s="41"/>
      <c r="X9" s="41"/>
      <c r="Y9" s="41"/>
    </row>
    <row r="10" spans="1:25" s="136" customFormat="1" ht="96.6" customHeight="1" thickBot="1" x14ac:dyDescent="0.25">
      <c r="A10" s="1185"/>
      <c r="B10" s="1188"/>
      <c r="C10" s="1188"/>
      <c r="D10" s="1473"/>
      <c r="E10" s="1190"/>
      <c r="F10" s="1214"/>
      <c r="G10" s="1468"/>
      <c r="H10" s="1216"/>
      <c r="I10" s="1470"/>
      <c r="J10" s="1219"/>
      <c r="K10" s="1222"/>
      <c r="L10" s="1193"/>
      <c r="M10" s="1197"/>
      <c r="N10" s="1474"/>
      <c r="O10" s="288" t="s">
        <v>113</v>
      </c>
      <c r="P10" s="1045" t="s">
        <v>114</v>
      </c>
      <c r="Q10" s="78" t="s">
        <v>200</v>
      </c>
    </row>
    <row r="11" spans="1:25" s="136" customFormat="1" ht="16.5" customHeight="1" x14ac:dyDescent="0.2">
      <c r="A11" s="1210" t="s">
        <v>4</v>
      </c>
      <c r="B11" s="1211"/>
      <c r="C11" s="1211"/>
      <c r="D11" s="1211"/>
      <c r="E11" s="1211"/>
      <c r="F11" s="1211"/>
      <c r="G11" s="1211"/>
      <c r="H11" s="1211"/>
      <c r="I11" s="1211"/>
      <c r="J11" s="1211"/>
      <c r="K11" s="1211"/>
      <c r="L11" s="1211"/>
      <c r="M11" s="1211"/>
      <c r="N11" s="1211"/>
      <c r="O11" s="1211"/>
      <c r="P11" s="1211"/>
      <c r="Q11" s="1212"/>
    </row>
    <row r="12" spans="1:25" s="136" customFormat="1" ht="18" customHeight="1" x14ac:dyDescent="0.2">
      <c r="A12" s="1232" t="s">
        <v>5</v>
      </c>
      <c r="B12" s="1233"/>
      <c r="C12" s="1233"/>
      <c r="D12" s="1233"/>
      <c r="E12" s="1233"/>
      <c r="F12" s="1233"/>
      <c r="G12" s="1233"/>
      <c r="H12" s="1233"/>
      <c r="I12" s="1233"/>
      <c r="J12" s="1233"/>
      <c r="K12" s="1233"/>
      <c r="L12" s="1233"/>
      <c r="M12" s="1233"/>
      <c r="N12" s="1233"/>
      <c r="O12" s="1233"/>
      <c r="P12" s="1233"/>
      <c r="Q12" s="1234"/>
    </row>
    <row r="13" spans="1:25" s="136" customFormat="1" ht="16.149999999999999" customHeight="1" x14ac:dyDescent="0.2">
      <c r="A13" s="304" t="s">
        <v>6</v>
      </c>
      <c r="B13" s="1235" t="s">
        <v>7</v>
      </c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7"/>
    </row>
    <row r="14" spans="1:25" s="136" customFormat="1" ht="16.149999999999999" customHeight="1" thickBot="1" x14ac:dyDescent="0.25">
      <c r="A14" s="989" t="s">
        <v>6</v>
      </c>
      <c r="B14" s="226" t="s">
        <v>6</v>
      </c>
      <c r="C14" s="1238" t="s">
        <v>8</v>
      </c>
      <c r="D14" s="1239"/>
      <c r="E14" s="1239"/>
      <c r="F14" s="1239"/>
      <c r="G14" s="1239"/>
      <c r="H14" s="1239"/>
      <c r="I14" s="1239"/>
      <c r="J14" s="1239"/>
      <c r="K14" s="1239"/>
      <c r="L14" s="1239"/>
      <c r="M14" s="1239"/>
      <c r="N14" s="1239"/>
      <c r="O14" s="1239"/>
      <c r="P14" s="1239"/>
      <c r="Q14" s="1240"/>
    </row>
    <row r="15" spans="1:25" s="136" customFormat="1" ht="18" customHeight="1" x14ac:dyDescent="0.2">
      <c r="A15" s="132" t="s">
        <v>6</v>
      </c>
      <c r="B15" s="30" t="s">
        <v>6</v>
      </c>
      <c r="C15" s="31" t="s">
        <v>6</v>
      </c>
      <c r="D15" s="5"/>
      <c r="E15" s="1204" t="s">
        <v>209</v>
      </c>
      <c r="F15" s="999" t="s">
        <v>121</v>
      </c>
      <c r="G15" s="994" t="s">
        <v>78</v>
      </c>
      <c r="H15" s="28" t="s">
        <v>9</v>
      </c>
      <c r="I15" s="752">
        <v>93</v>
      </c>
      <c r="J15" s="586">
        <f>141.5-84.7-5</f>
        <v>51.8</v>
      </c>
      <c r="K15" s="725">
        <f>85-70</f>
        <v>15</v>
      </c>
      <c r="L15" s="753">
        <f>85-70</f>
        <v>15</v>
      </c>
      <c r="M15" s="6" t="s">
        <v>43</v>
      </c>
      <c r="N15" s="585">
        <v>1</v>
      </c>
      <c r="O15" s="1047">
        <v>3</v>
      </c>
      <c r="P15" s="292">
        <v>1</v>
      </c>
      <c r="Q15" s="305">
        <v>1</v>
      </c>
      <c r="R15" s="163"/>
    </row>
    <row r="16" spans="1:25" s="136" customFormat="1" ht="28.5" customHeight="1" x14ac:dyDescent="0.2">
      <c r="A16" s="132"/>
      <c r="B16" s="30"/>
      <c r="C16" s="31"/>
      <c r="D16" s="5"/>
      <c r="E16" s="1205"/>
      <c r="F16" s="999" t="s">
        <v>120</v>
      </c>
      <c r="G16" s="994"/>
      <c r="H16" s="1060" t="s">
        <v>40</v>
      </c>
      <c r="I16" s="1030"/>
      <c r="J16" s="1076">
        <v>75</v>
      </c>
      <c r="K16" s="510"/>
      <c r="L16" s="740"/>
      <c r="M16" s="6" t="s">
        <v>177</v>
      </c>
      <c r="N16" s="585">
        <v>1</v>
      </c>
      <c r="O16" s="276"/>
      <c r="P16" s="618"/>
      <c r="Q16" s="716"/>
    </row>
    <row r="17" spans="1:21" s="136" customFormat="1" ht="29.25" customHeight="1" x14ac:dyDescent="0.2">
      <c r="A17" s="132"/>
      <c r="B17" s="30"/>
      <c r="C17" s="31"/>
      <c r="D17" s="5"/>
      <c r="E17" s="1000"/>
      <c r="F17" s="219"/>
      <c r="G17" s="994"/>
      <c r="H17" s="1066"/>
      <c r="I17" s="1030"/>
      <c r="J17" s="1076"/>
      <c r="K17" s="510"/>
      <c r="L17" s="740"/>
      <c r="M17" s="6" t="s">
        <v>197</v>
      </c>
      <c r="N17" s="588">
        <v>1</v>
      </c>
      <c r="O17" s="276"/>
      <c r="P17" s="618"/>
      <c r="Q17" s="716"/>
    </row>
    <row r="18" spans="1:21" s="136" customFormat="1" ht="23.25" customHeight="1" x14ac:dyDescent="0.2">
      <c r="A18" s="132"/>
      <c r="B18" s="30"/>
      <c r="C18" s="31"/>
      <c r="D18" s="5"/>
      <c r="E18" s="1000"/>
      <c r="F18" s="219"/>
      <c r="G18" s="994"/>
      <c r="H18" s="1066"/>
      <c r="I18" s="1030"/>
      <c r="J18" s="1076"/>
      <c r="K18" s="510"/>
      <c r="L18" s="740"/>
      <c r="M18" s="1465" t="s">
        <v>176</v>
      </c>
      <c r="N18" s="729">
        <v>100</v>
      </c>
      <c r="O18" s="276"/>
      <c r="P18" s="618"/>
      <c r="Q18" s="716"/>
    </row>
    <row r="19" spans="1:21" s="136" customFormat="1" ht="15" customHeight="1" thickBot="1" x14ac:dyDescent="0.25">
      <c r="A19" s="133"/>
      <c r="B19" s="139"/>
      <c r="C19" s="141"/>
      <c r="D19" s="251"/>
      <c r="E19" s="99"/>
      <c r="F19" s="220"/>
      <c r="G19" s="221"/>
      <c r="H19" s="75" t="s">
        <v>10</v>
      </c>
      <c r="I19" s="227">
        <f>SUM(I15:I15)</f>
        <v>93</v>
      </c>
      <c r="J19" s="334">
        <f>SUM(J15:J16)</f>
        <v>126.8</v>
      </c>
      <c r="K19" s="115">
        <f>SUM(K15:K15)</f>
        <v>15</v>
      </c>
      <c r="L19" s="178">
        <f>SUM(L15:L15)</f>
        <v>15</v>
      </c>
      <c r="M19" s="1466"/>
      <c r="N19" s="615"/>
      <c r="O19" s="617"/>
      <c r="P19" s="619"/>
      <c r="Q19" s="620"/>
      <c r="S19" s="137"/>
      <c r="T19" s="137"/>
      <c r="U19" s="137"/>
    </row>
    <row r="20" spans="1:21" s="136" customFormat="1" ht="27" customHeight="1" x14ac:dyDescent="0.2">
      <c r="A20" s="1223" t="s">
        <v>6</v>
      </c>
      <c r="B20" s="1226" t="s">
        <v>6</v>
      </c>
      <c r="C20" s="1229" t="s">
        <v>11</v>
      </c>
      <c r="D20" s="250"/>
      <c r="E20" s="1204" t="s">
        <v>35</v>
      </c>
      <c r="F20" s="1207" t="s">
        <v>121</v>
      </c>
      <c r="G20" s="1438" t="s">
        <v>78</v>
      </c>
      <c r="H20" s="1082" t="s">
        <v>9</v>
      </c>
      <c r="I20" s="228">
        <v>15</v>
      </c>
      <c r="J20" s="744">
        <f>25-5</f>
        <v>20</v>
      </c>
      <c r="K20" s="519">
        <f>30-5</f>
        <v>25</v>
      </c>
      <c r="L20" s="518">
        <f>30-5</f>
        <v>25</v>
      </c>
      <c r="M20" s="606" t="s">
        <v>12</v>
      </c>
      <c r="N20" s="317">
        <v>22</v>
      </c>
      <c r="O20" s="741">
        <v>22</v>
      </c>
      <c r="P20" s="788">
        <v>22</v>
      </c>
      <c r="Q20" s="1005">
        <v>22</v>
      </c>
      <c r="T20" s="137"/>
    </row>
    <row r="21" spans="1:21" s="136" customFormat="1" ht="16.5" customHeight="1" x14ac:dyDescent="0.2">
      <c r="A21" s="1224"/>
      <c r="B21" s="1227"/>
      <c r="C21" s="1230"/>
      <c r="D21" s="5"/>
      <c r="E21" s="1205"/>
      <c r="F21" s="1208"/>
      <c r="G21" s="1439"/>
      <c r="H21" s="1066"/>
      <c r="I21" s="229"/>
      <c r="J21" s="621"/>
      <c r="K21" s="623"/>
      <c r="L21" s="634"/>
      <c r="M21" s="1074" t="s">
        <v>213</v>
      </c>
      <c r="N21" s="321"/>
      <c r="O21" s="101">
        <v>60</v>
      </c>
      <c r="P21" s="104">
        <v>65</v>
      </c>
      <c r="Q21" s="1050">
        <v>70</v>
      </c>
      <c r="T21" s="137"/>
    </row>
    <row r="22" spans="1:21" s="136" customFormat="1" ht="12.75" customHeight="1" x14ac:dyDescent="0.2">
      <c r="A22" s="1224"/>
      <c r="B22" s="1227"/>
      <c r="C22" s="1230"/>
      <c r="D22" s="5"/>
      <c r="E22" s="1205"/>
      <c r="F22" s="1208"/>
      <c r="G22" s="1439"/>
      <c r="H22" s="1066"/>
      <c r="I22" s="232"/>
      <c r="J22" s="622"/>
      <c r="K22" s="624"/>
      <c r="L22" s="1058"/>
      <c r="M22" s="1202" t="s">
        <v>68</v>
      </c>
      <c r="N22" s="1048">
        <v>515</v>
      </c>
      <c r="O22" s="742">
        <v>515</v>
      </c>
      <c r="P22" s="1015">
        <v>515</v>
      </c>
      <c r="Q22" s="1006">
        <v>515</v>
      </c>
    </row>
    <row r="23" spans="1:21" s="136" customFormat="1" ht="15" customHeight="1" thickBot="1" x14ac:dyDescent="0.25">
      <c r="A23" s="1224"/>
      <c r="B23" s="1227"/>
      <c r="C23" s="1230"/>
      <c r="D23" s="5"/>
      <c r="E23" s="1205"/>
      <c r="F23" s="1208"/>
      <c r="G23" s="1443"/>
      <c r="H23" s="1019" t="s">
        <v>10</v>
      </c>
      <c r="I23" s="233">
        <f t="shared" ref="I23:L23" si="0">+I20</f>
        <v>15</v>
      </c>
      <c r="J23" s="334">
        <f t="shared" si="0"/>
        <v>20</v>
      </c>
      <c r="K23" s="115">
        <f t="shared" si="0"/>
        <v>25</v>
      </c>
      <c r="L23" s="178">
        <f t="shared" si="0"/>
        <v>25</v>
      </c>
      <c r="M23" s="1203"/>
      <c r="N23" s="1049"/>
      <c r="O23" s="290"/>
      <c r="P23" s="619"/>
      <c r="Q23" s="80"/>
    </row>
    <row r="24" spans="1:21" s="136" customFormat="1" ht="28.5" customHeight="1" x14ac:dyDescent="0.2">
      <c r="A24" s="1223" t="s">
        <v>6</v>
      </c>
      <c r="B24" s="1226" t="s">
        <v>6</v>
      </c>
      <c r="C24" s="1229" t="s">
        <v>13</v>
      </c>
      <c r="D24" s="250"/>
      <c r="E24" s="1204" t="s">
        <v>51</v>
      </c>
      <c r="F24" s="1207" t="s">
        <v>121</v>
      </c>
      <c r="G24" s="993" t="s">
        <v>78</v>
      </c>
      <c r="H24" s="1082" t="s">
        <v>9</v>
      </c>
      <c r="I24" s="228">
        <v>62.1</v>
      </c>
      <c r="J24" s="521">
        <v>62.1</v>
      </c>
      <c r="K24" s="113">
        <v>62.1</v>
      </c>
      <c r="L24" s="590">
        <v>62.1</v>
      </c>
      <c r="M24" s="26" t="s">
        <v>42</v>
      </c>
      <c r="N24" s="318">
        <v>1300</v>
      </c>
      <c r="O24" s="423">
        <v>1300</v>
      </c>
      <c r="P24" s="150">
        <v>1300</v>
      </c>
      <c r="Q24" s="160">
        <v>1300</v>
      </c>
      <c r="R24" s="1201"/>
      <c r="S24" s="1201"/>
    </row>
    <row r="25" spans="1:21" s="136" customFormat="1" ht="23.25" customHeight="1" x14ac:dyDescent="0.2">
      <c r="A25" s="1224"/>
      <c r="B25" s="1227"/>
      <c r="C25" s="1230"/>
      <c r="D25" s="5"/>
      <c r="E25" s="1205"/>
      <c r="F25" s="1208"/>
      <c r="G25" s="994"/>
      <c r="H25" s="538" t="s">
        <v>9</v>
      </c>
      <c r="I25" s="230">
        <v>19</v>
      </c>
      <c r="J25" s="589">
        <v>19</v>
      </c>
      <c r="K25" s="607">
        <v>19</v>
      </c>
      <c r="L25" s="591">
        <v>19</v>
      </c>
      <c r="M25" s="1202" t="s">
        <v>52</v>
      </c>
      <c r="N25" s="1444">
        <v>20</v>
      </c>
      <c r="O25" s="614">
        <v>31</v>
      </c>
      <c r="P25" s="991">
        <v>20</v>
      </c>
      <c r="Q25" s="1004">
        <v>20</v>
      </c>
      <c r="R25" s="1201"/>
      <c r="S25" s="1201"/>
    </row>
    <row r="26" spans="1:21" s="136" customFormat="1" ht="15" customHeight="1" thickBot="1" x14ac:dyDescent="0.25">
      <c r="A26" s="1225"/>
      <c r="B26" s="1228"/>
      <c r="C26" s="1231"/>
      <c r="D26" s="251"/>
      <c r="E26" s="1206"/>
      <c r="F26" s="1209"/>
      <c r="G26" s="1024"/>
      <c r="H26" s="1019" t="s">
        <v>10</v>
      </c>
      <c r="I26" s="227">
        <f>SUM(I24:I25)</f>
        <v>81.099999999999994</v>
      </c>
      <c r="J26" s="334">
        <f>SUM(J24:J25)</f>
        <v>81.099999999999994</v>
      </c>
      <c r="K26" s="115">
        <f>SUM(K24:K25)</f>
        <v>81.099999999999994</v>
      </c>
      <c r="L26" s="178">
        <f t="shared" ref="L26" si="1">SUM(L24:L25)</f>
        <v>81.099999999999994</v>
      </c>
      <c r="M26" s="1203"/>
      <c r="N26" s="1445"/>
      <c r="O26" s="94"/>
      <c r="P26" s="1002"/>
      <c r="Q26" s="1055"/>
      <c r="R26" s="1201"/>
      <c r="S26" s="1201"/>
    </row>
    <row r="27" spans="1:21" s="136" customFormat="1" ht="16.5" customHeight="1" x14ac:dyDescent="0.2">
      <c r="A27" s="131" t="s">
        <v>6</v>
      </c>
      <c r="B27" s="138" t="s">
        <v>6</v>
      </c>
      <c r="C27" s="140" t="s">
        <v>22</v>
      </c>
      <c r="D27" s="250"/>
      <c r="E27" s="1204" t="s">
        <v>62</v>
      </c>
      <c r="F27" s="1207" t="s">
        <v>121</v>
      </c>
      <c r="G27" s="1438" t="s">
        <v>78</v>
      </c>
      <c r="H27" s="1071" t="s">
        <v>9</v>
      </c>
      <c r="I27" s="231">
        <v>56.8</v>
      </c>
      <c r="J27" s="523">
        <f>70-20</f>
        <v>50</v>
      </c>
      <c r="K27" s="519">
        <f>70-20</f>
        <v>50</v>
      </c>
      <c r="L27" s="592">
        <f>70-20</f>
        <v>50</v>
      </c>
      <c r="M27" s="161" t="s">
        <v>43</v>
      </c>
      <c r="N27" s="154">
        <v>2</v>
      </c>
      <c r="O27" s="72">
        <v>2</v>
      </c>
      <c r="P27" s="307">
        <v>2</v>
      </c>
      <c r="Q27" s="160">
        <v>2</v>
      </c>
      <c r="R27" s="1201"/>
      <c r="S27" s="1201"/>
    </row>
    <row r="28" spans="1:21" s="136" customFormat="1" ht="27" customHeight="1" x14ac:dyDescent="0.2">
      <c r="A28" s="132"/>
      <c r="B28" s="30"/>
      <c r="C28" s="31"/>
      <c r="D28" s="5"/>
      <c r="E28" s="1205"/>
      <c r="F28" s="1208"/>
      <c r="G28" s="1439"/>
      <c r="H28" s="1066"/>
      <c r="I28" s="229"/>
      <c r="J28" s="1063"/>
      <c r="K28" s="627"/>
      <c r="L28" s="627"/>
      <c r="M28" s="142" t="s">
        <v>178</v>
      </c>
      <c r="N28" s="316">
        <v>1</v>
      </c>
      <c r="O28" s="103">
        <v>1</v>
      </c>
      <c r="P28" s="351">
        <v>1</v>
      </c>
      <c r="Q28" s="148">
        <v>1</v>
      </c>
      <c r="R28" s="137"/>
    </row>
    <row r="29" spans="1:21" s="136" customFormat="1" ht="16.149999999999999" customHeight="1" x14ac:dyDescent="0.2">
      <c r="A29" s="132"/>
      <c r="B29" s="30"/>
      <c r="C29" s="31"/>
      <c r="D29" s="5"/>
      <c r="E29" s="1205"/>
      <c r="F29" s="1208"/>
      <c r="G29" s="1439"/>
      <c r="H29" s="1072"/>
      <c r="I29" s="232"/>
      <c r="J29" s="1063"/>
      <c r="K29" s="315"/>
      <c r="L29" s="795"/>
      <c r="M29" s="1303" t="s">
        <v>228</v>
      </c>
      <c r="N29" s="446">
        <v>1</v>
      </c>
      <c r="O29" s="614"/>
      <c r="P29" s="1044"/>
      <c r="Q29" s="1004"/>
      <c r="R29" s="137"/>
    </row>
    <row r="30" spans="1:21" s="136" customFormat="1" ht="13.5" thickBot="1" x14ac:dyDescent="0.25">
      <c r="A30" s="133"/>
      <c r="B30" s="139"/>
      <c r="C30" s="141"/>
      <c r="D30" s="251"/>
      <c r="E30" s="1206"/>
      <c r="F30" s="1209"/>
      <c r="G30" s="1443"/>
      <c r="H30" s="173" t="s">
        <v>10</v>
      </c>
      <c r="I30" s="114">
        <f>I27</f>
        <v>56.8</v>
      </c>
      <c r="J30" s="334">
        <f t="shared" ref="J30:L30" si="2">J27</f>
        <v>50</v>
      </c>
      <c r="K30" s="115">
        <f t="shared" si="2"/>
        <v>50</v>
      </c>
      <c r="L30" s="178">
        <f t="shared" si="2"/>
        <v>50</v>
      </c>
      <c r="M30" s="1334"/>
      <c r="N30" s="174"/>
      <c r="O30" s="308"/>
      <c r="P30" s="104"/>
      <c r="Q30" s="537"/>
    </row>
    <row r="31" spans="1:21" s="136" customFormat="1" ht="28.5" customHeight="1" x14ac:dyDescent="0.2">
      <c r="A31" s="131" t="s">
        <v>6</v>
      </c>
      <c r="B31" s="138" t="s">
        <v>6</v>
      </c>
      <c r="C31" s="140" t="s">
        <v>34</v>
      </c>
      <c r="D31" s="250"/>
      <c r="E31" s="1204" t="s">
        <v>214</v>
      </c>
      <c r="F31" s="1207" t="s">
        <v>122</v>
      </c>
      <c r="G31" s="1438" t="s">
        <v>78</v>
      </c>
      <c r="H31" s="1463" t="s">
        <v>9</v>
      </c>
      <c r="I31" s="231"/>
      <c r="J31" s="523">
        <v>5</v>
      </c>
      <c r="K31" s="519">
        <v>5</v>
      </c>
      <c r="L31" s="592">
        <v>5</v>
      </c>
      <c r="M31" s="161" t="s">
        <v>212</v>
      </c>
      <c r="N31" s="154"/>
      <c r="O31" s="72">
        <v>555</v>
      </c>
      <c r="P31" s="307">
        <v>555</v>
      </c>
      <c r="Q31" s="160">
        <v>555</v>
      </c>
    </row>
    <row r="32" spans="1:21" s="136" customFormat="1" ht="18" customHeight="1" x14ac:dyDescent="0.2">
      <c r="A32" s="132"/>
      <c r="B32" s="30"/>
      <c r="C32" s="31"/>
      <c r="D32" s="5"/>
      <c r="E32" s="1205"/>
      <c r="F32" s="1208"/>
      <c r="G32" s="1439"/>
      <c r="H32" s="1464"/>
      <c r="I32" s="232"/>
      <c r="J32" s="1063"/>
      <c r="K32" s="315"/>
      <c r="L32" s="315"/>
      <c r="M32" s="1255" t="s">
        <v>229</v>
      </c>
      <c r="N32" s="446"/>
      <c r="O32" s="616">
        <v>6105</v>
      </c>
      <c r="P32" s="104">
        <v>6105</v>
      </c>
      <c r="Q32" s="635">
        <v>6105</v>
      </c>
    </row>
    <row r="33" spans="1:21" s="136" customFormat="1" ht="15" customHeight="1" thickBot="1" x14ac:dyDescent="0.25">
      <c r="A33" s="133"/>
      <c r="B33" s="139"/>
      <c r="C33" s="141"/>
      <c r="D33" s="251"/>
      <c r="E33" s="1206"/>
      <c r="F33" s="1209"/>
      <c r="G33" s="1443"/>
      <c r="H33" s="173" t="s">
        <v>10</v>
      </c>
      <c r="I33" s="114">
        <f>I31</f>
        <v>0</v>
      </c>
      <c r="J33" s="334">
        <f>J31</f>
        <v>5</v>
      </c>
      <c r="K33" s="115">
        <f>K31</f>
        <v>5</v>
      </c>
      <c r="L33" s="178">
        <f>L31</f>
        <v>5</v>
      </c>
      <c r="M33" s="1256"/>
      <c r="N33" s="174"/>
      <c r="O33" s="308"/>
      <c r="P33" s="104"/>
      <c r="Q33" s="636"/>
      <c r="U33" s="137"/>
    </row>
    <row r="34" spans="1:21" s="136" customFormat="1" ht="16.5" customHeight="1" thickBot="1" x14ac:dyDescent="0.25">
      <c r="A34" s="17" t="s">
        <v>6</v>
      </c>
      <c r="B34" s="8" t="s">
        <v>6</v>
      </c>
      <c r="C34" s="1008"/>
      <c r="D34" s="1008"/>
      <c r="E34" s="1008"/>
      <c r="F34" s="1008"/>
      <c r="G34" s="1294" t="s">
        <v>14</v>
      </c>
      <c r="H34" s="1357"/>
      <c r="I34" s="610">
        <f>I30+I26+I23+I33+I19</f>
        <v>245.89999999999998</v>
      </c>
      <c r="J34" s="144">
        <f>J30+J26+J23+J33+J19</f>
        <v>282.89999999999998</v>
      </c>
      <c r="K34" s="146">
        <f>K30+K26+K23+K33+K19</f>
        <v>176.1</v>
      </c>
      <c r="L34" s="145">
        <f>L30+L26+L23+L33+L19</f>
        <v>176.1</v>
      </c>
      <c r="M34" s="611"/>
      <c r="N34" s="1244"/>
      <c r="O34" s="1244"/>
      <c r="P34" s="1244"/>
      <c r="Q34" s="1245"/>
      <c r="U34" s="137"/>
    </row>
    <row r="35" spans="1:21" s="136" customFormat="1" ht="17.25" customHeight="1" thickBot="1" x14ac:dyDescent="0.25">
      <c r="A35" s="17" t="s">
        <v>6</v>
      </c>
      <c r="B35" s="8" t="s">
        <v>11</v>
      </c>
      <c r="C35" s="1246" t="s">
        <v>15</v>
      </c>
      <c r="D35" s="1247"/>
      <c r="E35" s="1247"/>
      <c r="F35" s="1247"/>
      <c r="G35" s="1247"/>
      <c r="H35" s="1247"/>
      <c r="I35" s="1247"/>
      <c r="J35" s="1247"/>
      <c r="K35" s="1247"/>
      <c r="L35" s="1247"/>
      <c r="M35" s="1247"/>
      <c r="N35" s="1247"/>
      <c r="O35" s="1247"/>
      <c r="P35" s="1247"/>
      <c r="Q35" s="1248"/>
      <c r="U35" s="137"/>
    </row>
    <row r="36" spans="1:21" s="136" customFormat="1" ht="15.75" customHeight="1" x14ac:dyDescent="0.2">
      <c r="A36" s="987" t="s">
        <v>6</v>
      </c>
      <c r="B36" s="996" t="s">
        <v>11</v>
      </c>
      <c r="C36" s="129" t="s">
        <v>6</v>
      </c>
      <c r="D36" s="250"/>
      <c r="E36" s="1249" t="s">
        <v>16</v>
      </c>
      <c r="F36" s="998" t="s">
        <v>121</v>
      </c>
      <c r="G36" s="1438" t="s">
        <v>104</v>
      </c>
      <c r="H36" s="649" t="s">
        <v>17</v>
      </c>
      <c r="I36" s="651">
        <v>277.10000000000002</v>
      </c>
      <c r="J36" s="586">
        <v>361.1</v>
      </c>
      <c r="K36" s="587">
        <v>361.1</v>
      </c>
      <c r="L36" s="593">
        <v>361.1</v>
      </c>
      <c r="M36" s="447"/>
      <c r="N36" s="177"/>
      <c r="O36" s="447"/>
      <c r="P36" s="97"/>
      <c r="Q36" s="448"/>
    </row>
    <row r="37" spans="1:21" s="136" customFormat="1" ht="15" customHeight="1" x14ac:dyDescent="0.2">
      <c r="A37" s="990"/>
      <c r="B37" s="1007"/>
      <c r="C37" s="129"/>
      <c r="D37" s="5"/>
      <c r="E37" s="1250"/>
      <c r="F37" s="576" t="s">
        <v>120</v>
      </c>
      <c r="G37" s="1439"/>
      <c r="H37" s="276" t="s">
        <v>33</v>
      </c>
      <c r="I37" s="652">
        <v>74.900000000000006</v>
      </c>
      <c r="J37" s="485"/>
      <c r="K37" s="486"/>
      <c r="L37" s="594"/>
      <c r="M37" s="449"/>
      <c r="N37" s="480"/>
      <c r="O37" s="81"/>
      <c r="P37" s="481"/>
      <c r="Q37" s="451"/>
    </row>
    <row r="38" spans="1:21" s="136" customFormat="1" ht="16.5" customHeight="1" x14ac:dyDescent="0.2">
      <c r="A38" s="990"/>
      <c r="B38" s="1007"/>
      <c r="C38" s="129"/>
      <c r="D38" s="1032" t="s">
        <v>6</v>
      </c>
      <c r="E38" s="1251" t="s">
        <v>18</v>
      </c>
      <c r="F38" s="152"/>
      <c r="G38" s="1439"/>
      <c r="H38" s="92" t="s">
        <v>9</v>
      </c>
      <c r="I38" s="215">
        <v>2015.3</v>
      </c>
      <c r="J38" s="1076">
        <v>2382.6</v>
      </c>
      <c r="K38" s="839">
        <v>2382.6</v>
      </c>
      <c r="L38" s="740">
        <v>2382.6</v>
      </c>
      <c r="M38" s="142" t="s">
        <v>61</v>
      </c>
      <c r="N38" s="1052">
        <v>900</v>
      </c>
      <c r="O38" s="408">
        <v>1086</v>
      </c>
      <c r="P38" s="743">
        <v>1086</v>
      </c>
      <c r="Q38" s="84">
        <v>1086</v>
      </c>
    </row>
    <row r="39" spans="1:21" s="136" customFormat="1" ht="15.75" customHeight="1" x14ac:dyDescent="0.2">
      <c r="A39" s="990"/>
      <c r="B39" s="1007"/>
      <c r="C39" s="129"/>
      <c r="D39" s="5"/>
      <c r="E39" s="1252"/>
      <c r="F39" s="152"/>
      <c r="G39" s="994"/>
      <c r="H39" s="309"/>
      <c r="I39" s="653"/>
      <c r="J39" s="482"/>
      <c r="K39" s="484"/>
      <c r="L39" s="483"/>
      <c r="M39" s="142" t="s">
        <v>237</v>
      </c>
      <c r="N39" s="1052"/>
      <c r="O39" s="616">
        <v>25</v>
      </c>
      <c r="P39" s="514">
        <v>25</v>
      </c>
      <c r="Q39" s="84">
        <v>25</v>
      </c>
    </row>
    <row r="40" spans="1:21" s="136" customFormat="1" ht="17.25" customHeight="1" x14ac:dyDescent="0.2">
      <c r="A40" s="990"/>
      <c r="B40" s="1007"/>
      <c r="C40" s="129"/>
      <c r="D40" s="5"/>
      <c r="E40" s="1252"/>
      <c r="F40" s="152"/>
      <c r="G40" s="1462" t="s">
        <v>105</v>
      </c>
      <c r="H40" s="309"/>
      <c r="I40" s="1030"/>
      <c r="J40" s="482"/>
      <c r="K40" s="484"/>
      <c r="L40" s="483"/>
      <c r="M40" s="142" t="s">
        <v>69</v>
      </c>
      <c r="N40" s="1052">
        <v>23</v>
      </c>
      <c r="O40" s="616">
        <v>15</v>
      </c>
      <c r="P40" s="1015">
        <v>15</v>
      </c>
      <c r="Q40" s="84">
        <v>15</v>
      </c>
    </row>
    <row r="41" spans="1:21" s="136" customFormat="1" ht="25.5" customHeight="1" x14ac:dyDescent="0.2">
      <c r="A41" s="990"/>
      <c r="B41" s="1007"/>
      <c r="C41" s="129"/>
      <c r="D41" s="5"/>
      <c r="E41" s="1003"/>
      <c r="F41" s="152"/>
      <c r="G41" s="1462"/>
      <c r="H41" s="309"/>
      <c r="I41" s="1030"/>
      <c r="J41" s="482"/>
      <c r="K41" s="484"/>
      <c r="L41" s="483"/>
      <c r="M41" s="1010" t="s">
        <v>183</v>
      </c>
      <c r="N41" s="1052">
        <v>20422</v>
      </c>
      <c r="O41" s="1016">
        <v>20422</v>
      </c>
      <c r="P41" s="786">
        <v>20422</v>
      </c>
      <c r="Q41" s="437">
        <v>20422</v>
      </c>
    </row>
    <row r="42" spans="1:21" s="136" customFormat="1" ht="15.75" customHeight="1" x14ac:dyDescent="0.2">
      <c r="A42" s="990"/>
      <c r="B42" s="1007"/>
      <c r="C42" s="129"/>
      <c r="D42" s="5"/>
      <c r="E42" s="1003"/>
      <c r="F42" s="152"/>
      <c r="G42" s="1462"/>
      <c r="H42" s="309"/>
      <c r="I42" s="1030"/>
      <c r="J42" s="482"/>
      <c r="K42" s="484"/>
      <c r="L42" s="483"/>
      <c r="M42" s="1010" t="s">
        <v>136</v>
      </c>
      <c r="N42" s="1052">
        <v>5</v>
      </c>
      <c r="O42" s="734"/>
      <c r="P42" s="1015">
        <v>2</v>
      </c>
      <c r="Q42" s="84"/>
    </row>
    <row r="43" spans="1:21" s="136" customFormat="1" ht="17.25" customHeight="1" x14ac:dyDescent="0.2">
      <c r="A43" s="990"/>
      <c r="B43" s="1007"/>
      <c r="C43" s="129"/>
      <c r="D43" s="5"/>
      <c r="E43" s="1003"/>
      <c r="F43" s="152"/>
      <c r="G43" s="1462"/>
      <c r="H43" s="309"/>
      <c r="I43" s="1030"/>
      <c r="J43" s="482"/>
      <c r="K43" s="484"/>
      <c r="L43" s="483"/>
      <c r="M43" s="1010" t="s">
        <v>171</v>
      </c>
      <c r="N43" s="1052">
        <v>1</v>
      </c>
      <c r="O43" s="53"/>
      <c r="P43" s="61"/>
      <c r="Q43" s="84"/>
    </row>
    <row r="44" spans="1:21" s="136" customFormat="1" ht="15.75" customHeight="1" x14ac:dyDescent="0.2">
      <c r="A44" s="990"/>
      <c r="B44" s="1007"/>
      <c r="C44" s="129"/>
      <c r="D44" s="5"/>
      <c r="E44" s="1003"/>
      <c r="F44" s="152"/>
      <c r="G44" s="1462"/>
      <c r="H44" s="309"/>
      <c r="I44" s="1030"/>
      <c r="J44" s="482"/>
      <c r="K44" s="484"/>
      <c r="L44" s="483"/>
      <c r="M44" s="77" t="s">
        <v>172</v>
      </c>
      <c r="N44" s="1052">
        <v>1</v>
      </c>
      <c r="O44" s="582"/>
      <c r="P44" s="98"/>
      <c r="Q44" s="583"/>
    </row>
    <row r="45" spans="1:21" s="136" customFormat="1" ht="15.75" customHeight="1" x14ac:dyDescent="0.2">
      <c r="A45" s="990"/>
      <c r="B45" s="1007"/>
      <c r="C45" s="129"/>
      <c r="D45" s="5"/>
      <c r="E45" s="529"/>
      <c r="F45" s="152"/>
      <c r="G45" s="1050"/>
      <c r="H45" s="309"/>
      <c r="I45" s="1030"/>
      <c r="J45" s="482"/>
      <c r="K45" s="484"/>
      <c r="L45" s="483"/>
      <c r="M45" s="77" t="s">
        <v>216</v>
      </c>
      <c r="N45" s="316"/>
      <c r="O45" s="419"/>
      <c r="P45" s="61">
        <v>9</v>
      </c>
      <c r="Q45" s="530"/>
    </row>
    <row r="46" spans="1:21" s="136" customFormat="1" ht="15.75" customHeight="1" x14ac:dyDescent="0.2">
      <c r="A46" s="990"/>
      <c r="B46" s="1007"/>
      <c r="C46" s="129"/>
      <c r="D46" s="5"/>
      <c r="E46" s="529"/>
      <c r="F46" s="152"/>
      <c r="G46" s="1050"/>
      <c r="H46" s="309"/>
      <c r="I46" s="1030"/>
      <c r="J46" s="482"/>
      <c r="K46" s="484"/>
      <c r="L46" s="483"/>
      <c r="M46" s="77" t="s">
        <v>83</v>
      </c>
      <c r="N46" s="316"/>
      <c r="O46" s="582"/>
      <c r="P46" s="61">
        <v>12</v>
      </c>
      <c r="Q46" s="531">
        <v>6</v>
      </c>
    </row>
    <row r="47" spans="1:21" s="136" customFormat="1" ht="15.75" customHeight="1" x14ac:dyDescent="0.2">
      <c r="A47" s="990"/>
      <c r="B47" s="1007"/>
      <c r="C47" s="129"/>
      <c r="D47" s="529"/>
      <c r="E47" s="416"/>
      <c r="F47" s="367"/>
      <c r="G47" s="784"/>
      <c r="H47" s="421"/>
      <c r="I47" s="421"/>
      <c r="J47" s="482"/>
      <c r="K47" s="484"/>
      <c r="L47" s="759"/>
      <c r="M47" s="77" t="s">
        <v>232</v>
      </c>
      <c r="N47" s="316"/>
      <c r="O47" s="582"/>
      <c r="P47" s="98"/>
      <c r="Q47" s="531">
        <v>1</v>
      </c>
    </row>
    <row r="48" spans="1:21" s="136" customFormat="1" ht="15.75" customHeight="1" x14ac:dyDescent="0.2">
      <c r="A48" s="990"/>
      <c r="B48" s="1007"/>
      <c r="C48" s="129"/>
      <c r="D48" s="529"/>
      <c r="E48" s="416"/>
      <c r="F48" s="577"/>
      <c r="G48" s="784"/>
      <c r="H48" s="421"/>
      <c r="I48" s="421"/>
      <c r="J48" s="482"/>
      <c r="K48" s="484"/>
      <c r="L48" s="483"/>
      <c r="M48" s="77" t="s">
        <v>230</v>
      </c>
      <c r="N48" s="316"/>
      <c r="O48" s="419"/>
      <c r="P48" s="98"/>
      <c r="Q48" s="531">
        <v>4</v>
      </c>
    </row>
    <row r="49" spans="1:20" s="136" customFormat="1" ht="15.75" customHeight="1" x14ac:dyDescent="0.2">
      <c r="A49" s="990"/>
      <c r="B49" s="1007"/>
      <c r="C49" s="129"/>
      <c r="D49" s="529"/>
      <c r="E49" s="416"/>
      <c r="F49" s="577"/>
      <c r="G49" s="784"/>
      <c r="H49" s="417"/>
      <c r="I49" s="421"/>
      <c r="J49" s="482"/>
      <c r="K49" s="484"/>
      <c r="L49" s="483"/>
      <c r="M49" s="637" t="s">
        <v>231</v>
      </c>
      <c r="N49" s="629"/>
      <c r="O49" s="312"/>
      <c r="P49" s="639"/>
      <c r="Q49" s="439">
        <v>1</v>
      </c>
    </row>
    <row r="50" spans="1:20" s="136" customFormat="1" ht="16.5" customHeight="1" x14ac:dyDescent="0.2">
      <c r="A50" s="990"/>
      <c r="B50" s="1007"/>
      <c r="C50" s="129"/>
      <c r="D50" s="1032" t="s">
        <v>11</v>
      </c>
      <c r="E50" s="1251" t="s">
        <v>19</v>
      </c>
      <c r="F50" s="152"/>
      <c r="G50" s="222"/>
      <c r="H50" s="309" t="s">
        <v>9</v>
      </c>
      <c r="I50" s="1029">
        <v>838.3</v>
      </c>
      <c r="J50" s="1075">
        <v>989.9</v>
      </c>
      <c r="K50" s="1078">
        <v>1030.5</v>
      </c>
      <c r="L50" s="539">
        <v>989.9</v>
      </c>
      <c r="M50" s="1011" t="s">
        <v>61</v>
      </c>
      <c r="N50" s="541">
        <v>517</v>
      </c>
      <c r="O50" s="735">
        <v>609</v>
      </c>
      <c r="P50" s="788">
        <v>609</v>
      </c>
      <c r="Q50" s="640">
        <v>609</v>
      </c>
    </row>
    <row r="51" spans="1:20" s="136" customFormat="1" ht="16.5" customHeight="1" x14ac:dyDescent="0.2">
      <c r="A51" s="990"/>
      <c r="B51" s="1007"/>
      <c r="C51" s="129"/>
      <c r="D51" s="5"/>
      <c r="E51" s="1252"/>
      <c r="F51" s="152"/>
      <c r="G51" s="222"/>
      <c r="H51" s="309"/>
      <c r="I51" s="1030"/>
      <c r="J51" s="309"/>
      <c r="K51" s="527"/>
      <c r="L51" s="740"/>
      <c r="M51" s="1011" t="s">
        <v>237</v>
      </c>
      <c r="N51" s="541"/>
      <c r="O51" s="419">
        <v>28</v>
      </c>
      <c r="P51" s="61">
        <v>28</v>
      </c>
      <c r="Q51" s="148">
        <v>28</v>
      </c>
    </row>
    <row r="52" spans="1:20" s="136" customFormat="1" ht="15" customHeight="1" x14ac:dyDescent="0.2">
      <c r="A52" s="990"/>
      <c r="B52" s="1007"/>
      <c r="C52" s="129"/>
      <c r="D52" s="5"/>
      <c r="E52" s="1252"/>
      <c r="F52" s="152"/>
      <c r="G52" s="222"/>
      <c r="H52" s="309"/>
      <c r="I52" s="1030"/>
      <c r="J52" s="309"/>
      <c r="K52" s="527"/>
      <c r="L52" s="740"/>
      <c r="M52" s="142" t="s">
        <v>69</v>
      </c>
      <c r="N52" s="541">
        <v>20</v>
      </c>
      <c r="O52" s="53">
        <v>16</v>
      </c>
      <c r="P52" s="61">
        <v>16</v>
      </c>
      <c r="Q52" s="84">
        <v>16</v>
      </c>
      <c r="R52" s="27"/>
      <c r="S52" s="27"/>
      <c r="T52" s="27"/>
    </row>
    <row r="53" spans="1:20" s="136" customFormat="1" ht="28.5" customHeight="1" x14ac:dyDescent="0.2">
      <c r="A53" s="990"/>
      <c r="B53" s="1007"/>
      <c r="C53" s="129"/>
      <c r="D53" s="5"/>
      <c r="E53" s="1003"/>
      <c r="F53" s="152"/>
      <c r="G53" s="222"/>
      <c r="H53" s="309"/>
      <c r="I53" s="1030"/>
      <c r="J53" s="277"/>
      <c r="K53" s="527"/>
      <c r="L53" s="740"/>
      <c r="M53" s="142" t="s">
        <v>184</v>
      </c>
      <c r="N53" s="541">
        <v>564</v>
      </c>
      <c r="O53" s="419">
        <v>48</v>
      </c>
      <c r="P53" s="61">
        <v>48</v>
      </c>
      <c r="Q53" s="148">
        <v>48</v>
      </c>
    </row>
    <row r="54" spans="1:20" s="136" customFormat="1" ht="16.5" customHeight="1" x14ac:dyDescent="0.2">
      <c r="A54" s="990"/>
      <c r="B54" s="1007"/>
      <c r="C54" s="129"/>
      <c r="D54" s="5"/>
      <c r="E54" s="1003"/>
      <c r="F54" s="152"/>
      <c r="G54" s="222"/>
      <c r="H54" s="309"/>
      <c r="I54" s="1030"/>
      <c r="J54" s="277"/>
      <c r="K54" s="527"/>
      <c r="L54" s="740"/>
      <c r="M54" s="142" t="s">
        <v>169</v>
      </c>
      <c r="N54" s="541">
        <v>2</v>
      </c>
      <c r="O54" s="53"/>
      <c r="P54" s="61"/>
      <c r="Q54" s="84"/>
    </row>
    <row r="55" spans="1:20" s="136" customFormat="1" ht="15.75" customHeight="1" x14ac:dyDescent="0.2">
      <c r="A55" s="990"/>
      <c r="B55" s="1007"/>
      <c r="C55" s="129"/>
      <c r="D55" s="5"/>
      <c r="E55" s="1003"/>
      <c r="F55" s="152"/>
      <c r="G55" s="222"/>
      <c r="H55" s="309"/>
      <c r="I55" s="1030"/>
      <c r="J55" s="309"/>
      <c r="K55" s="527"/>
      <c r="L55" s="740"/>
      <c r="M55" s="142" t="s">
        <v>170</v>
      </c>
      <c r="N55" s="541">
        <v>1</v>
      </c>
      <c r="O55" s="422">
        <v>1</v>
      </c>
      <c r="P55" s="292"/>
      <c r="Q55" s="84"/>
    </row>
    <row r="56" spans="1:20" s="136" customFormat="1" ht="15.75" customHeight="1" x14ac:dyDescent="0.2">
      <c r="A56" s="990"/>
      <c r="B56" s="1007"/>
      <c r="C56" s="129"/>
      <c r="D56" s="5"/>
      <c r="E56" s="1001"/>
      <c r="F56" s="269"/>
      <c r="G56" s="223"/>
      <c r="H56" s="309"/>
      <c r="I56" s="1030"/>
      <c r="J56" s="526"/>
      <c r="K56" s="527"/>
      <c r="L56" s="740"/>
      <c r="M56" s="142" t="s">
        <v>167</v>
      </c>
      <c r="N56" s="541">
        <v>2</v>
      </c>
      <c r="O56" s="735"/>
      <c r="P56" s="788"/>
      <c r="Q56" s="293"/>
    </row>
    <row r="57" spans="1:20" s="136" customFormat="1" ht="15.75" customHeight="1" x14ac:dyDescent="0.2">
      <c r="A57" s="990"/>
      <c r="B57" s="1007"/>
      <c r="C57" s="129"/>
      <c r="D57" s="5"/>
      <c r="E57" s="528"/>
      <c r="F57" s="269"/>
      <c r="G57" s="223"/>
      <c r="H57" s="309"/>
      <c r="I57" s="1030"/>
      <c r="J57" s="526"/>
      <c r="K57" s="527"/>
      <c r="L57" s="740"/>
      <c r="M57" s="142" t="s">
        <v>233</v>
      </c>
      <c r="N57" s="541"/>
      <c r="O57" s="735">
        <v>1</v>
      </c>
      <c r="P57" s="330">
        <v>1</v>
      </c>
      <c r="Q57" s="293"/>
    </row>
    <row r="58" spans="1:20" s="136" customFormat="1" ht="16.5" customHeight="1" x14ac:dyDescent="0.2">
      <c r="A58" s="990"/>
      <c r="B58" s="1007"/>
      <c r="C58" s="129"/>
      <c r="D58" s="1003"/>
      <c r="E58" s="269"/>
      <c r="F58" s="577"/>
      <c r="G58" s="784"/>
      <c r="H58" s="204"/>
      <c r="I58" s="421"/>
      <c r="J58" s="625"/>
      <c r="K58" s="991"/>
      <c r="L58" s="1044"/>
      <c r="M58" s="77" t="s">
        <v>235</v>
      </c>
      <c r="N58" s="360"/>
      <c r="O58" s="638"/>
      <c r="P58" s="418">
        <v>1</v>
      </c>
      <c r="Q58" s="409"/>
      <c r="R58" s="137"/>
    </row>
    <row r="59" spans="1:20" s="136" customFormat="1" ht="16.5" customHeight="1" x14ac:dyDescent="0.2">
      <c r="A59" s="990"/>
      <c r="B59" s="1007"/>
      <c r="C59" s="129"/>
      <c r="D59" s="441"/>
      <c r="E59" s="269"/>
      <c r="F59" s="730"/>
      <c r="G59" s="784"/>
      <c r="H59" s="417"/>
      <c r="I59" s="421"/>
      <c r="J59" s="780"/>
      <c r="K59" s="788"/>
      <c r="L59" s="1005"/>
      <c r="M59" s="142" t="s">
        <v>234</v>
      </c>
      <c r="N59" s="541"/>
      <c r="O59" s="735"/>
      <c r="P59" s="330">
        <v>1</v>
      </c>
      <c r="Q59" s="293"/>
      <c r="R59" s="137"/>
    </row>
    <row r="60" spans="1:20" s="136" customFormat="1" ht="16.5" customHeight="1" x14ac:dyDescent="0.2">
      <c r="A60" s="990"/>
      <c r="B60" s="1007"/>
      <c r="C60" s="129"/>
      <c r="D60" s="1032" t="s">
        <v>13</v>
      </c>
      <c r="E60" s="1251" t="s">
        <v>20</v>
      </c>
      <c r="F60" s="574"/>
      <c r="G60" s="222"/>
      <c r="H60" s="92" t="s">
        <v>9</v>
      </c>
      <c r="I60" s="1029">
        <v>627.70000000000005</v>
      </c>
      <c r="J60" s="1075">
        <v>796.4</v>
      </c>
      <c r="K60" s="1079">
        <v>796.4</v>
      </c>
      <c r="L60" s="740">
        <v>796.4</v>
      </c>
      <c r="M60" s="77" t="s">
        <v>61</v>
      </c>
      <c r="N60" s="316">
        <v>600</v>
      </c>
      <c r="O60" s="53">
        <v>600</v>
      </c>
      <c r="P60" s="61">
        <v>610</v>
      </c>
      <c r="Q60" s="294">
        <v>620</v>
      </c>
    </row>
    <row r="61" spans="1:20" s="136" customFormat="1" ht="16.5" customHeight="1" x14ac:dyDescent="0.2">
      <c r="A61" s="990"/>
      <c r="B61" s="1007"/>
      <c r="C61" s="129"/>
      <c r="D61" s="5"/>
      <c r="E61" s="1252"/>
      <c r="F61" s="574"/>
      <c r="G61" s="222"/>
      <c r="H61" s="309"/>
      <c r="I61" s="1030"/>
      <c r="J61" s="309"/>
      <c r="K61" s="527"/>
      <c r="L61" s="740"/>
      <c r="M61" s="77" t="s">
        <v>237</v>
      </c>
      <c r="N61" s="316"/>
      <c r="O61" s="419">
        <v>1</v>
      </c>
      <c r="P61" s="61">
        <v>1</v>
      </c>
      <c r="Q61" s="148">
        <v>1</v>
      </c>
    </row>
    <row r="62" spans="1:20" s="136" customFormat="1" ht="16.5" customHeight="1" x14ac:dyDescent="0.2">
      <c r="A62" s="990"/>
      <c r="B62" s="1007"/>
      <c r="C62" s="129"/>
      <c r="D62" s="5"/>
      <c r="E62" s="1252"/>
      <c r="F62" s="574"/>
      <c r="G62" s="222"/>
      <c r="H62" s="309"/>
      <c r="I62" s="1030"/>
      <c r="J62" s="277"/>
      <c r="K62" s="527"/>
      <c r="L62" s="740"/>
      <c r="M62" s="142" t="s">
        <v>101</v>
      </c>
      <c r="N62" s="316">
        <v>8</v>
      </c>
      <c r="O62" s="419">
        <v>8</v>
      </c>
      <c r="P62" s="61">
        <v>8</v>
      </c>
      <c r="Q62" s="148">
        <v>8</v>
      </c>
    </row>
    <row r="63" spans="1:20" s="136" customFormat="1" ht="28.5" customHeight="1" x14ac:dyDescent="0.2">
      <c r="A63" s="990"/>
      <c r="B63" s="1007"/>
      <c r="C63" s="129"/>
      <c r="D63" s="5"/>
      <c r="E63" s="257"/>
      <c r="F63" s="574"/>
      <c r="G63" s="222"/>
      <c r="H63" s="309"/>
      <c r="I63" s="1030"/>
      <c r="J63" s="526"/>
      <c r="K63" s="527"/>
      <c r="L63" s="740"/>
      <c r="M63" s="82" t="s">
        <v>183</v>
      </c>
      <c r="N63" s="316">
        <v>11999</v>
      </c>
      <c r="O63" s="419">
        <v>11394</v>
      </c>
      <c r="P63" s="61">
        <v>11394</v>
      </c>
      <c r="Q63" s="148">
        <v>11394</v>
      </c>
    </row>
    <row r="64" spans="1:20" s="136" customFormat="1" ht="17.25" customHeight="1" x14ac:dyDescent="0.2">
      <c r="A64" s="990"/>
      <c r="B64" s="1007"/>
      <c r="C64" s="129"/>
      <c r="D64" s="5"/>
      <c r="E64" s="257"/>
      <c r="F64" s="574"/>
      <c r="G64" s="222"/>
      <c r="H64" s="309"/>
      <c r="I64" s="1030"/>
      <c r="J64" s="277"/>
      <c r="K64" s="527"/>
      <c r="L64" s="740"/>
      <c r="M64" s="82" t="s">
        <v>123</v>
      </c>
      <c r="N64" s="316">
        <v>1</v>
      </c>
      <c r="O64" s="53"/>
      <c r="P64" s="61"/>
      <c r="Q64" s="295"/>
    </row>
    <row r="65" spans="1:21" s="136" customFormat="1" ht="17.25" customHeight="1" x14ac:dyDescent="0.2">
      <c r="A65" s="990"/>
      <c r="B65" s="1007"/>
      <c r="C65" s="129"/>
      <c r="D65" s="5"/>
      <c r="E65" s="257"/>
      <c r="F65" s="574"/>
      <c r="G65" s="222"/>
      <c r="H65" s="309"/>
      <c r="I65" s="1030"/>
      <c r="J65" s="526"/>
      <c r="K65" s="527"/>
      <c r="L65" s="740"/>
      <c r="M65" s="82" t="s">
        <v>124</v>
      </c>
      <c r="N65" s="1048">
        <v>1</v>
      </c>
      <c r="O65" s="734"/>
      <c r="P65" s="1015">
        <v>1</v>
      </c>
      <c r="Q65" s="85"/>
    </row>
    <row r="66" spans="1:21" s="136" customFormat="1" ht="15" customHeight="1" x14ac:dyDescent="0.2">
      <c r="A66" s="990"/>
      <c r="B66" s="1007"/>
      <c r="C66" s="129"/>
      <c r="D66" s="5"/>
      <c r="E66" s="575"/>
      <c r="F66" s="731"/>
      <c r="G66" s="1035"/>
      <c r="H66" s="204"/>
      <c r="I66" s="421"/>
      <c r="J66" s="420"/>
      <c r="K66" s="991"/>
      <c r="L66" s="1044"/>
      <c r="M66" s="1014" t="s">
        <v>219</v>
      </c>
      <c r="N66" s="360"/>
      <c r="O66" s="654"/>
      <c r="P66" s="633">
        <v>1</v>
      </c>
      <c r="Q66" s="295">
        <v>1</v>
      </c>
    </row>
    <row r="67" spans="1:21" s="136" customFormat="1" ht="16.5" customHeight="1" x14ac:dyDescent="0.2">
      <c r="A67" s="990"/>
      <c r="B67" s="1007"/>
      <c r="C67" s="129"/>
      <c r="D67" s="1032" t="s">
        <v>22</v>
      </c>
      <c r="E67" s="1251" t="s">
        <v>38</v>
      </c>
      <c r="F67" s="574"/>
      <c r="G67" s="222"/>
      <c r="H67" s="92" t="s">
        <v>9</v>
      </c>
      <c r="I67" s="1029">
        <v>961.7</v>
      </c>
      <c r="J67" s="1075">
        <v>1153.5</v>
      </c>
      <c r="K67" s="1078">
        <v>1173.5</v>
      </c>
      <c r="L67" s="539">
        <v>1173.5</v>
      </c>
      <c r="M67" s="77" t="s">
        <v>61</v>
      </c>
      <c r="N67" s="541">
        <v>360</v>
      </c>
      <c r="O67" s="1038">
        <v>423</v>
      </c>
      <c r="P67" s="788">
        <v>423</v>
      </c>
      <c r="Q67" s="112">
        <v>423</v>
      </c>
    </row>
    <row r="68" spans="1:21" s="136" customFormat="1" ht="16.5" customHeight="1" x14ac:dyDescent="0.2">
      <c r="A68" s="990"/>
      <c r="B68" s="1007"/>
      <c r="C68" s="129"/>
      <c r="D68" s="5"/>
      <c r="E68" s="1252"/>
      <c r="F68" s="574"/>
      <c r="G68" s="222"/>
      <c r="H68" s="309"/>
      <c r="I68" s="1030"/>
      <c r="J68" s="309"/>
      <c r="K68" s="527"/>
      <c r="L68" s="740"/>
      <c r="M68" s="77" t="s">
        <v>237</v>
      </c>
      <c r="N68" s="541"/>
      <c r="O68" s="419">
        <v>12</v>
      </c>
      <c r="P68" s="61">
        <v>12</v>
      </c>
      <c r="Q68" s="148">
        <v>12</v>
      </c>
    </row>
    <row r="69" spans="1:21" s="136" customFormat="1" ht="16.5" customHeight="1" x14ac:dyDescent="0.2">
      <c r="A69" s="990"/>
      <c r="B69" s="1007"/>
      <c r="C69" s="129"/>
      <c r="D69" s="5"/>
      <c r="E69" s="1252"/>
      <c r="F69" s="574"/>
      <c r="G69" s="222"/>
      <c r="H69" s="309"/>
      <c r="I69" s="1030"/>
      <c r="J69" s="309"/>
      <c r="K69" s="527"/>
      <c r="L69" s="740"/>
      <c r="M69" s="142" t="s">
        <v>101</v>
      </c>
      <c r="N69" s="316">
        <v>12</v>
      </c>
      <c r="O69" s="419">
        <v>10</v>
      </c>
      <c r="P69" s="61">
        <v>10</v>
      </c>
      <c r="Q69" s="148">
        <v>10</v>
      </c>
    </row>
    <row r="70" spans="1:21" s="136" customFormat="1" ht="15" customHeight="1" x14ac:dyDescent="0.2">
      <c r="A70" s="990"/>
      <c r="B70" s="1007"/>
      <c r="C70" s="129"/>
      <c r="D70" s="5"/>
      <c r="E70" s="1003"/>
      <c r="F70" s="574"/>
      <c r="G70" s="222"/>
      <c r="H70" s="309"/>
      <c r="I70" s="1030"/>
      <c r="J70" s="277"/>
      <c r="K70" s="527"/>
      <c r="L70" s="595"/>
      <c r="M70" s="83" t="s">
        <v>139</v>
      </c>
      <c r="N70" s="1052">
        <v>1</v>
      </c>
      <c r="O70" s="559"/>
      <c r="P70" s="156"/>
      <c r="Q70" s="84"/>
    </row>
    <row r="71" spans="1:21" s="136" customFormat="1" ht="18" customHeight="1" x14ac:dyDescent="0.2">
      <c r="A71" s="990"/>
      <c r="B71" s="1007"/>
      <c r="C71" s="129"/>
      <c r="D71" s="5"/>
      <c r="E71" s="1003"/>
      <c r="F71" s="574"/>
      <c r="G71" s="222"/>
      <c r="H71" s="309"/>
      <c r="I71" s="1030"/>
      <c r="J71" s="277"/>
      <c r="K71" s="527"/>
      <c r="L71" s="740"/>
      <c r="M71" s="83" t="s">
        <v>140</v>
      </c>
      <c r="N71" s="1052">
        <v>1</v>
      </c>
      <c r="O71" s="559"/>
      <c r="P71" s="156"/>
      <c r="Q71" s="84"/>
    </row>
    <row r="72" spans="1:21" s="136" customFormat="1" ht="16.5" customHeight="1" x14ac:dyDescent="0.2">
      <c r="A72" s="990"/>
      <c r="B72" s="1007"/>
      <c r="C72" s="129"/>
      <c r="D72" s="5"/>
      <c r="E72" s="1003"/>
      <c r="F72" s="574"/>
      <c r="G72" s="222"/>
      <c r="H72" s="309"/>
      <c r="I72" s="1030"/>
      <c r="J72" s="277"/>
      <c r="K72" s="527"/>
      <c r="L72" s="740"/>
      <c r="M72" s="83" t="s">
        <v>141</v>
      </c>
      <c r="N72" s="1052">
        <v>1</v>
      </c>
      <c r="O72" s="559"/>
      <c r="P72" s="156"/>
      <c r="Q72" s="84"/>
    </row>
    <row r="73" spans="1:21" s="136" customFormat="1" ht="16.5" customHeight="1" x14ac:dyDescent="0.2">
      <c r="A73" s="990"/>
      <c r="B73" s="1007"/>
      <c r="C73" s="129"/>
      <c r="D73" s="5"/>
      <c r="E73" s="1003"/>
      <c r="F73" s="574"/>
      <c r="G73" s="222"/>
      <c r="H73" s="309"/>
      <c r="I73" s="1030"/>
      <c r="J73" s="277"/>
      <c r="K73" s="527"/>
      <c r="L73" s="740"/>
      <c r="M73" s="83" t="s">
        <v>168</v>
      </c>
      <c r="N73" s="1052">
        <v>2</v>
      </c>
      <c r="O73" s="559"/>
      <c r="P73" s="156"/>
      <c r="Q73" s="84"/>
    </row>
    <row r="74" spans="1:21" s="136" customFormat="1" ht="16.5" customHeight="1" x14ac:dyDescent="0.2">
      <c r="A74" s="990"/>
      <c r="B74" s="1007"/>
      <c r="C74" s="129"/>
      <c r="D74" s="5"/>
      <c r="E74" s="1003"/>
      <c r="F74" s="574"/>
      <c r="G74" s="222"/>
      <c r="H74" s="309"/>
      <c r="I74" s="1030"/>
      <c r="J74" s="621"/>
      <c r="K74" s="623"/>
      <c r="L74" s="740"/>
      <c r="M74" s="83" t="s">
        <v>173</v>
      </c>
      <c r="N74" s="1052">
        <v>2</v>
      </c>
      <c r="O74" s="734"/>
      <c r="P74" s="1015"/>
      <c r="Q74" s="754"/>
    </row>
    <row r="75" spans="1:21" s="136" customFormat="1" ht="16.5" customHeight="1" x14ac:dyDescent="0.2">
      <c r="A75" s="990"/>
      <c r="B75" s="1007"/>
      <c r="C75" s="129"/>
      <c r="D75" s="5"/>
      <c r="E75" s="1003"/>
      <c r="F75" s="574"/>
      <c r="G75" s="222"/>
      <c r="H75" s="309"/>
      <c r="I75" s="1030"/>
      <c r="J75" s="621"/>
      <c r="K75" s="623"/>
      <c r="L75" s="740"/>
      <c r="M75" s="83" t="s">
        <v>258</v>
      </c>
      <c r="N75" s="1052">
        <v>100</v>
      </c>
      <c r="O75" s="734"/>
      <c r="P75" s="1015"/>
      <c r="Q75" s="754"/>
    </row>
    <row r="76" spans="1:21" s="136" customFormat="1" ht="16.5" customHeight="1" x14ac:dyDescent="0.2">
      <c r="A76" s="990"/>
      <c r="B76" s="1007"/>
      <c r="C76" s="129"/>
      <c r="D76" s="1003"/>
      <c r="E76" s="575"/>
      <c r="F76" s="370"/>
      <c r="G76" s="784"/>
      <c r="H76" s="204"/>
      <c r="I76" s="421"/>
      <c r="J76" s="348"/>
      <c r="K76" s="991"/>
      <c r="L76" s="1044"/>
      <c r="M76" s="83" t="s">
        <v>241</v>
      </c>
      <c r="N76" s="360"/>
      <c r="O76" s="734">
        <v>1</v>
      </c>
      <c r="P76" s="533"/>
      <c r="Q76" s="409"/>
      <c r="R76" s="137"/>
    </row>
    <row r="77" spans="1:21" s="136" customFormat="1" ht="16.5" customHeight="1" x14ac:dyDescent="0.2">
      <c r="A77" s="990"/>
      <c r="B77" s="1007"/>
      <c r="C77" s="129"/>
      <c r="D77" s="1003"/>
      <c r="E77" s="575"/>
      <c r="F77" s="370"/>
      <c r="G77" s="784"/>
      <c r="H77" s="204"/>
      <c r="I77" s="421"/>
      <c r="J77" s="348"/>
      <c r="K77" s="991"/>
      <c r="L77" s="1044"/>
      <c r="M77" s="83" t="s">
        <v>218</v>
      </c>
      <c r="N77" s="360"/>
      <c r="O77" s="734">
        <v>1</v>
      </c>
      <c r="P77" s="347"/>
      <c r="Q77" s="409"/>
      <c r="R77" s="137"/>
    </row>
    <row r="78" spans="1:21" s="136" customFormat="1" ht="16.5" customHeight="1" x14ac:dyDescent="0.2">
      <c r="A78" s="990"/>
      <c r="B78" s="1007"/>
      <c r="C78" s="129"/>
      <c r="D78" s="529"/>
      <c r="E78" s="575"/>
      <c r="F78" s="370"/>
      <c r="G78" s="784"/>
      <c r="H78" s="204"/>
      <c r="I78" s="421"/>
      <c r="J78" s="110"/>
      <c r="K78" s="991"/>
      <c r="L78" s="1044"/>
      <c r="M78" s="83" t="s">
        <v>261</v>
      </c>
      <c r="N78" s="360"/>
      <c r="O78" s="734"/>
      <c r="P78" s="533">
        <v>1</v>
      </c>
      <c r="Q78" s="409"/>
      <c r="R78" s="137"/>
    </row>
    <row r="79" spans="1:21" s="136" customFormat="1" ht="15.75" customHeight="1" x14ac:dyDescent="0.2">
      <c r="A79" s="990"/>
      <c r="B79" s="1007"/>
      <c r="C79" s="129"/>
      <c r="D79" s="1032" t="s">
        <v>34</v>
      </c>
      <c r="E79" s="1241" t="s">
        <v>36</v>
      </c>
      <c r="F79" s="1460"/>
      <c r="G79" s="222"/>
      <c r="H79" s="92" t="s">
        <v>9</v>
      </c>
      <c r="I79" s="1029">
        <v>937.8</v>
      </c>
      <c r="J79" s="121">
        <v>1120.8</v>
      </c>
      <c r="K79" s="647">
        <v>1120.8</v>
      </c>
      <c r="L79" s="648">
        <v>1120.8</v>
      </c>
      <c r="M79" s="142" t="s">
        <v>65</v>
      </c>
      <c r="N79" s="316">
        <v>12</v>
      </c>
      <c r="O79" s="419">
        <v>12</v>
      </c>
      <c r="P79" s="61">
        <v>12</v>
      </c>
      <c r="Q79" s="84">
        <v>12</v>
      </c>
      <c r="R79" s="1243"/>
      <c r="S79" s="1243"/>
      <c r="T79" s="1243"/>
      <c r="U79" s="1243"/>
    </row>
    <row r="80" spans="1:21" s="136" customFormat="1" ht="14.25" customHeight="1" x14ac:dyDescent="0.2">
      <c r="A80" s="990"/>
      <c r="B80" s="1007"/>
      <c r="C80" s="129"/>
      <c r="D80" s="5"/>
      <c r="E80" s="1205"/>
      <c r="F80" s="1461"/>
      <c r="G80" s="222"/>
      <c r="H80" s="309"/>
      <c r="I80" s="1030"/>
      <c r="J80" s="310"/>
      <c r="K80" s="311"/>
      <c r="L80" s="596"/>
      <c r="M80" s="142" t="s">
        <v>125</v>
      </c>
      <c r="N80" s="316">
        <v>4</v>
      </c>
      <c r="O80" s="419">
        <v>4</v>
      </c>
      <c r="P80" s="103">
        <v>4</v>
      </c>
      <c r="Q80" s="84">
        <v>4</v>
      </c>
    </row>
    <row r="81" spans="1:22" s="136" customFormat="1" ht="25.9" customHeight="1" x14ac:dyDescent="0.2">
      <c r="A81" s="990"/>
      <c r="B81" s="1007"/>
      <c r="C81" s="129"/>
      <c r="D81" s="5"/>
      <c r="E81" s="258"/>
      <c r="F81" s="1461"/>
      <c r="G81" s="222"/>
      <c r="H81" s="309"/>
      <c r="I81" s="1030"/>
      <c r="J81" s="526"/>
      <c r="K81" s="527"/>
      <c r="L81" s="740"/>
      <c r="M81" s="142" t="s">
        <v>126</v>
      </c>
      <c r="N81" s="316">
        <v>5</v>
      </c>
      <c r="O81" s="584">
        <v>5</v>
      </c>
      <c r="P81" s="292">
        <v>5</v>
      </c>
      <c r="Q81" s="66">
        <v>5</v>
      </c>
      <c r="R81" s="137"/>
      <c r="S81" s="163"/>
    </row>
    <row r="82" spans="1:22" s="136" customFormat="1" ht="16.5" customHeight="1" x14ac:dyDescent="0.2">
      <c r="A82" s="990"/>
      <c r="B82" s="1007"/>
      <c r="C82" s="129"/>
      <c r="D82" s="5"/>
      <c r="E82" s="258"/>
      <c r="F82" s="1461"/>
      <c r="G82" s="222"/>
      <c r="H82" s="309"/>
      <c r="I82" s="1030"/>
      <c r="J82" s="309"/>
      <c r="K82" s="527"/>
      <c r="L82" s="740"/>
      <c r="M82" s="151" t="s">
        <v>83</v>
      </c>
      <c r="N82" s="322">
        <v>3</v>
      </c>
      <c r="O82" s="408">
        <v>1</v>
      </c>
      <c r="P82" s="292">
        <v>1</v>
      </c>
      <c r="Q82" s="497"/>
      <c r="R82" s="137"/>
      <c r="S82" s="163"/>
    </row>
    <row r="83" spans="1:22" s="136" customFormat="1" ht="15.75" customHeight="1" x14ac:dyDescent="0.2">
      <c r="A83" s="990"/>
      <c r="B83" s="1007"/>
      <c r="C83" s="129"/>
      <c r="D83" s="5"/>
      <c r="E83" s="258"/>
      <c r="F83" s="1461"/>
      <c r="G83" s="222"/>
      <c r="H83" s="309"/>
      <c r="I83" s="1030"/>
      <c r="J83" s="309"/>
      <c r="K83" s="527"/>
      <c r="L83" s="740"/>
      <c r="M83" s="142" t="s">
        <v>217</v>
      </c>
      <c r="N83" s="316"/>
      <c r="O83" s="408">
        <v>1</v>
      </c>
      <c r="P83" s="292"/>
      <c r="Q83" s="737"/>
      <c r="R83" s="137"/>
    </row>
    <row r="84" spans="1:22" s="136" customFormat="1" ht="15" customHeight="1" x14ac:dyDescent="0.2">
      <c r="A84" s="990"/>
      <c r="B84" s="1007"/>
      <c r="C84" s="129"/>
      <c r="D84" s="5"/>
      <c r="E84" s="258"/>
      <c r="F84" s="1461"/>
      <c r="G84" s="222"/>
      <c r="H84" s="309"/>
      <c r="I84" s="1030"/>
      <c r="J84" s="309"/>
      <c r="K84" s="527"/>
      <c r="L84" s="740"/>
      <c r="M84" s="142" t="s">
        <v>240</v>
      </c>
      <c r="N84" s="316"/>
      <c r="O84" s="408">
        <v>4</v>
      </c>
      <c r="P84" s="292"/>
      <c r="Q84" s="737"/>
      <c r="R84" s="137"/>
    </row>
    <row r="85" spans="1:22" s="136" customFormat="1" ht="17.25" customHeight="1" x14ac:dyDescent="0.2">
      <c r="A85" s="990"/>
      <c r="B85" s="1007"/>
      <c r="C85" s="129"/>
      <c r="D85" s="1453" t="s">
        <v>49</v>
      </c>
      <c r="E85" s="1257" t="s">
        <v>45</v>
      </c>
      <c r="F85" s="578"/>
      <c r="G85" s="732"/>
      <c r="H85" s="1455" t="s">
        <v>9</v>
      </c>
      <c r="I85" s="235">
        <v>159.80000000000001</v>
      </c>
      <c r="J85" s="170">
        <v>165.8</v>
      </c>
      <c r="K85" s="717">
        <v>165.8</v>
      </c>
      <c r="L85" s="539">
        <v>165.8</v>
      </c>
      <c r="M85" s="142" t="s">
        <v>66</v>
      </c>
      <c r="N85" s="316">
        <v>3</v>
      </c>
      <c r="O85" s="422">
        <v>3</v>
      </c>
      <c r="P85" s="292">
        <v>3</v>
      </c>
      <c r="Q85" s="66">
        <v>3</v>
      </c>
    </row>
    <row r="86" spans="1:22" s="136" customFormat="1" ht="30" customHeight="1" x14ac:dyDescent="0.2">
      <c r="A86" s="990"/>
      <c r="B86" s="1007"/>
      <c r="C86" s="129"/>
      <c r="D86" s="1454"/>
      <c r="E86" s="1259"/>
      <c r="F86" s="579"/>
      <c r="G86" s="733"/>
      <c r="H86" s="1456"/>
      <c r="I86" s="236"/>
      <c r="J86" s="622"/>
      <c r="K86" s="624"/>
      <c r="L86" s="597"/>
      <c r="M86" s="142" t="s">
        <v>71</v>
      </c>
      <c r="N86" s="316">
        <v>13084</v>
      </c>
      <c r="O86" s="419">
        <v>13772</v>
      </c>
      <c r="P86" s="358">
        <f>+O86</f>
        <v>13772</v>
      </c>
      <c r="Q86" s="585">
        <f>+O86</f>
        <v>13772</v>
      </c>
      <c r="R86" s="534"/>
    </row>
    <row r="87" spans="1:22" s="136" customFormat="1" ht="15" customHeight="1" x14ac:dyDescent="0.2">
      <c r="A87" s="990"/>
      <c r="B87" s="1007"/>
      <c r="C87" s="129"/>
      <c r="D87" s="1457"/>
      <c r="E87" s="1257" t="s">
        <v>191</v>
      </c>
      <c r="F87" s="166" t="s">
        <v>121</v>
      </c>
      <c r="G87" s="86" t="s">
        <v>193</v>
      </c>
      <c r="H87" s="580"/>
      <c r="I87" s="270"/>
      <c r="J87" s="286"/>
      <c r="K87" s="329"/>
      <c r="L87" s="539"/>
      <c r="M87" s="1255" t="s">
        <v>192</v>
      </c>
      <c r="N87" s="1052">
        <v>100</v>
      </c>
      <c r="O87" s="1446"/>
      <c r="P87" s="1447"/>
      <c r="Q87" s="1431"/>
      <c r="U87" s="440"/>
    </row>
    <row r="88" spans="1:22" s="136" customFormat="1" ht="18.75" customHeight="1" x14ac:dyDescent="0.2">
      <c r="A88" s="990"/>
      <c r="B88" s="1007"/>
      <c r="C88" s="129"/>
      <c r="D88" s="1398"/>
      <c r="E88" s="1258"/>
      <c r="F88" s="269"/>
      <c r="G88" s="1448" t="s">
        <v>194</v>
      </c>
      <c r="H88" s="650"/>
      <c r="I88" s="270"/>
      <c r="J88" s="93"/>
      <c r="K88" s="623"/>
      <c r="L88" s="540"/>
      <c r="M88" s="1459"/>
      <c r="N88" s="446"/>
      <c r="O88" s="1287"/>
      <c r="P88" s="1289"/>
      <c r="Q88" s="1291"/>
      <c r="U88" s="440"/>
    </row>
    <row r="89" spans="1:22" s="136" customFormat="1" ht="16.5" customHeight="1" thickBot="1" x14ac:dyDescent="0.25">
      <c r="A89" s="988"/>
      <c r="B89" s="997"/>
      <c r="C89" s="3"/>
      <c r="D89" s="1458"/>
      <c r="E89" s="1266"/>
      <c r="F89" s="271"/>
      <c r="G89" s="1449"/>
      <c r="H89" s="581" t="s">
        <v>10</v>
      </c>
      <c r="I89" s="272">
        <f>SUM(I36:I88)</f>
        <v>5892.6</v>
      </c>
      <c r="J89" s="641">
        <f>SUM(J36:J88)</f>
        <v>6970.1</v>
      </c>
      <c r="K89" s="120">
        <f>SUM(K36:K88)</f>
        <v>7030.7</v>
      </c>
      <c r="L89" s="642">
        <f>SUM(L36:L88)</f>
        <v>6990.1</v>
      </c>
      <c r="M89" s="319"/>
      <c r="N89" s="1053"/>
      <c r="O89" s="1288"/>
      <c r="P89" s="1290"/>
      <c r="Q89" s="1292"/>
    </row>
    <row r="90" spans="1:22" s="136" customFormat="1" ht="29.25" customHeight="1" x14ac:dyDescent="0.2">
      <c r="A90" s="18" t="s">
        <v>6</v>
      </c>
      <c r="B90" s="996" t="s">
        <v>11</v>
      </c>
      <c r="C90" s="2" t="s">
        <v>11</v>
      </c>
      <c r="D90" s="250"/>
      <c r="E90" s="1085" t="s">
        <v>63</v>
      </c>
      <c r="F90" s="249" t="s">
        <v>120</v>
      </c>
      <c r="G90" s="993" t="s">
        <v>78</v>
      </c>
      <c r="H90" s="1065"/>
      <c r="I90" s="228"/>
      <c r="J90" s="473"/>
      <c r="K90" s="474"/>
      <c r="L90" s="598"/>
      <c r="M90" s="1018" t="s">
        <v>64</v>
      </c>
      <c r="N90" s="172">
        <v>110</v>
      </c>
      <c r="O90" s="797">
        <v>70</v>
      </c>
      <c r="P90" s="797">
        <v>70</v>
      </c>
      <c r="Q90" s="160">
        <v>110</v>
      </c>
    </row>
    <row r="91" spans="1:22" s="136" customFormat="1" ht="30" customHeight="1" x14ac:dyDescent="0.2">
      <c r="A91" s="20"/>
      <c r="B91" s="14"/>
      <c r="C91" s="5"/>
      <c r="D91" s="252" t="s">
        <v>6</v>
      </c>
      <c r="E91" s="260" t="s">
        <v>21</v>
      </c>
      <c r="F91" s="244" t="s">
        <v>236</v>
      </c>
      <c r="G91" s="25"/>
      <c r="H91" s="538" t="s">
        <v>9</v>
      </c>
      <c r="I91" s="237">
        <v>515.20000000000005</v>
      </c>
      <c r="J91" s="522">
        <f>739-100-39</f>
        <v>600</v>
      </c>
      <c r="K91" s="211">
        <f>743-100</f>
        <v>643</v>
      </c>
      <c r="L91" s="540">
        <f>743-100</f>
        <v>643</v>
      </c>
      <c r="M91" s="33" t="s">
        <v>44</v>
      </c>
      <c r="N91" s="321">
        <v>243</v>
      </c>
      <c r="O91" s="61">
        <v>243</v>
      </c>
      <c r="P91" s="61">
        <v>243</v>
      </c>
      <c r="Q91" s="1006">
        <v>243</v>
      </c>
      <c r="R91" s="535"/>
      <c r="S91" s="534"/>
      <c r="T91" s="534"/>
      <c r="U91" s="534"/>
      <c r="V91" s="534"/>
    </row>
    <row r="92" spans="1:22" s="136" customFormat="1" ht="30" customHeight="1" x14ac:dyDescent="0.2">
      <c r="A92" s="19"/>
      <c r="B92" s="1007"/>
      <c r="C92" s="129"/>
      <c r="D92" s="252" t="s">
        <v>11</v>
      </c>
      <c r="E92" s="260" t="s">
        <v>89</v>
      </c>
      <c r="F92" s="246" t="s">
        <v>121</v>
      </c>
      <c r="G92" s="223"/>
      <c r="H92" s="1059" t="s">
        <v>9</v>
      </c>
      <c r="I92" s="1029">
        <f>973.3-270.9</f>
        <v>702.4</v>
      </c>
      <c r="J92" s="512">
        <v>929.03</v>
      </c>
      <c r="K92" s="157">
        <v>929</v>
      </c>
      <c r="L92" s="476">
        <v>929</v>
      </c>
      <c r="M92" s="44" t="s">
        <v>58</v>
      </c>
      <c r="N92" s="323">
        <v>2.7</v>
      </c>
      <c r="O92" s="296">
        <v>3.5</v>
      </c>
      <c r="P92" s="296">
        <v>3.5</v>
      </c>
      <c r="Q92" s="659">
        <v>3.5</v>
      </c>
      <c r="R92" s="137"/>
    </row>
    <row r="93" spans="1:22" s="136" customFormat="1" ht="19.5" customHeight="1" x14ac:dyDescent="0.2">
      <c r="A93" s="19"/>
      <c r="B93" s="1007"/>
      <c r="C93" s="129"/>
      <c r="D93" s="5" t="s">
        <v>13</v>
      </c>
      <c r="E93" s="98" t="s">
        <v>90</v>
      </c>
      <c r="F93" s="247" t="s">
        <v>121</v>
      </c>
      <c r="G93" s="222"/>
      <c r="H93" s="538" t="s">
        <v>9</v>
      </c>
      <c r="I93" s="237">
        <v>92</v>
      </c>
      <c r="J93" s="517">
        <f>129-37</f>
        <v>92</v>
      </c>
      <c r="K93" s="1080">
        <f>129-37</f>
        <v>92</v>
      </c>
      <c r="L93" s="540">
        <f>129-37</f>
        <v>92</v>
      </c>
      <c r="M93" s="142" t="s">
        <v>43</v>
      </c>
      <c r="N93" s="316">
        <v>27</v>
      </c>
      <c r="O93" s="61">
        <v>27</v>
      </c>
      <c r="P93" s="61">
        <v>27</v>
      </c>
      <c r="Q93" s="1004">
        <v>27</v>
      </c>
    </row>
    <row r="94" spans="1:22" s="136" customFormat="1" ht="18.75" customHeight="1" x14ac:dyDescent="0.2">
      <c r="A94" s="19"/>
      <c r="B94" s="1007"/>
      <c r="C94" s="129"/>
      <c r="D94" s="252" t="s">
        <v>22</v>
      </c>
      <c r="E94" s="260" t="s">
        <v>91</v>
      </c>
      <c r="F94" s="247" t="s">
        <v>121</v>
      </c>
      <c r="G94" s="222"/>
      <c r="H94" s="1065" t="s">
        <v>9</v>
      </c>
      <c r="I94" s="1029">
        <v>60</v>
      </c>
      <c r="J94" s="525">
        <v>74</v>
      </c>
      <c r="K94" s="524">
        <v>74</v>
      </c>
      <c r="L94" s="599">
        <v>74</v>
      </c>
      <c r="M94" s="48" t="s">
        <v>43</v>
      </c>
      <c r="N94" s="324">
        <v>26</v>
      </c>
      <c r="O94" s="289">
        <v>32</v>
      </c>
      <c r="P94" s="618">
        <v>32</v>
      </c>
      <c r="Q94" s="736">
        <v>32</v>
      </c>
    </row>
    <row r="95" spans="1:22" s="136" customFormat="1" ht="27.75" customHeight="1" x14ac:dyDescent="0.2">
      <c r="A95" s="19"/>
      <c r="B95" s="1007"/>
      <c r="C95" s="129"/>
      <c r="D95" s="252" t="s">
        <v>34</v>
      </c>
      <c r="E95" s="260" t="s">
        <v>92</v>
      </c>
      <c r="F95" s="244" t="s">
        <v>180</v>
      </c>
      <c r="G95" s="222"/>
      <c r="H95" s="1065" t="s">
        <v>9</v>
      </c>
      <c r="I95" s="1029">
        <f>150-50</f>
        <v>100</v>
      </c>
      <c r="J95" s="517">
        <f>168-40</f>
        <v>128</v>
      </c>
      <c r="K95" s="517">
        <f>168-40</f>
        <v>128</v>
      </c>
      <c r="L95" s="600">
        <f>168-40</f>
        <v>128</v>
      </c>
      <c r="M95" s="1010" t="s">
        <v>67</v>
      </c>
      <c r="N95" s="1052">
        <v>9</v>
      </c>
      <c r="O95" s="1015">
        <v>10</v>
      </c>
      <c r="P95" s="1015">
        <v>10</v>
      </c>
      <c r="Q95" s="66">
        <v>10</v>
      </c>
    </row>
    <row r="96" spans="1:22" s="136" customFormat="1" ht="20.25" customHeight="1" x14ac:dyDescent="0.2">
      <c r="A96" s="19"/>
      <c r="B96" s="1007"/>
      <c r="C96" s="129"/>
      <c r="D96" s="1043" t="s">
        <v>49</v>
      </c>
      <c r="E96" s="1257" t="s">
        <v>132</v>
      </c>
      <c r="F96" s="166" t="s">
        <v>121</v>
      </c>
      <c r="G96" s="222"/>
      <c r="H96" s="1450" t="s">
        <v>9</v>
      </c>
      <c r="I96" s="1452">
        <f>794.3-47.5</f>
        <v>746.8</v>
      </c>
      <c r="J96" s="27">
        <v>759.6</v>
      </c>
      <c r="K96" s="1078">
        <v>759.6</v>
      </c>
      <c r="L96" s="539">
        <v>765</v>
      </c>
      <c r="M96" s="1010" t="s">
        <v>127</v>
      </c>
      <c r="N96" s="1052">
        <v>1010</v>
      </c>
      <c r="O96" s="1015">
        <v>1160</v>
      </c>
      <c r="P96" s="61">
        <v>1200</v>
      </c>
      <c r="Q96" s="439">
        <v>1200</v>
      </c>
    </row>
    <row r="97" spans="1:18" s="136" customFormat="1" ht="25.5" customHeight="1" x14ac:dyDescent="0.2">
      <c r="A97" s="19"/>
      <c r="B97" s="1007"/>
      <c r="C97" s="129"/>
      <c r="D97" s="1043"/>
      <c r="E97" s="1258"/>
      <c r="F97" s="169"/>
      <c r="G97" s="222"/>
      <c r="H97" s="1451"/>
      <c r="I97" s="1341"/>
      <c r="J97" s="336"/>
      <c r="K97" s="527"/>
      <c r="L97" s="601"/>
      <c r="M97" s="1010" t="s">
        <v>128</v>
      </c>
      <c r="N97" s="1052">
        <v>359</v>
      </c>
      <c r="O97" s="1015">
        <v>480</v>
      </c>
      <c r="P97" s="342">
        <v>500</v>
      </c>
      <c r="Q97" s="438">
        <v>500</v>
      </c>
    </row>
    <row r="98" spans="1:18" s="136" customFormat="1" ht="18" customHeight="1" x14ac:dyDescent="0.2">
      <c r="A98" s="19"/>
      <c r="B98" s="1007"/>
      <c r="C98" s="129"/>
      <c r="D98" s="1043"/>
      <c r="E98" s="1258"/>
      <c r="F98" s="169"/>
      <c r="G98" s="222"/>
      <c r="H98" s="1451"/>
      <c r="I98" s="1341"/>
      <c r="J98" s="337"/>
      <c r="K98" s="302"/>
      <c r="L98" s="602"/>
      <c r="M98" s="1010" t="s">
        <v>129</v>
      </c>
      <c r="N98" s="1052">
        <v>626</v>
      </c>
      <c r="O98" s="1015">
        <v>650</v>
      </c>
      <c r="P98" s="61">
        <v>670</v>
      </c>
      <c r="Q98" s="437">
        <v>670</v>
      </c>
    </row>
    <row r="99" spans="1:18" s="136" customFormat="1" ht="18.75" customHeight="1" x14ac:dyDescent="0.2">
      <c r="A99" s="19"/>
      <c r="B99" s="1007"/>
      <c r="C99" s="129"/>
      <c r="D99" s="1043"/>
      <c r="E99" s="1258"/>
      <c r="F99" s="169"/>
      <c r="G99" s="222"/>
      <c r="H99" s="1451"/>
      <c r="I99" s="1341"/>
      <c r="J99" s="336"/>
      <c r="K99" s="527"/>
      <c r="L99" s="377"/>
      <c r="M99" s="1010" t="s">
        <v>130</v>
      </c>
      <c r="N99" s="1052">
        <v>21</v>
      </c>
      <c r="O99" s="419">
        <v>30</v>
      </c>
      <c r="P99" s="61">
        <v>30</v>
      </c>
      <c r="Q99" s="66">
        <v>30</v>
      </c>
    </row>
    <row r="100" spans="1:18" s="136" customFormat="1" ht="27" customHeight="1" x14ac:dyDescent="0.2">
      <c r="A100" s="19"/>
      <c r="B100" s="1007"/>
      <c r="C100" s="129"/>
      <c r="D100" s="1043"/>
      <c r="E100" s="1259"/>
      <c r="F100" s="248"/>
      <c r="G100" s="222"/>
      <c r="H100" s="1254"/>
      <c r="I100" s="1342"/>
      <c r="J100" s="337"/>
      <c r="K100" s="314"/>
      <c r="L100" s="603"/>
      <c r="M100" s="1010" t="s">
        <v>131</v>
      </c>
      <c r="N100" s="1052">
        <v>3</v>
      </c>
      <c r="O100" s="1015">
        <v>3</v>
      </c>
      <c r="P100" s="1015">
        <v>3</v>
      </c>
      <c r="Q100" s="737">
        <v>3</v>
      </c>
    </row>
    <row r="101" spans="1:18" s="136" customFormat="1" ht="28.9" customHeight="1" x14ac:dyDescent="0.2">
      <c r="A101" s="19"/>
      <c r="B101" s="1007"/>
      <c r="C101" s="129"/>
      <c r="D101" s="1032" t="s">
        <v>50</v>
      </c>
      <c r="E101" s="260" t="s">
        <v>188</v>
      </c>
      <c r="F101" s="999" t="s">
        <v>181</v>
      </c>
      <c r="G101" s="222"/>
      <c r="H101" s="1065" t="s">
        <v>9</v>
      </c>
      <c r="I101" s="1029">
        <v>50.4</v>
      </c>
      <c r="J101" s="511">
        <v>60.4</v>
      </c>
      <c r="K101" s="1079">
        <v>70.400000000000006</v>
      </c>
      <c r="L101" s="740">
        <v>70.400000000000006</v>
      </c>
      <c r="M101" s="44" t="s">
        <v>185</v>
      </c>
      <c r="N101" s="995">
        <v>180</v>
      </c>
      <c r="O101" s="419">
        <v>186</v>
      </c>
      <c r="P101" s="61">
        <v>192</v>
      </c>
      <c r="Q101" s="148">
        <v>192</v>
      </c>
      <c r="R101" s="137"/>
    </row>
    <row r="102" spans="1:18" s="136" customFormat="1" ht="16.899999999999999" customHeight="1" x14ac:dyDescent="0.2">
      <c r="A102" s="19"/>
      <c r="B102" s="1007"/>
      <c r="C102" s="129"/>
      <c r="D102" s="5"/>
      <c r="E102" s="1023"/>
      <c r="F102" s="158"/>
      <c r="G102" s="222"/>
      <c r="H102" s="1066"/>
      <c r="I102" s="238"/>
      <c r="J102" s="336"/>
      <c r="K102" s="527"/>
      <c r="L102" s="740"/>
      <c r="M102" s="44" t="s">
        <v>186</v>
      </c>
      <c r="N102" s="995">
        <v>14</v>
      </c>
      <c r="O102" s="995">
        <v>14</v>
      </c>
      <c r="P102" s="62">
        <v>14</v>
      </c>
      <c r="Q102" s="148">
        <v>14</v>
      </c>
    </row>
    <row r="103" spans="1:18" s="136" customFormat="1" ht="27.75" customHeight="1" x14ac:dyDescent="0.2">
      <c r="A103" s="19"/>
      <c r="B103" s="1007"/>
      <c r="C103" s="129"/>
      <c r="D103" s="5"/>
      <c r="E103" s="1023"/>
      <c r="F103" s="158"/>
      <c r="G103" s="222"/>
      <c r="H103" s="1066"/>
      <c r="I103" s="238"/>
      <c r="J103" s="337"/>
      <c r="K103" s="302"/>
      <c r="L103" s="604"/>
      <c r="M103" s="44" t="s">
        <v>162</v>
      </c>
      <c r="N103" s="995">
        <v>106</v>
      </c>
      <c r="O103" s="408">
        <v>110</v>
      </c>
      <c r="P103" s="368">
        <v>112</v>
      </c>
      <c r="Q103" s="148">
        <v>112</v>
      </c>
      <c r="R103" s="137"/>
    </row>
    <row r="104" spans="1:18" s="136" customFormat="1" ht="15" customHeight="1" x14ac:dyDescent="0.2">
      <c r="A104" s="19"/>
      <c r="B104" s="1007"/>
      <c r="C104" s="129"/>
      <c r="D104" s="253"/>
      <c r="E104" s="261"/>
      <c r="F104" s="245"/>
      <c r="G104" s="222"/>
      <c r="H104" s="1067"/>
      <c r="I104" s="239"/>
      <c r="J104" s="338"/>
      <c r="K104" s="279"/>
      <c r="L104" s="540"/>
      <c r="M104" s="44" t="s">
        <v>163</v>
      </c>
      <c r="N104" s="1048">
        <v>74</v>
      </c>
      <c r="O104" s="618">
        <v>76</v>
      </c>
      <c r="P104" s="368">
        <v>80</v>
      </c>
      <c r="Q104" s="66">
        <v>80</v>
      </c>
    </row>
    <row r="105" spans="1:18" s="136" customFormat="1" ht="29.25" customHeight="1" x14ac:dyDescent="0.2">
      <c r="A105" s="19"/>
      <c r="B105" s="1007"/>
      <c r="C105" s="129"/>
      <c r="D105" s="254" t="s">
        <v>117</v>
      </c>
      <c r="E105" s="1023" t="s">
        <v>164</v>
      </c>
      <c r="F105" s="246" t="s">
        <v>121</v>
      </c>
      <c r="G105" s="222"/>
      <c r="H105" s="1067" t="s">
        <v>9</v>
      </c>
      <c r="I105" s="1031">
        <v>10</v>
      </c>
      <c r="J105" s="1064">
        <v>10</v>
      </c>
      <c r="K105" s="524">
        <v>10</v>
      </c>
      <c r="L105" s="609">
        <v>10</v>
      </c>
      <c r="M105" s="44" t="s">
        <v>133</v>
      </c>
      <c r="N105" s="1048">
        <v>3</v>
      </c>
      <c r="O105" s="422">
        <v>3</v>
      </c>
      <c r="P105" s="292">
        <v>3</v>
      </c>
      <c r="Q105" s="1050">
        <v>3</v>
      </c>
    </row>
    <row r="106" spans="1:18" s="136" customFormat="1" ht="19.5" customHeight="1" x14ac:dyDescent="0.2">
      <c r="A106" s="19"/>
      <c r="B106" s="1007"/>
      <c r="C106" s="129"/>
      <c r="D106" s="5" t="s">
        <v>118</v>
      </c>
      <c r="E106" s="1257" t="s">
        <v>266</v>
      </c>
      <c r="F106" s="162" t="s">
        <v>121</v>
      </c>
      <c r="G106" s="222"/>
      <c r="H106" s="538" t="s">
        <v>9</v>
      </c>
      <c r="I106" s="237">
        <v>9</v>
      </c>
      <c r="J106" s="517">
        <v>3.7</v>
      </c>
      <c r="K106" s="467">
        <v>3.7</v>
      </c>
      <c r="L106" s="543">
        <v>9</v>
      </c>
      <c r="M106" s="44" t="s">
        <v>55</v>
      </c>
      <c r="N106" s="1048">
        <v>110</v>
      </c>
      <c r="O106" s="616">
        <v>70</v>
      </c>
      <c r="P106" s="618">
        <v>70</v>
      </c>
      <c r="Q106" s="736">
        <v>110</v>
      </c>
    </row>
    <row r="107" spans="1:18" s="136" customFormat="1" ht="16.5" customHeight="1" thickBot="1" x14ac:dyDescent="0.25">
      <c r="A107" s="21"/>
      <c r="B107" s="997"/>
      <c r="C107" s="3"/>
      <c r="D107" s="251"/>
      <c r="E107" s="1266"/>
      <c r="F107" s="159"/>
      <c r="G107" s="224"/>
      <c r="H107" s="1019" t="s">
        <v>10</v>
      </c>
      <c r="I107" s="227">
        <f>SUM(I91:I106)</f>
        <v>2285.7999999999997</v>
      </c>
      <c r="J107" s="114">
        <f>SUM(J91:J106)</f>
        <v>2656.73</v>
      </c>
      <c r="K107" s="115">
        <f>SUM(K91:K106)</f>
        <v>2709.7</v>
      </c>
      <c r="L107" s="116">
        <f>SUM(L91:L106)</f>
        <v>2720.4</v>
      </c>
      <c r="M107" s="34"/>
      <c r="N107" s="16"/>
      <c r="O107" s="290"/>
      <c r="P107" s="619"/>
      <c r="Q107" s="620"/>
    </row>
    <row r="108" spans="1:18" s="136" customFormat="1" ht="16.5" customHeight="1" x14ac:dyDescent="0.2">
      <c r="A108" s="1223" t="s">
        <v>6</v>
      </c>
      <c r="B108" s="1226" t="s">
        <v>11</v>
      </c>
      <c r="C108" s="1229" t="s">
        <v>13</v>
      </c>
      <c r="D108" s="250"/>
      <c r="E108" s="1205" t="s">
        <v>47</v>
      </c>
      <c r="F108" s="1207" t="s">
        <v>121</v>
      </c>
      <c r="G108" s="993" t="s">
        <v>78</v>
      </c>
      <c r="H108" s="28" t="s">
        <v>9</v>
      </c>
      <c r="I108" s="240">
        <v>100.1</v>
      </c>
      <c r="J108" s="542">
        <f>96.2+4.6-20.8</f>
        <v>80</v>
      </c>
      <c r="K108" s="1078">
        <f>100.8-20.8</f>
        <v>80</v>
      </c>
      <c r="L108" s="27">
        <f>100.8-20.8</f>
        <v>80</v>
      </c>
      <c r="M108" s="26" t="s">
        <v>46</v>
      </c>
      <c r="N108" s="154">
        <v>10629</v>
      </c>
      <c r="O108" s="150">
        <v>9970.7000000000007</v>
      </c>
      <c r="P108" s="150">
        <v>9970.7000000000007</v>
      </c>
      <c r="Q108" s="160">
        <v>9970.7000000000007</v>
      </c>
      <c r="R108" s="137"/>
    </row>
    <row r="109" spans="1:18" s="136" customFormat="1" ht="16.5" customHeight="1" x14ac:dyDescent="0.2">
      <c r="A109" s="1224"/>
      <c r="B109" s="1227"/>
      <c r="C109" s="1230"/>
      <c r="D109" s="5"/>
      <c r="E109" s="1205"/>
      <c r="F109" s="1208"/>
      <c r="G109" s="994"/>
      <c r="H109" s="629" t="s">
        <v>9</v>
      </c>
      <c r="I109" s="237">
        <v>10.1</v>
      </c>
      <c r="J109" s="1062">
        <v>7.2</v>
      </c>
      <c r="K109" s="119">
        <v>7.2</v>
      </c>
      <c r="L109" s="118">
        <v>7.2</v>
      </c>
      <c r="M109" s="82" t="s">
        <v>210</v>
      </c>
      <c r="N109" s="632">
        <v>508.2</v>
      </c>
      <c r="O109" s="104">
        <v>240</v>
      </c>
      <c r="P109" s="104">
        <v>240</v>
      </c>
      <c r="Q109" s="1050">
        <v>240</v>
      </c>
      <c r="R109" s="137"/>
    </row>
    <row r="110" spans="1:18" s="136" customFormat="1" ht="15.75" customHeight="1" x14ac:dyDescent="0.2">
      <c r="A110" s="1224"/>
      <c r="B110" s="1227"/>
      <c r="C110" s="1230"/>
      <c r="D110" s="5"/>
      <c r="E110" s="1205"/>
      <c r="F110" s="1208"/>
      <c r="G110" s="994"/>
      <c r="H110" s="674" t="s">
        <v>9</v>
      </c>
      <c r="I110" s="552"/>
      <c r="J110" s="1062">
        <v>2.7</v>
      </c>
      <c r="K110" s="524">
        <v>2.7</v>
      </c>
      <c r="L110" s="525">
        <v>2.7</v>
      </c>
      <c r="M110" s="82" t="s">
        <v>211</v>
      </c>
      <c r="N110" s="631"/>
      <c r="O110" s="422">
        <v>143.30000000000001</v>
      </c>
      <c r="P110" s="292">
        <v>143.30000000000001</v>
      </c>
      <c r="Q110" s="66">
        <v>143.30000000000001</v>
      </c>
      <c r="R110" s="137"/>
    </row>
    <row r="111" spans="1:18" s="136" customFormat="1" ht="119.25" customHeight="1" x14ac:dyDescent="0.2">
      <c r="A111" s="1224"/>
      <c r="B111" s="1227"/>
      <c r="C111" s="1230"/>
      <c r="D111" s="5"/>
      <c r="E111" s="1205"/>
      <c r="F111" s="1208"/>
      <c r="G111" s="1442" t="s">
        <v>106</v>
      </c>
      <c r="H111" s="538" t="s">
        <v>9</v>
      </c>
      <c r="I111" s="237">
        <v>10.4</v>
      </c>
      <c r="J111" s="605">
        <v>10.4</v>
      </c>
      <c r="K111" s="608">
        <v>10.4</v>
      </c>
      <c r="L111" s="513">
        <v>10.4</v>
      </c>
      <c r="M111" s="1202" t="s">
        <v>102</v>
      </c>
      <c r="N111" s="1444">
        <v>152</v>
      </c>
      <c r="O111" s="1267">
        <v>152</v>
      </c>
      <c r="P111" s="1269">
        <v>152</v>
      </c>
      <c r="Q111" s="1271">
        <v>152</v>
      </c>
    </row>
    <row r="112" spans="1:18" s="136" customFormat="1" ht="15.75" customHeight="1" thickBot="1" x14ac:dyDescent="0.25">
      <c r="A112" s="1225"/>
      <c r="B112" s="1228"/>
      <c r="C112" s="1231"/>
      <c r="D112" s="251"/>
      <c r="E112" s="1206"/>
      <c r="F112" s="1209"/>
      <c r="G112" s="1443"/>
      <c r="H112" s="1019" t="s">
        <v>10</v>
      </c>
      <c r="I112" s="227">
        <f>SUM(I108:I111)</f>
        <v>120.6</v>
      </c>
      <c r="J112" s="334">
        <f>SUM(J108:J111)</f>
        <v>100.30000000000001</v>
      </c>
      <c r="K112" s="124">
        <f>SUM(K108:K111)</f>
        <v>100.30000000000001</v>
      </c>
      <c r="L112" s="178">
        <f>SUM(L108:L111)</f>
        <v>100.30000000000001</v>
      </c>
      <c r="M112" s="1203"/>
      <c r="N112" s="1445"/>
      <c r="O112" s="1268"/>
      <c r="P112" s="1270"/>
      <c r="Q112" s="1272"/>
    </row>
    <row r="113" spans="1:20" s="136" customFormat="1" ht="22.5" customHeight="1" x14ac:dyDescent="0.2">
      <c r="A113" s="132" t="s">
        <v>6</v>
      </c>
      <c r="B113" s="1007" t="s">
        <v>11</v>
      </c>
      <c r="C113" s="1027" t="s">
        <v>22</v>
      </c>
      <c r="D113" s="5"/>
      <c r="E113" s="1263" t="s">
        <v>53</v>
      </c>
      <c r="F113" s="153" t="s">
        <v>121</v>
      </c>
      <c r="G113" s="1438" t="s">
        <v>78</v>
      </c>
      <c r="H113" s="28" t="s">
        <v>9</v>
      </c>
      <c r="I113" s="240">
        <v>118.6</v>
      </c>
      <c r="J113" s="68">
        <v>135.1</v>
      </c>
      <c r="K113" s="60">
        <v>135.1</v>
      </c>
      <c r="L113" s="662">
        <v>135.1</v>
      </c>
      <c r="M113" s="1264" t="s">
        <v>54</v>
      </c>
      <c r="N113" s="1440">
        <v>2000</v>
      </c>
      <c r="O113" s="515">
        <v>2041</v>
      </c>
      <c r="P113" s="515">
        <v>2041</v>
      </c>
      <c r="Q113" s="516">
        <v>2041</v>
      </c>
    </row>
    <row r="114" spans="1:20" s="136" customFormat="1" ht="16.5" customHeight="1" thickBot="1" x14ac:dyDescent="0.25">
      <c r="A114" s="132"/>
      <c r="B114" s="1007"/>
      <c r="C114" s="1027"/>
      <c r="D114" s="5"/>
      <c r="E114" s="1258"/>
      <c r="F114" s="87"/>
      <c r="G114" s="1439"/>
      <c r="H114" s="1019" t="s">
        <v>10</v>
      </c>
      <c r="I114" s="233">
        <f t="shared" ref="I114:L114" si="3">+I113</f>
        <v>118.6</v>
      </c>
      <c r="J114" s="334">
        <f t="shared" si="3"/>
        <v>135.1</v>
      </c>
      <c r="K114" s="115">
        <f t="shared" si="3"/>
        <v>135.1</v>
      </c>
      <c r="L114" s="179">
        <f t="shared" si="3"/>
        <v>135.1</v>
      </c>
      <c r="M114" s="1265"/>
      <c r="N114" s="1441"/>
      <c r="O114" s="789"/>
      <c r="P114" s="1002"/>
      <c r="Q114" s="475"/>
    </row>
    <row r="115" spans="1:20" s="136" customFormat="1" ht="28.15" customHeight="1" x14ac:dyDescent="0.2">
      <c r="A115" s="18" t="s">
        <v>6</v>
      </c>
      <c r="B115" s="138" t="s">
        <v>11</v>
      </c>
      <c r="C115" s="64" t="s">
        <v>34</v>
      </c>
      <c r="D115" s="255"/>
      <c r="E115" s="1263" t="s">
        <v>70</v>
      </c>
      <c r="F115" s="88" t="s">
        <v>74</v>
      </c>
      <c r="G115" s="1437" t="s">
        <v>174</v>
      </c>
      <c r="H115" s="69" t="s">
        <v>40</v>
      </c>
      <c r="I115" s="240">
        <v>41</v>
      </c>
      <c r="J115" s="512">
        <v>33</v>
      </c>
      <c r="K115" s="119"/>
      <c r="L115" s="599"/>
      <c r="M115" s="161" t="s">
        <v>137</v>
      </c>
      <c r="N115" s="541">
        <v>100</v>
      </c>
      <c r="O115" s="423">
        <v>100</v>
      </c>
      <c r="P115" s="1009"/>
      <c r="Q115" s="1025"/>
    </row>
    <row r="116" spans="1:20" s="136" customFormat="1" ht="19.5" customHeight="1" x14ac:dyDescent="0.2">
      <c r="A116" s="19"/>
      <c r="B116" s="30"/>
      <c r="C116" s="65"/>
      <c r="D116" s="256"/>
      <c r="E116" s="1258"/>
      <c r="F116" s="273" t="s">
        <v>120</v>
      </c>
      <c r="G116" s="1291"/>
      <c r="H116" s="213" t="s">
        <v>9</v>
      </c>
      <c r="I116" s="1030">
        <v>14</v>
      </c>
      <c r="J116" s="751"/>
      <c r="K116" s="755">
        <v>3</v>
      </c>
      <c r="L116" s="756">
        <v>3</v>
      </c>
      <c r="M116" s="49" t="s">
        <v>156</v>
      </c>
      <c r="N116" s="541">
        <v>100</v>
      </c>
      <c r="O116" s="419">
        <v>100</v>
      </c>
      <c r="P116" s="61">
        <v>100</v>
      </c>
      <c r="Q116" s="148">
        <v>100</v>
      </c>
    </row>
    <row r="117" spans="1:20" s="136" customFormat="1" ht="26.45" customHeight="1" x14ac:dyDescent="0.2">
      <c r="A117" s="19"/>
      <c r="B117" s="30"/>
      <c r="C117" s="65"/>
      <c r="D117" s="256"/>
      <c r="E117" s="1258"/>
      <c r="F117" s="89"/>
      <c r="G117" s="1004" t="s">
        <v>78</v>
      </c>
      <c r="H117" s="1059" t="s">
        <v>40</v>
      </c>
      <c r="I117" s="1029">
        <v>3.2</v>
      </c>
      <c r="J117" s="757">
        <v>3.2</v>
      </c>
      <c r="K117" s="1015"/>
      <c r="L117" s="520"/>
      <c r="M117" s="142" t="s">
        <v>175</v>
      </c>
      <c r="N117" s="316">
        <v>100</v>
      </c>
      <c r="O117" s="419">
        <v>100</v>
      </c>
      <c r="P117" s="298"/>
      <c r="Q117" s="148"/>
    </row>
    <row r="118" spans="1:20" s="136" customFormat="1" ht="16.5" customHeight="1" x14ac:dyDescent="0.2">
      <c r="A118" s="19"/>
      <c r="B118" s="30"/>
      <c r="C118" s="65"/>
      <c r="D118" s="256"/>
      <c r="E118" s="1258"/>
      <c r="F118" s="89"/>
      <c r="G118" s="1004"/>
      <c r="H118" s="674"/>
      <c r="I118" s="1030"/>
      <c r="J118" s="309"/>
      <c r="K118" s="527"/>
      <c r="L118" s="597"/>
      <c r="M118" s="1255" t="s">
        <v>134</v>
      </c>
      <c r="N118" s="446">
        <v>35</v>
      </c>
      <c r="O118" s="1017">
        <v>35</v>
      </c>
      <c r="P118" s="991">
        <v>35</v>
      </c>
      <c r="Q118" s="1006">
        <v>35</v>
      </c>
      <c r="R118" s="1281"/>
      <c r="S118" s="1282"/>
      <c r="T118" s="137"/>
    </row>
    <row r="119" spans="1:20" s="136" customFormat="1" ht="17.25" customHeight="1" thickBot="1" x14ac:dyDescent="0.25">
      <c r="A119" s="19"/>
      <c r="B119" s="30"/>
      <c r="C119" s="65"/>
      <c r="D119" s="256"/>
      <c r="E119" s="1266"/>
      <c r="F119" s="89"/>
      <c r="G119" s="79"/>
      <c r="H119" s="1019" t="s">
        <v>10</v>
      </c>
      <c r="I119" s="227">
        <f>SUM(I115:I118)</f>
        <v>58.2</v>
      </c>
      <c r="J119" s="334">
        <f t="shared" ref="J119:L119" si="4">SUM(J115:J118)</f>
        <v>36.200000000000003</v>
      </c>
      <c r="K119" s="115">
        <f t="shared" si="4"/>
        <v>3</v>
      </c>
      <c r="L119" s="178">
        <f t="shared" si="4"/>
        <v>3</v>
      </c>
      <c r="M119" s="1256"/>
      <c r="N119" s="446"/>
      <c r="O119" s="1026"/>
      <c r="P119" s="1002"/>
      <c r="Q119" s="1046"/>
    </row>
    <row r="120" spans="1:20" s="136" customFormat="1" ht="30" customHeight="1" x14ac:dyDescent="0.2">
      <c r="A120" s="1273" t="s">
        <v>6</v>
      </c>
      <c r="B120" s="1226" t="s">
        <v>11</v>
      </c>
      <c r="C120" s="1283" t="s">
        <v>49</v>
      </c>
      <c r="D120" s="250"/>
      <c r="E120" s="1275" t="s">
        <v>93</v>
      </c>
      <c r="F120" s="153" t="s">
        <v>121</v>
      </c>
      <c r="G120" s="1025" t="s">
        <v>79</v>
      </c>
      <c r="H120" s="69" t="s">
        <v>9</v>
      </c>
      <c r="I120" s="240">
        <v>10</v>
      </c>
      <c r="J120" s="724">
        <v>18.5</v>
      </c>
      <c r="K120" s="725">
        <v>19.899999999999999</v>
      </c>
      <c r="L120" s="91">
        <v>2</v>
      </c>
      <c r="M120" s="1284" t="s">
        <v>94</v>
      </c>
      <c r="N120" s="317">
        <v>100</v>
      </c>
      <c r="O120" s="1037">
        <v>100</v>
      </c>
      <c r="P120" s="797">
        <v>100</v>
      </c>
      <c r="Q120" s="1025">
        <v>100</v>
      </c>
      <c r="R120" s="411"/>
      <c r="S120" s="412"/>
    </row>
    <row r="121" spans="1:20" s="136" customFormat="1" ht="13.5" customHeight="1" thickBot="1" x14ac:dyDescent="0.25">
      <c r="A121" s="1274"/>
      <c r="B121" s="1228"/>
      <c r="C121" s="1279"/>
      <c r="D121" s="758"/>
      <c r="E121" s="1276"/>
      <c r="F121" s="90"/>
      <c r="G121" s="79"/>
      <c r="H121" s="173" t="s">
        <v>10</v>
      </c>
      <c r="I121" s="233">
        <f>+I120</f>
        <v>10</v>
      </c>
      <c r="J121" s="628">
        <f>+J120</f>
        <v>18.5</v>
      </c>
      <c r="K121" s="124">
        <f>+K120</f>
        <v>19.899999999999999</v>
      </c>
      <c r="L121" s="179">
        <f>+L120</f>
        <v>2</v>
      </c>
      <c r="M121" s="1203"/>
      <c r="N121" s="1049"/>
      <c r="O121" s="789"/>
      <c r="P121" s="1002"/>
      <c r="Q121" s="1046"/>
    </row>
    <row r="122" spans="1:20" s="136" customFormat="1" ht="18.75" customHeight="1" x14ac:dyDescent="0.2">
      <c r="A122" s="1273" t="s">
        <v>6</v>
      </c>
      <c r="B122" s="1226" t="s">
        <v>11</v>
      </c>
      <c r="C122" s="1040" t="s">
        <v>50</v>
      </c>
      <c r="D122" s="1042"/>
      <c r="E122" s="1275" t="s">
        <v>260</v>
      </c>
      <c r="F122" s="153" t="s">
        <v>122</v>
      </c>
      <c r="G122" s="1437" t="s">
        <v>79</v>
      </c>
      <c r="H122" s="69" t="s">
        <v>9</v>
      </c>
      <c r="I122" s="841"/>
      <c r="J122" s="122">
        <v>50</v>
      </c>
      <c r="K122" s="842"/>
      <c r="L122" s="843"/>
      <c r="M122" s="1039" t="s">
        <v>215</v>
      </c>
      <c r="N122" s="172"/>
      <c r="O122" s="1037">
        <v>100</v>
      </c>
      <c r="P122" s="1009"/>
      <c r="Q122" s="1025"/>
    </row>
    <row r="123" spans="1:20" s="136" customFormat="1" ht="16.5" customHeight="1" thickBot="1" x14ac:dyDescent="0.25">
      <c r="A123" s="1274"/>
      <c r="B123" s="1228"/>
      <c r="C123" s="1041"/>
      <c r="D123" s="840"/>
      <c r="E123" s="1276"/>
      <c r="F123" s="90"/>
      <c r="G123" s="1292"/>
      <c r="H123" s="173" t="s">
        <v>10</v>
      </c>
      <c r="I123" s="233"/>
      <c r="J123" s="179">
        <f>J122</f>
        <v>50</v>
      </c>
      <c r="K123" s="124">
        <f>K122</f>
        <v>0</v>
      </c>
      <c r="L123" s="179">
        <f>L122</f>
        <v>0</v>
      </c>
      <c r="M123" s="1026"/>
      <c r="N123" s="1053"/>
      <c r="O123" s="789"/>
      <c r="P123" s="1002"/>
      <c r="Q123" s="1046"/>
    </row>
    <row r="124" spans="1:20" s="136" customFormat="1" ht="15" customHeight="1" x14ac:dyDescent="0.2">
      <c r="A124" s="1277" t="s">
        <v>6</v>
      </c>
      <c r="B124" s="1227" t="s">
        <v>11</v>
      </c>
      <c r="C124" s="1278" t="s">
        <v>117</v>
      </c>
      <c r="D124" s="5"/>
      <c r="E124" s="1280" t="s">
        <v>242</v>
      </c>
      <c r="F124" s="166" t="s">
        <v>122</v>
      </c>
      <c r="G124" s="1291" t="s">
        <v>79</v>
      </c>
      <c r="H124" s="1061" t="s">
        <v>9</v>
      </c>
      <c r="I124" s="240">
        <v>250</v>
      </c>
      <c r="J124" s="968"/>
      <c r="K124" s="969"/>
      <c r="L124" s="91"/>
      <c r="M124" s="1286" t="s">
        <v>215</v>
      </c>
      <c r="N124" s="320">
        <v>100</v>
      </c>
      <c r="O124" s="1017">
        <v>100</v>
      </c>
      <c r="P124" s="1289"/>
      <c r="Q124" s="1291"/>
    </row>
    <row r="125" spans="1:20" s="136" customFormat="1" ht="15" customHeight="1" x14ac:dyDescent="0.2">
      <c r="A125" s="1277"/>
      <c r="B125" s="1227"/>
      <c r="C125" s="1278"/>
      <c r="D125" s="5"/>
      <c r="E125" s="1280"/>
      <c r="F125" s="166"/>
      <c r="G125" s="1291"/>
      <c r="H125" s="1060" t="s">
        <v>40</v>
      </c>
      <c r="I125" s="1030"/>
      <c r="J125" s="973">
        <v>250</v>
      </c>
      <c r="K125" s="527"/>
      <c r="L125" s="967"/>
      <c r="M125" s="1286"/>
      <c r="N125" s="320"/>
      <c r="O125" s="1017"/>
      <c r="P125" s="1289"/>
      <c r="Q125" s="1291"/>
    </row>
    <row r="126" spans="1:20" s="136" customFormat="1" ht="15" customHeight="1" thickBot="1" x14ac:dyDescent="0.25">
      <c r="A126" s="1274"/>
      <c r="B126" s="1228"/>
      <c r="C126" s="1279"/>
      <c r="D126" s="5"/>
      <c r="E126" s="1276"/>
      <c r="F126" s="166"/>
      <c r="G126" s="1292"/>
      <c r="H126" s="75" t="s">
        <v>10</v>
      </c>
      <c r="I126" s="234">
        <f>+I124</f>
        <v>250</v>
      </c>
      <c r="J126" s="389">
        <f>J125</f>
        <v>250</v>
      </c>
      <c r="K126" s="405">
        <f>+K124</f>
        <v>0</v>
      </c>
      <c r="L126" s="180">
        <f>+L124</f>
        <v>0</v>
      </c>
      <c r="M126" s="1203"/>
      <c r="N126" s="1049"/>
      <c r="O126" s="970"/>
      <c r="P126" s="1290"/>
      <c r="Q126" s="1292"/>
      <c r="R126" s="414"/>
      <c r="S126" s="414"/>
    </row>
    <row r="127" spans="1:20" s="136" customFormat="1" ht="15" customHeight="1" thickBot="1" x14ac:dyDescent="0.25">
      <c r="A127" s="51" t="s">
        <v>6</v>
      </c>
      <c r="B127" s="8" t="s">
        <v>11</v>
      </c>
      <c r="C127" s="1293" t="s">
        <v>14</v>
      </c>
      <c r="D127" s="1294"/>
      <c r="E127" s="1294"/>
      <c r="F127" s="1294"/>
      <c r="G127" s="1294"/>
      <c r="H127" s="1294"/>
      <c r="I127" s="610">
        <f>+I89+I107+I112+I114+I119+I121+I126</f>
        <v>8735.8000000000011</v>
      </c>
      <c r="J127" s="144">
        <f>+J89+J107+J112+J114+J119+J121+J126+J123</f>
        <v>10216.93</v>
      </c>
      <c r="K127" s="146">
        <f>+K89+K107+K112+K114+K119+K121+K126</f>
        <v>9998.6999999999989</v>
      </c>
      <c r="L127" s="145">
        <f>+L89+L107+L112+L114+L119+L121+L126</f>
        <v>9950.9</v>
      </c>
      <c r="M127" s="1295"/>
      <c r="N127" s="1296"/>
      <c r="O127" s="1296"/>
      <c r="P127" s="1296"/>
      <c r="Q127" s="1297"/>
      <c r="R127" s="414"/>
      <c r="S127" s="414"/>
    </row>
    <row r="128" spans="1:20" s="136" customFormat="1" ht="16.149999999999999" customHeight="1" thickBot="1" x14ac:dyDescent="0.25">
      <c r="A128" s="22" t="s">
        <v>6</v>
      </c>
      <c r="B128" s="52" t="s">
        <v>13</v>
      </c>
      <c r="C128" s="1246" t="s">
        <v>76</v>
      </c>
      <c r="D128" s="1247"/>
      <c r="E128" s="1247"/>
      <c r="F128" s="1247"/>
      <c r="G128" s="1247"/>
      <c r="H128" s="1247"/>
      <c r="I128" s="1247"/>
      <c r="J128" s="1247"/>
      <c r="K128" s="1247"/>
      <c r="L128" s="1247"/>
      <c r="M128" s="1247"/>
      <c r="N128" s="1247"/>
      <c r="O128" s="1247"/>
      <c r="P128" s="1247"/>
      <c r="Q128" s="1248"/>
      <c r="R128" s="413"/>
      <c r="S128" s="414"/>
    </row>
    <row r="129" spans="1:19" s="136" customFormat="1" ht="27" customHeight="1" x14ac:dyDescent="0.2">
      <c r="A129" s="126" t="s">
        <v>6</v>
      </c>
      <c r="B129" s="127" t="s">
        <v>13</v>
      </c>
      <c r="C129" s="128" t="s">
        <v>6</v>
      </c>
      <c r="D129" s="454"/>
      <c r="E129" s="264" t="s">
        <v>77</v>
      </c>
      <c r="F129" s="353"/>
      <c r="G129" s="268"/>
      <c r="H129" s="154"/>
      <c r="I129" s="96"/>
      <c r="J129" s="276"/>
      <c r="K129" s="329"/>
      <c r="L129" s="1056"/>
      <c r="M129" s="108"/>
      <c r="N129" s="697"/>
      <c r="O129" s="698"/>
      <c r="P129" s="415"/>
      <c r="Q129" s="1025"/>
      <c r="R129" s="414"/>
      <c r="S129" s="414"/>
    </row>
    <row r="130" spans="1:19" s="136" customFormat="1" ht="14.25" customHeight="1" x14ac:dyDescent="0.2">
      <c r="A130" s="132"/>
      <c r="B130" s="1007"/>
      <c r="C130" s="128"/>
      <c r="D130" s="349" t="s">
        <v>6</v>
      </c>
      <c r="E130" s="260" t="s">
        <v>116</v>
      </c>
      <c r="F130" s="350" t="s">
        <v>120</v>
      </c>
      <c r="G130" s="1431" t="s">
        <v>157</v>
      </c>
      <c r="H130" s="39" t="s">
        <v>9</v>
      </c>
      <c r="I130" s="237">
        <v>9.6999999999999993</v>
      </c>
      <c r="J130" s="681">
        <v>93.9</v>
      </c>
      <c r="K130" s="681">
        <v>950</v>
      </c>
      <c r="L130" s="682">
        <v>2896.5</v>
      </c>
      <c r="M130" s="63" t="s">
        <v>86</v>
      </c>
      <c r="N130" s="63"/>
      <c r="O130" s="103">
        <v>1</v>
      </c>
      <c r="P130" s="298"/>
      <c r="Q130" s="148"/>
      <c r="R130" s="414"/>
      <c r="S130" s="414"/>
    </row>
    <row r="131" spans="1:19" s="136" customFormat="1" ht="13.5" customHeight="1" x14ac:dyDescent="0.2">
      <c r="A131" s="132"/>
      <c r="B131" s="1007"/>
      <c r="C131" s="128"/>
      <c r="D131" s="677"/>
      <c r="E131" s="1023"/>
      <c r="F131" s="680" t="s">
        <v>23</v>
      </c>
      <c r="G131" s="1291"/>
      <c r="H131" s="674" t="s">
        <v>59</v>
      </c>
      <c r="I131" s="1031"/>
      <c r="J131" s="676"/>
      <c r="K131" s="676">
        <v>1550</v>
      </c>
      <c r="L131" s="315"/>
      <c r="M131" s="1068" t="s">
        <v>152</v>
      </c>
      <c r="N131" s="1068"/>
      <c r="O131" s="786">
        <v>4</v>
      </c>
      <c r="P131" s="1015">
        <v>74</v>
      </c>
      <c r="Q131" s="1006">
        <v>100</v>
      </c>
      <c r="R131" s="414"/>
      <c r="S131" s="414"/>
    </row>
    <row r="132" spans="1:19" s="136" customFormat="1" ht="15" customHeight="1" x14ac:dyDescent="0.2">
      <c r="A132" s="132"/>
      <c r="B132" s="1007"/>
      <c r="C132" s="128"/>
      <c r="D132" s="679"/>
      <c r="E132" s="261"/>
      <c r="F132" s="267"/>
      <c r="G132" s="1413"/>
      <c r="H132" s="674" t="s">
        <v>24</v>
      </c>
      <c r="I132" s="1030"/>
      <c r="J132" s="675">
        <v>300</v>
      </c>
      <c r="K132" s="675">
        <v>1700</v>
      </c>
      <c r="L132" s="627"/>
      <c r="M132" s="1069"/>
      <c r="N132" s="1069"/>
      <c r="O132" s="1038"/>
      <c r="P132" s="788"/>
      <c r="Q132" s="1005"/>
      <c r="R132" s="414"/>
      <c r="S132" s="414"/>
    </row>
    <row r="133" spans="1:19" s="136" customFormat="1" ht="16.5" customHeight="1" x14ac:dyDescent="0.2">
      <c r="A133" s="132"/>
      <c r="B133" s="1007"/>
      <c r="C133" s="128"/>
      <c r="D133" s="362" t="s">
        <v>11</v>
      </c>
      <c r="E133" s="356" t="s">
        <v>203</v>
      </c>
      <c r="F133" s="354" t="s">
        <v>244</v>
      </c>
      <c r="G133" s="342" t="s">
        <v>243</v>
      </c>
      <c r="H133" s="215" t="s">
        <v>9</v>
      </c>
      <c r="I133" s="1029"/>
      <c r="J133" s="745">
        <f>90.8-40.8</f>
        <v>50</v>
      </c>
      <c r="K133" s="693">
        <v>38</v>
      </c>
      <c r="L133" s="684">
        <v>100</v>
      </c>
      <c r="M133" s="77" t="s">
        <v>204</v>
      </c>
      <c r="N133" s="360"/>
      <c r="O133" s="358">
        <v>1</v>
      </c>
      <c r="P133" s="347"/>
      <c r="Q133" s="409"/>
      <c r="R133" s="414"/>
      <c r="S133" s="414"/>
    </row>
    <row r="134" spans="1:19" s="136" customFormat="1" ht="16.5" customHeight="1" x14ac:dyDescent="0.2">
      <c r="A134" s="132"/>
      <c r="B134" s="1007"/>
      <c r="C134" s="128"/>
      <c r="D134" s="1023"/>
      <c r="E134" s="665"/>
      <c r="F134" s="665" t="s">
        <v>120</v>
      </c>
      <c r="G134" s="1044"/>
      <c r="H134" s="653"/>
      <c r="I134" s="1030"/>
      <c r="J134" s="694"/>
      <c r="K134" s="694"/>
      <c r="L134" s="695"/>
      <c r="M134" s="77" t="s">
        <v>205</v>
      </c>
      <c r="N134" s="360"/>
      <c r="O134" s="357"/>
      <c r="P134" s="61">
        <v>1</v>
      </c>
      <c r="Q134" s="409"/>
      <c r="R134" s="414"/>
      <c r="S134" s="414"/>
    </row>
    <row r="135" spans="1:19" s="136" customFormat="1" ht="16.5" customHeight="1" x14ac:dyDescent="0.2">
      <c r="A135" s="132"/>
      <c r="B135" s="1007"/>
      <c r="C135" s="128"/>
      <c r="D135" s="1023"/>
      <c r="E135" s="678"/>
      <c r="F135" s="267" t="s">
        <v>23</v>
      </c>
      <c r="G135" s="1005"/>
      <c r="H135" s="216"/>
      <c r="I135" s="1031"/>
      <c r="J135" s="661"/>
      <c r="K135" s="691"/>
      <c r="L135" s="181"/>
      <c r="M135" s="1010" t="s">
        <v>86</v>
      </c>
      <c r="N135" s="1012"/>
      <c r="O135" s="696"/>
      <c r="P135" s="1015"/>
      <c r="Q135" s="1054">
        <v>1</v>
      </c>
      <c r="R135" s="414"/>
      <c r="S135" s="414"/>
    </row>
    <row r="136" spans="1:19" s="136" customFormat="1" ht="33" customHeight="1" x14ac:dyDescent="0.2">
      <c r="A136" s="132"/>
      <c r="B136" s="1007"/>
      <c r="C136" s="128"/>
      <c r="D136" s="362" t="s">
        <v>13</v>
      </c>
      <c r="E136" s="355" t="s">
        <v>87</v>
      </c>
      <c r="F136" s="359" t="s">
        <v>154</v>
      </c>
      <c r="G136" s="103" t="s">
        <v>243</v>
      </c>
      <c r="H136" s="361" t="s">
        <v>9</v>
      </c>
      <c r="I136" s="237"/>
      <c r="J136" s="688">
        <v>25</v>
      </c>
      <c r="K136" s="692">
        <v>25</v>
      </c>
      <c r="L136" s="683"/>
      <c r="M136" s="77" t="s">
        <v>86</v>
      </c>
      <c r="N136" s="360"/>
      <c r="O136" s="660"/>
      <c r="P136" s="61">
        <v>1</v>
      </c>
      <c r="Q136" s="409"/>
      <c r="R136" s="414"/>
      <c r="S136" s="414"/>
    </row>
    <row r="137" spans="1:19" s="136" customFormat="1" ht="16.5" customHeight="1" x14ac:dyDescent="0.2">
      <c r="A137" s="132"/>
      <c r="B137" s="1007"/>
      <c r="C137" s="128"/>
      <c r="D137" s="362" t="s">
        <v>22</v>
      </c>
      <c r="E137" s="1429" t="s">
        <v>82</v>
      </c>
      <c r="F137" s="135" t="s">
        <v>23</v>
      </c>
      <c r="G137" s="1044" t="s">
        <v>243</v>
      </c>
      <c r="H137" s="361" t="s">
        <v>9</v>
      </c>
      <c r="I137" s="687"/>
      <c r="J137" s="688"/>
      <c r="K137" s="688">
        <v>500</v>
      </c>
      <c r="L137" s="689">
        <v>2215.9</v>
      </c>
      <c r="M137" s="1255" t="s">
        <v>152</v>
      </c>
      <c r="N137" s="1433"/>
      <c r="O137" s="335"/>
      <c r="P137" s="329">
        <v>35</v>
      </c>
      <c r="Q137" s="699">
        <v>70</v>
      </c>
      <c r="R137" s="414"/>
      <c r="S137" s="414"/>
    </row>
    <row r="138" spans="1:19" s="136" customFormat="1" ht="16.5" customHeight="1" x14ac:dyDescent="0.2">
      <c r="A138" s="132"/>
      <c r="B138" s="1007"/>
      <c r="C138" s="128"/>
      <c r="D138" s="1033"/>
      <c r="E138" s="1432"/>
      <c r="F138" s="182" t="s">
        <v>120</v>
      </c>
      <c r="G138" s="1044"/>
      <c r="H138" s="653" t="s">
        <v>59</v>
      </c>
      <c r="I138" s="1031"/>
      <c r="J138" s="690"/>
      <c r="K138" s="690">
        <v>1500</v>
      </c>
      <c r="L138" s="691"/>
      <c r="M138" s="1285"/>
      <c r="N138" s="1434"/>
      <c r="O138" s="343"/>
      <c r="P138" s="186"/>
      <c r="Q138" s="187"/>
      <c r="R138" s="414"/>
      <c r="S138" s="414"/>
    </row>
    <row r="139" spans="1:19" s="136" customFormat="1" ht="29.25" customHeight="1" x14ac:dyDescent="0.2">
      <c r="A139" s="132"/>
      <c r="B139" s="1007"/>
      <c r="C139" s="128"/>
      <c r="D139" s="362" t="s">
        <v>34</v>
      </c>
      <c r="E139" s="71" t="s">
        <v>84</v>
      </c>
      <c r="F139" s="74" t="s">
        <v>153</v>
      </c>
      <c r="G139" s="351" t="s">
        <v>243</v>
      </c>
      <c r="H139" s="361" t="s">
        <v>24</v>
      </c>
      <c r="I139" s="237"/>
      <c r="J139" s="688"/>
      <c r="K139" s="692">
        <v>962</v>
      </c>
      <c r="L139" s="683">
        <v>962.1</v>
      </c>
      <c r="M139" s="77" t="s">
        <v>152</v>
      </c>
      <c r="N139" s="360"/>
      <c r="O139" s="358"/>
      <c r="P139" s="61">
        <v>50</v>
      </c>
      <c r="Q139" s="439">
        <v>100</v>
      </c>
      <c r="R139" s="414"/>
      <c r="S139" s="414"/>
    </row>
    <row r="140" spans="1:19" s="136" customFormat="1" ht="40.5" customHeight="1" x14ac:dyDescent="0.2">
      <c r="A140" s="132"/>
      <c r="B140" s="1007"/>
      <c r="C140" s="128"/>
      <c r="D140" s="362"/>
      <c r="E140" s="1257" t="s">
        <v>189</v>
      </c>
      <c r="F140" s="354"/>
      <c r="G140" s="1431" t="s">
        <v>208</v>
      </c>
      <c r="H140" s="39"/>
      <c r="I140" s="237"/>
      <c r="J140" s="685"/>
      <c r="K140" s="647"/>
      <c r="L140" s="686"/>
      <c r="M140" s="1010" t="s">
        <v>190</v>
      </c>
      <c r="N140" s="1435">
        <v>1</v>
      </c>
      <c r="O140" s="1429"/>
      <c r="P140" s="1257"/>
      <c r="Q140" s="1431"/>
      <c r="R140" s="29"/>
    </row>
    <row r="141" spans="1:19" s="136" customFormat="1" ht="14.25" customHeight="1" thickBot="1" x14ac:dyDescent="0.25">
      <c r="A141" s="106"/>
      <c r="B141" s="107"/>
      <c r="C141" s="436"/>
      <c r="D141" s="1001"/>
      <c r="E141" s="1266"/>
      <c r="F141" s="73"/>
      <c r="G141" s="1292"/>
      <c r="H141" s="32" t="s">
        <v>10</v>
      </c>
      <c r="I141" s="345">
        <f>SUM(I130:I140)</f>
        <v>9.6999999999999993</v>
      </c>
      <c r="J141" s="344">
        <f>SUM(J130:J140)</f>
        <v>468.9</v>
      </c>
      <c r="K141" s="407">
        <f>SUM(K130:K140)</f>
        <v>7225</v>
      </c>
      <c r="L141" s="406">
        <f>SUM(L130:L140)</f>
        <v>6174.5</v>
      </c>
      <c r="M141" s="346"/>
      <c r="N141" s="1436"/>
      <c r="O141" s="1430"/>
      <c r="P141" s="1266"/>
      <c r="Q141" s="1292"/>
    </row>
    <row r="142" spans="1:19" s="136" customFormat="1" ht="27" customHeight="1" x14ac:dyDescent="0.2">
      <c r="A142" s="23" t="s">
        <v>6</v>
      </c>
      <c r="B142" s="15" t="s">
        <v>13</v>
      </c>
      <c r="C142" s="7" t="s">
        <v>11</v>
      </c>
      <c r="D142" s="424"/>
      <c r="E142" s="425" t="s">
        <v>81</v>
      </c>
      <c r="F142" s="429"/>
      <c r="G142" s="426"/>
      <c r="H142" s="432"/>
      <c r="I142" s="427"/>
      <c r="J142" s="434"/>
      <c r="K142" s="428"/>
      <c r="L142" s="109"/>
      <c r="M142" s="108"/>
      <c r="N142" s="433"/>
      <c r="O142" s="433"/>
      <c r="P142" s="435"/>
      <c r="Q142" s="109"/>
      <c r="R142" s="555"/>
    </row>
    <row r="143" spans="1:19" s="136" customFormat="1" ht="30" customHeight="1" x14ac:dyDescent="0.2">
      <c r="A143" s="126"/>
      <c r="B143" s="127"/>
      <c r="C143" s="128"/>
      <c r="D143" s="431" t="s">
        <v>6</v>
      </c>
      <c r="E143" s="1257" t="s">
        <v>37</v>
      </c>
      <c r="F143" s="430" t="s">
        <v>121</v>
      </c>
      <c r="G143" s="1028" t="s">
        <v>78</v>
      </c>
      <c r="H143" s="544" t="s">
        <v>9</v>
      </c>
      <c r="I143" s="569">
        <v>66.8</v>
      </c>
      <c r="J143" s="210">
        <v>66.8</v>
      </c>
      <c r="K143" s="157">
        <v>66.8</v>
      </c>
      <c r="L143" s="352">
        <v>66.8</v>
      </c>
      <c r="M143" s="71" t="s">
        <v>88</v>
      </c>
      <c r="N143" s="735">
        <v>100</v>
      </c>
      <c r="O143" s="735">
        <v>100</v>
      </c>
      <c r="P143" s="788">
        <v>100</v>
      </c>
      <c r="Q143" s="1005">
        <v>100</v>
      </c>
      <c r="R143" s="534"/>
      <c r="S143" s="163"/>
    </row>
    <row r="144" spans="1:19" s="136" customFormat="1" ht="30" customHeight="1" x14ac:dyDescent="0.2">
      <c r="A144" s="126"/>
      <c r="B144" s="127"/>
      <c r="C144" s="128"/>
      <c r="D144" s="262"/>
      <c r="E144" s="1258"/>
      <c r="F144" s="1013"/>
      <c r="G144" s="105"/>
      <c r="H144" s="544" t="s">
        <v>9</v>
      </c>
      <c r="I144" s="570"/>
      <c r="J144" s="45">
        <v>59.2</v>
      </c>
      <c r="K144" s="157">
        <v>59.2</v>
      </c>
      <c r="L144" s="352">
        <v>59.2</v>
      </c>
      <c r="M144" s="71" t="s">
        <v>222</v>
      </c>
      <c r="N144" s="735"/>
      <c r="O144" s="735">
        <v>100</v>
      </c>
      <c r="P144" s="788">
        <v>100</v>
      </c>
      <c r="Q144" s="1005">
        <v>100</v>
      </c>
      <c r="R144" s="534"/>
      <c r="S144" s="163"/>
    </row>
    <row r="145" spans="1:20" s="136" customFormat="1" ht="18" customHeight="1" x14ac:dyDescent="0.2">
      <c r="A145" s="126"/>
      <c r="B145" s="127"/>
      <c r="C145" s="128"/>
      <c r="D145" s="262"/>
      <c r="E145" s="1258"/>
      <c r="F145" s="366"/>
      <c r="G145" s="450"/>
      <c r="H145" s="544" t="s">
        <v>9</v>
      </c>
      <c r="I145" s="1062">
        <v>2.2000000000000002</v>
      </c>
      <c r="J145" s="538"/>
      <c r="K145" s="275"/>
      <c r="L145" s="283"/>
      <c r="M145" s="547" t="s">
        <v>138</v>
      </c>
      <c r="N145" s="488">
        <v>2</v>
      </c>
      <c r="O145" s="77"/>
      <c r="P145" s="61"/>
      <c r="Q145" s="148"/>
      <c r="T145" s="137"/>
    </row>
    <row r="146" spans="1:20" s="136" customFormat="1" ht="18.75" customHeight="1" x14ac:dyDescent="0.2">
      <c r="A146" s="126"/>
      <c r="B146" s="127"/>
      <c r="C146" s="128"/>
      <c r="D146" s="262"/>
      <c r="E146" s="365"/>
      <c r="F146" s="366"/>
      <c r="G146" s="450"/>
      <c r="H146" s="544" t="s">
        <v>9</v>
      </c>
      <c r="I146" s="1062">
        <v>11.8</v>
      </c>
      <c r="J146" s="544"/>
      <c r="K146" s="282"/>
      <c r="L146" s="280"/>
      <c r="M146" s="71" t="s">
        <v>143</v>
      </c>
      <c r="N146" s="556">
        <v>1</v>
      </c>
      <c r="O146" s="77"/>
      <c r="P146" s="61"/>
      <c r="Q146" s="148"/>
      <c r="T146" s="137"/>
    </row>
    <row r="147" spans="1:20" s="136" customFormat="1" ht="27.75" customHeight="1" x14ac:dyDescent="0.2">
      <c r="A147" s="126"/>
      <c r="B147" s="127"/>
      <c r="C147" s="128"/>
      <c r="D147" s="262"/>
      <c r="E147" s="365"/>
      <c r="F147" s="366"/>
      <c r="G147" s="450"/>
      <c r="H147" s="544" t="s">
        <v>9</v>
      </c>
      <c r="I147" s="1062">
        <v>29.9</v>
      </c>
      <c r="J147" s="544"/>
      <c r="K147" s="282"/>
      <c r="L147" s="280"/>
      <c r="M147" s="71" t="s">
        <v>187</v>
      </c>
      <c r="N147" s="488">
        <v>1</v>
      </c>
      <c r="O147" s="306"/>
      <c r="P147" s="991"/>
      <c r="Q147" s="1004"/>
      <c r="T147" s="137"/>
    </row>
    <row r="148" spans="1:20" s="136" customFormat="1" ht="18" customHeight="1" x14ac:dyDescent="0.2">
      <c r="A148" s="126"/>
      <c r="B148" s="127"/>
      <c r="C148" s="128"/>
      <c r="D148" s="262"/>
      <c r="E148" s="365"/>
      <c r="F148" s="366"/>
      <c r="G148" s="450"/>
      <c r="H148" s="544" t="s">
        <v>9</v>
      </c>
      <c r="I148" s="1062">
        <v>9.5</v>
      </c>
      <c r="J148" s="655"/>
      <c r="K148" s="303"/>
      <c r="L148" s="313"/>
      <c r="M148" s="71" t="s">
        <v>95</v>
      </c>
      <c r="N148" s="488">
        <v>1</v>
      </c>
      <c r="O148" s="1073"/>
      <c r="P148" s="61"/>
      <c r="Q148" s="326"/>
    </row>
    <row r="149" spans="1:20" s="136" customFormat="1" ht="18" customHeight="1" x14ac:dyDescent="0.2">
      <c r="A149" s="126"/>
      <c r="B149" s="127"/>
      <c r="C149" s="128"/>
      <c r="D149" s="262"/>
      <c r="E149" s="365"/>
      <c r="F149" s="366"/>
      <c r="G149" s="450"/>
      <c r="H149" s="544" t="s">
        <v>9</v>
      </c>
      <c r="I149" s="1062">
        <v>26</v>
      </c>
      <c r="J149" s="45"/>
      <c r="K149" s="279"/>
      <c r="L149" s="190"/>
      <c r="M149" s="547" t="s">
        <v>225</v>
      </c>
      <c r="N149" s="488">
        <v>100</v>
      </c>
      <c r="O149" s="53"/>
      <c r="P149" s="325"/>
      <c r="Q149" s="1050"/>
    </row>
    <row r="150" spans="1:20" s="136" customFormat="1" ht="27.75" customHeight="1" x14ac:dyDescent="0.2">
      <c r="A150" s="126"/>
      <c r="B150" s="127"/>
      <c r="C150" s="128"/>
      <c r="D150" s="262"/>
      <c r="E150" s="365"/>
      <c r="F150" s="366"/>
      <c r="G150" s="450"/>
      <c r="H150" s="544" t="s">
        <v>9</v>
      </c>
      <c r="I150" s="1062">
        <v>5.5</v>
      </c>
      <c r="J150" s="1066"/>
      <c r="K150" s="623"/>
      <c r="L150" s="284"/>
      <c r="M150" s="547" t="s">
        <v>145</v>
      </c>
      <c r="N150" s="488">
        <v>100</v>
      </c>
      <c r="O150" s="142"/>
      <c r="P150" s="98"/>
      <c r="Q150" s="66"/>
    </row>
    <row r="151" spans="1:20" s="136" customFormat="1" ht="27.75" customHeight="1" x14ac:dyDescent="0.2">
      <c r="A151" s="126"/>
      <c r="B151" s="127"/>
      <c r="C151" s="128"/>
      <c r="D151" s="262"/>
      <c r="E151" s="365"/>
      <c r="F151" s="366"/>
      <c r="G151" s="450"/>
      <c r="H151" s="1059" t="s">
        <v>9</v>
      </c>
      <c r="I151" s="1062">
        <v>34</v>
      </c>
      <c r="J151" s="312"/>
      <c r="K151" s="339"/>
      <c r="L151" s="280"/>
      <c r="M151" s="549" t="s">
        <v>195</v>
      </c>
      <c r="N151" s="488">
        <v>100</v>
      </c>
      <c r="O151" s="142"/>
      <c r="P151" s="98"/>
      <c r="Q151" s="66"/>
    </row>
    <row r="152" spans="1:20" s="136" customFormat="1" ht="27.75" customHeight="1" x14ac:dyDescent="0.2">
      <c r="A152" s="126"/>
      <c r="B152" s="127"/>
      <c r="C152" s="128"/>
      <c r="D152" s="265"/>
      <c r="E152" s="363"/>
      <c r="F152" s="367"/>
      <c r="G152" s="204"/>
      <c r="H152" s="545" t="s">
        <v>9</v>
      </c>
      <c r="I152" s="545">
        <v>47</v>
      </c>
      <c r="J152" s="495"/>
      <c r="K152" s="364"/>
      <c r="L152" s="550"/>
      <c r="M152" s="548" t="s">
        <v>198</v>
      </c>
      <c r="N152" s="488">
        <v>100</v>
      </c>
      <c r="O152" s="410"/>
      <c r="P152" s="357"/>
      <c r="Q152" s="409"/>
      <c r="R152" s="137"/>
    </row>
    <row r="153" spans="1:20" s="136" customFormat="1" ht="27.75" customHeight="1" x14ac:dyDescent="0.2">
      <c r="A153" s="126"/>
      <c r="B153" s="127"/>
      <c r="C153" s="128"/>
      <c r="D153" s="265"/>
      <c r="E153" s="363"/>
      <c r="F153" s="367"/>
      <c r="G153" s="204"/>
      <c r="H153" s="545" t="s">
        <v>9</v>
      </c>
      <c r="I153" s="545">
        <v>12.5</v>
      </c>
      <c r="J153" s="495"/>
      <c r="K153" s="364"/>
      <c r="L153" s="550"/>
      <c r="M153" s="548" t="s">
        <v>196</v>
      </c>
      <c r="N153" s="488">
        <v>100</v>
      </c>
      <c r="O153" s="410"/>
      <c r="P153" s="357"/>
      <c r="Q153" s="409"/>
      <c r="R153" s="137"/>
    </row>
    <row r="154" spans="1:20" s="136" customFormat="1" ht="15.75" customHeight="1" x14ac:dyDescent="0.2">
      <c r="A154" s="126"/>
      <c r="B154" s="127"/>
      <c r="C154" s="128"/>
      <c r="D154" s="265"/>
      <c r="E154" s="363"/>
      <c r="F154" s="367"/>
      <c r="G154" s="204"/>
      <c r="H154" s="545" t="s">
        <v>9</v>
      </c>
      <c r="I154" s="545">
        <v>5</v>
      </c>
      <c r="J154" s="495"/>
      <c r="K154" s="364"/>
      <c r="L154" s="550"/>
      <c r="M154" s="548" t="s">
        <v>259</v>
      </c>
      <c r="N154" s="488">
        <v>100</v>
      </c>
      <c r="O154" s="410"/>
      <c r="P154" s="357"/>
      <c r="Q154" s="409"/>
      <c r="R154" s="137"/>
    </row>
    <row r="155" spans="1:20" s="136" customFormat="1" ht="15.75" customHeight="1" x14ac:dyDescent="0.2">
      <c r="A155" s="126"/>
      <c r="B155" s="127"/>
      <c r="C155" s="128"/>
      <c r="D155" s="265"/>
      <c r="E155" s="363"/>
      <c r="F155" s="367"/>
      <c r="G155" s="204"/>
      <c r="H155" s="544" t="s">
        <v>9</v>
      </c>
      <c r="I155" s="1062">
        <f>21+5</f>
        <v>26</v>
      </c>
      <c r="J155" s="544"/>
      <c r="K155" s="282"/>
      <c r="L155" s="280"/>
      <c r="M155" s="553" t="s">
        <v>119</v>
      </c>
      <c r="N155" s="721">
        <v>1</v>
      </c>
      <c r="O155" s="734">
        <v>1</v>
      </c>
      <c r="P155" s="1015"/>
      <c r="Q155" s="1006"/>
      <c r="R155" s="137"/>
    </row>
    <row r="156" spans="1:20" s="136" customFormat="1" ht="15.75" customHeight="1" x14ac:dyDescent="0.2">
      <c r="A156" s="126"/>
      <c r="B156" s="127"/>
      <c r="C156" s="128"/>
      <c r="D156" s="265"/>
      <c r="E156" s="363"/>
      <c r="F156" s="367"/>
      <c r="G156" s="204"/>
      <c r="H156" s="544" t="s">
        <v>40</v>
      </c>
      <c r="I156" s="1062"/>
      <c r="J156" s="750">
        <v>25</v>
      </c>
      <c r="K156" s="282"/>
      <c r="L156" s="280"/>
      <c r="M156" s="184"/>
      <c r="N156" s="749"/>
      <c r="O156" s="780"/>
      <c r="P156" s="788"/>
      <c r="Q156" s="1005"/>
      <c r="R156" s="137"/>
    </row>
    <row r="157" spans="1:20" s="136" customFormat="1" ht="15.75" customHeight="1" x14ac:dyDescent="0.2">
      <c r="A157" s="126"/>
      <c r="B157" s="127"/>
      <c r="C157" s="128"/>
      <c r="D157" s="265"/>
      <c r="E157" s="363"/>
      <c r="F157" s="367"/>
      <c r="G157" s="204"/>
      <c r="H157" s="544" t="s">
        <v>9</v>
      </c>
      <c r="I157" s="1062">
        <v>133.9</v>
      </c>
      <c r="J157" s="1061"/>
      <c r="K157" s="279"/>
      <c r="L157" s="281"/>
      <c r="M157" s="1305" t="s">
        <v>144</v>
      </c>
      <c r="N157" s="721">
        <v>100</v>
      </c>
      <c r="O157" s="1016">
        <v>100</v>
      </c>
      <c r="P157" s="260"/>
      <c r="Q157" s="736"/>
      <c r="R157" s="137"/>
    </row>
    <row r="158" spans="1:20" s="136" customFormat="1" ht="15.75" customHeight="1" x14ac:dyDescent="0.2">
      <c r="A158" s="126"/>
      <c r="B158" s="127"/>
      <c r="C158" s="128"/>
      <c r="D158" s="265"/>
      <c r="E158" s="363"/>
      <c r="F158" s="367"/>
      <c r="G158" s="204"/>
      <c r="H158" s="544" t="s">
        <v>40</v>
      </c>
      <c r="I158" s="1062"/>
      <c r="J158" s="750">
        <v>107.9</v>
      </c>
      <c r="K158" s="282"/>
      <c r="L158" s="281"/>
      <c r="M158" s="1306"/>
      <c r="N158" s="749"/>
      <c r="O158" s="49"/>
      <c r="P158" s="261"/>
      <c r="Q158" s="737"/>
      <c r="R158" s="137"/>
    </row>
    <row r="159" spans="1:20" s="136" customFormat="1" ht="17.25" customHeight="1" x14ac:dyDescent="0.2">
      <c r="A159" s="126"/>
      <c r="B159" s="127"/>
      <c r="C159" s="128"/>
      <c r="D159" s="265"/>
      <c r="E159" s="363"/>
      <c r="F159" s="367"/>
      <c r="G159" s="204"/>
      <c r="H159" s="545" t="s">
        <v>9</v>
      </c>
      <c r="I159" s="572"/>
      <c r="J159" s="661">
        <v>37.799999999999997</v>
      </c>
      <c r="K159" s="364"/>
      <c r="L159" s="550"/>
      <c r="M159" s="548" t="s">
        <v>165</v>
      </c>
      <c r="N159" s="557"/>
      <c r="O159" s="410">
        <v>100</v>
      </c>
      <c r="P159" s="357"/>
      <c r="Q159" s="409"/>
      <c r="R159" s="137"/>
    </row>
    <row r="160" spans="1:20" s="136" customFormat="1" ht="29.25" customHeight="1" x14ac:dyDescent="0.2">
      <c r="A160" s="126"/>
      <c r="B160" s="127"/>
      <c r="C160" s="128"/>
      <c r="D160" s="265"/>
      <c r="E160" s="363"/>
      <c r="F160" s="367"/>
      <c r="G160" s="204"/>
      <c r="H160" s="544" t="s">
        <v>9</v>
      </c>
      <c r="I160" s="237"/>
      <c r="J160" s="536">
        <v>270</v>
      </c>
      <c r="K160" s="279"/>
      <c r="L160" s="281"/>
      <c r="M160" s="547" t="s">
        <v>248</v>
      </c>
      <c r="N160" s="488"/>
      <c r="O160" s="408">
        <v>100</v>
      </c>
      <c r="P160" s="325"/>
      <c r="Q160" s="66"/>
      <c r="R160" s="137"/>
    </row>
    <row r="161" spans="1:19" s="136" customFormat="1" ht="16.5" customHeight="1" x14ac:dyDescent="0.2">
      <c r="A161" s="126"/>
      <c r="B161" s="127"/>
      <c r="C161" s="128"/>
      <c r="D161" s="265"/>
      <c r="E161" s="363"/>
      <c r="F161" s="367"/>
      <c r="G161" s="204"/>
      <c r="H161" s="569" t="s">
        <v>9</v>
      </c>
      <c r="I161" s="569"/>
      <c r="J161" s="505">
        <v>10.8</v>
      </c>
      <c r="K161" s="155">
        <v>6.2</v>
      </c>
      <c r="L161" s="438">
        <v>6.2</v>
      </c>
      <c r="M161" s="739" t="s">
        <v>252</v>
      </c>
      <c r="N161" s="557"/>
      <c r="O161" s="410">
        <v>1</v>
      </c>
      <c r="P161" s="660">
        <v>1</v>
      </c>
      <c r="Q161" s="295">
        <v>1</v>
      </c>
      <c r="R161" s="1307"/>
      <c r="S161" s="1308"/>
    </row>
    <row r="162" spans="1:19" s="136" customFormat="1" ht="27.75" customHeight="1" x14ac:dyDescent="0.2">
      <c r="A162" s="126"/>
      <c r="B162" s="127"/>
      <c r="C162" s="128"/>
      <c r="D162" s="265"/>
      <c r="E162" s="363"/>
      <c r="F162" s="367"/>
      <c r="G162" s="204"/>
      <c r="H162" s="544" t="s">
        <v>9</v>
      </c>
      <c r="I162" s="571"/>
      <c r="J162" s="45">
        <v>71.5</v>
      </c>
      <c r="K162" s="157"/>
      <c r="L162" s="352"/>
      <c r="M162" s="6" t="s">
        <v>255</v>
      </c>
      <c r="N162" s="53"/>
      <c r="O162" s="53">
        <v>100</v>
      </c>
      <c r="P162" s="61"/>
      <c r="Q162" s="148"/>
      <c r="R162" s="1307"/>
      <c r="S162" s="1308"/>
    </row>
    <row r="163" spans="1:19" s="136" customFormat="1" ht="27.75" customHeight="1" x14ac:dyDescent="0.2">
      <c r="A163" s="126"/>
      <c r="B163" s="127"/>
      <c r="C163" s="128"/>
      <c r="D163" s="365"/>
      <c r="E163" s="363"/>
      <c r="F163" s="367"/>
      <c r="G163" s="204"/>
      <c r="H163" s="569" t="s">
        <v>9</v>
      </c>
      <c r="I163" s="569"/>
      <c r="J163" s="718"/>
      <c r="K163" s="155">
        <v>7.9</v>
      </c>
      <c r="L163" s="438"/>
      <c r="M163" s="549" t="s">
        <v>249</v>
      </c>
      <c r="N163" s="719"/>
      <c r="O163" s="410"/>
      <c r="P163" s="660">
        <v>100</v>
      </c>
      <c r="Q163" s="295"/>
      <c r="R163" s="137"/>
    </row>
    <row r="164" spans="1:19" s="136" customFormat="1" ht="27.75" customHeight="1" x14ac:dyDescent="0.2">
      <c r="A164" s="126"/>
      <c r="B164" s="127"/>
      <c r="C164" s="128"/>
      <c r="D164" s="365"/>
      <c r="E164" s="363"/>
      <c r="F164" s="367"/>
      <c r="G164" s="204"/>
      <c r="H164" s="569" t="s">
        <v>9</v>
      </c>
      <c r="I164" s="569"/>
      <c r="J164" s="718"/>
      <c r="K164" s="692">
        <v>37</v>
      </c>
      <c r="L164" s="438"/>
      <c r="M164" s="549" t="s">
        <v>251</v>
      </c>
      <c r="N164" s="557"/>
      <c r="O164" s="410"/>
      <c r="P164" s="660">
        <v>100</v>
      </c>
      <c r="Q164" s="532"/>
      <c r="R164" s="137"/>
    </row>
    <row r="165" spans="1:19" s="136" customFormat="1" ht="26.25" customHeight="1" x14ac:dyDescent="0.2">
      <c r="A165" s="126"/>
      <c r="B165" s="127"/>
      <c r="C165" s="128"/>
      <c r="D165" s="365"/>
      <c r="E165" s="363"/>
      <c r="F165" s="367"/>
      <c r="G165" s="204"/>
      <c r="H165" s="569" t="s">
        <v>9</v>
      </c>
      <c r="I165" s="569"/>
      <c r="J165" s="495"/>
      <c r="K165" s="364"/>
      <c r="L165" s="550">
        <v>30.5</v>
      </c>
      <c r="M165" s="720" t="s">
        <v>250</v>
      </c>
      <c r="N165" s="721"/>
      <c r="O165" s="722"/>
      <c r="P165" s="723"/>
      <c r="Q165" s="1054">
        <v>100</v>
      </c>
      <c r="R165" s="137"/>
    </row>
    <row r="166" spans="1:19" s="136" customFormat="1" ht="13.5" customHeight="1" x14ac:dyDescent="0.2">
      <c r="A166" s="19"/>
      <c r="B166" s="1007"/>
      <c r="C166" s="171"/>
      <c r="D166" s="489"/>
      <c r="E166" s="490"/>
      <c r="F166" s="491"/>
      <c r="G166" s="102"/>
      <c r="H166" s="546" t="s">
        <v>10</v>
      </c>
      <c r="I166" s="493">
        <f>SUM(I143:I162)</f>
        <v>410.1</v>
      </c>
      <c r="J166" s="493">
        <f>SUM(J143:J165)</f>
        <v>649</v>
      </c>
      <c r="K166" s="401">
        <f>SUM(K143:K165)</f>
        <v>177.1</v>
      </c>
      <c r="L166" s="494">
        <f>SUM(L143:L165)</f>
        <v>162.69999999999999</v>
      </c>
      <c r="M166" s="147"/>
      <c r="N166" s="184"/>
      <c r="O166" s="495"/>
      <c r="P166" s="496"/>
      <c r="Q166" s="497"/>
      <c r="R166" s="137"/>
    </row>
    <row r="167" spans="1:19" s="136" customFormat="1" ht="30" customHeight="1" x14ac:dyDescent="0.2">
      <c r="A167" s="132"/>
      <c r="B167" s="1007"/>
      <c r="C167" s="1021"/>
      <c r="D167" s="499" t="s">
        <v>11</v>
      </c>
      <c r="E167" s="1309" t="s">
        <v>85</v>
      </c>
      <c r="F167" s="500" t="s">
        <v>121</v>
      </c>
      <c r="G167" s="1028" t="s">
        <v>78</v>
      </c>
      <c r="H167" s="1414" t="s">
        <v>9</v>
      </c>
      <c r="I167" s="1417">
        <v>14.7</v>
      </c>
      <c r="J167" s="1420"/>
      <c r="K167" s="1423">
        <v>92.5</v>
      </c>
      <c r="L167" s="1426">
        <v>28</v>
      </c>
      <c r="M167" s="553" t="s">
        <v>223</v>
      </c>
      <c r="N167" s="559">
        <v>100</v>
      </c>
      <c r="O167" s="505"/>
      <c r="P167" s="156"/>
      <c r="Q167" s="66"/>
      <c r="R167" s="137"/>
    </row>
    <row r="168" spans="1:19" s="136" customFormat="1" ht="29.25" customHeight="1" x14ac:dyDescent="0.2">
      <c r="A168" s="132"/>
      <c r="B168" s="1007"/>
      <c r="C168" s="1021"/>
      <c r="D168" s="1022"/>
      <c r="E168" s="1310"/>
      <c r="F168" s="171"/>
      <c r="G168" s="105"/>
      <c r="H168" s="1415"/>
      <c r="I168" s="1418"/>
      <c r="J168" s="1421"/>
      <c r="K168" s="1424"/>
      <c r="L168" s="1427"/>
      <c r="M168" s="553" t="s">
        <v>224</v>
      </c>
      <c r="N168" s="559"/>
      <c r="O168" s="559"/>
      <c r="P168" s="156">
        <v>100</v>
      </c>
      <c r="Q168" s="66"/>
      <c r="R168" s="137"/>
    </row>
    <row r="169" spans="1:19" s="136" customFormat="1" ht="29.25" customHeight="1" x14ac:dyDescent="0.2">
      <c r="A169" s="132"/>
      <c r="B169" s="1007"/>
      <c r="C169" s="1021"/>
      <c r="D169" s="1022"/>
      <c r="E169" s="1310"/>
      <c r="F169" s="171"/>
      <c r="G169" s="105"/>
      <c r="H169" s="1415"/>
      <c r="I169" s="1418"/>
      <c r="J169" s="1421"/>
      <c r="K169" s="1424"/>
      <c r="L169" s="1427"/>
      <c r="M169" s="553" t="s">
        <v>221</v>
      </c>
      <c r="N169" s="559"/>
      <c r="O169" s="559"/>
      <c r="P169" s="156">
        <v>100</v>
      </c>
      <c r="Q169" s="66"/>
      <c r="R169" s="137"/>
    </row>
    <row r="170" spans="1:19" s="136" customFormat="1" ht="25.9" customHeight="1" x14ac:dyDescent="0.2">
      <c r="A170" s="132"/>
      <c r="B170" s="1007"/>
      <c r="C170" s="1021"/>
      <c r="D170" s="1022"/>
      <c r="E170" s="1310"/>
      <c r="F170" s="367" t="s">
        <v>97</v>
      </c>
      <c r="G170" s="204"/>
      <c r="H170" s="1415"/>
      <c r="I170" s="1418"/>
      <c r="J170" s="1421"/>
      <c r="K170" s="1424"/>
      <c r="L170" s="1427"/>
      <c r="M170" s="554" t="s">
        <v>147</v>
      </c>
      <c r="N170" s="557"/>
      <c r="O170" s="734"/>
      <c r="P170" s="275">
        <v>100</v>
      </c>
      <c r="Q170" s="532"/>
      <c r="R170" s="137"/>
    </row>
    <row r="171" spans="1:19" s="136" customFormat="1" ht="18.75" customHeight="1" x14ac:dyDescent="0.2">
      <c r="A171" s="132"/>
      <c r="B171" s="1007"/>
      <c r="C171" s="1021"/>
      <c r="D171" s="1022"/>
      <c r="E171" s="1310"/>
      <c r="F171" s="367"/>
      <c r="G171" s="204"/>
      <c r="H171" s="1415"/>
      <c r="I171" s="1418"/>
      <c r="J171" s="1421"/>
      <c r="K171" s="1424"/>
      <c r="L171" s="1427"/>
      <c r="M171" s="76" t="s">
        <v>220</v>
      </c>
      <c r="N171" s="557"/>
      <c r="O171" s="559"/>
      <c r="P171" s="564"/>
      <c r="Q171" s="295">
        <v>1</v>
      </c>
      <c r="R171" s="137"/>
    </row>
    <row r="172" spans="1:19" s="136" customFormat="1" ht="15.75" customHeight="1" x14ac:dyDescent="0.2">
      <c r="A172" s="132"/>
      <c r="B172" s="1007"/>
      <c r="C172" s="1021"/>
      <c r="D172" s="1022"/>
      <c r="E172" s="1310"/>
      <c r="F172" s="367" t="s">
        <v>97</v>
      </c>
      <c r="G172" s="204"/>
      <c r="H172" s="1415"/>
      <c r="I172" s="1418"/>
      <c r="J172" s="1421"/>
      <c r="K172" s="1424"/>
      <c r="L172" s="1427"/>
      <c r="M172" s="554" t="s">
        <v>142</v>
      </c>
      <c r="N172" s="557"/>
      <c r="O172" s="734"/>
      <c r="P172" s="564"/>
      <c r="Q172" s="295">
        <v>100</v>
      </c>
      <c r="R172" s="137"/>
    </row>
    <row r="173" spans="1:19" s="136" customFormat="1" ht="26.25" customHeight="1" x14ac:dyDescent="0.2">
      <c r="A173" s="132"/>
      <c r="B173" s="1007"/>
      <c r="C173" s="1021"/>
      <c r="D173" s="1022"/>
      <c r="E173" s="1310"/>
      <c r="F173" s="367" t="s">
        <v>97</v>
      </c>
      <c r="G173" s="204"/>
      <c r="H173" s="1415"/>
      <c r="I173" s="1418"/>
      <c r="J173" s="1421"/>
      <c r="K173" s="1424"/>
      <c r="L173" s="1427"/>
      <c r="M173" s="554" t="s">
        <v>166</v>
      </c>
      <c r="N173" s="557"/>
      <c r="O173" s="734"/>
      <c r="P173" s="564"/>
      <c r="Q173" s="295">
        <v>100</v>
      </c>
      <c r="R173" s="137"/>
    </row>
    <row r="174" spans="1:19" s="136" customFormat="1" ht="23.25" customHeight="1" x14ac:dyDescent="0.2">
      <c r="A174" s="132"/>
      <c r="B174" s="1007"/>
      <c r="C174" s="1021"/>
      <c r="D174" s="1022"/>
      <c r="E174" s="1310"/>
      <c r="F174" s="367" t="s">
        <v>97</v>
      </c>
      <c r="G174" s="204"/>
      <c r="H174" s="1416"/>
      <c r="I174" s="1419"/>
      <c r="J174" s="1422"/>
      <c r="K174" s="1425"/>
      <c r="L174" s="1428"/>
      <c r="M174" s="1298" t="s">
        <v>146</v>
      </c>
      <c r="N174" s="558"/>
      <c r="O174" s="565"/>
      <c r="P174" s="342"/>
      <c r="Q174" s="1054">
        <v>100</v>
      </c>
      <c r="R174" s="137"/>
    </row>
    <row r="175" spans="1:19" s="136" customFormat="1" ht="15" customHeight="1" x14ac:dyDescent="0.2">
      <c r="A175" s="132"/>
      <c r="B175" s="1007"/>
      <c r="C175" s="1021"/>
      <c r="D175" s="501"/>
      <c r="E175" s="1311"/>
      <c r="F175" s="491"/>
      <c r="G175" s="502"/>
      <c r="H175" s="546" t="s">
        <v>10</v>
      </c>
      <c r="I175" s="493">
        <f>SUM(I167:I167)</f>
        <v>14.7</v>
      </c>
      <c r="J175" s="503">
        <f>SUM(J167:J167)</f>
        <v>0</v>
      </c>
      <c r="K175" s="504">
        <f>SUM(K167:K167)</f>
        <v>92.5</v>
      </c>
      <c r="L175" s="494">
        <f>SUM(L167:L167)</f>
        <v>28</v>
      </c>
      <c r="M175" s="1299"/>
      <c r="N175" s="560"/>
      <c r="O175" s="562"/>
      <c r="P175" s="299"/>
      <c r="Q175" s="737"/>
      <c r="R175" s="1300"/>
      <c r="S175" s="1300"/>
    </row>
    <row r="176" spans="1:19" s="136" customFormat="1" ht="20.25" customHeight="1" x14ac:dyDescent="0.2">
      <c r="A176" s="132"/>
      <c r="B176" s="1007"/>
      <c r="C176" s="1021"/>
      <c r="D176" s="1043" t="s">
        <v>13</v>
      </c>
      <c r="E176" s="1301" t="s">
        <v>226</v>
      </c>
      <c r="F176" s="566" t="s">
        <v>122</v>
      </c>
      <c r="G176" s="667" t="s">
        <v>78</v>
      </c>
      <c r="H176" s="39" t="s">
        <v>9</v>
      </c>
      <c r="I176" s="569"/>
      <c r="J176" s="536">
        <v>55.1</v>
      </c>
      <c r="K176" s="278"/>
      <c r="L176" s="1056"/>
      <c r="M176" s="657" t="s">
        <v>227</v>
      </c>
      <c r="N176" s="1052"/>
      <c r="O176" s="668">
        <v>100</v>
      </c>
      <c r="P176" s="67"/>
      <c r="Q176" s="736"/>
      <c r="R176" s="1051"/>
      <c r="S176" s="1051"/>
    </row>
    <row r="177" spans="1:19" s="136" customFormat="1" ht="15" customHeight="1" x14ac:dyDescent="0.2">
      <c r="A177" s="132"/>
      <c r="B177" s="1007"/>
      <c r="C177" s="1021"/>
      <c r="D177" s="672"/>
      <c r="E177" s="1302"/>
      <c r="F177" s="568"/>
      <c r="G177" s="669"/>
      <c r="H177" s="492" t="s">
        <v>10</v>
      </c>
      <c r="I177" s="493">
        <f>I176</f>
        <v>0</v>
      </c>
      <c r="J177" s="503">
        <v>55.1</v>
      </c>
      <c r="K177" s="670">
        <f t="shared" ref="K177:L177" si="5">K176</f>
        <v>0</v>
      </c>
      <c r="L177" s="494">
        <f t="shared" si="5"/>
        <v>0</v>
      </c>
      <c r="M177" s="671"/>
      <c r="N177" s="735"/>
      <c r="O177" s="562"/>
      <c r="P177" s="299"/>
      <c r="Q177" s="737"/>
      <c r="R177" s="1051"/>
      <c r="S177" s="1051"/>
    </row>
    <row r="178" spans="1:19" s="136" customFormat="1" ht="14.25" customHeight="1" x14ac:dyDescent="0.2">
      <c r="A178" s="132"/>
      <c r="B178" s="1007"/>
      <c r="C178" s="128"/>
      <c r="D178" s="1043" t="s">
        <v>22</v>
      </c>
      <c r="E178" s="664" t="s">
        <v>158</v>
      </c>
      <c r="F178" s="665" t="s">
        <v>121</v>
      </c>
      <c r="G178" s="1291" t="s">
        <v>80</v>
      </c>
      <c r="H178" s="1061" t="s">
        <v>9</v>
      </c>
      <c r="I178" s="666"/>
      <c r="J178" s="1063">
        <v>811</v>
      </c>
      <c r="K178" s="626">
        <v>900</v>
      </c>
      <c r="L178" s="1035">
        <v>900</v>
      </c>
      <c r="M178" s="663" t="s">
        <v>254</v>
      </c>
      <c r="N178" s="735">
        <v>6</v>
      </c>
      <c r="O178" s="562">
        <v>4</v>
      </c>
      <c r="P178" s="299">
        <v>4</v>
      </c>
      <c r="Q178" s="737">
        <v>4</v>
      </c>
      <c r="R178" s="137"/>
    </row>
    <row r="179" spans="1:19" s="136" customFormat="1" ht="24.75" customHeight="1" x14ac:dyDescent="0.2">
      <c r="A179" s="132"/>
      <c r="B179" s="1007"/>
      <c r="C179" s="128"/>
      <c r="D179" s="1043"/>
      <c r="E179" s="498"/>
      <c r="F179" s="36"/>
      <c r="G179" s="1291"/>
      <c r="H179" s="544" t="s">
        <v>40</v>
      </c>
      <c r="I179" s="573"/>
      <c r="J179" s="1062">
        <v>80.3</v>
      </c>
      <c r="K179" s="119"/>
      <c r="L179" s="658"/>
      <c r="M179" s="554" t="s">
        <v>238</v>
      </c>
      <c r="N179" s="53"/>
      <c r="O179" s="559">
        <v>4</v>
      </c>
      <c r="P179" s="156">
        <v>4</v>
      </c>
      <c r="Q179" s="66">
        <v>4</v>
      </c>
      <c r="R179" s="137"/>
    </row>
    <row r="180" spans="1:19" s="136" customFormat="1" ht="28.5" customHeight="1" x14ac:dyDescent="0.2">
      <c r="A180" s="132"/>
      <c r="B180" s="1007"/>
      <c r="C180" s="128"/>
      <c r="D180" s="263"/>
      <c r="E180" s="266" t="s">
        <v>159</v>
      </c>
      <c r="F180" s="111"/>
      <c r="G180" s="1291"/>
      <c r="H180" s="544" t="s">
        <v>9</v>
      </c>
      <c r="I180" s="573">
        <v>253.7</v>
      </c>
      <c r="J180" s="1059"/>
      <c r="K180" s="278"/>
      <c r="L180" s="1056"/>
      <c r="M180" s="71" t="s">
        <v>239</v>
      </c>
      <c r="N180" s="53"/>
      <c r="O180" s="559">
        <v>4</v>
      </c>
      <c r="P180" s="156">
        <v>4</v>
      </c>
      <c r="Q180" s="66">
        <v>4</v>
      </c>
      <c r="R180" s="137"/>
    </row>
    <row r="181" spans="1:19" s="136" customFormat="1" ht="20.25" customHeight="1" x14ac:dyDescent="0.2">
      <c r="A181" s="132"/>
      <c r="B181" s="1007"/>
      <c r="C181" s="128"/>
      <c r="D181" s="263"/>
      <c r="E181" s="472" t="s">
        <v>160</v>
      </c>
      <c r="F181" s="111"/>
      <c r="G181" s="1291"/>
      <c r="H181" s="1061" t="s">
        <v>9</v>
      </c>
      <c r="I181" s="1064">
        <v>263.7</v>
      </c>
      <c r="J181" s="1059"/>
      <c r="K181" s="278"/>
      <c r="L181" s="280"/>
      <c r="M181" s="1303" t="s">
        <v>161</v>
      </c>
      <c r="N181" s="734">
        <v>5</v>
      </c>
      <c r="O181" s="1016">
        <v>4</v>
      </c>
      <c r="P181" s="1015">
        <v>4</v>
      </c>
      <c r="Q181" s="736">
        <v>4</v>
      </c>
      <c r="R181" s="137"/>
    </row>
    <row r="182" spans="1:19" s="136" customFormat="1" ht="15.75" customHeight="1" x14ac:dyDescent="0.2">
      <c r="A182" s="132"/>
      <c r="B182" s="1007"/>
      <c r="C182" s="738"/>
      <c r="D182" s="506"/>
      <c r="E182" s="498"/>
      <c r="F182" s="507"/>
      <c r="G182" s="1413"/>
      <c r="H182" s="546" t="s">
        <v>10</v>
      </c>
      <c r="I182" s="508">
        <f>SUM(I178:I181)</f>
        <v>517.4</v>
      </c>
      <c r="J182" s="508">
        <f>SUM(J178:J181)</f>
        <v>891.3</v>
      </c>
      <c r="K182" s="509">
        <f>SUM(K178:K181)</f>
        <v>900</v>
      </c>
      <c r="L182" s="551">
        <f>SUM(L178:L181)</f>
        <v>900</v>
      </c>
      <c r="M182" s="1304"/>
      <c r="N182" s="49"/>
      <c r="O182" s="110"/>
      <c r="P182" s="261"/>
      <c r="Q182" s="497"/>
      <c r="R182" s="137"/>
    </row>
    <row r="183" spans="1:19" s="136" customFormat="1" ht="15.75" customHeight="1" x14ac:dyDescent="0.2">
      <c r="A183" s="19"/>
      <c r="B183" s="1007"/>
      <c r="C183" s="128"/>
      <c r="D183" s="1081"/>
      <c r="E183" s="1301" t="s">
        <v>155</v>
      </c>
      <c r="F183" s="566" t="s">
        <v>122</v>
      </c>
      <c r="G183" s="1028" t="s">
        <v>78</v>
      </c>
      <c r="H183" s="1061" t="s">
        <v>9</v>
      </c>
      <c r="I183" s="1063">
        <v>9.4</v>
      </c>
      <c r="J183" s="1060"/>
      <c r="K183" s="527"/>
      <c r="L183" s="1057"/>
      <c r="M183" s="356" t="s">
        <v>148</v>
      </c>
      <c r="N183" s="561">
        <v>100</v>
      </c>
      <c r="O183" s="563"/>
      <c r="P183" s="300"/>
      <c r="Q183" s="1050"/>
      <c r="R183" s="137"/>
    </row>
    <row r="184" spans="1:19" s="136" customFormat="1" ht="15.75" customHeight="1" x14ac:dyDescent="0.2">
      <c r="A184" s="726"/>
      <c r="B184" s="727"/>
      <c r="C184" s="728"/>
      <c r="D184" s="567"/>
      <c r="E184" s="1302"/>
      <c r="F184" s="568"/>
      <c r="G184" s="175"/>
      <c r="H184" s="492" t="s">
        <v>10</v>
      </c>
      <c r="I184" s="493">
        <f>I183</f>
        <v>9.4</v>
      </c>
      <c r="J184" s="503">
        <f t="shared" ref="J184:L184" si="6">J183</f>
        <v>0</v>
      </c>
      <c r="K184" s="401">
        <f t="shared" si="6"/>
        <v>0</v>
      </c>
      <c r="L184" s="494">
        <f t="shared" si="6"/>
        <v>0</v>
      </c>
      <c r="M184" s="656"/>
      <c r="N184" s="735"/>
      <c r="O184" s="562"/>
      <c r="P184" s="299"/>
      <c r="Q184" s="737"/>
      <c r="R184" s="137"/>
    </row>
    <row r="185" spans="1:19" s="136" customFormat="1" ht="15.6" customHeight="1" thickBot="1" x14ac:dyDescent="0.25">
      <c r="A185" s="989" t="s">
        <v>6</v>
      </c>
      <c r="B185" s="997" t="s">
        <v>13</v>
      </c>
      <c r="C185" s="1324" t="s">
        <v>14</v>
      </c>
      <c r="D185" s="1325"/>
      <c r="E185" s="1325"/>
      <c r="F185" s="1325"/>
      <c r="G185" s="1325"/>
      <c r="H185" s="1325"/>
      <c r="I185" s="341">
        <f>+I141+I166+I175+I182+I177+I184</f>
        <v>961.3</v>
      </c>
      <c r="J185" s="149">
        <f>+J141+J166+J175+J182+J177</f>
        <v>2064.3000000000002</v>
      </c>
      <c r="K185" s="673">
        <f>+K141+K166+K175+K182+K177</f>
        <v>8394.6</v>
      </c>
      <c r="L185" s="630">
        <f>+L141+L166+L175+L182+L177</f>
        <v>7265.2</v>
      </c>
      <c r="M185" s="369"/>
      <c r="N185" s="1412"/>
      <c r="O185" s="1326"/>
      <c r="P185" s="1326"/>
      <c r="Q185" s="1327"/>
    </row>
    <row r="186" spans="1:19" s="136" customFormat="1" ht="15.6" customHeight="1" thickBot="1" x14ac:dyDescent="0.25">
      <c r="A186" s="24" t="s">
        <v>6</v>
      </c>
      <c r="B186" s="372" t="s">
        <v>22</v>
      </c>
      <c r="C186" s="1328" t="s">
        <v>25</v>
      </c>
      <c r="D186" s="1329"/>
      <c r="E186" s="1329"/>
      <c r="F186" s="1329"/>
      <c r="G186" s="1329"/>
      <c r="H186" s="1329"/>
      <c r="I186" s="1329"/>
      <c r="J186" s="1329"/>
      <c r="K186" s="1329"/>
      <c r="L186" s="1329"/>
      <c r="M186" s="1329"/>
      <c r="N186" s="1329"/>
      <c r="O186" s="1329"/>
      <c r="P186" s="1329"/>
      <c r="Q186" s="1330"/>
    </row>
    <row r="187" spans="1:19" s="136" customFormat="1" ht="15.6" customHeight="1" x14ac:dyDescent="0.2">
      <c r="A187" s="131" t="s">
        <v>6</v>
      </c>
      <c r="B187" s="996" t="s">
        <v>22</v>
      </c>
      <c r="C187" s="2" t="s">
        <v>6</v>
      </c>
      <c r="D187" s="250"/>
      <c r="E187" s="1263" t="s">
        <v>56</v>
      </c>
      <c r="F187" s="373" t="s">
        <v>121</v>
      </c>
      <c r="G187" s="1409" t="s">
        <v>78</v>
      </c>
      <c r="H187" s="971" t="s">
        <v>9</v>
      </c>
      <c r="I187" s="972">
        <f>1930-600</f>
        <v>1330</v>
      </c>
      <c r="J187" s="968">
        <f>1596</f>
        <v>1596</v>
      </c>
      <c r="K187" s="725">
        <v>1596</v>
      </c>
      <c r="L187" s="753">
        <v>1596</v>
      </c>
      <c r="M187" s="217" t="s">
        <v>149</v>
      </c>
      <c r="N187" s="172">
        <v>4</v>
      </c>
      <c r="O187" s="974">
        <v>7</v>
      </c>
      <c r="P187" s="374">
        <v>7</v>
      </c>
      <c r="Q187" s="1025">
        <v>7</v>
      </c>
    </row>
    <row r="188" spans="1:19" s="136" customFormat="1" ht="14.25" customHeight="1" x14ac:dyDescent="0.2">
      <c r="A188" s="132"/>
      <c r="B188" s="1007"/>
      <c r="C188" s="129"/>
      <c r="D188" s="5"/>
      <c r="E188" s="1258"/>
      <c r="F188" s="1331" t="s">
        <v>120</v>
      </c>
      <c r="G188" s="1410"/>
      <c r="H188" s="213" t="s">
        <v>40</v>
      </c>
      <c r="I188" s="392"/>
      <c r="J188" s="1077">
        <v>280</v>
      </c>
      <c r="K188" s="279"/>
      <c r="L188" s="1058"/>
      <c r="M188" s="242"/>
      <c r="N188" s="446"/>
      <c r="O188" s="395"/>
      <c r="P188" s="300"/>
      <c r="Q188" s="1004"/>
    </row>
    <row r="189" spans="1:19" s="136" customFormat="1" ht="15.75" customHeight="1" thickBot="1" x14ac:dyDescent="0.25">
      <c r="A189" s="133"/>
      <c r="B189" s="997"/>
      <c r="C189" s="3"/>
      <c r="D189" s="251"/>
      <c r="E189" s="1266"/>
      <c r="F189" s="1332"/>
      <c r="G189" s="1411"/>
      <c r="H189" s="202" t="s">
        <v>10</v>
      </c>
      <c r="I189" s="116">
        <f t="shared" ref="I189:L189" si="7">SUM(I187:I187)</f>
        <v>1330</v>
      </c>
      <c r="J189" s="114">
        <f>SUM(J187:J188)</f>
        <v>1876</v>
      </c>
      <c r="K189" s="115">
        <f t="shared" si="7"/>
        <v>1596</v>
      </c>
      <c r="L189" s="399">
        <f t="shared" si="7"/>
        <v>1596</v>
      </c>
      <c r="M189" s="1011"/>
      <c r="N189" s="541"/>
      <c r="O189" s="396"/>
      <c r="P189" s="299"/>
      <c r="Q189" s="1005"/>
    </row>
    <row r="190" spans="1:19" s="136" customFormat="1" ht="19.149999999999999" customHeight="1" x14ac:dyDescent="0.2">
      <c r="A190" s="131" t="s">
        <v>6</v>
      </c>
      <c r="B190" s="1226" t="s">
        <v>22</v>
      </c>
      <c r="C190" s="1316" t="s">
        <v>11</v>
      </c>
      <c r="D190" s="1406"/>
      <c r="E190" s="1319" t="s">
        <v>57</v>
      </c>
      <c r="F190" s="998" t="s">
        <v>121</v>
      </c>
      <c r="G190" s="1409" t="s">
        <v>78</v>
      </c>
      <c r="H190" s="201" t="s">
        <v>9</v>
      </c>
      <c r="I190" s="117">
        <f>54+36</f>
        <v>90</v>
      </c>
      <c r="J190" s="27">
        <v>92</v>
      </c>
      <c r="K190" s="1079">
        <v>92</v>
      </c>
      <c r="L190" s="1057">
        <v>92</v>
      </c>
      <c r="M190" s="1083" t="s">
        <v>26</v>
      </c>
      <c r="N190" s="446">
        <v>39</v>
      </c>
      <c r="O190" s="164">
        <v>40</v>
      </c>
      <c r="P190" s="67">
        <v>40</v>
      </c>
      <c r="Q190" s="1006">
        <v>40</v>
      </c>
    </row>
    <row r="191" spans="1:19" s="136" customFormat="1" ht="9.75" customHeight="1" x14ac:dyDescent="0.2">
      <c r="A191" s="132"/>
      <c r="B191" s="1227"/>
      <c r="C191" s="1317"/>
      <c r="D191" s="1407"/>
      <c r="E191" s="1320"/>
      <c r="F191" s="1322" t="s">
        <v>120</v>
      </c>
      <c r="G191" s="1410"/>
      <c r="H191" s="243"/>
      <c r="I191" s="390"/>
      <c r="J191" s="452"/>
      <c r="K191" s="279"/>
      <c r="L191" s="1058"/>
      <c r="N191" s="1083"/>
      <c r="O191" s="395"/>
      <c r="P191" s="300"/>
      <c r="Q191" s="1004"/>
    </row>
    <row r="192" spans="1:19" s="136" customFormat="1" ht="14.25" customHeight="1" thickBot="1" x14ac:dyDescent="0.25">
      <c r="A192" s="133"/>
      <c r="B192" s="1228"/>
      <c r="C192" s="1318"/>
      <c r="D192" s="1408"/>
      <c r="E192" s="1321"/>
      <c r="F192" s="1323"/>
      <c r="G192" s="1411"/>
      <c r="H192" s="183" t="s">
        <v>10</v>
      </c>
      <c r="I192" s="116">
        <f t="shared" ref="I192:L192" si="8">SUM(I190:I191)</f>
        <v>90</v>
      </c>
      <c r="J192" s="114">
        <f t="shared" si="8"/>
        <v>92</v>
      </c>
      <c r="K192" s="400">
        <f t="shared" si="8"/>
        <v>92</v>
      </c>
      <c r="L192" s="399">
        <f t="shared" si="8"/>
        <v>92</v>
      </c>
      <c r="M192" s="371"/>
      <c r="N192" s="1083"/>
      <c r="O192" s="477"/>
      <c r="P192" s="300"/>
      <c r="Q192" s="1004"/>
    </row>
    <row r="193" spans="1:25" s="136" customFormat="1" ht="18.600000000000001" customHeight="1" x14ac:dyDescent="0.2">
      <c r="A193" s="1273" t="s">
        <v>6</v>
      </c>
      <c r="B193" s="1227" t="s">
        <v>22</v>
      </c>
      <c r="C193" s="1348" t="s">
        <v>13</v>
      </c>
      <c r="D193" s="1263"/>
      <c r="E193" s="1263" t="s">
        <v>182</v>
      </c>
      <c r="F193" s="225" t="s">
        <v>122</v>
      </c>
      <c r="G193" s="1404" t="s">
        <v>78</v>
      </c>
      <c r="H193" s="1341" t="s">
        <v>9</v>
      </c>
      <c r="I193" s="1401"/>
      <c r="J193" s="746"/>
      <c r="K193" s="59">
        <v>20</v>
      </c>
      <c r="L193" s="520">
        <v>20</v>
      </c>
      <c r="M193" s="1343" t="s">
        <v>179</v>
      </c>
      <c r="N193" s="172"/>
      <c r="O193" s="1344"/>
      <c r="P193" s="797">
        <v>210</v>
      </c>
      <c r="Q193" s="1346">
        <v>210</v>
      </c>
    </row>
    <row r="194" spans="1:25" s="136" customFormat="1" ht="12" customHeight="1" x14ac:dyDescent="0.2">
      <c r="A194" s="1277"/>
      <c r="B194" s="1227"/>
      <c r="C194" s="1348"/>
      <c r="D194" s="1258"/>
      <c r="E194" s="1258"/>
      <c r="F194" s="36" t="s">
        <v>120</v>
      </c>
      <c r="G194" s="1405"/>
      <c r="H194" s="1341"/>
      <c r="I194" s="1402"/>
      <c r="J194" s="1073"/>
      <c r="K194" s="1044"/>
      <c r="L194" s="1004"/>
      <c r="M194" s="1285"/>
      <c r="N194" s="541"/>
      <c r="O194" s="1345"/>
      <c r="P194" s="788"/>
      <c r="Q194" s="1347"/>
    </row>
    <row r="195" spans="1:25" s="136" customFormat="1" ht="14.25" customHeight="1" x14ac:dyDescent="0.2">
      <c r="A195" s="1277"/>
      <c r="B195" s="1227"/>
      <c r="C195" s="1348"/>
      <c r="D195" s="1258"/>
      <c r="E195" s="1258"/>
      <c r="F195" s="402"/>
      <c r="G195" s="1405"/>
      <c r="H195" s="1342"/>
      <c r="I195" s="1403"/>
      <c r="J195" s="1073"/>
      <c r="K195" s="788"/>
      <c r="L195" s="1004"/>
      <c r="M195" s="1255" t="s">
        <v>135</v>
      </c>
      <c r="N195" s="1052"/>
      <c r="O195" s="786"/>
      <c r="P195" s="1015">
        <v>210</v>
      </c>
      <c r="Q195" s="1054">
        <v>210</v>
      </c>
    </row>
    <row r="196" spans="1:25" s="136" customFormat="1" ht="13.5" customHeight="1" thickBot="1" x14ac:dyDescent="0.25">
      <c r="A196" s="1274"/>
      <c r="B196" s="1228"/>
      <c r="C196" s="1349"/>
      <c r="D196" s="1266"/>
      <c r="E196" s="1266"/>
      <c r="F196" s="376"/>
      <c r="G196" s="375"/>
      <c r="H196" s="183" t="s">
        <v>10</v>
      </c>
      <c r="I196" s="340">
        <f>I193</f>
        <v>0</v>
      </c>
      <c r="J196" s="114">
        <f t="shared" ref="J196:L196" si="9">J193</f>
        <v>0</v>
      </c>
      <c r="K196" s="400">
        <f t="shared" si="9"/>
        <v>20</v>
      </c>
      <c r="L196" s="399">
        <f t="shared" si="9"/>
        <v>20</v>
      </c>
      <c r="M196" s="1256"/>
      <c r="N196" s="478"/>
      <c r="O196" s="479"/>
      <c r="P196" s="297"/>
      <c r="Q196" s="453"/>
    </row>
    <row r="197" spans="1:25" s="136" customFormat="1" ht="17.25" customHeight="1" x14ac:dyDescent="0.2">
      <c r="A197" s="1273" t="s">
        <v>6</v>
      </c>
      <c r="B197" s="1226" t="s">
        <v>22</v>
      </c>
      <c r="C197" s="1338" t="s">
        <v>22</v>
      </c>
      <c r="D197" s="1397"/>
      <c r="E197" s="1263" t="s">
        <v>253</v>
      </c>
      <c r="F197" s="225" t="s">
        <v>121</v>
      </c>
      <c r="G197" s="1399" t="s">
        <v>78</v>
      </c>
      <c r="H197" s="792" t="s">
        <v>9</v>
      </c>
      <c r="I197" s="1036">
        <v>20</v>
      </c>
      <c r="J197" s="512">
        <f>45-5</f>
        <v>40</v>
      </c>
      <c r="K197" s="1078">
        <v>60</v>
      </c>
      <c r="L197" s="512">
        <v>60</v>
      </c>
      <c r="M197" s="218" t="s">
        <v>149</v>
      </c>
      <c r="N197" s="446">
        <v>1</v>
      </c>
      <c r="O197" s="396">
        <v>2</v>
      </c>
      <c r="P197" s="299">
        <v>3</v>
      </c>
      <c r="Q197" s="1005">
        <v>3</v>
      </c>
    </row>
    <row r="198" spans="1:25" s="136" customFormat="1" ht="42" customHeight="1" x14ac:dyDescent="0.2">
      <c r="A198" s="1277"/>
      <c r="B198" s="1227"/>
      <c r="C198" s="1339"/>
      <c r="D198" s="1398"/>
      <c r="E198" s="1258"/>
      <c r="F198" s="36" t="s">
        <v>120</v>
      </c>
      <c r="G198" s="1400"/>
      <c r="H198" s="167"/>
      <c r="I198" s="391"/>
      <c r="J198" s="526"/>
      <c r="K198" s="527"/>
      <c r="L198" s="377"/>
      <c r="M198" s="6" t="s">
        <v>150</v>
      </c>
      <c r="N198" s="316">
        <v>1</v>
      </c>
      <c r="O198" s="291">
        <v>2</v>
      </c>
      <c r="P198" s="292">
        <v>3</v>
      </c>
      <c r="Q198" s="295">
        <v>3</v>
      </c>
    </row>
    <row r="199" spans="1:25" s="136" customFormat="1" ht="27.75" customHeight="1" x14ac:dyDescent="0.2">
      <c r="A199" s="1277"/>
      <c r="B199" s="1227"/>
      <c r="C199" s="1339"/>
      <c r="D199" s="1398"/>
      <c r="E199" s="1258"/>
      <c r="F199" s="36"/>
      <c r="G199" s="1400"/>
      <c r="H199" s="168"/>
      <c r="I199" s="392"/>
      <c r="J199" s="452"/>
      <c r="K199" s="527"/>
      <c r="L199" s="377"/>
      <c r="M199" s="143" t="s">
        <v>151</v>
      </c>
      <c r="N199" s="446">
        <v>3</v>
      </c>
      <c r="O199" s="378">
        <v>4</v>
      </c>
      <c r="P199" s="104">
        <v>4</v>
      </c>
      <c r="Q199" s="25">
        <v>4</v>
      </c>
    </row>
    <row r="200" spans="1:25" s="136" customFormat="1" ht="14.25" customHeight="1" thickBot="1" x14ac:dyDescent="0.25">
      <c r="A200" s="1274"/>
      <c r="B200" s="1228"/>
      <c r="C200" s="1340"/>
      <c r="D200" s="1398"/>
      <c r="E200" s="1258"/>
      <c r="F200" s="36"/>
      <c r="G200" s="1400"/>
      <c r="H200" s="183" t="s">
        <v>10</v>
      </c>
      <c r="I200" s="393">
        <f>I197</f>
        <v>20</v>
      </c>
      <c r="J200" s="388">
        <f>J197</f>
        <v>40</v>
      </c>
      <c r="K200" s="398">
        <f>K197</f>
        <v>60</v>
      </c>
      <c r="L200" s="397">
        <f>L197</f>
        <v>60</v>
      </c>
      <c r="M200" s="1070"/>
      <c r="N200" s="1053"/>
      <c r="O200" s="327"/>
      <c r="P200" s="992"/>
      <c r="Q200" s="1046"/>
    </row>
    <row r="201" spans="1:25" s="136" customFormat="1" ht="17.25" customHeight="1" thickBot="1" x14ac:dyDescent="0.25">
      <c r="A201" s="17" t="s">
        <v>6</v>
      </c>
      <c r="B201" s="241" t="s">
        <v>22</v>
      </c>
      <c r="C201" s="1376" t="s">
        <v>14</v>
      </c>
      <c r="D201" s="1377"/>
      <c r="E201" s="1377"/>
      <c r="F201" s="1377"/>
      <c r="G201" s="1377"/>
      <c r="H201" s="1378"/>
      <c r="I201" s="379">
        <f>+I189+I192+I196+I200</f>
        <v>1440</v>
      </c>
      <c r="J201" s="379">
        <f t="shared" ref="J201:L201" si="10">+J189+J192+J196+J200</f>
        <v>2008</v>
      </c>
      <c r="K201" s="645">
        <f t="shared" si="10"/>
        <v>1768</v>
      </c>
      <c r="L201" s="643">
        <f t="shared" si="10"/>
        <v>1768</v>
      </c>
      <c r="M201" s="380"/>
      <c r="N201" s="381"/>
      <c r="O201" s="381"/>
      <c r="P201" s="381"/>
      <c r="Q201" s="382"/>
    </row>
    <row r="202" spans="1:25" s="136" customFormat="1" ht="15" customHeight="1" thickBot="1" x14ac:dyDescent="0.25">
      <c r="A202" s="17" t="s">
        <v>6</v>
      </c>
      <c r="B202" s="1379" t="s">
        <v>27</v>
      </c>
      <c r="C202" s="1380"/>
      <c r="D202" s="1380"/>
      <c r="E202" s="1380"/>
      <c r="F202" s="1380"/>
      <c r="G202" s="1380"/>
      <c r="H202" s="1381"/>
      <c r="I202" s="386">
        <f>+I34+I127+I185+I201</f>
        <v>11383</v>
      </c>
      <c r="J202" s="386">
        <f>+J34+J127+J185+J201</f>
        <v>14572.130000000001</v>
      </c>
      <c r="K202" s="646">
        <f>+K34+K127+K185+K201</f>
        <v>20337.400000000001</v>
      </c>
      <c r="L202" s="644">
        <f>+L34+L127+L185+L201</f>
        <v>19160.2</v>
      </c>
      <c r="M202" s="387"/>
      <c r="N202" s="1382"/>
      <c r="O202" s="1382"/>
      <c r="P202" s="1382"/>
      <c r="Q202" s="1383"/>
    </row>
    <row r="203" spans="1:25" s="136" customFormat="1" ht="15" customHeight="1" thickBot="1" x14ac:dyDescent="0.25">
      <c r="A203" s="54" t="s">
        <v>28</v>
      </c>
      <c r="B203" s="1384" t="s">
        <v>29</v>
      </c>
      <c r="C203" s="1385"/>
      <c r="D203" s="1385"/>
      <c r="E203" s="1385"/>
      <c r="F203" s="1385"/>
      <c r="G203" s="1385"/>
      <c r="H203" s="1386"/>
      <c r="I203" s="385">
        <f>I202</f>
        <v>11383</v>
      </c>
      <c r="J203" s="385">
        <f t="shared" ref="J203:L203" si="11">J202</f>
        <v>14572.130000000001</v>
      </c>
      <c r="K203" s="404">
        <f t="shared" si="11"/>
        <v>20337.400000000001</v>
      </c>
      <c r="L203" s="403">
        <f t="shared" si="11"/>
        <v>19160.2</v>
      </c>
      <c r="M203" s="331"/>
      <c r="N203" s="332"/>
      <c r="O203" s="332"/>
      <c r="P203" s="332"/>
      <c r="Q203" s="333"/>
      <c r="R203" s="1335"/>
      <c r="S203" s="1335"/>
      <c r="T203" s="1335"/>
    </row>
    <row r="204" spans="1:25" s="29" customFormat="1" ht="19.5" customHeight="1" x14ac:dyDescent="0.2">
      <c r="A204" s="1336" t="s">
        <v>275</v>
      </c>
      <c r="B204" s="1337"/>
      <c r="C204" s="1337"/>
      <c r="D204" s="1337"/>
      <c r="E204" s="1337"/>
      <c r="F204" s="1337"/>
      <c r="G204" s="1337"/>
      <c r="H204" s="1337"/>
      <c r="I204" s="1337"/>
      <c r="J204" s="1337"/>
      <c r="K204" s="1337"/>
      <c r="L204" s="1337"/>
      <c r="M204" s="1337"/>
      <c r="N204" s="1337"/>
      <c r="O204" s="383"/>
      <c r="P204" s="383"/>
      <c r="Q204" s="384"/>
      <c r="R204" s="1335"/>
      <c r="S204" s="1335"/>
      <c r="T204" s="1335"/>
      <c r="U204" s="136"/>
      <c r="V204" s="136"/>
      <c r="W204" s="136"/>
      <c r="X204" s="136"/>
      <c r="Y204" s="136"/>
    </row>
    <row r="205" spans="1:25" s="29" customFormat="1" ht="25.5" customHeight="1" x14ac:dyDescent="0.2">
      <c r="A205" s="1336" t="s">
        <v>274</v>
      </c>
      <c r="B205" s="1336"/>
      <c r="C205" s="1336"/>
      <c r="D205" s="1336"/>
      <c r="E205" s="1336"/>
      <c r="F205" s="1336"/>
      <c r="G205" s="1336"/>
      <c r="H205" s="1336"/>
      <c r="I205" s="1336"/>
      <c r="J205" s="1336"/>
      <c r="K205" s="1336"/>
      <c r="L205" s="1336"/>
      <c r="M205" s="1336"/>
      <c r="N205" s="1336"/>
      <c r="O205" s="1336"/>
      <c r="P205" s="1336"/>
      <c r="Q205" s="1336"/>
      <c r="R205" s="1020"/>
      <c r="S205" s="1020"/>
      <c r="T205" s="1020"/>
      <c r="U205" s="136"/>
      <c r="V205" s="136"/>
      <c r="W205" s="136"/>
      <c r="X205" s="136"/>
      <c r="Y205" s="136"/>
    </row>
    <row r="206" spans="1:25" s="29" customFormat="1" ht="15.75" customHeight="1" thickBot="1" x14ac:dyDescent="0.25">
      <c r="A206" s="9"/>
      <c r="B206" s="1371" t="s">
        <v>30</v>
      </c>
      <c r="C206" s="1371"/>
      <c r="D206" s="1371"/>
      <c r="E206" s="1371"/>
      <c r="F206" s="1371"/>
      <c r="G206" s="1371"/>
      <c r="H206" s="1371"/>
      <c r="I206" s="1371"/>
      <c r="J206" s="10"/>
      <c r="K206" s="136"/>
      <c r="L206" s="136"/>
      <c r="M206" s="136"/>
      <c r="N206" s="136"/>
      <c r="O206" s="136"/>
      <c r="P206" s="136"/>
      <c r="Q206" s="136"/>
    </row>
    <row r="207" spans="1:25" s="29" customFormat="1" ht="116.25" customHeight="1" thickBot="1" x14ac:dyDescent="0.25">
      <c r="A207" s="130"/>
      <c r="B207" s="1372" t="s">
        <v>31</v>
      </c>
      <c r="C207" s="1373"/>
      <c r="D207" s="1373"/>
      <c r="E207" s="1373"/>
      <c r="F207" s="1373"/>
      <c r="G207" s="1373"/>
      <c r="H207" s="1394"/>
      <c r="I207" s="487" t="s">
        <v>207</v>
      </c>
      <c r="J207" s="285" t="s">
        <v>201</v>
      </c>
      <c r="K207" s="455" t="s">
        <v>112</v>
      </c>
      <c r="L207" s="456" t="s">
        <v>202</v>
      </c>
      <c r="M207" s="242"/>
      <c r="N207" s="136"/>
      <c r="O207" s="136"/>
      <c r="P207" s="136"/>
      <c r="Q207" s="136"/>
      <c r="R207" s="136"/>
      <c r="S207" s="136"/>
      <c r="T207" s="136"/>
    </row>
    <row r="208" spans="1:25" s="136" customFormat="1" ht="15.75" customHeight="1" x14ac:dyDescent="0.2">
      <c r="A208" s="130"/>
      <c r="B208" s="1351" t="s">
        <v>32</v>
      </c>
      <c r="C208" s="1352"/>
      <c r="D208" s="1352"/>
      <c r="E208" s="1352"/>
      <c r="F208" s="1352"/>
      <c r="G208" s="1352"/>
      <c r="H208" s="1395"/>
      <c r="I208" s="100">
        <f>+I209+I213+I214</f>
        <v>11383.000000000002</v>
      </c>
      <c r="J208" s="469">
        <f>+J209+J213+J214</f>
        <v>14272.130000000001</v>
      </c>
      <c r="K208" s="468">
        <f t="shared" ref="K208:L208" si="12">+K209+K213+K214</f>
        <v>17675.400000000001</v>
      </c>
      <c r="L208" s="457">
        <f t="shared" si="12"/>
        <v>18198.099999999999</v>
      </c>
      <c r="M208" s="11"/>
      <c r="N208" s="29"/>
      <c r="O208" s="29"/>
      <c r="P208" s="29"/>
      <c r="Q208" s="29"/>
      <c r="R208" s="29"/>
      <c r="S208" s="29"/>
      <c r="T208" s="29"/>
    </row>
    <row r="209" spans="1:20" s="136" customFormat="1" ht="16.899999999999999" customHeight="1" x14ac:dyDescent="0.2">
      <c r="A209" s="130"/>
      <c r="B209" s="1374" t="s">
        <v>75</v>
      </c>
      <c r="C209" s="1375"/>
      <c r="D209" s="1375"/>
      <c r="E209" s="1375"/>
      <c r="F209" s="1375"/>
      <c r="G209" s="1375"/>
      <c r="H209" s="1396"/>
      <c r="I209" s="47">
        <f>SUM(I210:I212)</f>
        <v>11263.900000000001</v>
      </c>
      <c r="J209" s="471">
        <f t="shared" ref="J209:L209" si="13">SUM(J210:J212)</f>
        <v>13417.730000000001</v>
      </c>
      <c r="K209" s="470">
        <f t="shared" si="13"/>
        <v>17675.400000000001</v>
      </c>
      <c r="L209" s="458">
        <f t="shared" si="13"/>
        <v>18198.099999999999</v>
      </c>
      <c r="M209" s="12"/>
      <c r="N209" s="29"/>
      <c r="O209" s="29"/>
      <c r="P209" s="29"/>
      <c r="Q209" s="29"/>
      <c r="R209" s="29"/>
      <c r="S209" s="29"/>
      <c r="T209" s="29"/>
    </row>
    <row r="210" spans="1:20" s="136" customFormat="1" x14ac:dyDescent="0.2">
      <c r="A210" s="130"/>
      <c r="B210" s="1363" t="s">
        <v>72</v>
      </c>
      <c r="C210" s="1364"/>
      <c r="D210" s="1364"/>
      <c r="E210" s="1364"/>
      <c r="F210" s="1364"/>
      <c r="G210" s="1364"/>
      <c r="H210" s="1387"/>
      <c r="I210" s="216">
        <f>SUMIF(H15:H200,"sb",I15:I200)</f>
        <v>10986.800000000001</v>
      </c>
      <c r="J210" s="45">
        <f>SUMIF(H15:H200,"sb",J15:J200)</f>
        <v>13056.630000000001</v>
      </c>
      <c r="K210" s="467">
        <f>SUMIF(H15:H200,"sb",K15:K200)</f>
        <v>14264.300000000003</v>
      </c>
      <c r="L210" s="56">
        <f>SUMIF(H15:H200,"sb",L15:L200)</f>
        <v>17837</v>
      </c>
      <c r="M210" s="12"/>
      <c r="N210" s="29"/>
      <c r="O210" s="29"/>
      <c r="P210" s="29"/>
      <c r="Q210" s="29"/>
      <c r="R210" s="29"/>
      <c r="S210" s="29"/>
      <c r="T210" s="29"/>
    </row>
    <row r="211" spans="1:20" s="136" customFormat="1" x14ac:dyDescent="0.2">
      <c r="A211" s="130"/>
      <c r="B211" s="1363" t="s">
        <v>60</v>
      </c>
      <c r="C211" s="1364"/>
      <c r="D211" s="1364"/>
      <c r="E211" s="1364"/>
      <c r="F211" s="1364"/>
      <c r="G211" s="1364"/>
      <c r="H211" s="1387"/>
      <c r="I211" s="216">
        <f>SUMIF(H16:H201,"sb(p)",I16:I201)</f>
        <v>0</v>
      </c>
      <c r="J211" s="45">
        <f>SUMIF(H16:H201,"sb(p)",J16:J201)</f>
        <v>0</v>
      </c>
      <c r="K211" s="467">
        <f>SUMIF(H16:H201,"sb(p)",K16:K201)</f>
        <v>3050</v>
      </c>
      <c r="L211" s="56">
        <f>SUMIF(H16:H201,"sb(p)",L16:L201)</f>
        <v>0</v>
      </c>
      <c r="M211" s="12"/>
      <c r="N211" s="29"/>
      <c r="O211" s="29"/>
      <c r="P211" s="29"/>
      <c r="Q211" s="29"/>
      <c r="R211" s="29"/>
      <c r="S211" s="29"/>
      <c r="T211" s="29"/>
    </row>
    <row r="212" spans="1:20" s="136" customFormat="1" ht="12.75" customHeight="1" x14ac:dyDescent="0.2">
      <c r="A212" s="130"/>
      <c r="B212" s="1365" t="s">
        <v>73</v>
      </c>
      <c r="C212" s="1366"/>
      <c r="D212" s="1366"/>
      <c r="E212" s="1366"/>
      <c r="F212" s="1366"/>
      <c r="G212" s="1366"/>
      <c r="H212" s="1388"/>
      <c r="I212" s="40">
        <f>SUMIF(H15:H200,"sb(sp)",I15:I200)</f>
        <v>277.10000000000002</v>
      </c>
      <c r="J212" s="460">
        <f>SUMIF(H15:H200,"sb(sp)",J15:J200)</f>
        <v>361.1</v>
      </c>
      <c r="K212" s="466">
        <f>SUMIF(H15:H200,"sb(sp)",K15:K200)</f>
        <v>361.1</v>
      </c>
      <c r="L212" s="57">
        <f>SUMIF(H15:H200,"sb(sp)",L15:L200)</f>
        <v>361.1</v>
      </c>
      <c r="M212" s="134"/>
      <c r="N212" s="29"/>
      <c r="O212" s="29"/>
      <c r="P212" s="29"/>
      <c r="Q212" s="29"/>
      <c r="R212" s="29"/>
      <c r="S212" s="29"/>
      <c r="T212" s="29"/>
    </row>
    <row r="213" spans="1:20" s="136" customFormat="1" ht="12.75" customHeight="1" x14ac:dyDescent="0.2">
      <c r="A213" s="130"/>
      <c r="B213" s="1367" t="s">
        <v>41</v>
      </c>
      <c r="C213" s="1368"/>
      <c r="D213" s="1368"/>
      <c r="E213" s="1368"/>
      <c r="F213" s="1368"/>
      <c r="G213" s="1368"/>
      <c r="H213" s="1389"/>
      <c r="I213" s="46">
        <f>SUMIF(H15:H200,"sb(l)",I15:I200)</f>
        <v>44.2</v>
      </c>
      <c r="J213" s="461">
        <f>SUMIF(H15:H200,"sb(l)",J15:J200)</f>
        <v>854.4</v>
      </c>
      <c r="K213" s="465">
        <f>SUMIF(H15:H200,"sb(l)",K15:K200)</f>
        <v>0</v>
      </c>
      <c r="L213" s="459">
        <f>SUMIF(H15:H200,"sb(l)",L15:L200)</f>
        <v>0</v>
      </c>
      <c r="M213" s="134"/>
      <c r="N213" s="29"/>
      <c r="O213" s="29"/>
      <c r="P213" s="29"/>
      <c r="Q213" s="29"/>
      <c r="R213" s="29"/>
      <c r="S213" s="29"/>
      <c r="T213" s="29"/>
    </row>
    <row r="214" spans="1:20" s="136" customFormat="1" ht="15" customHeight="1" x14ac:dyDescent="0.2">
      <c r="A214" s="130"/>
      <c r="B214" s="1390" t="s">
        <v>39</v>
      </c>
      <c r="C214" s="1391"/>
      <c r="D214" s="1391"/>
      <c r="E214" s="1391"/>
      <c r="F214" s="1391"/>
      <c r="G214" s="1391"/>
      <c r="H214" s="1392"/>
      <c r="I214" s="46">
        <f>SUMIF(H15:H200,"sb(spl)",I15:I200)</f>
        <v>74.900000000000006</v>
      </c>
      <c r="J214" s="461">
        <f>SUMIF(H15:H200,"sb(spl)",J15:J200)</f>
        <v>0</v>
      </c>
      <c r="K214" s="464">
        <f>SUMIF(H15:H200,"sb(spl)",K15:K200)</f>
        <v>0</v>
      </c>
      <c r="L214" s="58">
        <f>SUMIF(H15:H200,"sb(spl)",L15:L200)</f>
        <v>0</v>
      </c>
      <c r="M214" s="134"/>
      <c r="N214" s="134"/>
      <c r="O214" s="1034"/>
      <c r="P214" s="1034"/>
      <c r="Q214" s="1034"/>
    </row>
    <row r="215" spans="1:20" s="136" customFormat="1" ht="12.75" customHeight="1" thickBot="1" x14ac:dyDescent="0.25">
      <c r="A215" s="13"/>
      <c r="B215" s="1369" t="s">
        <v>10</v>
      </c>
      <c r="C215" s="1370"/>
      <c r="D215" s="1370"/>
      <c r="E215" s="1370"/>
      <c r="F215" s="1370"/>
      <c r="G215" s="1370"/>
      <c r="H215" s="1393"/>
      <c r="I215" s="38">
        <f>+I208</f>
        <v>11383.000000000002</v>
      </c>
      <c r="J215" s="462">
        <f t="shared" ref="J215:L215" si="14">+J208</f>
        <v>14272.130000000001</v>
      </c>
      <c r="K215" s="463">
        <f>+K208</f>
        <v>17675.400000000001</v>
      </c>
      <c r="L215" s="55">
        <f t="shared" si="14"/>
        <v>18198.099999999999</v>
      </c>
      <c r="M215" s="134"/>
      <c r="N215" s="134"/>
      <c r="O215" s="1034"/>
      <c r="P215" s="1034"/>
      <c r="Q215" s="1034"/>
    </row>
    <row r="216" spans="1:20" s="136" customFormat="1" ht="14.25" customHeight="1" x14ac:dyDescent="0.2">
      <c r="A216" s="13"/>
      <c r="B216" s="1351" t="s">
        <v>245</v>
      </c>
      <c r="C216" s="1352"/>
      <c r="D216" s="1352"/>
      <c r="E216" s="1352"/>
      <c r="F216" s="1352"/>
      <c r="G216" s="1352"/>
      <c r="H216" s="1352"/>
      <c r="I216" s="709">
        <f>I217</f>
        <v>0</v>
      </c>
      <c r="J216" s="704">
        <f>J217</f>
        <v>300</v>
      </c>
      <c r="K216" s="706">
        <f>K217</f>
        <v>2662</v>
      </c>
      <c r="L216" s="705">
        <f>L217</f>
        <v>962.1</v>
      </c>
      <c r="M216" s="134"/>
      <c r="N216" s="134"/>
      <c r="O216" s="1034"/>
      <c r="P216" s="1034"/>
      <c r="Q216" s="1034"/>
    </row>
    <row r="217" spans="1:20" s="136" customFormat="1" ht="15" customHeight="1" thickBot="1" x14ac:dyDescent="0.25">
      <c r="A217" s="13"/>
      <c r="B217" s="1353" t="s">
        <v>246</v>
      </c>
      <c r="C217" s="1354"/>
      <c r="D217" s="1354"/>
      <c r="E217" s="1354"/>
      <c r="F217" s="1354"/>
      <c r="G217" s="1354"/>
      <c r="H217" s="1354"/>
      <c r="I217" s="712">
        <f>SUMIF(H15:H200,"lrvb",I15:I200)</f>
        <v>0</v>
      </c>
      <c r="J217" s="713">
        <f>SUMIF(H15:H200,"lrvb",J15:J200)</f>
        <v>300</v>
      </c>
      <c r="K217" s="714">
        <f>SUMIF(H15:H200,"lrvb",K15:K200)</f>
        <v>2662</v>
      </c>
      <c r="L217" s="715">
        <f>SUMIF(H15:H200,"lrvb",L15:L200)</f>
        <v>962.1</v>
      </c>
      <c r="M217" s="134"/>
      <c r="N217" s="134"/>
      <c r="O217" s="1034"/>
      <c r="P217" s="1034"/>
      <c r="Q217" s="1034"/>
    </row>
    <row r="218" spans="1:20" s="136" customFormat="1" ht="12.75" customHeight="1" thickBot="1" x14ac:dyDescent="0.25">
      <c r="A218" s="13"/>
      <c r="B218" s="1355" t="s">
        <v>247</v>
      </c>
      <c r="C218" s="1356"/>
      <c r="D218" s="1356"/>
      <c r="E218" s="1356"/>
      <c r="F218" s="1356"/>
      <c r="G218" s="1356"/>
      <c r="H218" s="1356"/>
      <c r="I218" s="710">
        <f>I208+I216</f>
        <v>11383.000000000002</v>
      </c>
      <c r="J218" s="707">
        <f>J208+J216</f>
        <v>14572.130000000001</v>
      </c>
      <c r="K218" s="711">
        <f>K208+K216</f>
        <v>20337.400000000001</v>
      </c>
      <c r="L218" s="708">
        <f>L208+L216</f>
        <v>19160.199999999997</v>
      </c>
      <c r="M218" s="134"/>
      <c r="N218" s="134"/>
      <c r="O218" s="1034"/>
      <c r="P218" s="1034"/>
      <c r="Q218" s="1034"/>
    </row>
    <row r="219" spans="1:20" s="136" customFormat="1" ht="15" customHeight="1" x14ac:dyDescent="0.2">
      <c r="A219" s="41"/>
      <c r="B219" s="700"/>
      <c r="C219" s="700"/>
      <c r="D219" s="700"/>
      <c r="E219" s="701"/>
      <c r="F219" s="702" t="s">
        <v>48</v>
      </c>
      <c r="G219" s="702"/>
      <c r="H219" s="702"/>
      <c r="I219" s="702"/>
      <c r="J219" s="701"/>
      <c r="K219" s="701"/>
      <c r="L219" s="703"/>
      <c r="M219" s="134"/>
      <c r="N219" s="301"/>
    </row>
    <row r="221" spans="1:20" x14ac:dyDescent="0.2">
      <c r="J221" s="612"/>
    </row>
    <row r="222" spans="1:20" x14ac:dyDescent="0.2">
      <c r="I222" s="163"/>
      <c r="J222" s="613"/>
      <c r="K222" s="163"/>
    </row>
    <row r="223" spans="1:20" x14ac:dyDescent="0.2">
      <c r="J223" s="27"/>
    </row>
    <row r="224" spans="1:20" x14ac:dyDescent="0.2">
      <c r="J224" s="612"/>
    </row>
  </sheetData>
  <mergeCells count="192">
    <mergeCell ref="N1:Q1"/>
    <mergeCell ref="A3:Q3"/>
    <mergeCell ref="A4:Q4"/>
    <mergeCell ref="A5:Q5"/>
    <mergeCell ref="M7:Q7"/>
    <mergeCell ref="A8:A10"/>
    <mergeCell ref="B8:B10"/>
    <mergeCell ref="C8:C10"/>
    <mergeCell ref="D8:D10"/>
    <mergeCell ref="E8:E10"/>
    <mergeCell ref="L8:L10"/>
    <mergeCell ref="M8:Q8"/>
    <mergeCell ref="M9:M10"/>
    <mergeCell ref="N9:N10"/>
    <mergeCell ref="O9:Q9"/>
    <mergeCell ref="A11:Q11"/>
    <mergeCell ref="F8:F10"/>
    <mergeCell ref="G8:G10"/>
    <mergeCell ref="H8:H10"/>
    <mergeCell ref="I8:I10"/>
    <mergeCell ref="J8:J10"/>
    <mergeCell ref="K8:K10"/>
    <mergeCell ref="G20:G23"/>
    <mergeCell ref="M22:M23"/>
    <mergeCell ref="A24:A26"/>
    <mergeCell ref="B24:B26"/>
    <mergeCell ref="C24:C26"/>
    <mergeCell ref="E24:E26"/>
    <mergeCell ref="F24:F26"/>
    <mergeCell ref="A12:Q12"/>
    <mergeCell ref="B13:Q13"/>
    <mergeCell ref="C14:Q14"/>
    <mergeCell ref="E15:E16"/>
    <mergeCell ref="M18:M19"/>
    <mergeCell ref="A20:A23"/>
    <mergeCell ref="B20:B23"/>
    <mergeCell ref="C20:C23"/>
    <mergeCell ref="E20:E23"/>
    <mergeCell ref="F20:F23"/>
    <mergeCell ref="E31:E33"/>
    <mergeCell ref="F31:F33"/>
    <mergeCell ref="G31:G33"/>
    <mergeCell ref="H31:H32"/>
    <mergeCell ref="M32:M33"/>
    <mergeCell ref="G34:H34"/>
    <mergeCell ref="R24:S27"/>
    <mergeCell ref="M25:M26"/>
    <mergeCell ref="N25:N26"/>
    <mergeCell ref="E27:E30"/>
    <mergeCell ref="F27:F30"/>
    <mergeCell ref="G27:G30"/>
    <mergeCell ref="M29:M30"/>
    <mergeCell ref="E50:E52"/>
    <mergeCell ref="E60:E62"/>
    <mergeCell ref="E67:E69"/>
    <mergeCell ref="E79:E80"/>
    <mergeCell ref="F79:F84"/>
    <mergeCell ref="R79:U79"/>
    <mergeCell ref="N34:Q34"/>
    <mergeCell ref="C35:Q35"/>
    <mergeCell ref="E36:E37"/>
    <mergeCell ref="G36:G38"/>
    <mergeCell ref="E38:E40"/>
    <mergeCell ref="G40:G44"/>
    <mergeCell ref="O87:O89"/>
    <mergeCell ref="P87:P89"/>
    <mergeCell ref="Q87:Q89"/>
    <mergeCell ref="G88:G89"/>
    <mergeCell ref="E96:E100"/>
    <mergeCell ref="H96:H100"/>
    <mergeCell ref="I96:I100"/>
    <mergeCell ref="D85:D86"/>
    <mergeCell ref="E85:E86"/>
    <mergeCell ref="H85:H86"/>
    <mergeCell ref="D87:D89"/>
    <mergeCell ref="E87:E89"/>
    <mergeCell ref="M87:M88"/>
    <mergeCell ref="G111:G112"/>
    <mergeCell ref="M111:M112"/>
    <mergeCell ref="N111:N112"/>
    <mergeCell ref="O111:O112"/>
    <mergeCell ref="P111:P112"/>
    <mergeCell ref="Q111:Q112"/>
    <mergeCell ref="E106:E107"/>
    <mergeCell ref="A108:A112"/>
    <mergeCell ref="B108:B112"/>
    <mergeCell ref="C108:C112"/>
    <mergeCell ref="E108:E112"/>
    <mergeCell ref="F108:F112"/>
    <mergeCell ref="R118:S118"/>
    <mergeCell ref="A120:A121"/>
    <mergeCell ref="B120:B121"/>
    <mergeCell ref="C120:C121"/>
    <mergeCell ref="E120:E121"/>
    <mergeCell ref="M120:M121"/>
    <mergeCell ref="E113:E114"/>
    <mergeCell ref="G113:G114"/>
    <mergeCell ref="M113:M114"/>
    <mergeCell ref="N113:N114"/>
    <mergeCell ref="E115:E119"/>
    <mergeCell ref="G115:G116"/>
    <mergeCell ref="M118:M119"/>
    <mergeCell ref="M124:M126"/>
    <mergeCell ref="P124:P126"/>
    <mergeCell ref="Q124:Q126"/>
    <mergeCell ref="C127:H127"/>
    <mergeCell ref="M127:Q127"/>
    <mergeCell ref="C128:Q128"/>
    <mergeCell ref="A122:A123"/>
    <mergeCell ref="B122:B123"/>
    <mergeCell ref="E122:E123"/>
    <mergeCell ref="G122:G123"/>
    <mergeCell ref="A124:A126"/>
    <mergeCell ref="B124:B126"/>
    <mergeCell ref="C124:C126"/>
    <mergeCell ref="E124:E126"/>
    <mergeCell ref="G124:G126"/>
    <mergeCell ref="O140:O141"/>
    <mergeCell ref="P140:P141"/>
    <mergeCell ref="Q140:Q141"/>
    <mergeCell ref="E143:E145"/>
    <mergeCell ref="M157:M158"/>
    <mergeCell ref="R161:S162"/>
    <mergeCell ref="G130:G132"/>
    <mergeCell ref="E137:E138"/>
    <mergeCell ref="M137:M138"/>
    <mergeCell ref="N137:N138"/>
    <mergeCell ref="E140:E141"/>
    <mergeCell ref="G140:G141"/>
    <mergeCell ref="N140:N141"/>
    <mergeCell ref="M174:M175"/>
    <mergeCell ref="R175:S175"/>
    <mergeCell ref="E176:E177"/>
    <mergeCell ref="G178:G182"/>
    <mergeCell ref="M181:M182"/>
    <mergeCell ref="E183:E184"/>
    <mergeCell ref="E167:E175"/>
    <mergeCell ref="H167:H174"/>
    <mergeCell ref="I167:I174"/>
    <mergeCell ref="J167:J174"/>
    <mergeCell ref="K167:K174"/>
    <mergeCell ref="L167:L174"/>
    <mergeCell ref="B190:B192"/>
    <mergeCell ref="C190:C192"/>
    <mergeCell ref="D190:D192"/>
    <mergeCell ref="E190:E192"/>
    <mergeCell ref="G190:G192"/>
    <mergeCell ref="F191:F192"/>
    <mergeCell ref="C185:H185"/>
    <mergeCell ref="N185:Q185"/>
    <mergeCell ref="C186:Q186"/>
    <mergeCell ref="E187:E189"/>
    <mergeCell ref="G187:G189"/>
    <mergeCell ref="F188:F189"/>
    <mergeCell ref="H193:H195"/>
    <mergeCell ref="I193:I195"/>
    <mergeCell ref="M193:M194"/>
    <mergeCell ref="O193:O194"/>
    <mergeCell ref="Q193:Q194"/>
    <mergeCell ref="M195:M196"/>
    <mergeCell ref="A193:A196"/>
    <mergeCell ref="B193:B196"/>
    <mergeCell ref="C193:C196"/>
    <mergeCell ref="D193:D196"/>
    <mergeCell ref="E193:E196"/>
    <mergeCell ref="G193:G195"/>
    <mergeCell ref="C201:H201"/>
    <mergeCell ref="B202:H202"/>
    <mergeCell ref="N202:Q202"/>
    <mergeCell ref="B203:H203"/>
    <mergeCell ref="R203:T204"/>
    <mergeCell ref="A204:N204"/>
    <mergeCell ref="A197:A200"/>
    <mergeCell ref="B197:B200"/>
    <mergeCell ref="C197:C200"/>
    <mergeCell ref="D197:D200"/>
    <mergeCell ref="E197:E200"/>
    <mergeCell ref="G197:G200"/>
    <mergeCell ref="B217:H217"/>
    <mergeCell ref="B218:H218"/>
    <mergeCell ref="B211:H211"/>
    <mergeCell ref="B212:H212"/>
    <mergeCell ref="B213:H213"/>
    <mergeCell ref="B214:H214"/>
    <mergeCell ref="B215:H215"/>
    <mergeCell ref="B216:H216"/>
    <mergeCell ref="A205:Q205"/>
    <mergeCell ref="B206:I206"/>
    <mergeCell ref="B207:H207"/>
    <mergeCell ref="B208:H208"/>
    <mergeCell ref="B209:H209"/>
    <mergeCell ref="B210:H210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4</vt:i4>
      </vt:variant>
    </vt:vector>
  </HeadingPairs>
  <TitlesOfParts>
    <vt:vector size="7" baseType="lpstr">
      <vt:lpstr>11 programa</vt:lpstr>
      <vt:lpstr>Lyginamasis variantas</vt:lpstr>
      <vt:lpstr>Aiškinamoji lentelė</vt:lpstr>
      <vt:lpstr>'11 programa'!Print_Area</vt:lpstr>
      <vt:lpstr>'Lyginamasis variantas'!Print_Area</vt:lpstr>
      <vt:lpstr>'11 programa'!Print_Titles</vt:lpstr>
      <vt:lpstr>'Lyginamasis variantas'!Print_Titles</vt:lpstr>
    </vt:vector>
  </TitlesOfParts>
  <Company>valdyba.lan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Asta Česnauskienė</cp:lastModifiedBy>
  <cp:lastPrinted>2023-01-24T09:03:13Z</cp:lastPrinted>
  <dcterms:created xsi:type="dcterms:W3CDTF">2015-11-25T08:18:21Z</dcterms:created>
  <dcterms:modified xsi:type="dcterms:W3CDTF">2023-01-30T08:41:07Z</dcterms:modified>
</cp:coreProperties>
</file>