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luosnis\Kmsa\Savivaldybės administracija\BENDROSIOS VALDYMO FUNKCIJOS\Strateginio planavimo skyrius\SVP PLANAI\2023-2025 SVP\SPRENDIMAS\"/>
    </mc:Choice>
  </mc:AlternateContent>
  <bookViews>
    <workbookView xWindow="-120" yWindow="-120" windowWidth="29040" windowHeight="15840" firstSheet="1" activeTab="1"/>
  </bookViews>
  <sheets>
    <sheet name="Aiškinamoji lentelė" sheetId="14" state="hidden" r:id="rId1"/>
    <sheet name="12 programa" sheetId="15" r:id="rId2"/>
  </sheets>
  <definedNames>
    <definedName name="_xlnm.Print_Area" localSheetId="1">'12 programa'!$A$1:$M$258</definedName>
    <definedName name="_xlnm.Print_Area" localSheetId="0">'Aiškinamoji lentelė'!$A$1:$Q$297</definedName>
    <definedName name="_xlnm.Print_Titles" localSheetId="1">'12 programa'!$8:$10</definedName>
    <definedName name="_xlnm.Print_Titles" localSheetId="0">'Aiškinamoji lentelė'!$7:$9</definedName>
  </definedNames>
  <calcPr calcId="191029"/>
</workbook>
</file>

<file path=xl/calcChain.xml><?xml version="1.0" encoding="utf-8"?>
<calcChain xmlns="http://schemas.openxmlformats.org/spreadsheetml/2006/main">
  <c r="I166" i="15" l="1"/>
  <c r="H166" i="15"/>
  <c r="G166" i="15"/>
  <c r="I242" i="15"/>
  <c r="I241" i="15" s="1"/>
  <c r="I240" i="15" s="1"/>
  <c r="I256" i="15" s="1"/>
  <c r="I243" i="15"/>
  <c r="I244" i="15"/>
  <c r="I245" i="15"/>
  <c r="I246" i="15"/>
  <c r="I247" i="15"/>
  <c r="I248" i="15"/>
  <c r="I249" i="15"/>
  <c r="I250" i="15"/>
  <c r="I251" i="15"/>
  <c r="I252" i="15"/>
  <c r="H242" i="15"/>
  <c r="H243" i="15"/>
  <c r="H241" i="15" s="1"/>
  <c r="H240" i="15" s="1"/>
  <c r="H256" i="15" s="1"/>
  <c r="H244" i="15"/>
  <c r="H245" i="15"/>
  <c r="H246" i="15"/>
  <c r="H247" i="15"/>
  <c r="H248" i="15"/>
  <c r="H249" i="15"/>
  <c r="H250" i="15"/>
  <c r="H251" i="15"/>
  <c r="H252" i="15"/>
  <c r="G242" i="15"/>
  <c r="G243" i="15"/>
  <c r="G244" i="15"/>
  <c r="G241" i="15" s="1"/>
  <c r="G240" i="15" s="1"/>
  <c r="G256" i="15" s="1"/>
  <c r="G245" i="15"/>
  <c r="G246" i="15"/>
  <c r="G247" i="15"/>
  <c r="G248" i="15"/>
  <c r="G249" i="15"/>
  <c r="G250" i="15"/>
  <c r="G251" i="15"/>
  <c r="G252" i="15"/>
  <c r="G254" i="15"/>
  <c r="G255" i="15"/>
  <c r="G253" i="15"/>
  <c r="I67" i="15"/>
  <c r="H67" i="15"/>
  <c r="G67" i="15"/>
  <c r="I58" i="15"/>
  <c r="H58" i="15"/>
  <c r="G58" i="15"/>
  <c r="I230" i="15"/>
  <c r="H230" i="15"/>
  <c r="G230" i="15"/>
  <c r="I217" i="15"/>
  <c r="H217" i="15"/>
  <c r="G217" i="15"/>
  <c r="I201" i="15"/>
  <c r="H201" i="15"/>
  <c r="H202" i="15" s="1"/>
  <c r="G201" i="15"/>
  <c r="G202" i="15" s="1"/>
  <c r="I160" i="15"/>
  <c r="H160" i="15"/>
  <c r="G160" i="15"/>
  <c r="I158" i="15"/>
  <c r="H158" i="15"/>
  <c r="G158" i="15"/>
  <c r="I145" i="15"/>
  <c r="H145" i="15"/>
  <c r="G145" i="15"/>
  <c r="I143" i="15"/>
  <c r="H143" i="15"/>
  <c r="G143" i="15"/>
  <c r="I136" i="15"/>
  <c r="H136" i="15"/>
  <c r="G136" i="15"/>
  <c r="I43" i="15"/>
  <c r="H43" i="15"/>
  <c r="G43" i="15"/>
  <c r="I175" i="15"/>
  <c r="I178" i="15" s="1"/>
  <c r="I172" i="15"/>
  <c r="I170" i="15"/>
  <c r="I147" i="15"/>
  <c r="I149" i="15"/>
  <c r="I177" i="15"/>
  <c r="H175" i="15"/>
  <c r="H172" i="15"/>
  <c r="H170" i="15"/>
  <c r="H147" i="15"/>
  <c r="H149" i="15"/>
  <c r="H177" i="15"/>
  <c r="H178" i="15"/>
  <c r="G175" i="15"/>
  <c r="G172" i="15"/>
  <c r="G170" i="15"/>
  <c r="G147" i="15"/>
  <c r="G149" i="15"/>
  <c r="G177" i="15"/>
  <c r="G178" i="15"/>
  <c r="I51" i="15"/>
  <c r="I68" i="15" s="1"/>
  <c r="I47" i="15"/>
  <c r="I45" i="15"/>
  <c r="I54" i="15"/>
  <c r="I56" i="15"/>
  <c r="I65" i="15"/>
  <c r="I61" i="15"/>
  <c r="H51" i="15"/>
  <c r="H68" i="15" s="1"/>
  <c r="H47" i="15"/>
  <c r="H45" i="15"/>
  <c r="H54" i="15"/>
  <c r="H56" i="15"/>
  <c r="H65" i="15"/>
  <c r="H61" i="15"/>
  <c r="G51" i="15"/>
  <c r="G68" i="15" s="1"/>
  <c r="G47" i="15"/>
  <c r="G45" i="15"/>
  <c r="G54" i="15"/>
  <c r="G56" i="15"/>
  <c r="G65" i="15"/>
  <c r="G61" i="15"/>
  <c r="I254" i="15"/>
  <c r="I253" i="15" s="1"/>
  <c r="I255" i="15"/>
  <c r="H210" i="15"/>
  <c r="H254" i="15"/>
  <c r="H255" i="15"/>
  <c r="H253" i="15"/>
  <c r="G209" i="15"/>
  <c r="G214" i="15"/>
  <c r="I233" i="15"/>
  <c r="I234" i="15" s="1"/>
  <c r="I202" i="15"/>
  <c r="H233" i="15"/>
  <c r="H234" i="15" s="1"/>
  <c r="H235" i="15" s="1"/>
  <c r="H236" i="15" s="1"/>
  <c r="G233" i="15"/>
  <c r="G234" i="15" s="1"/>
  <c r="I18" i="14"/>
  <c r="L64" i="14"/>
  <c r="K64" i="14"/>
  <c r="J64" i="14"/>
  <c r="L74" i="14"/>
  <c r="K74" i="14"/>
  <c r="J74" i="14"/>
  <c r="L34" i="14"/>
  <c r="K34" i="14"/>
  <c r="J34" i="14"/>
  <c r="L190" i="14"/>
  <c r="K190" i="14"/>
  <c r="J190" i="14"/>
  <c r="L179" i="14"/>
  <c r="L191" i="14" s="1"/>
  <c r="K179" i="14"/>
  <c r="K278" i="14" s="1"/>
  <c r="K277" i="14" s="1"/>
  <c r="K276" i="14" s="1"/>
  <c r="K295" i="14" s="1"/>
  <c r="J179" i="14"/>
  <c r="L177" i="14"/>
  <c r="K177" i="14"/>
  <c r="J177" i="14"/>
  <c r="L176" i="14"/>
  <c r="K176" i="14"/>
  <c r="J176" i="14"/>
  <c r="J191" i="14" s="1"/>
  <c r="J219" i="14" s="1"/>
  <c r="K245" i="14"/>
  <c r="K289" i="14" s="1"/>
  <c r="J250" i="14"/>
  <c r="J244" i="14"/>
  <c r="L56" i="14"/>
  <c r="K56" i="14"/>
  <c r="J56" i="14"/>
  <c r="L218" i="14"/>
  <c r="K218" i="14"/>
  <c r="J218" i="14"/>
  <c r="I218" i="14"/>
  <c r="L47" i="14"/>
  <c r="K47" i="14"/>
  <c r="J47" i="14"/>
  <c r="I44" i="14"/>
  <c r="I47" i="14" s="1"/>
  <c r="J240" i="14"/>
  <c r="J241" i="14" s="1"/>
  <c r="J278" i="14"/>
  <c r="J277" i="14" s="1"/>
  <c r="J276" i="14" s="1"/>
  <c r="L280" i="14"/>
  <c r="K280" i="14"/>
  <c r="J280" i="14"/>
  <c r="I280" i="14"/>
  <c r="L294" i="14"/>
  <c r="K294" i="14"/>
  <c r="J294" i="14"/>
  <c r="J293" i="14"/>
  <c r="I294" i="14"/>
  <c r="L240" i="14"/>
  <c r="K240" i="14"/>
  <c r="I240" i="14"/>
  <c r="I265" i="14"/>
  <c r="J205" i="14"/>
  <c r="L167" i="14"/>
  <c r="K167" i="14"/>
  <c r="J167" i="14"/>
  <c r="I76" i="14"/>
  <c r="L76" i="14"/>
  <c r="K76" i="14"/>
  <c r="J76" i="14"/>
  <c r="I79" i="14"/>
  <c r="L213" i="14"/>
  <c r="K213" i="14"/>
  <c r="J213" i="14"/>
  <c r="I213" i="14"/>
  <c r="K71" i="14"/>
  <c r="L71" i="14"/>
  <c r="J71" i="14"/>
  <c r="K67" i="14"/>
  <c r="L67" i="14"/>
  <c r="J67" i="14"/>
  <c r="I71" i="14"/>
  <c r="I67" i="14"/>
  <c r="I146" i="14"/>
  <c r="K200" i="14"/>
  <c r="I42" i="14"/>
  <c r="L293" i="14"/>
  <c r="K293" i="14"/>
  <c r="J292" i="14"/>
  <c r="J291" i="14" s="1"/>
  <c r="L290" i="14"/>
  <c r="K290" i="14"/>
  <c r="J290" i="14"/>
  <c r="L289" i="14"/>
  <c r="J289" i="14"/>
  <c r="L288" i="14"/>
  <c r="K288" i="14"/>
  <c r="J288" i="14"/>
  <c r="L287" i="14"/>
  <c r="K287" i="14"/>
  <c r="J287" i="14"/>
  <c r="L286" i="14"/>
  <c r="K286" i="14"/>
  <c r="J286" i="14"/>
  <c r="J285" i="14"/>
  <c r="L284" i="14"/>
  <c r="K284" i="14"/>
  <c r="J284" i="14"/>
  <c r="L283" i="14"/>
  <c r="K283" i="14"/>
  <c r="J283" i="14"/>
  <c r="L282" i="14"/>
  <c r="K282" i="14"/>
  <c r="J282" i="14"/>
  <c r="L281" i="14"/>
  <c r="K281" i="14"/>
  <c r="J281" i="14"/>
  <c r="L279" i="14"/>
  <c r="K279" i="14"/>
  <c r="J279" i="14"/>
  <c r="J268" i="14"/>
  <c r="K268" i="14"/>
  <c r="L268" i="14"/>
  <c r="J265" i="14"/>
  <c r="K265" i="14"/>
  <c r="L265" i="14"/>
  <c r="J252" i="14"/>
  <c r="K252" i="14"/>
  <c r="L252" i="14"/>
  <c r="L253" i="14" s="1"/>
  <c r="L269" i="14" s="1"/>
  <c r="J249" i="14"/>
  <c r="J253" i="14" s="1"/>
  <c r="L249" i="14"/>
  <c r="K241" i="14"/>
  <c r="L241" i="14"/>
  <c r="J211" i="14"/>
  <c r="K211" i="14"/>
  <c r="K219" i="14" s="1"/>
  <c r="L211" i="14"/>
  <c r="L219" i="14" s="1"/>
  <c r="J207" i="14"/>
  <c r="K207" i="14"/>
  <c r="L207" i="14"/>
  <c r="K205" i="14"/>
  <c r="L205" i="14"/>
  <c r="J200" i="14"/>
  <c r="L200" i="14"/>
  <c r="K191" i="14"/>
  <c r="J173" i="14"/>
  <c r="K173" i="14"/>
  <c r="L173" i="14"/>
  <c r="J79" i="14"/>
  <c r="K79" i="14"/>
  <c r="L79" i="14"/>
  <c r="J61" i="14"/>
  <c r="K61" i="14"/>
  <c r="L61" i="14"/>
  <c r="J59" i="14"/>
  <c r="K59" i="14"/>
  <c r="L59" i="14"/>
  <c r="J52" i="14"/>
  <c r="K52" i="14"/>
  <c r="L52" i="14"/>
  <c r="L80" i="14" s="1"/>
  <c r="J50" i="14"/>
  <c r="K50" i="14"/>
  <c r="L50" i="14"/>
  <c r="J42" i="14"/>
  <c r="K42" i="14"/>
  <c r="L42" i="14"/>
  <c r="J39" i="14"/>
  <c r="J48" i="14" s="1"/>
  <c r="J80" i="14" s="1"/>
  <c r="K39" i="14"/>
  <c r="K48" i="14" s="1"/>
  <c r="L39" i="14"/>
  <c r="J36" i="14"/>
  <c r="K36" i="14"/>
  <c r="L36" i="14"/>
  <c r="J30" i="14"/>
  <c r="K30" i="14"/>
  <c r="L30" i="14"/>
  <c r="J23" i="14"/>
  <c r="K23" i="14"/>
  <c r="K285" i="14"/>
  <c r="L23" i="14"/>
  <c r="L285" i="14"/>
  <c r="L48" i="14"/>
  <c r="K292" i="14"/>
  <c r="K291" i="14" s="1"/>
  <c r="L292" i="14"/>
  <c r="L291" i="14" s="1"/>
  <c r="I26" i="14"/>
  <c r="I285" i="14" s="1"/>
  <c r="I25" i="14"/>
  <c r="I201" i="14"/>
  <c r="I205" i="14" s="1"/>
  <c r="I182" i="14"/>
  <c r="I191" i="14" s="1"/>
  <c r="I172" i="14"/>
  <c r="I173" i="14" s="1"/>
  <c r="I169" i="14"/>
  <c r="I165" i="14"/>
  <c r="I150" i="14"/>
  <c r="I141" i="14"/>
  <c r="I138" i="14"/>
  <c r="I101" i="14"/>
  <c r="I89" i="14"/>
  <c r="I84" i="14"/>
  <c r="I167" i="14" s="1"/>
  <c r="I55" i="14"/>
  <c r="I53" i="14"/>
  <c r="I171" i="14"/>
  <c r="I200" i="14"/>
  <c r="I162" i="14"/>
  <c r="I137" i="14"/>
  <c r="I121" i="14"/>
  <c r="I111" i="14"/>
  <c r="I99" i="14"/>
  <c r="I74" i="14"/>
  <c r="I102" i="14"/>
  <c r="I59" i="14"/>
  <c r="I293" i="14"/>
  <c r="I292" i="14"/>
  <c r="I291" i="14" s="1"/>
  <c r="I290" i="14"/>
  <c r="I289" i="14"/>
  <c r="I288" i="14"/>
  <c r="I287" i="14"/>
  <c r="I286" i="14"/>
  <c r="I284" i="14"/>
  <c r="I283" i="14"/>
  <c r="I282" i="14"/>
  <c r="I281" i="14"/>
  <c r="I268" i="14"/>
  <c r="I252" i="14"/>
  <c r="I249" i="14"/>
  <c r="I253" i="14" s="1"/>
  <c r="I269" i="14" s="1"/>
  <c r="I241" i="14"/>
  <c r="I211" i="14"/>
  <c r="I219" i="14" s="1"/>
  <c r="I207" i="14"/>
  <c r="I64" i="14"/>
  <c r="I61" i="14"/>
  <c r="I56" i="14"/>
  <c r="I52" i="14"/>
  <c r="I50" i="14"/>
  <c r="I39" i="14"/>
  <c r="I36" i="14"/>
  <c r="I34" i="14"/>
  <c r="I23" i="14"/>
  <c r="K80" i="14" l="1"/>
  <c r="G235" i="15"/>
  <c r="G236" i="15" s="1"/>
  <c r="J295" i="14"/>
  <c r="L270" i="14"/>
  <c r="L271" i="14" s="1"/>
  <c r="J269" i="14"/>
  <c r="J270" i="14" s="1"/>
  <c r="J271" i="14" s="1"/>
  <c r="I235" i="15"/>
  <c r="I236" i="15" s="1"/>
  <c r="I279" i="14"/>
  <c r="L278" i="14"/>
  <c r="L277" i="14" s="1"/>
  <c r="L276" i="14" s="1"/>
  <c r="L295" i="14" s="1"/>
  <c r="I278" i="14"/>
  <c r="K249" i="14"/>
  <c r="K253" i="14" s="1"/>
  <c r="K269" i="14" s="1"/>
  <c r="K270" i="14" s="1"/>
  <c r="K271" i="14" s="1"/>
  <c r="I30" i="14"/>
  <c r="I48" i="14" s="1"/>
  <c r="I80" i="14" s="1"/>
  <c r="I270" i="14" s="1"/>
  <c r="I271" i="14" s="1"/>
  <c r="I277" i="14" l="1"/>
  <c r="I276" i="14" s="1"/>
  <c r="I295" i="14" s="1"/>
</calcChain>
</file>

<file path=xl/comments1.xml><?xml version="1.0" encoding="utf-8"?>
<comments xmlns="http://schemas.openxmlformats.org/spreadsheetml/2006/main">
  <authors>
    <author>Asta Česnauskienė</author>
    <author>Snieguole Kacerauskaite</author>
  </authors>
  <commentList>
    <comment ref="F25" authorId="0" shapeId="0">
      <text>
        <r>
          <rPr>
            <sz val="9"/>
            <color indexed="81"/>
            <rFont val="Tahoma"/>
            <family val="2"/>
            <charset val="186"/>
          </rPr>
          <t xml:space="preserve">P-2.4.1.1
P-2.4.1.3
</t>
        </r>
      </text>
    </comment>
    <comment ref="E31" authorId="0" shapeId="0">
      <text>
        <r>
          <rPr>
            <sz val="9"/>
            <color indexed="81"/>
            <rFont val="Tahoma"/>
            <family val="2"/>
            <charset val="186"/>
          </rPr>
          <t>Pagalbą socialinę riziką patiriančioms šeimoms teikia BĮ Klaipėdos miesto šeimos ir vaiko gerovės centras.</t>
        </r>
      </text>
    </comment>
    <comment ref="F36" authorId="0" shapeId="0">
      <text>
        <r>
          <rPr>
            <sz val="9"/>
            <color indexed="81"/>
            <rFont val="Tahoma"/>
            <family val="2"/>
            <charset val="186"/>
          </rPr>
          <t xml:space="preserve">P-2.4.1.9
</t>
        </r>
      </text>
    </comment>
    <comment ref="F38" authorId="0" shapeId="0">
      <text>
        <r>
          <rPr>
            <sz val="9"/>
            <color indexed="81"/>
            <rFont val="Tahoma"/>
            <family val="2"/>
            <charset val="186"/>
          </rPr>
          <t>P-2.4.1.9</t>
        </r>
        <r>
          <rPr>
            <sz val="9"/>
            <color indexed="81"/>
            <rFont val="Tahoma"/>
            <family val="2"/>
            <charset val="186"/>
          </rPr>
          <t xml:space="preserve">
</t>
        </r>
      </text>
    </comment>
    <comment ref="F40" authorId="1" shapeId="0">
      <text>
        <r>
          <rPr>
            <b/>
            <sz val="9"/>
            <color indexed="81"/>
            <rFont val="Tahoma"/>
            <family val="2"/>
            <charset val="186"/>
          </rPr>
          <t>6.3. Socialinių paslaugų plėtra</t>
        </r>
        <r>
          <rPr>
            <sz val="9"/>
            <color indexed="81"/>
            <rFont val="Tahoma"/>
            <family val="2"/>
            <charset val="186"/>
          </rPr>
          <t xml:space="preserve">
6.3.3. Budinčių globėjų skaičius per metus </t>
        </r>
      </text>
    </comment>
    <comment ref="F41" authorId="0" shapeId="0">
      <text>
        <r>
          <rPr>
            <sz val="9"/>
            <color indexed="81"/>
            <rFont val="Tahoma"/>
            <family val="2"/>
            <charset val="186"/>
          </rPr>
          <t xml:space="preserve">P-2.4.1.2
</t>
        </r>
      </text>
    </comment>
    <comment ref="F45" authorId="0" shapeId="0">
      <text>
        <r>
          <rPr>
            <sz val="9"/>
            <color indexed="81"/>
            <rFont val="Tahoma"/>
            <family val="2"/>
            <charset val="186"/>
          </rPr>
          <t xml:space="preserve">P-2.4.1.1
</t>
        </r>
      </text>
    </comment>
    <comment ref="F46" authorId="1" shapeId="0">
      <text>
        <r>
          <rPr>
            <b/>
            <sz val="9"/>
            <color indexed="81"/>
            <rFont val="Tahoma"/>
            <family val="2"/>
            <charset val="186"/>
          </rPr>
          <t>6.3. Socialinių paslaugų plėtra</t>
        </r>
        <r>
          <rPr>
            <sz val="9"/>
            <color indexed="81"/>
            <rFont val="Tahoma"/>
            <family val="2"/>
            <charset val="186"/>
          </rPr>
          <t xml:space="preserve">
6.3.1. Pagalbos į namus paslaugas gaunančių asmenų skaičius per metus 
6.3.2. Dienos socialinės globos paslaugas namuose gaunančių asmenų skaičius per metus </t>
        </r>
      </text>
    </comment>
    <comment ref="F64" authorId="0" shapeId="0">
      <text>
        <r>
          <rPr>
            <sz val="9"/>
            <color indexed="81"/>
            <rFont val="Tahoma"/>
            <family val="2"/>
            <charset val="186"/>
          </rPr>
          <t xml:space="preserve">P-2.4.1.1.
</t>
        </r>
      </text>
    </comment>
    <comment ref="F85" authorId="0" shapeId="0">
      <text>
        <r>
          <rPr>
            <sz val="9"/>
            <color indexed="81"/>
            <rFont val="Tahoma"/>
            <family val="2"/>
            <charset val="186"/>
          </rPr>
          <t xml:space="preserve">P-2.4.1.3
</t>
        </r>
      </text>
    </comment>
    <comment ref="F89" authorId="1" shapeId="0">
      <text>
        <r>
          <rPr>
            <sz val="9"/>
            <color indexed="81"/>
            <rFont val="Tahoma"/>
            <family val="2"/>
            <charset val="186"/>
          </rPr>
          <t>6.3. Socialinių paslaugų plėtra</t>
        </r>
      </text>
    </comment>
    <comment ref="F101" authorId="1" shapeId="0">
      <text>
        <r>
          <rPr>
            <b/>
            <sz val="9"/>
            <color indexed="81"/>
            <rFont val="Tahoma"/>
            <family val="2"/>
            <charset val="186"/>
          </rPr>
          <t>6.3. Socialinių paslaugų plėtra</t>
        </r>
        <r>
          <rPr>
            <sz val="9"/>
            <color indexed="81"/>
            <rFont val="Tahoma"/>
            <family val="2"/>
            <charset val="186"/>
          </rPr>
          <t xml:space="preserve">
6.3.1. Pagalbos į namus paslaugas gaunančių asmenų skaičius per metus 
6.3.2. Dienos socialinės globos paslaugas namuose gaunančių asmenų skaičius per metus </t>
        </r>
      </text>
    </comment>
    <comment ref="F103" authorId="0" shapeId="0">
      <text>
        <r>
          <rPr>
            <sz val="9"/>
            <color indexed="81"/>
            <rFont val="Tahoma"/>
            <family val="2"/>
            <charset val="186"/>
          </rPr>
          <t xml:space="preserve">P-2.4.1.1
P-2.4.1.3
</t>
        </r>
      </text>
    </comment>
    <comment ref="M126" authorId="0" shapeId="0">
      <text>
        <r>
          <rPr>
            <sz val="9"/>
            <color indexed="81"/>
            <rFont val="Tahoma"/>
            <family val="2"/>
            <charset val="186"/>
          </rPr>
          <t>4 globos koordinatoriaus ir 2 psichologų pareigybės</t>
        </r>
        <r>
          <rPr>
            <sz val="9"/>
            <color indexed="81"/>
            <rFont val="Tahoma"/>
            <charset val="1"/>
          </rPr>
          <t xml:space="preserve">
</t>
        </r>
      </text>
    </comment>
    <comment ref="F139" authorId="0" shapeId="0">
      <text>
        <r>
          <rPr>
            <sz val="9"/>
            <color indexed="81"/>
            <rFont val="Tahoma"/>
            <family val="2"/>
            <charset val="186"/>
          </rPr>
          <t xml:space="preserve">P-2.4.1.3
</t>
        </r>
      </text>
    </comment>
    <comment ref="F151" authorId="0" shapeId="0">
      <text>
        <r>
          <rPr>
            <sz val="9"/>
            <color indexed="81"/>
            <rFont val="Tahoma"/>
            <family val="2"/>
            <charset val="186"/>
          </rPr>
          <t xml:space="preserve">P-2.4.1.2
</t>
        </r>
      </text>
    </comment>
    <comment ref="F168" authorId="0" shapeId="0">
      <text>
        <r>
          <rPr>
            <sz val="9"/>
            <color indexed="81"/>
            <rFont val="Tahoma"/>
            <family val="2"/>
            <charset val="186"/>
          </rPr>
          <t xml:space="preserve">P-2.4.1.3
</t>
        </r>
      </text>
    </comment>
    <comment ref="F175" authorId="0" shapeId="0">
      <text>
        <r>
          <rPr>
            <sz val="9"/>
            <color indexed="81"/>
            <rFont val="Tahoma"/>
            <family val="2"/>
            <charset val="186"/>
          </rPr>
          <t>P-2.4.1.3</t>
        </r>
      </text>
    </comment>
    <comment ref="F177" authorId="0" shapeId="0">
      <text>
        <r>
          <rPr>
            <sz val="9"/>
            <color indexed="81"/>
            <rFont val="Tahoma"/>
            <family val="2"/>
            <charset val="186"/>
          </rPr>
          <t xml:space="preserve">P-2.4.1.3
</t>
        </r>
      </text>
    </comment>
    <comment ref="F178" authorId="1" shapeId="0">
      <text>
        <r>
          <rPr>
            <sz val="9"/>
            <color indexed="81"/>
            <rFont val="Tahoma"/>
            <family val="2"/>
            <charset val="186"/>
          </rPr>
          <t>6.3. Socialinių paslaugų plėtra</t>
        </r>
      </text>
    </comment>
    <comment ref="F179" authorId="1" shapeId="0">
      <text>
        <r>
          <rPr>
            <sz val="9"/>
            <color indexed="81"/>
            <rFont val="Tahoma"/>
            <family val="2"/>
            <charset val="186"/>
          </rPr>
          <t>6.3. Socialinių paslaugų plėtra</t>
        </r>
      </text>
    </comment>
    <comment ref="F181" authorId="0" shapeId="0">
      <text>
        <r>
          <rPr>
            <sz val="9"/>
            <color indexed="81"/>
            <rFont val="Tahoma"/>
            <family val="2"/>
            <charset val="186"/>
          </rPr>
          <t xml:space="preserve">P-2.4.1.4
</t>
        </r>
      </text>
    </comment>
    <comment ref="F182" authorId="0" shapeId="0">
      <text>
        <r>
          <rPr>
            <sz val="9"/>
            <color indexed="81"/>
            <rFont val="Tahoma"/>
            <family val="2"/>
            <charset val="186"/>
          </rPr>
          <t xml:space="preserve">P-2.4.1.1
</t>
        </r>
      </text>
    </comment>
    <comment ref="F183" authorId="1" shapeId="0">
      <text>
        <r>
          <rPr>
            <b/>
            <sz val="9"/>
            <color indexed="81"/>
            <rFont val="Tahoma"/>
            <family val="2"/>
            <charset val="186"/>
          </rPr>
          <t>6.3. Socialinių paslaugų plėtra</t>
        </r>
        <r>
          <rPr>
            <sz val="9"/>
            <color indexed="81"/>
            <rFont val="Tahoma"/>
            <family val="2"/>
            <charset val="186"/>
          </rPr>
          <t xml:space="preserve">
6.3.1. Pagalbos į namus paslaugas gaunančių asmenų skaičius per metus </t>
        </r>
      </text>
    </comment>
    <comment ref="F190" authorId="0" shapeId="0">
      <text>
        <r>
          <rPr>
            <sz val="9"/>
            <color indexed="81"/>
            <rFont val="Tahoma"/>
            <family val="2"/>
            <charset val="186"/>
          </rPr>
          <t>P-2.4.1.1</t>
        </r>
        <r>
          <rPr>
            <sz val="9"/>
            <color indexed="81"/>
            <rFont val="Tahoma"/>
            <family val="2"/>
            <charset val="186"/>
          </rPr>
          <t xml:space="preserve">
</t>
        </r>
      </text>
    </comment>
    <comment ref="F192" authorId="0" shapeId="0">
      <text>
        <r>
          <rPr>
            <sz val="9"/>
            <color indexed="81"/>
            <rFont val="Tahoma"/>
            <family val="2"/>
            <charset val="186"/>
          </rPr>
          <t xml:space="preserve">P-2.6.4.1
</t>
        </r>
      </text>
    </comment>
    <comment ref="F194" authorId="1" shapeId="0">
      <text>
        <r>
          <rPr>
            <b/>
            <sz val="9"/>
            <color indexed="81"/>
            <rFont val="Tahoma"/>
            <family val="2"/>
            <charset val="186"/>
          </rPr>
          <t>6.3. Socialinių paslaugų plėtra</t>
        </r>
        <r>
          <rPr>
            <sz val="9"/>
            <color indexed="81"/>
            <rFont val="Tahoma"/>
            <family val="2"/>
            <charset val="186"/>
          </rPr>
          <t xml:space="preserve">
6.3.8. Socialinių paslaugų, kurias teikia NVO, dalis bendroje savivaldybės socialinių paslaugų struktūroje, vnt.</t>
        </r>
      </text>
    </comment>
    <comment ref="F202" authorId="0" shapeId="0">
      <text>
        <r>
          <rPr>
            <sz val="9"/>
            <color indexed="81"/>
            <rFont val="Tahoma"/>
            <family val="2"/>
            <charset val="186"/>
          </rPr>
          <t xml:space="preserve">P-2.4.2.3.
</t>
        </r>
      </text>
    </comment>
    <comment ref="F223" authorId="0" shapeId="0">
      <text>
        <r>
          <rPr>
            <sz val="9"/>
            <color indexed="81"/>
            <rFont val="Tahoma"/>
            <family val="2"/>
            <charset val="186"/>
          </rPr>
          <t xml:space="preserve">P-2.4.1.4
</t>
        </r>
      </text>
    </comment>
    <comment ref="F226" authorId="0" shapeId="0">
      <text>
        <r>
          <rPr>
            <sz val="9"/>
            <color indexed="81"/>
            <rFont val="Tahoma"/>
            <family val="2"/>
            <charset val="186"/>
          </rPr>
          <t>P-2.4.1.2</t>
        </r>
      </text>
    </comment>
    <comment ref="E228" authorId="0" shapeId="0">
      <text>
        <r>
          <rPr>
            <sz val="9"/>
            <color indexed="81"/>
            <rFont val="Tahoma"/>
            <family val="2"/>
            <charset val="186"/>
          </rPr>
          <t>ankstesnis adresas - Vaivos g. 23</t>
        </r>
        <r>
          <rPr>
            <sz val="9"/>
            <color indexed="81"/>
            <rFont val="Tahoma"/>
            <charset val="1"/>
          </rPr>
          <t xml:space="preserve">
</t>
        </r>
      </text>
    </comment>
    <comment ref="F230" authorId="0" shapeId="0">
      <text>
        <r>
          <rPr>
            <sz val="9"/>
            <color indexed="81"/>
            <rFont val="Tahoma"/>
            <family val="2"/>
            <charset val="186"/>
          </rPr>
          <t xml:space="preserve">P-2.4.1.3.
</t>
        </r>
      </text>
    </comment>
    <comment ref="F231" authorId="0" shapeId="0">
      <text>
        <r>
          <rPr>
            <sz val="9"/>
            <color indexed="81"/>
            <rFont val="Tahoma"/>
            <family val="2"/>
            <charset val="186"/>
          </rPr>
          <t xml:space="preserve">P-2.4.1.5.
</t>
        </r>
      </text>
    </comment>
    <comment ref="F233" authorId="0" shapeId="0">
      <text>
        <r>
          <rPr>
            <sz val="9"/>
            <color indexed="81"/>
            <rFont val="Tahoma"/>
            <family val="2"/>
            <charset val="186"/>
          </rPr>
          <t xml:space="preserve">P-2.4.1.5
</t>
        </r>
      </text>
    </comment>
    <comment ref="M237" authorId="0" shapeId="0">
      <text>
        <r>
          <rPr>
            <sz val="9"/>
            <color indexed="81"/>
            <rFont val="Tahoma"/>
            <family val="2"/>
            <charset val="186"/>
          </rPr>
          <t xml:space="preserve">Techininis projektas parengtas 2018 m.
</t>
        </r>
      </text>
    </comment>
    <comment ref="F244" authorId="0" shapeId="0">
      <text>
        <r>
          <rPr>
            <sz val="9"/>
            <color indexed="81"/>
            <rFont val="Tahoma"/>
            <family val="2"/>
            <charset val="186"/>
          </rPr>
          <t xml:space="preserve">P-2.4.1.7.
</t>
        </r>
      </text>
    </comment>
    <comment ref="F245" authorId="1" shapeId="0">
      <text>
        <r>
          <rPr>
            <b/>
            <sz val="9"/>
            <color indexed="81"/>
            <rFont val="Tahoma"/>
            <family val="2"/>
            <charset val="186"/>
          </rPr>
          <t>6.3. Socialinių paslaugų plėtra</t>
        </r>
        <r>
          <rPr>
            <sz val="9"/>
            <color indexed="81"/>
            <rFont val="Tahoma"/>
            <family val="2"/>
            <charset val="186"/>
          </rPr>
          <t xml:space="preserve">
6.3.9. Įsigyta ar pastatyta socialinio būsto butų,  vnt. </t>
        </r>
      </text>
    </comment>
    <comment ref="F251" authorId="0" shapeId="0">
      <text>
        <r>
          <rPr>
            <sz val="9"/>
            <color indexed="81"/>
            <rFont val="Tahoma"/>
            <family val="2"/>
            <charset val="186"/>
          </rPr>
          <t xml:space="preserve">P-2.4.1.7
</t>
        </r>
      </text>
    </comment>
    <comment ref="F256" authorId="0" shapeId="0">
      <text>
        <r>
          <rPr>
            <sz val="9"/>
            <color indexed="81"/>
            <rFont val="Tahoma"/>
            <family val="2"/>
            <charset val="186"/>
          </rPr>
          <t>P-2.4.1.7</t>
        </r>
        <r>
          <rPr>
            <b/>
            <sz val="9"/>
            <color indexed="81"/>
            <rFont val="Tahoma"/>
            <family val="2"/>
            <charset val="186"/>
          </rPr>
          <t xml:space="preserve">
</t>
        </r>
        <r>
          <rPr>
            <sz val="9"/>
            <color indexed="81"/>
            <rFont val="Tahoma"/>
            <family val="2"/>
            <charset val="186"/>
          </rPr>
          <t xml:space="preserve">
</t>
        </r>
      </text>
    </comment>
  </commentList>
</comments>
</file>

<file path=xl/comments2.xml><?xml version="1.0" encoding="utf-8"?>
<comments xmlns="http://schemas.openxmlformats.org/spreadsheetml/2006/main">
  <authors>
    <author>Asta Česnauskienė</author>
    <author>Snieguole Kacerauskaite</author>
  </authors>
  <commentList>
    <comment ref="E28" authorId="0" shapeId="0">
      <text>
        <r>
          <rPr>
            <sz val="9"/>
            <color indexed="81"/>
            <rFont val="Tahoma"/>
            <family val="2"/>
            <charset val="186"/>
          </rPr>
          <t xml:space="preserve">P-2.4.1.1
P-2.4.1.3
</t>
        </r>
      </text>
    </comment>
    <comment ref="D33" authorId="0" shapeId="0">
      <text>
        <r>
          <rPr>
            <sz val="9"/>
            <color indexed="81"/>
            <rFont val="Tahoma"/>
            <family val="2"/>
            <charset val="186"/>
          </rPr>
          <t>Pagalbą socialinę riziką patiriančioms šeimoms teikia BĮ Klaipėdos miesto šeimos ir vaiko gerovės centras.</t>
        </r>
      </text>
    </comment>
    <comment ref="E36" authorId="0" shapeId="0">
      <text>
        <r>
          <rPr>
            <sz val="9"/>
            <color indexed="81"/>
            <rFont val="Tahoma"/>
            <family val="2"/>
            <charset val="186"/>
          </rPr>
          <t xml:space="preserve">P-2.4.1.9
</t>
        </r>
      </text>
    </comment>
    <comment ref="E38" authorId="0" shapeId="0">
      <text>
        <r>
          <rPr>
            <sz val="9"/>
            <color indexed="81"/>
            <rFont val="Tahoma"/>
            <family val="2"/>
            <charset val="186"/>
          </rPr>
          <t>P-2.4.1.9</t>
        </r>
        <r>
          <rPr>
            <sz val="9"/>
            <color indexed="81"/>
            <rFont val="Tahoma"/>
            <family val="2"/>
            <charset val="186"/>
          </rPr>
          <t xml:space="preserve">
</t>
        </r>
      </text>
    </comment>
    <comment ref="E39" authorId="1" shapeId="0">
      <text>
        <r>
          <rPr>
            <b/>
            <sz val="9"/>
            <color indexed="81"/>
            <rFont val="Tahoma"/>
            <family val="2"/>
            <charset val="186"/>
          </rPr>
          <t>6.3. Socialinių paslaugų plėtra</t>
        </r>
        <r>
          <rPr>
            <sz val="9"/>
            <color indexed="81"/>
            <rFont val="Tahoma"/>
            <family val="2"/>
            <charset val="186"/>
          </rPr>
          <t xml:space="preserve">
6.3.3. Budinčių globėjų skaičius per metus </t>
        </r>
      </text>
    </comment>
    <comment ref="E40" authorId="0" shapeId="0">
      <text>
        <r>
          <rPr>
            <sz val="9"/>
            <color indexed="81"/>
            <rFont val="Tahoma"/>
            <family val="2"/>
            <charset val="186"/>
          </rPr>
          <t xml:space="preserve">P-2.4.1.2
</t>
        </r>
      </text>
    </comment>
    <comment ref="E58" authorId="0" shapeId="0">
      <text>
        <r>
          <rPr>
            <sz val="9"/>
            <color indexed="81"/>
            <rFont val="Tahoma"/>
            <family val="2"/>
            <charset val="186"/>
          </rPr>
          <t xml:space="preserve">P-2.4.1.1.
</t>
        </r>
      </text>
    </comment>
    <comment ref="E78" authorId="0" shapeId="0">
      <text>
        <r>
          <rPr>
            <sz val="9"/>
            <color indexed="81"/>
            <rFont val="Tahoma"/>
            <family val="2"/>
            <charset val="186"/>
          </rPr>
          <t xml:space="preserve">P-2.4.1.3
</t>
        </r>
      </text>
    </comment>
    <comment ref="E81" authorId="1" shapeId="0">
      <text>
        <r>
          <rPr>
            <sz val="9"/>
            <color indexed="81"/>
            <rFont val="Tahoma"/>
            <family val="2"/>
            <charset val="186"/>
          </rPr>
          <t>6.3. Socialinių paslaugų plėtra</t>
        </r>
      </text>
    </comment>
    <comment ref="E89" authorId="1" shapeId="0">
      <text>
        <r>
          <rPr>
            <b/>
            <sz val="9"/>
            <color indexed="81"/>
            <rFont val="Tahoma"/>
            <family val="2"/>
            <charset val="186"/>
          </rPr>
          <t>6.3. Socialinių paslaugų plėtra</t>
        </r>
        <r>
          <rPr>
            <sz val="9"/>
            <color indexed="81"/>
            <rFont val="Tahoma"/>
            <family val="2"/>
            <charset val="186"/>
          </rPr>
          <t xml:space="preserve">
6.3.1. Pagalbos į namus paslaugas gaunančių asmenų skaičius per metus 
6.3.2. Dienos socialinės globos paslaugas namuose gaunančių asmenų skaičius per metus </t>
        </r>
      </text>
    </comment>
    <comment ref="E91" authorId="0" shapeId="0">
      <text>
        <r>
          <rPr>
            <sz val="9"/>
            <color indexed="81"/>
            <rFont val="Tahoma"/>
            <family val="2"/>
            <charset val="186"/>
          </rPr>
          <t xml:space="preserve">P-2.4.1.1
P-2.4.1.3
</t>
        </r>
      </text>
    </comment>
    <comment ref="J105" authorId="0" shapeId="0">
      <text>
        <r>
          <rPr>
            <sz val="9"/>
            <color indexed="81"/>
            <rFont val="Tahoma"/>
            <family val="2"/>
            <charset val="186"/>
          </rPr>
          <t>4 globos koordinatoriaus ir 2 psichologų pareigybės</t>
        </r>
        <r>
          <rPr>
            <sz val="9"/>
            <color indexed="81"/>
            <rFont val="Tahoma"/>
            <charset val="1"/>
          </rPr>
          <t xml:space="preserve">
</t>
        </r>
      </text>
    </comment>
    <comment ref="E117" authorId="0" shapeId="0">
      <text>
        <r>
          <rPr>
            <sz val="9"/>
            <color indexed="81"/>
            <rFont val="Tahoma"/>
            <family val="2"/>
            <charset val="186"/>
          </rPr>
          <t xml:space="preserve">P-2.4.1.3
</t>
        </r>
      </text>
    </comment>
    <comment ref="E123" authorId="0" shapeId="0">
      <text>
        <r>
          <rPr>
            <sz val="9"/>
            <color indexed="81"/>
            <rFont val="Tahoma"/>
            <family val="2"/>
            <charset val="186"/>
          </rPr>
          <t xml:space="preserve">P-2.4.1.2
</t>
        </r>
      </text>
    </comment>
    <comment ref="E137" authorId="0" shapeId="0">
      <text>
        <r>
          <rPr>
            <sz val="9"/>
            <color indexed="81"/>
            <rFont val="Tahoma"/>
            <family val="2"/>
            <charset val="186"/>
          </rPr>
          <t xml:space="preserve">P-2.4.1.3
</t>
        </r>
      </text>
    </comment>
    <comment ref="E145" authorId="0" shapeId="0">
      <text>
        <r>
          <rPr>
            <sz val="9"/>
            <color indexed="81"/>
            <rFont val="Tahoma"/>
            <family val="2"/>
            <charset val="186"/>
          </rPr>
          <t>P-2.4.1.3</t>
        </r>
      </text>
    </comment>
    <comment ref="E147" authorId="0" shapeId="0">
      <text>
        <r>
          <rPr>
            <sz val="9"/>
            <color indexed="81"/>
            <rFont val="Tahoma"/>
            <family val="2"/>
            <charset val="186"/>
          </rPr>
          <t xml:space="preserve">P-2.4.1.3
</t>
        </r>
      </text>
    </comment>
    <comment ref="E148" authorId="1" shapeId="0">
      <text>
        <r>
          <rPr>
            <sz val="9"/>
            <color indexed="81"/>
            <rFont val="Tahoma"/>
            <family val="2"/>
            <charset val="186"/>
          </rPr>
          <t>6.3. Socialinių paslaugų plėtra</t>
        </r>
      </text>
    </comment>
    <comment ref="E149" authorId="1" shapeId="0">
      <text>
        <r>
          <rPr>
            <sz val="9"/>
            <color indexed="81"/>
            <rFont val="Tahoma"/>
            <family val="2"/>
            <charset val="186"/>
          </rPr>
          <t>6.3. Socialinių paslaugų plėtra</t>
        </r>
      </text>
    </comment>
    <comment ref="E151" authorId="0" shapeId="0">
      <text>
        <r>
          <rPr>
            <sz val="9"/>
            <color indexed="81"/>
            <rFont val="Tahoma"/>
            <family val="2"/>
            <charset val="186"/>
          </rPr>
          <t xml:space="preserve">P-2.4.1.4
</t>
        </r>
      </text>
    </comment>
    <comment ref="E152" authorId="0" shapeId="0">
      <text>
        <r>
          <rPr>
            <sz val="9"/>
            <color indexed="81"/>
            <rFont val="Tahoma"/>
            <family val="2"/>
            <charset val="186"/>
          </rPr>
          <t xml:space="preserve">P-2.4.1.1
</t>
        </r>
      </text>
    </comment>
    <comment ref="E153" authorId="1" shapeId="0">
      <text>
        <r>
          <rPr>
            <b/>
            <sz val="9"/>
            <color indexed="81"/>
            <rFont val="Tahoma"/>
            <family val="2"/>
            <charset val="186"/>
          </rPr>
          <t>6.3. Socialinių paslaugų plėtra</t>
        </r>
        <r>
          <rPr>
            <sz val="9"/>
            <color indexed="81"/>
            <rFont val="Tahoma"/>
            <family val="2"/>
            <charset val="186"/>
          </rPr>
          <t xml:space="preserve">
6.3.1. Pagalbos į namus paslaugas gaunančių asmenų skaičius per metus </t>
        </r>
      </text>
    </comment>
    <comment ref="E159" authorId="0" shapeId="0">
      <text>
        <r>
          <rPr>
            <sz val="9"/>
            <color indexed="81"/>
            <rFont val="Tahoma"/>
            <family val="2"/>
            <charset val="186"/>
          </rPr>
          <t>P-2.4.1.1</t>
        </r>
        <r>
          <rPr>
            <sz val="9"/>
            <color indexed="81"/>
            <rFont val="Tahoma"/>
            <family val="2"/>
            <charset val="186"/>
          </rPr>
          <t xml:space="preserve">
</t>
        </r>
      </text>
    </comment>
    <comment ref="E161" authorId="0" shapeId="0">
      <text>
        <r>
          <rPr>
            <sz val="9"/>
            <color indexed="81"/>
            <rFont val="Tahoma"/>
            <family val="2"/>
            <charset val="186"/>
          </rPr>
          <t xml:space="preserve">P-2.6.4.1
</t>
        </r>
      </text>
    </comment>
    <comment ref="E163" authorId="1" shapeId="0">
      <text>
        <r>
          <rPr>
            <b/>
            <sz val="9"/>
            <color indexed="81"/>
            <rFont val="Tahoma"/>
            <family val="2"/>
            <charset val="186"/>
          </rPr>
          <t>6.3. Socialinių paslaugų plėtra</t>
        </r>
        <r>
          <rPr>
            <sz val="9"/>
            <color indexed="81"/>
            <rFont val="Tahoma"/>
            <family val="2"/>
            <charset val="186"/>
          </rPr>
          <t xml:space="preserve">
6.3.8. Socialinių paslaugų, kurias teikia NVO, dalis bendroje savivaldybės socialinių paslaugų struktūroje, vnt.</t>
        </r>
      </text>
    </comment>
    <comment ref="E168" authorId="0" shapeId="0">
      <text>
        <r>
          <rPr>
            <sz val="9"/>
            <color indexed="81"/>
            <rFont val="Tahoma"/>
            <family val="2"/>
            <charset val="186"/>
          </rPr>
          <t xml:space="preserve">P-2.4.2.3.
</t>
        </r>
      </text>
    </comment>
    <comment ref="E185" authorId="0" shapeId="0">
      <text>
        <r>
          <rPr>
            <sz val="9"/>
            <color indexed="81"/>
            <rFont val="Tahoma"/>
            <family val="2"/>
            <charset val="186"/>
          </rPr>
          <t xml:space="preserve">P-2.4.1.4
</t>
        </r>
      </text>
    </comment>
    <comment ref="E188" authorId="0" shapeId="0">
      <text>
        <r>
          <rPr>
            <sz val="9"/>
            <color indexed="81"/>
            <rFont val="Tahoma"/>
            <family val="2"/>
            <charset val="186"/>
          </rPr>
          <t>P-2.4.1.2</t>
        </r>
      </text>
    </comment>
    <comment ref="D190" authorId="0" shapeId="0">
      <text>
        <r>
          <rPr>
            <sz val="9"/>
            <color indexed="81"/>
            <rFont val="Tahoma"/>
            <family val="2"/>
            <charset val="186"/>
          </rPr>
          <t>ankstesnis adresas - Vaivos g. 23</t>
        </r>
        <r>
          <rPr>
            <sz val="9"/>
            <color indexed="81"/>
            <rFont val="Tahoma"/>
            <charset val="1"/>
          </rPr>
          <t xml:space="preserve">
</t>
        </r>
      </text>
    </comment>
    <comment ref="E192" authorId="0" shapeId="0">
      <text>
        <r>
          <rPr>
            <sz val="9"/>
            <color indexed="81"/>
            <rFont val="Tahoma"/>
            <family val="2"/>
            <charset val="186"/>
          </rPr>
          <t xml:space="preserve">P-2.4.1.3.
</t>
        </r>
      </text>
    </comment>
    <comment ref="E193" authorId="0" shapeId="0">
      <text>
        <r>
          <rPr>
            <sz val="9"/>
            <color indexed="81"/>
            <rFont val="Tahoma"/>
            <family val="2"/>
            <charset val="186"/>
          </rPr>
          <t xml:space="preserve">P-2.4.1.5.
</t>
        </r>
      </text>
    </comment>
    <comment ref="E195" authorId="0" shapeId="0">
      <text>
        <r>
          <rPr>
            <sz val="9"/>
            <color indexed="81"/>
            <rFont val="Tahoma"/>
            <family val="2"/>
            <charset val="186"/>
          </rPr>
          <t xml:space="preserve">P-2.4.1.5
</t>
        </r>
      </text>
    </comment>
    <comment ref="J199" authorId="0" shapeId="0">
      <text>
        <r>
          <rPr>
            <sz val="9"/>
            <color indexed="81"/>
            <rFont val="Tahoma"/>
            <family val="2"/>
            <charset val="186"/>
          </rPr>
          <t xml:space="preserve">Techininis projektas parengtas 2018 m.
</t>
        </r>
      </text>
    </comment>
    <comment ref="E209" authorId="0" shapeId="0">
      <text>
        <r>
          <rPr>
            <sz val="9"/>
            <color indexed="81"/>
            <rFont val="Tahoma"/>
            <family val="2"/>
            <charset val="186"/>
          </rPr>
          <t xml:space="preserve">P-2.4.1.7.
</t>
        </r>
      </text>
    </comment>
    <comment ref="E210" authorId="1" shapeId="0">
      <text>
        <r>
          <rPr>
            <b/>
            <sz val="9"/>
            <color indexed="81"/>
            <rFont val="Tahoma"/>
            <family val="2"/>
            <charset val="186"/>
          </rPr>
          <t>6.3. Socialinių paslaugų plėtra</t>
        </r>
        <r>
          <rPr>
            <sz val="9"/>
            <color indexed="81"/>
            <rFont val="Tahoma"/>
            <family val="2"/>
            <charset val="186"/>
          </rPr>
          <t xml:space="preserve">
6.3.9. Įsigyta ar pastatyta socialinio būsto butų,  vnt. </t>
        </r>
      </text>
    </comment>
    <comment ref="E215" authorId="0" shapeId="0">
      <text>
        <r>
          <rPr>
            <sz val="9"/>
            <color indexed="81"/>
            <rFont val="Tahoma"/>
            <family val="2"/>
            <charset val="186"/>
          </rPr>
          <t xml:space="preserve">P-2.4.1.7
</t>
        </r>
      </text>
    </comment>
    <comment ref="E221" authorId="0" shapeId="0">
      <text>
        <r>
          <rPr>
            <sz val="9"/>
            <color indexed="81"/>
            <rFont val="Tahoma"/>
            <family val="2"/>
            <charset val="186"/>
          </rPr>
          <t>P-2.4.1.7</t>
        </r>
        <r>
          <rPr>
            <b/>
            <sz val="9"/>
            <color indexed="81"/>
            <rFont val="Tahoma"/>
            <family val="2"/>
            <charset val="186"/>
          </rPr>
          <t xml:space="preserve">
</t>
        </r>
        <r>
          <rPr>
            <sz val="9"/>
            <color indexed="81"/>
            <rFont val="Tahoma"/>
            <family val="2"/>
            <charset val="186"/>
          </rPr>
          <t xml:space="preserve">
</t>
        </r>
      </text>
    </comment>
  </commentList>
</comments>
</file>

<file path=xl/sharedStrings.xml><?xml version="1.0" encoding="utf-8"?>
<sst xmlns="http://schemas.openxmlformats.org/spreadsheetml/2006/main" count="1384" uniqueCount="341">
  <si>
    <t>SOCIALINĖS ATSKIRTIES MAŽINIMO PROGRAMOS (NR. 12)</t>
  </si>
  <si>
    <t xml:space="preserve"> TIKSLŲ, UŽDAVINIŲ, PRIEMONIŲ, PRIEMONIŲ IŠLAIDŲ IR PRODUKTO KRITERIJŲ SUVESTINĖ</t>
  </si>
  <si>
    <t>tūkst. Eur</t>
  </si>
  <si>
    <t>Uždavinio kodas</t>
  </si>
  <si>
    <t>Priemonės kodas</t>
  </si>
  <si>
    <t>Pavadinimas</t>
  </si>
  <si>
    <t>Finansavimo šaltinis</t>
  </si>
  <si>
    <t>Produkto kriterijaus</t>
  </si>
  <si>
    <t>03 Strateginis tikslas. Užtikrinti gyventojams aukštą švietimo, kultūros, socialinių, sporto ir sveikatos apsaugos paslaugų kokybę ir prieinamumą</t>
  </si>
  <si>
    <t>12 Socialinės atskirties mažinimo programa</t>
  </si>
  <si>
    <t>01</t>
  </si>
  <si>
    <t>Įgyvendinti socialinės paramos politiką siekiant sumažinti socialinę atskirtį Klaipėdos mieste</t>
  </si>
  <si>
    <t>Užtikrinti Lietuvos Respublikos įstatymais, Vyriausybės nutarimais ir kitais teisės aktais numatytų socialinių išmokų ir kompensacijų mokėjimą</t>
  </si>
  <si>
    <t>SB(VB)</t>
  </si>
  <si>
    <t xml:space="preserve">Piniginės socialinės paramos nepasiturinčioms šeimoms ir vieniems gyvenantiems asmenims bei paramos mirties atveju teikimas, išmokant pašalpas ir kompensacijas </t>
  </si>
  <si>
    <t>SB</t>
  </si>
  <si>
    <t>Vidutinis išmokamų kompensacijų skaičius per mėn.</t>
  </si>
  <si>
    <t>Iš viso:</t>
  </si>
  <si>
    <t>Socialinės globos paslaugų teikimas asmenims su sunkia negalia</t>
  </si>
  <si>
    <t>Pagalbos socialinės rizikos šeimoms teikimas</t>
  </si>
  <si>
    <t>Darbuotojų, dirbančių su socialinės rizikos šeimomis, skaičius</t>
  </si>
  <si>
    <t>Mokinių nemokamo maitinimo ir aprūpinimo mokinio reikmenimis organizavimas</t>
  </si>
  <si>
    <t>Nemokamą maitinimą gaunančių bei aprūpinamų mokinio reikmenimis mokinių skaičius</t>
  </si>
  <si>
    <t>Mokinių iš mažas pajamas gaunančių šeimų nemokamo maitinimo gamybos išlaidų padengimas</t>
  </si>
  <si>
    <t>Iš viso priemonei:</t>
  </si>
  <si>
    <t>02</t>
  </si>
  <si>
    <t>LRVB</t>
  </si>
  <si>
    <t>03</t>
  </si>
  <si>
    <t>Išmokų vaikams skaičiavimas ir mokėjimas</t>
  </si>
  <si>
    <t>04</t>
  </si>
  <si>
    <t>05</t>
  </si>
  <si>
    <t>Iš viso uždaviniui:</t>
  </si>
  <si>
    <t xml:space="preserve">Teikti visuomenės poreikius atitinkančias socialines paslaugas įvairioms gyventojų grupėms </t>
  </si>
  <si>
    <t>SB(SP)</t>
  </si>
  <si>
    <t>Kt</t>
  </si>
  <si>
    <t>BĮ Klaipėdos miesto šeimos ir vaiko gerovės centre, iš jų:</t>
  </si>
  <si>
    <t>BĮ Klaipėdos vaikų globos namuose „Rytas“</t>
  </si>
  <si>
    <t>Dienos socialinės globos, trumpalaikės socialinės globos ir socialinės priežiūros paslaugų teikimo organizavimas miesto gyventojams ne savivaldybės institucijose:</t>
  </si>
  <si>
    <t>Socialinių projektų dalinis finansavimas:</t>
  </si>
  <si>
    <t xml:space="preserve">Socialinės reabilitacijos paslaugų neįgaliesiems bendruomenėje projektų </t>
  </si>
  <si>
    <t>Būsto pritaikymas neįgaliesiems</t>
  </si>
  <si>
    <t>06</t>
  </si>
  <si>
    <t>07</t>
  </si>
  <si>
    <t>ES</t>
  </si>
  <si>
    <t>Teikiamų socialinių paslaugų infrastruktūros tobulinimas siekiant atitikti keliamus reikalavimus:</t>
  </si>
  <si>
    <t>I</t>
  </si>
  <si>
    <t xml:space="preserve">Užtikrinti Klaipėdos miesto socialinio būsto fondo plėtrą ir valstybės politikos, padedančios apsirūpinti būstu, įgyvendinimą </t>
  </si>
  <si>
    <t>Socialinio būsto fondo plėtra:</t>
  </si>
  <si>
    <t>Savivaldybės gyvenamųjų patalpų  tinkamos fizinės būklės užtikrinimas ir nuomos administravimas:</t>
  </si>
  <si>
    <t xml:space="preserve">Savivaldybės gyvenamųjų patalpų techninės būklės vertinimas ir remontas </t>
  </si>
  <si>
    <t xml:space="preserve">Apmokėjimas savivaldybei tenkančia dalimi už daugiabučių namų bendrosios  nuosavybės objektų atnaujinimą ir renovaciją bei lėšų kaupimą </t>
  </si>
  <si>
    <t>Rezervo naudojimas nenumatytiems darbams apmokėti ir avarinėms situacijoms likviduoti</t>
  </si>
  <si>
    <t>Savivaldybės gyvenamųjų patalpų nuomos administravimas</t>
  </si>
  <si>
    <t xml:space="preserve">Surinkta  nuomos mokesčio  proc. nuo priskaičiuoto </t>
  </si>
  <si>
    <t>Savininkams grąžintų nuomotų patalpų vertės įskaičiavimas į nuompinigius</t>
  </si>
  <si>
    <t>Apmokėjimas už daugiabučių namų bendrųjų objektų administravimą ir nuolatinę techninę priežiūrą</t>
  </si>
  <si>
    <t>Užtikrintas privalomojo gyvenamųjų namų naudojimo ir priežiūros reikalavimų įgyvendinimas, proc.</t>
  </si>
  <si>
    <t xml:space="preserve">Politinių kalinių ir tremtinių bei jų šeimų narių sugrįžimo į Lietuvą programos įgyvendinimas: </t>
  </si>
  <si>
    <t>Iš viso tikslui:</t>
  </si>
  <si>
    <t>12</t>
  </si>
  <si>
    <t xml:space="preserve">Iš viso programai: </t>
  </si>
  <si>
    <t>Finansavimo šaltiniai</t>
  </si>
  <si>
    <t>SAVIVALDYBĖS  LĖŠOS, IŠ VISO:</t>
  </si>
  <si>
    <r>
      <t xml:space="preserve">Savivaldybės biudžeto lėšos </t>
    </r>
    <r>
      <rPr>
        <b/>
        <sz val="10"/>
        <rFont val="Times New Roman"/>
        <family val="1"/>
      </rPr>
      <t>SB</t>
    </r>
  </si>
  <si>
    <r>
      <t xml:space="preserve">Pajamų įmokos už paslaugas </t>
    </r>
    <r>
      <rPr>
        <b/>
        <sz val="10"/>
        <rFont val="Times New Roman"/>
        <family val="1"/>
      </rPr>
      <t>SB(SP)</t>
    </r>
  </si>
  <si>
    <r>
      <t xml:space="preserve">Valstybės biudžeto specialiosios tikslinės dotacijos lėšos </t>
    </r>
    <r>
      <rPr>
        <b/>
        <sz val="10"/>
        <rFont val="Times New Roman"/>
        <family val="1"/>
        <charset val="186"/>
      </rPr>
      <t>SB(VB)</t>
    </r>
  </si>
  <si>
    <t>KITI ŠALTINIAI, IŠ VISO:</t>
  </si>
  <si>
    <r>
      <t xml:space="preserve">Valstybės biudžeto lėšos </t>
    </r>
    <r>
      <rPr>
        <b/>
        <sz val="10"/>
        <rFont val="Times New Roman"/>
        <family val="1"/>
      </rPr>
      <t>LRVB</t>
    </r>
  </si>
  <si>
    <t>IŠ VISO:</t>
  </si>
  <si>
    <t>Vietų skaičius įstaigoje</t>
  </si>
  <si>
    <t>SB(SPL)</t>
  </si>
  <si>
    <t>08</t>
  </si>
  <si>
    <t>Dienos socialinės globos paslaugų teikimas asmenims su psichine negalia dienos socialinės globos centre</t>
  </si>
  <si>
    <t>Dienos socialinės globos paslaugų teikimas vaikams su negalia dienos socialinės globos centre</t>
  </si>
  <si>
    <t>Pagalbos į namus paslaugos teikimas senyvo amžiaus asmenims ir suaugusiems asmenims su negalia</t>
  </si>
  <si>
    <t>Vidutiniškai per mėn. išmokamų laidojimo pašalpų skaičius</t>
  </si>
  <si>
    <t>Būsto nuomos ar išperkamosios būsto nuomos mokesčių dalies kompensaciją gavusių asmenų skaičius</t>
  </si>
  <si>
    <t>Nemokamą maitinimą gaunančių mokinių skaičius</t>
  </si>
  <si>
    <t>Senyvo amžiaus asmenų bei asmenų su negalia, apgyvendintų globos institucijose per metus, skaičius</t>
  </si>
  <si>
    <t>Įsigyta keltuvų, skirtų neįgaliems asmenims su ryškiu judėjimo sutrikimu, skaičius</t>
  </si>
  <si>
    <t>Savivaldybės butų, kuriuose pašalintos avarijų grėsmės ar padariniai, skaičius</t>
  </si>
  <si>
    <t>Nemokamo maitinimo organizavimas labdaros valgykloje Klaipėdos mieste gyvenantiems asmenims, nepajėgiantiems maitintis savo namuose</t>
  </si>
  <si>
    <t>Socialinės srities renginių organizavimas</t>
  </si>
  <si>
    <t>Paslaugų gavėjų skaičius</t>
  </si>
  <si>
    <t>Projekto „Kompleksinės paslaugos šeimai Klaipėdos mieste“ įgyvendinimas</t>
  </si>
  <si>
    <t xml:space="preserve"> </t>
  </si>
  <si>
    <t xml:space="preserve"> - smurto artimoje aplinkoje prevencijos priemonių įgyvendinimas</t>
  </si>
  <si>
    <t xml:space="preserve">Šîldoma įstaigų, skaičius  </t>
  </si>
  <si>
    <r>
      <t xml:space="preserve">Europos Sąjungos paramos lėšos </t>
    </r>
    <r>
      <rPr>
        <b/>
        <sz val="10"/>
        <rFont val="Times New Roman"/>
        <family val="1"/>
        <charset val="186"/>
      </rPr>
      <t>ES</t>
    </r>
  </si>
  <si>
    <t>Prižiūrima eksploatuojamų keltuvų, vnt.</t>
  </si>
  <si>
    <t>Asmenų su sunkia negalia, kuriems teikiamos socialinės globos paslaugos, skaičius</t>
  </si>
  <si>
    <t>Paslaugas gavusių asmenų skaičius</t>
  </si>
  <si>
    <t>BĮ Neįgaliųjų centre „Klaipėdos lakštutė“</t>
  </si>
  <si>
    <t>BĮ Klaipėdos miesto nakvynės namuose</t>
  </si>
  <si>
    <t>BĮ Klaipėdos socialinių paslaugų centre „Danė“</t>
  </si>
  <si>
    <t xml:space="preserve">Butų pirkimas politiniams kaliniams ir tremtiniams bei jų šeimų nariams </t>
  </si>
  <si>
    <t>SB(L)</t>
  </si>
  <si>
    <r>
      <t xml:space="preserve">Apyvartos lėšų likutis </t>
    </r>
    <r>
      <rPr>
        <b/>
        <sz val="10"/>
        <rFont val="Times New Roman"/>
        <family val="1"/>
        <charset val="186"/>
      </rPr>
      <t>SB(L)</t>
    </r>
  </si>
  <si>
    <t>SB(ES)</t>
  </si>
  <si>
    <t>SB(ESA)</t>
  </si>
  <si>
    <t>Materialinės paramos Klaipėdos miesto savivaldybės gyventojams, atsidūrusiems sunkioje materialinėje padėtyje, teikimas</t>
  </si>
  <si>
    <t>Vidutinis materialinės paramos išmokų Klaipėdos miesto gyventojams, atsidūrusiems sunkioje materialinėje padėtyje, skaičius per mėn.</t>
  </si>
  <si>
    <r>
      <t>Priemonių, mažinančių administracinę naštą juridiniams ir fiziniams asmenims, taikymas</t>
    </r>
    <r>
      <rPr>
        <sz val="10"/>
        <rFont val="Times New Roman"/>
        <family val="1"/>
        <charset val="186"/>
      </rPr>
      <t>, projekto „Paslaugų organizavimo ir asmenų aptarnavimo kokybės gerinimas teikiant socialinę paramą Klaipėdos miesto savivaldybėje“ įgyvendinimas</t>
    </r>
  </si>
  <si>
    <t>SB(ESL)</t>
  </si>
  <si>
    <t>Atlikta rangos darbų, proc.</t>
  </si>
  <si>
    <t>Vidutinis paramos gavėjo ir (ar) bendrai su juo gyvenančių asmenų skaičius per mėnesį</t>
  </si>
  <si>
    <t>Suteikta paramos rūbais, avalyne, kt., asmenų skaičius</t>
  </si>
  <si>
    <t xml:space="preserve">Dienos socialinės globos paslaugos įstaigoje gavėjų skaičius </t>
  </si>
  <si>
    <t xml:space="preserve">Vietų skaičius trumpalaikės soc. globos paslaugai gauti </t>
  </si>
  <si>
    <t>Planinis vaikų skaičius</t>
  </si>
  <si>
    <t>Dienos socialinę globą per mėn. gaunančių vaikų su negalia skaičius dienos socialinės globos centre</t>
  </si>
  <si>
    <t xml:space="preserve">Pagalbos į namus paslaugos gavėjų skaičius per mėnesį </t>
  </si>
  <si>
    <t>Vidutiniškai per dieną nemokamą maitinimą gaunančių asmenų skaičius</t>
  </si>
  <si>
    <t>Laikiniesiems darbams įdarbintų bedarbių skaičius per metus</t>
  </si>
  <si>
    <t>Darbo rinkos politikos priemonių, skirtų socialinę atskirtį patiriantiems asmenims, vykdymas</t>
  </si>
  <si>
    <t>Sutrumpėjęs nuomininkų pasirinktos valstybės garantijos įvykdymo terminas, mėnesiai</t>
  </si>
  <si>
    <r>
      <t xml:space="preserve">Savivaldybės biudžeto apyvartos lėšos ES finansinės paramos programų laikinam lėšų stygiui dengti  </t>
    </r>
    <r>
      <rPr>
        <b/>
        <sz val="10"/>
        <rFont val="Times New Roman"/>
        <family val="1"/>
        <charset val="186"/>
      </rPr>
      <t>SB(ESA)</t>
    </r>
  </si>
  <si>
    <t>Nupirkta butų, vnt.</t>
  </si>
  <si>
    <r>
      <t xml:space="preserve">Europos Sąjungos paramos lėšos, kurios įtrauktos į savivaldybės biudžetą </t>
    </r>
    <r>
      <rPr>
        <b/>
        <sz val="10"/>
        <rFont val="Times New Roman"/>
        <family val="1"/>
        <charset val="186"/>
      </rPr>
      <t>SB(ES)</t>
    </r>
  </si>
  <si>
    <t>SB'</t>
  </si>
  <si>
    <t xml:space="preserve">Budinčio globotojo veiklos organizavimas </t>
  </si>
  <si>
    <t>Suremontuotų butų skaičius</t>
  </si>
  <si>
    <t>Suorganizuota renginių, skaičius</t>
  </si>
  <si>
    <t>SB(F)</t>
  </si>
  <si>
    <r>
      <t>Savivaldybės biudžeto lėšos, gautos už parduotus savivaldybės būstus</t>
    </r>
    <r>
      <rPr>
        <b/>
        <sz val="10"/>
        <rFont val="Times New Roman"/>
        <family val="1"/>
        <charset val="186"/>
      </rPr>
      <t xml:space="preserve"> SB(F)</t>
    </r>
  </si>
  <si>
    <t>Įveiklintas globos centras</t>
  </si>
  <si>
    <t>Sukurta papildomų darbo vietų</t>
  </si>
  <si>
    <t>SB(FL)</t>
  </si>
  <si>
    <t xml:space="preserve">Vidutinis prižiūrimų vaikų skaičius per mėnesį </t>
  </si>
  <si>
    <t>Išmokų gavėjų skaičius</t>
  </si>
  <si>
    <t>Suteikta transporto paslaugų, asmenų skaičius</t>
  </si>
  <si>
    <t xml:space="preserve"> - kovos su prekyba žmonėmis prevencinių priemonių  įgyvendinimas;</t>
  </si>
  <si>
    <t>Suteikta į namus paslaugų / socialinės globos asmens namuose paslaugų, asmenų skaičius</t>
  </si>
  <si>
    <t>Išduota techninės pagalbos priemonių, vnt./asmenų skaičius</t>
  </si>
  <si>
    <r>
      <t>Valstybės biudžeto tikslinės dotacijos lėšų likutis</t>
    </r>
    <r>
      <rPr>
        <b/>
        <sz val="10"/>
        <rFont val="Times New Roman"/>
        <family val="1"/>
        <charset val="186"/>
      </rPr>
      <t xml:space="preserve"> SB(VBL)</t>
    </r>
  </si>
  <si>
    <r>
      <t>Europos Sąjungos finansinės paramos lėšų likučio metų pradžioje lėšos</t>
    </r>
    <r>
      <rPr>
        <b/>
        <sz val="10"/>
        <rFont val="Times New Roman"/>
        <family val="1"/>
        <charset val="186"/>
      </rPr>
      <t xml:space="preserve"> SB(ESL)</t>
    </r>
  </si>
  <si>
    <t>Savivaldybės biudžetas, iš jo:</t>
  </si>
  <si>
    <t>SB(VBL)</t>
  </si>
  <si>
    <t>Papriemonės kodas</t>
  </si>
  <si>
    <t>Iš dalies finansuotų projektų skaičius (reabilitacijai)</t>
  </si>
  <si>
    <t>Asmenų su sunkia negalia, kuriems teikiamos socialinės globos paslaugos, skaičius  (perkamos paslaugos)</t>
  </si>
  <si>
    <t>Asmenų su sunkia negalia, kuriems teikiamos socialinės globos paslaugos, skaičius  (Socialinės paramos centras)</t>
  </si>
  <si>
    <t>Asmenų su sunkia negalia, kuriems teikiamos socialinės globos paslaugos, skaičius  (Globos namai)</t>
  </si>
  <si>
    <t>Asmenų su sunkia negalia, kuriems teikiamos socialinės globos paslaugos, skaičius  (Sutrikusio vystymosi kūdikių namai)</t>
  </si>
  <si>
    <t>P1</t>
  </si>
  <si>
    <t xml:space="preserve">Klaipėdos vaikų globos namų „Smiltelė“ patalpų ir infrastruktūros pritaikymas vaikų dienos centro veiklai </t>
  </si>
  <si>
    <t>Vidutiniškai per mėn. paslaugas gaunančių socialinę riziką patiriančių vaikų skaičius</t>
  </si>
  <si>
    <t>Socialinės paramos skyrius</t>
  </si>
  <si>
    <t xml:space="preserve">Projektų skyrius </t>
  </si>
  <si>
    <t>Projektų skyrius</t>
  </si>
  <si>
    <t xml:space="preserve">  </t>
  </si>
  <si>
    <r>
      <t xml:space="preserve">Kiti finansavimo šaltiniai </t>
    </r>
    <r>
      <rPr>
        <b/>
        <sz val="10"/>
        <rFont val="Times New Roman"/>
        <family val="1"/>
        <charset val="186"/>
      </rPr>
      <t xml:space="preserve">Kt      </t>
    </r>
    <r>
      <rPr>
        <sz val="10"/>
        <rFont val="Times New Roman"/>
        <family val="1"/>
      </rPr>
      <t xml:space="preserve">                                                                                                                                 </t>
    </r>
  </si>
  <si>
    <t>Plėtoti socialinių paslaugų infrastruktūrą, įrengiant  naujus ir modernizuojant esamus socialines paslaugas teikiančių įstaigų pastatus, užtikrinti įstaigų ūkinį aptarnavimą</t>
  </si>
  <si>
    <t>Tvarkoma paviršinių (lietaus) nuotekų, įstaigų skaičius</t>
  </si>
  <si>
    <t>Tvarkomas centralizuotas vandentiekis ir kanalizacija, įstaigų skaičius</t>
  </si>
  <si>
    <r>
      <t xml:space="preserve">Pajamų įmokų likutis </t>
    </r>
    <r>
      <rPr>
        <b/>
        <sz val="10"/>
        <rFont val="Times New Roman"/>
        <family val="1"/>
        <charset val="186"/>
      </rPr>
      <t>SB(SPL)</t>
    </r>
  </si>
  <si>
    <t>Turto valdymo skyrius</t>
  </si>
  <si>
    <t>Statybos ir infrastruktūros plėtros skyrius</t>
  </si>
  <si>
    <t>Vyr. patarėjas D. Petrolevičius</t>
  </si>
  <si>
    <t>1000/ 800</t>
  </si>
  <si>
    <t>Socialinio būsto skyrius</t>
  </si>
  <si>
    <t xml:space="preserve">Vaikų dienos centruose socialinių įgūdžių ir palaikymo paslaugas gaunančių vaikų skaičius </t>
  </si>
  <si>
    <t xml:space="preserve">Dienos socialinę globą per mėn. gaunančių asmenų  su psichine negalia dienos socialinės globos centre skaičius </t>
  </si>
  <si>
    <t xml:space="preserve">Statinių administravimo  skyrius  </t>
  </si>
  <si>
    <t>Dienos globos asmens namuose teikimas asmenims su negalia</t>
  </si>
  <si>
    <t>Paslaugos gavėjų skaičius per mėnesį</t>
  </si>
  <si>
    <r>
      <rPr>
        <sz val="10"/>
        <rFont val="Times New Roman"/>
        <family val="1"/>
        <charset val="186"/>
      </rPr>
      <t xml:space="preserve">Statinių administravimo </t>
    </r>
    <r>
      <rPr>
        <strike/>
        <sz val="10"/>
        <rFont val="Times New Roman"/>
        <family val="1"/>
        <charset val="186"/>
      </rPr>
      <t xml:space="preserve"> </t>
    </r>
    <r>
      <rPr>
        <sz val="10"/>
        <rFont val="Times New Roman"/>
        <family val="1"/>
        <charset val="186"/>
      </rPr>
      <t xml:space="preserve">skyrius  </t>
    </r>
  </si>
  <si>
    <t>Atlikta aplinkos sutvarkymo darbų, proc.</t>
  </si>
  <si>
    <t xml:space="preserve"> Projektų skyrius</t>
  </si>
  <si>
    <r>
      <t xml:space="preserve">Savivaldybei piniginei socialinei paramai finansuoti skirtos lėšos </t>
    </r>
    <r>
      <rPr>
        <b/>
        <sz val="10"/>
        <rFont val="Times New Roman"/>
        <family val="1"/>
        <charset val="186"/>
      </rPr>
      <t>SB(S)</t>
    </r>
  </si>
  <si>
    <t>SB(S)</t>
  </si>
  <si>
    <t>Akredituotos vaikų dienos socialinės priežiūros organizavimas</t>
  </si>
  <si>
    <t>Įstaigų skaičius</t>
  </si>
  <si>
    <t>Integravimo į darbo rinką projektų veiklose dalyvaujančių asmenų skaičius per metus</t>
  </si>
  <si>
    <t>SB(VB)'</t>
  </si>
  <si>
    <t>SB(S)'</t>
  </si>
  <si>
    <t>SB(SP)'</t>
  </si>
  <si>
    <t>LRVB'</t>
  </si>
  <si>
    <t>ES'</t>
  </si>
  <si>
    <t>SB(ESA)'</t>
  </si>
  <si>
    <t>SB(ES)'</t>
  </si>
  <si>
    <t>BĮ Klaipėdos miesto globos namuose</t>
  </si>
  <si>
    <t>SB(L)'</t>
  </si>
  <si>
    <t>SB(F)'</t>
  </si>
  <si>
    <t>SB(FL)'</t>
  </si>
  <si>
    <t>Asmenų su sunkia negalia, kuriems teikiamos socialinės globos paslaugos, skaičius  („Klaipėdos lakštutė“)</t>
  </si>
  <si>
    <t>Asmenų su sunkia negalia, kuriems teikiamos socialinės globos paslaugos, skaičius  („Danė“)</t>
  </si>
  <si>
    <t>Socialinių įgūdžių ugdymo, palaikymo ir (ar) atkūrimo paslaugų teikimas vaikų dienos centre</t>
  </si>
  <si>
    <t>Socialinės paramos skyrius –  priemonės vykdymas,</t>
  </si>
  <si>
    <t>Planavimo ir analizės skyrius –  programos sąmatų tvirtinimas</t>
  </si>
  <si>
    <t xml:space="preserve"> - projekto „Vaikų gerovės ir saugumo didinimo, paslaugų šeimai, globėjams (rūpintojams) kokybės didinimo bei prieinamumo plėtra“ įgyvendinimas;</t>
  </si>
  <si>
    <t>Paramos teikimas labiausiai skurstantiems asmenims, įgyvendinant projektą „Parama maisto produktais ir higienos prekėmis II“ Nr. EPSF-2020-V-07-01</t>
  </si>
  <si>
    <t>NVO projektų, gaunančių dalinį finansavimą iš savivaldybės biudžeto, skaičius</t>
  </si>
  <si>
    <t>planas</t>
  </si>
  <si>
    <t>Socialinės globos paslaugų teikimas ne savivaldybės institucijose:</t>
  </si>
  <si>
    <t xml:space="preserve">Socialinės globos paslaugų teikimas vaikams </t>
  </si>
  <si>
    <t xml:space="preserve">Socialinės globos paslaugų teikimas senyvo amžiaus asmenims ir asmenims su negalia </t>
  </si>
  <si>
    <t>Vaikų, apgyvendintų globos institucijose per metus, skaičius</t>
  </si>
  <si>
    <t>Veiklos plano tikslo kodas</t>
  </si>
  <si>
    <t>Priemonės požymis*</t>
  </si>
  <si>
    <t>Vykdytojas (skyrius/asmuo)</t>
  </si>
  <si>
    <t>2024-ųjų metų lėšų projektas</t>
  </si>
  <si>
    <t>2023-ieji metai</t>
  </si>
  <si>
    <t>2024-ieji metai</t>
  </si>
  <si>
    <t>Asmeninės pagalbos teikimo organizavimas</t>
  </si>
  <si>
    <t>Asmenų, kuriems suteikta asmeninė pagalba, skaičius</t>
  </si>
  <si>
    <t>Darbuotojų, kuriems išmokėtas padidintas darbo užmokestis, skaičius</t>
  </si>
  <si>
    <t>T</t>
  </si>
  <si>
    <t>P</t>
  </si>
  <si>
    <t>Parengtas techninis projektas, vnt.</t>
  </si>
  <si>
    <t>300/65</t>
  </si>
  <si>
    <t>Įsigyta funkcinė slaugos lova, vnt.</t>
  </si>
  <si>
    <t>Įsigytas projektorius, vnt.</t>
  </si>
  <si>
    <t>Įsigyta vejapjovė, vnt.</t>
  </si>
  <si>
    <t>Įsigyti kondicionieriai, vnt.</t>
  </si>
  <si>
    <t>Įsigytos licencijos, vnt.</t>
  </si>
  <si>
    <t>Vidutinis pagalbos į namus paslaugos gavėjų skaičius per mėn.</t>
  </si>
  <si>
    <t>Vidutinis suteiktų socialinių įgūdžių ugdymo ir palaikymo paslaugų socialinę riziką patiriančiose šeimose skaičius per mėn.</t>
  </si>
  <si>
    <t>2/7</t>
  </si>
  <si>
    <t>N</t>
  </si>
  <si>
    <t>Asmenų, po laikino apgyvendinimo paslaugų nutraukimo, pradėjusių gyventi savarankiškai, skaičius vidutiniškai per mėn.</t>
  </si>
  <si>
    <t>Suaugusių asmenų su negalia ir sulaukusių pilnametystės asmenų (iki 24 m.), kuriems buvo teikta socialinė globa (rūpyba) apgyvendinimas apsaugotame būste ar savarankiško gyvenimo namuose, skaičius</t>
  </si>
  <si>
    <t>Įdiegta paslaugų užsakymų tvarkymo (nagrinėjimo ir apdorojimo) procesų robotizavimo sistema, vnt.</t>
  </si>
  <si>
    <t>Socialinių būstų pirkimas</t>
  </si>
  <si>
    <t>P1  T</t>
  </si>
  <si>
    <t>Vidutinis psichosocialinės pagalbos paslaugų gavėjų skaičius per mėn.</t>
  </si>
  <si>
    <t>Atlikti sporto salės patalpų remonto darbai, proc.</t>
  </si>
  <si>
    <t>Vidutinis dienos socialinės globos paslaugos asmens namuose gavėjų skaičius per mėn.</t>
  </si>
  <si>
    <t>Komunalinių paslaugų įsigijimas:</t>
  </si>
  <si>
    <t xml:space="preserve"> - šildymo, vandens, nuotekų</t>
  </si>
  <si>
    <t xml:space="preserve"> - elektros energijos</t>
  </si>
  <si>
    <t>Įstaigų, kurioms elektros energija įsigyjama centralizuotai, skaičius</t>
  </si>
  <si>
    <t xml:space="preserve">Vietų skaičius intensyvios krizių įveikimo pagalbos paslaugai gauti </t>
  </si>
  <si>
    <t>P   T</t>
  </si>
  <si>
    <t>Socialinių reklamų skaičius</t>
  </si>
  <si>
    <t>Padalinių, kuriuose taikoma fizinės apsaugos paslauga, skaičius</t>
  </si>
  <si>
    <r>
      <t>Savivaldybės biudžeto lėšų, gautų už parduotus savivaldybės būstus,</t>
    </r>
    <r>
      <rPr>
        <b/>
        <sz val="10"/>
        <rFont val="Times New Roman"/>
        <family val="1"/>
        <charset val="186"/>
      </rPr>
      <t xml:space="preserve"> </t>
    </r>
    <r>
      <rPr>
        <sz val="10"/>
        <rFont val="Times New Roman"/>
        <family val="1"/>
        <charset val="186"/>
      </rPr>
      <t xml:space="preserve">likutis </t>
    </r>
    <r>
      <rPr>
        <b/>
        <sz val="10"/>
        <rFont val="Times New Roman"/>
        <family val="1"/>
        <charset val="186"/>
      </rPr>
      <t>SB(FL)</t>
    </r>
  </si>
  <si>
    <t>Įdiegta bendra klientų konsultavimo telefonu ir internetu sistema, žinių bazė, vnt.</t>
  </si>
  <si>
    <t>Darbuotojai, dalyvavę stiprinant kompetencijas, skaičius</t>
  </si>
  <si>
    <t>Daugiabučių namų, kurių atnaujinimo darbai vykdomi, skaičius</t>
  </si>
  <si>
    <t xml:space="preserve"> - Respublikinės šventės „Vaikai yra vaikai“ organizavimas;</t>
  </si>
  <si>
    <t xml:space="preserve">Apmokėtas kreditorinis įsiskolinimas, proc. </t>
  </si>
  <si>
    <t>BĮ Klaipėdos miesto socialinės paramos centre</t>
  </si>
  <si>
    <t>Organizuota tėvystės įgūdžių/globėjų (rūpintojų) mokymų skaičius</t>
  </si>
  <si>
    <t>84</t>
  </si>
  <si>
    <t>Profesinės sąjungos narių, kuriems išmokėtas padidintas darbo užmokestis, skaičius</t>
  </si>
  <si>
    <t>71</t>
  </si>
  <si>
    <t>Pritaikyta butų neįgaliesiems, skaičius</t>
  </si>
  <si>
    <t>Išmokų neįgaliesiems, auginantiems vaikus, mokėjimas</t>
  </si>
  <si>
    <t>Kompensacijų už būsto suteikimą užsieniečiams, pasitraukusiems iš Ukrainos dėl Rusijos Federacijos karinių veiksmų Ukrainoje, mokėjimas</t>
  </si>
  <si>
    <t>09</t>
  </si>
  <si>
    <t>Asmenų, kuriems skirtos kompensacijos, skaičius</t>
  </si>
  <si>
    <t>Atliktas vamzdyno remontas, proc.</t>
  </si>
  <si>
    <t>Pakeistas šilumokaitis, vnt.</t>
  </si>
  <si>
    <t>Atliktas patalpų remontas, proc.</t>
  </si>
  <si>
    <t>2025-ieji metai</t>
  </si>
  <si>
    <t>Lėšų poreikis biudžetiniams 2023-iesiems metams</t>
  </si>
  <si>
    <t>2025-ųjų metų lėšų projektas</t>
  </si>
  <si>
    <t>2022–2025 M. KLAIPĖDOS MIESTO SAVIVALDYBĖS</t>
  </si>
  <si>
    <t>2022-ieji metai**</t>
  </si>
  <si>
    <t>Asignavimai 2022-iesiems metams</t>
  </si>
  <si>
    <t>Asignavimai 2022-iesiems metams**</t>
  </si>
  <si>
    <t>Vidutinis išmokamų socialinių pašalpų skaičius per mėn.</t>
  </si>
  <si>
    <t>Vidutinis išmokamų kompensacijų kreditams ir kredito palūkanoms skaičius per mėn.</t>
  </si>
  <si>
    <r>
      <rPr>
        <sz val="10"/>
        <color theme="1"/>
        <rFont val="Times New Roman"/>
        <family val="1"/>
        <charset val="186"/>
      </rPr>
      <t>Vidutinis išmokamų kompensacijų nepriklausomybės gynėjams skaičius per mėn.</t>
    </r>
    <r>
      <rPr>
        <sz val="10"/>
        <color rgb="FFFF0000"/>
        <rFont val="Times New Roman"/>
        <family val="1"/>
        <charset val="186"/>
      </rPr>
      <t xml:space="preserve"> </t>
    </r>
  </si>
  <si>
    <t>1000/800</t>
  </si>
  <si>
    <t>Vaikų, gaunančių trumpalaikės ir ilgalaikės globos paslaugas, skaičius</t>
  </si>
  <si>
    <t>Vaikų, išvykstančių iš vaikų socialinės globos įstaigos, palydėjimas į savarankišką gyvenimą, skaičius</t>
  </si>
  <si>
    <t>Įsigytas laiptų kopiklis, vnt.</t>
  </si>
  <si>
    <t>2/4</t>
  </si>
  <si>
    <t>Socialinės reabilitacijos neįgaliesiems bendruomenėje organizavimas</t>
  </si>
  <si>
    <t>Potencialių socialinių paslaugų gavėjų paieška</t>
  </si>
  <si>
    <t>Paslaugos gavėjų skaičius</t>
  </si>
  <si>
    <t>10</t>
  </si>
  <si>
    <t>Įsigytas minkštas kampas, vnt.</t>
  </si>
  <si>
    <t>Atliktas stogo langų medinės dalies remontas, proc.</t>
  </si>
  <si>
    <t>Vidutinis paslaugos gavėjų skaičius per mėnesį</t>
  </si>
  <si>
    <t>Smurto artimoje aplinkoje prevencijos priemonių įgyvendinimas</t>
  </si>
  <si>
    <t>Socialinių paslaugų ir kitos socialinės paramos teikimas:</t>
  </si>
  <si>
    <t>Vienkartinių išmokų įsikurti gyvenamojoje vietoje savivaldybės teritorijoje ir (ar) mėnesinių kompensacijų vaiko ugdymo pagal ikimokyklinio ir priešmokyklinio ugdymo programą mokėjimas</t>
  </si>
  <si>
    <t>Asmenų, kuriems skirtos vienkartinės išmokos įsikurti gyvenamojoje vietoje savivaldybėje, skaičius</t>
  </si>
  <si>
    <t>Asmenų, gavusių mėnesinę kompensaciją už vaikų ikimokyklinio ar priešmokyklinio ugdymo programą, skaičius</t>
  </si>
  <si>
    <t>Įsigyta kompiuterių su programine įranga, vnt.</t>
  </si>
  <si>
    <t>Įsigyta kompiuterių, vnt.</t>
  </si>
  <si>
    <t>Įsigyta programinės įrangos, vnt.</t>
  </si>
  <si>
    <t>Atlikti pastato fasado remonto darbai, proc.</t>
  </si>
  <si>
    <t>Atlikti aikštelės asfaltavimo darbai, proc.</t>
  </si>
  <si>
    <t>Atliktas bendruomeninių vaikų globos namų patalpų remontas, proc.</t>
  </si>
  <si>
    <t>Įsigyta skalbimo mašinų, vnt.</t>
  </si>
  <si>
    <t>Kompleksinių paslaugų šeimai teikimas</t>
  </si>
  <si>
    <t>Prevencinių socialinių paslaugų organizavimas ir teikimas:</t>
  </si>
  <si>
    <t>Nevyriausybinių organizacijų socialinių projektų dalinis finansavimas</t>
  </si>
  <si>
    <t>Intensyvios krizių įveikimo pagalbos/psichosocialinės pagalbos teikimas smurtą patyrusiems asmenims ir smurtautojams</t>
  </si>
  <si>
    <t>Socialinių paslaugų teikimas socialinių paslaugų įstaigose:</t>
  </si>
  <si>
    <t>SB(P)</t>
  </si>
  <si>
    <t>Grupinio gyvenimo namų steigimas Klaipėdos mieste</t>
  </si>
  <si>
    <t xml:space="preserve"> P      P1</t>
  </si>
  <si>
    <t>Įsigytas trivietis butas, vnt.</t>
  </si>
  <si>
    <t>Įsigytas keturvietis butas, vnt.</t>
  </si>
  <si>
    <t>Įsigyta vienviečių butų, vnt.</t>
  </si>
  <si>
    <t>Įsigyta dviviečių butų, vnt.</t>
  </si>
  <si>
    <t>Globos namų paslaugų plėtra, teikiant laikino atokvėpio paslaugą (Debreceno g. 48)</t>
  </si>
  <si>
    <t>Pakoreguotas techninis projektas, vnt.</t>
  </si>
  <si>
    <r>
      <t xml:space="preserve">Savivaldybės paskolų lėšos </t>
    </r>
    <r>
      <rPr>
        <b/>
        <sz val="10"/>
        <rFont val="Times New Roman"/>
        <family val="1"/>
        <charset val="186"/>
      </rPr>
      <t>SB(P)</t>
    </r>
  </si>
  <si>
    <t>Projekto „Bendruomeninių vaikų globos namų steigimas Klaipėdos mieste“ įgyvendinimas (Kalvos g. 4)</t>
  </si>
  <si>
    <t xml:space="preserve">Laikino apgyvendinimo namų infrastruktūros modernizavimas (Šilutės pl. 8, nakvynės namai) </t>
  </si>
  <si>
    <t>300</t>
  </si>
  <si>
    <t>Išnuomotas automobilis, vnt.</t>
  </si>
  <si>
    <t>Psichosocialinės pagalbos teikimas asmenims (šeimoms), patiriančioms krizes</t>
  </si>
  <si>
    <t xml:space="preserve">Vidutinis asmenų (šeimų), patiriančių krizes, skaičius per mėn. </t>
  </si>
  <si>
    <t xml:space="preserve">Socialinio būsto plėtra Klaipėdos miesto savivaldybėje </t>
  </si>
  <si>
    <r>
      <t xml:space="preserve">Senyvo amžiaus asmenų globos paslaugų plėtra rekonstruojant pastatą, esantį Melnragės gyvenamajame rajone, </t>
    </r>
    <r>
      <rPr>
        <sz val="10"/>
        <rFont val="Times New Roman"/>
        <family val="1"/>
        <charset val="186"/>
      </rPr>
      <t>Aušros g. 41</t>
    </r>
  </si>
  <si>
    <t>I    N</t>
  </si>
  <si>
    <t>Savarankiško gyvenimo namų/apsaugoto būsto įkūrimas Klaipėdos mieste</t>
  </si>
  <si>
    <t xml:space="preserve">Projekto  „Integrali pagalba į namus Klaipėdos mieste“ įgyvendinimas (dienos socialinės globos ir slaugos paslaugos į namus)                   </t>
  </si>
  <si>
    <t xml:space="preserve">Tikslinių kompensacijų skaičiavimas ir mokėjimas, siekiant neįgaliesiems kompensuoti specialiųjų poreikių tenkinimo išlaidas </t>
  </si>
  <si>
    <r>
      <t xml:space="preserve"> </t>
    </r>
    <r>
      <rPr>
        <i/>
        <sz val="10"/>
        <rFont val="Times New Roman"/>
        <family val="1"/>
        <charset val="186"/>
      </rPr>
      <t>- projekto „Paslaugų, skatinančių ir efektyviai palaikančių globą šeimos aplinkoje, vystymas" įgyvendinimas;</t>
    </r>
  </si>
  <si>
    <t>Socialinių darbuotojų pareigybių skaičius</t>
  </si>
  <si>
    <t>Individualios priežiūros darbuotojų pareigybių skaičius</t>
  </si>
  <si>
    <t>Bendruomeninių šeimos namų darbuotojų pareigybių skaičius</t>
  </si>
  <si>
    <t>Pareigybių, finansuojamų projekto lėšomis, skaičius</t>
  </si>
  <si>
    <t>Komunalinių paslaugų įsigijimas</t>
  </si>
  <si>
    <t>SB(P)'</t>
  </si>
  <si>
    <t>2023–2025 M. KLAIPĖDOS MIESTO SAVIVALDYBĖS</t>
  </si>
  <si>
    <t>Ne savivaldybės įsteigtų įstaigų, teikiančių trumpalaikę/ilgalaikę ir (ar) dienos socialinės globos paslaugas senyvo amžiaus asmenims ir neįgaliems asmenims bei dienos socialinę globą neįgaliems asmenims institucijoje, projektų, skirtų socialinių paslaugų infrastruktūros gerinimui, dalinis finansavimas</t>
  </si>
  <si>
    <t>Iš dalies finansuotų projektų skaičius</t>
  </si>
  <si>
    <t>Finansavimo šaltinių suvestinė</t>
  </si>
  <si>
    <t xml:space="preserve">Klaipėdos miesto savivaldybės socialinės atskirties mažinimo programos (Nr. 12) aprašymo </t>
  </si>
  <si>
    <t>priedas</t>
  </si>
  <si>
    <t xml:space="preserve">Aiškinamojo rašto 3 priedas </t>
  </si>
  <si>
    <t>Organizuota tėvystės įgūdžių / globėjų (rūpintojų) mokymų skaičius</t>
  </si>
  <si>
    <r>
      <t xml:space="preserve"> </t>
    </r>
    <r>
      <rPr>
        <i/>
        <sz val="10"/>
        <rFont val="Times New Roman"/>
        <family val="1"/>
        <charset val="186"/>
      </rPr>
      <t>- projekto „Paslaugų, skatinančių ir efektyviai palaikančių globą šeimos aplinkoje, vystymas“ įgyvendinimas;</t>
    </r>
  </si>
  <si>
    <t>Asmenų, po laikino apgyvendinimo paslaugų nutraukimo pradėjusių gyventi savarankiškai, skaičius vidutiniškai per mėn.</t>
  </si>
  <si>
    <t>Suaugusių asmenų su negalia ir sulaukusių pilnametystės asmenų (iki 24 m.), kuriems buvo teikta socialinė globa (rūpyba), apgyvendinimas apsaugotame būste ar savarankiško gyvenimo namuose, skaičius</t>
  </si>
  <si>
    <t>Intensyvios krizių įveikimo pagalbos, psichosocialinės pagalbos teikimas smurtą patyrusiems asmenims ir smurtautojams</t>
  </si>
  <si>
    <t>Ne savivaldybės įsteigtų įstaigų, teikiančių trumpalaikę, ilgalaikę ir (ar) dienos socialinės globos paslaugas senyvo amžiaus asmenims ir neįgaliems asmenims bei dienos socialinę globą neįgaliems asmenims institucijoje, projektų, skirtų socialinių paslaugų infrastruktūros gerinimui, dalinis finansavimas</t>
  </si>
  <si>
    <t>Savarankiško gyvenimo namų ir apsaugoto būsto įkūrimas Klaipėdos mieste</t>
  </si>
  <si>
    <t>Lėšų poreikis biudžetiniams          2023-iesiems metams</t>
  </si>
  <si>
    <t>_____________________________</t>
  </si>
  <si>
    <t>** Pagal Klaipėdos miesto savivaldybės tarybos sprendimus: 2022-02-17 Nr. T2-36, 2022-04-28 Nr. T2-80, 2022-06-22 Nr. T2-150, 2022-09-15 Nr. T2-197, 2022-10-20 Nr. T2-224, 2022-11-24 Nr. T2-244, 2022-12-22 Nr. T2-273.</t>
  </si>
  <si>
    <t>* N – nauja priemonė, T – tęstinė priemonė, I – investicijų projektas.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</si>
</sst>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409]General"/>
  </numFmts>
  <fonts count="32" x14ac:knownFonts="1">
    <font>
      <sz val="11"/>
      <color theme="1"/>
      <name val="Calibri"/>
      <family val="2"/>
      <charset val="186"/>
      <scheme val="minor"/>
    </font>
    <font>
      <sz val="10"/>
      <name val="Times New Roman"/>
      <family val="1"/>
      <charset val="186"/>
    </font>
    <font>
      <sz val="10"/>
      <name val="Arial"/>
      <family val="2"/>
      <charset val="186"/>
    </font>
    <font>
      <b/>
      <sz val="10"/>
      <name val="Times New Roman"/>
      <family val="1"/>
    </font>
    <font>
      <sz val="10"/>
      <name val="Times New Roman"/>
      <family val="1"/>
    </font>
    <font>
      <b/>
      <u/>
      <sz val="10"/>
      <name val="Times New Roman"/>
      <family val="1"/>
    </font>
    <font>
      <b/>
      <sz val="10"/>
      <name val="Times New Roman"/>
      <family val="1"/>
      <charset val="186"/>
    </font>
    <font>
      <b/>
      <sz val="9"/>
      <color indexed="81"/>
      <name val="Tahoma"/>
      <family val="2"/>
      <charset val="186"/>
    </font>
    <font>
      <sz val="9"/>
      <color indexed="81"/>
      <name val="Tahoma"/>
      <family val="2"/>
      <charset val="186"/>
    </font>
    <font>
      <sz val="12"/>
      <name val="Times New Roman"/>
      <family val="1"/>
      <charset val="186"/>
    </font>
    <font>
      <sz val="12"/>
      <name val="Arial"/>
      <family val="2"/>
      <charset val="186"/>
    </font>
    <font>
      <b/>
      <sz val="12"/>
      <name val="Times New Roman"/>
      <family val="1"/>
    </font>
    <font>
      <sz val="12"/>
      <name val="Times New Roman"/>
      <family val="1"/>
    </font>
    <font>
      <sz val="11"/>
      <name val="Calibri"/>
      <family val="2"/>
      <charset val="186"/>
      <scheme val="minor"/>
    </font>
    <font>
      <sz val="8"/>
      <name val="Times New Roman"/>
      <family val="1"/>
    </font>
    <font>
      <i/>
      <sz val="10"/>
      <name val="Times New Roman"/>
      <family val="1"/>
      <charset val="186"/>
    </font>
    <font>
      <sz val="11"/>
      <color rgb="FF000000"/>
      <name val="Calibri"/>
      <family val="2"/>
      <charset val="186"/>
    </font>
    <font>
      <sz val="10"/>
      <name val="Calibri"/>
      <family val="2"/>
      <charset val="186"/>
      <scheme val="minor"/>
    </font>
    <font>
      <b/>
      <i/>
      <sz val="10"/>
      <name val="Times New Roman"/>
      <family val="1"/>
      <charset val="186"/>
    </font>
    <font>
      <b/>
      <sz val="11"/>
      <name val="Times New Roman"/>
      <family val="1"/>
      <charset val="186"/>
    </font>
    <font>
      <strike/>
      <sz val="10"/>
      <name val="Times New Roman"/>
      <family val="1"/>
      <charset val="186"/>
    </font>
    <font>
      <i/>
      <sz val="10"/>
      <color theme="0"/>
      <name val="Times New Roman"/>
      <family val="1"/>
      <charset val="186"/>
    </font>
    <font>
      <sz val="10"/>
      <color rgb="FFFF0000"/>
      <name val="Times New Roman"/>
      <family val="1"/>
    </font>
    <font>
      <sz val="10"/>
      <color rgb="FFFF0000"/>
      <name val="Times New Roman"/>
      <family val="1"/>
      <charset val="186"/>
    </font>
    <font>
      <b/>
      <sz val="9"/>
      <name val="Times New Roman"/>
      <family val="1"/>
      <charset val="186"/>
    </font>
    <font>
      <b/>
      <sz val="8"/>
      <name val="Times New Roman"/>
      <family val="1"/>
      <charset val="186"/>
    </font>
    <font>
      <sz val="10"/>
      <color theme="0"/>
      <name val="Times New Roman"/>
      <family val="1"/>
    </font>
    <font>
      <sz val="10"/>
      <color theme="0"/>
      <name val="Times New Roman"/>
      <family val="1"/>
      <charset val="186"/>
    </font>
    <font>
      <b/>
      <sz val="10"/>
      <color theme="0"/>
      <name val="Times New Roman"/>
      <family val="1"/>
      <charset val="186"/>
    </font>
    <font>
      <sz val="10"/>
      <color theme="1"/>
      <name val="Times New Roman"/>
      <family val="1"/>
      <charset val="186"/>
    </font>
    <font>
      <sz val="9"/>
      <color indexed="81"/>
      <name val="Tahoma"/>
      <charset val="1"/>
    </font>
    <font>
      <b/>
      <sz val="10"/>
      <color theme="0"/>
      <name val="Times New Roman"/>
      <family val="1"/>
    </font>
  </fonts>
  <fills count="11">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FFCCFF"/>
        <bgColor indexed="64"/>
      </patternFill>
    </fill>
    <fill>
      <patternFill patternType="solid">
        <fgColor theme="8" tint="0.79998168889431442"/>
        <bgColor indexed="64"/>
      </patternFill>
    </fill>
    <fill>
      <patternFill patternType="solid">
        <fgColor rgb="FFFFFF99"/>
        <bgColor indexed="64"/>
      </patternFill>
    </fill>
    <fill>
      <patternFill patternType="solid">
        <fgColor rgb="FFCCFFCC"/>
        <bgColor indexed="64"/>
      </patternFill>
    </fill>
    <fill>
      <patternFill patternType="solid">
        <fgColor theme="4" tint="0.79998168889431442"/>
        <bgColor indexed="64"/>
      </patternFill>
    </fill>
  </fills>
  <borders count="87">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s>
  <cellStyleXfs count="2">
    <xf numFmtId="0" fontId="0" fillId="0" borderId="0"/>
    <xf numFmtId="166" fontId="16" fillId="0" borderId="0" applyBorder="0" applyProtection="0"/>
  </cellStyleXfs>
  <cellXfs count="1958">
    <xf numFmtId="0" fontId="0" fillId="0" borderId="0" xfId="0"/>
    <xf numFmtId="3" fontId="4" fillId="0" borderId="0" xfId="0" applyNumberFormat="1" applyFont="1" applyAlignment="1">
      <alignment vertical="top"/>
    </xf>
    <xf numFmtId="3" fontId="4" fillId="0" borderId="0" xfId="0" applyNumberFormat="1" applyFont="1" applyBorder="1" applyAlignment="1">
      <alignment vertical="top"/>
    </xf>
    <xf numFmtId="3" fontId="3" fillId="2" borderId="33" xfId="0" applyNumberFormat="1" applyFont="1" applyFill="1" applyBorder="1" applyAlignment="1">
      <alignment horizontal="center" vertical="top"/>
    </xf>
    <xf numFmtId="3" fontId="3" fillId="2" borderId="5" xfId="0" applyNumberFormat="1" applyFont="1" applyFill="1" applyBorder="1" applyAlignment="1">
      <alignment horizontal="center" vertical="top"/>
    </xf>
    <xf numFmtId="3" fontId="3" fillId="2" borderId="14" xfId="0" applyNumberFormat="1" applyFont="1" applyFill="1" applyBorder="1" applyAlignment="1">
      <alignment horizontal="center" vertical="top"/>
    </xf>
    <xf numFmtId="3" fontId="4" fillId="0" borderId="41" xfId="0" applyNumberFormat="1" applyFont="1" applyFill="1" applyBorder="1" applyAlignment="1">
      <alignment horizontal="center" vertical="top"/>
    </xf>
    <xf numFmtId="164" fontId="3" fillId="5" borderId="41" xfId="0" applyNumberFormat="1" applyFont="1" applyFill="1" applyBorder="1" applyAlignment="1">
      <alignment horizontal="center" vertical="top"/>
    </xf>
    <xf numFmtId="3" fontId="4" fillId="3" borderId="41" xfId="0" applyNumberFormat="1" applyFont="1" applyFill="1" applyBorder="1" applyAlignment="1">
      <alignment horizontal="center" vertical="top" wrapText="1"/>
    </xf>
    <xf numFmtId="164" fontId="3" fillId="5" borderId="54" xfId="0" applyNumberFormat="1" applyFont="1" applyFill="1" applyBorder="1" applyAlignment="1">
      <alignment horizontal="center" vertical="top"/>
    </xf>
    <xf numFmtId="3" fontId="3" fillId="2" borderId="23" xfId="0" applyNumberFormat="1" applyFont="1" applyFill="1" applyBorder="1" applyAlignment="1">
      <alignment horizontal="center" vertical="top"/>
    </xf>
    <xf numFmtId="3" fontId="4" fillId="0" borderId="0" xfId="0" applyNumberFormat="1" applyFont="1" applyFill="1" applyBorder="1" applyAlignment="1">
      <alignment vertical="top"/>
    </xf>
    <xf numFmtId="3" fontId="1" fillId="0" borderId="0" xfId="0" applyNumberFormat="1" applyFont="1" applyAlignment="1">
      <alignment vertical="top"/>
    </xf>
    <xf numFmtId="3" fontId="1" fillId="0" borderId="0" xfId="0" applyNumberFormat="1" applyFont="1" applyBorder="1" applyAlignment="1">
      <alignment vertical="top"/>
    </xf>
    <xf numFmtId="3" fontId="3" fillId="2" borderId="4" xfId="0" applyNumberFormat="1" applyFont="1" applyFill="1" applyBorder="1" applyAlignment="1">
      <alignment horizontal="center" vertical="top" wrapText="1"/>
    </xf>
    <xf numFmtId="3" fontId="3" fillId="2" borderId="13" xfId="0" applyNumberFormat="1" applyFont="1" applyFill="1" applyBorder="1" applyAlignment="1">
      <alignment horizontal="center" vertical="top" wrapText="1"/>
    </xf>
    <xf numFmtId="164" fontId="1" fillId="3" borderId="29" xfId="0" applyNumberFormat="1" applyFont="1" applyFill="1" applyBorder="1" applyAlignment="1">
      <alignment horizontal="center" vertical="top"/>
    </xf>
    <xf numFmtId="3" fontId="3" fillId="2" borderId="62" xfId="0" applyNumberFormat="1" applyFont="1" applyFill="1" applyBorder="1" applyAlignment="1">
      <alignment horizontal="center" vertical="top"/>
    </xf>
    <xf numFmtId="3" fontId="1" fillId="4" borderId="0" xfId="0" applyNumberFormat="1" applyFont="1" applyFill="1" applyBorder="1" applyAlignment="1">
      <alignment horizontal="center" vertical="top"/>
    </xf>
    <xf numFmtId="3" fontId="4" fillId="0" borderId="48" xfId="0" applyNumberFormat="1" applyFont="1" applyFill="1" applyBorder="1" applyAlignment="1">
      <alignment vertical="top" wrapText="1"/>
    </xf>
    <xf numFmtId="3" fontId="4" fillId="0" borderId="61" xfId="0" applyNumberFormat="1" applyFont="1" applyFill="1" applyBorder="1" applyAlignment="1">
      <alignment vertical="top" wrapText="1"/>
    </xf>
    <xf numFmtId="3" fontId="4" fillId="3" borderId="40" xfId="0" applyNumberFormat="1" applyFont="1" applyFill="1" applyBorder="1" applyAlignment="1">
      <alignment horizontal="center" vertical="top" wrapText="1"/>
    </xf>
    <xf numFmtId="3" fontId="12" fillId="0" borderId="0" xfId="0" applyNumberFormat="1" applyFont="1" applyAlignment="1">
      <alignment vertical="top"/>
    </xf>
    <xf numFmtId="0" fontId="13" fillId="0" borderId="0" xfId="0" applyFont="1" applyAlignment="1">
      <alignment horizontal="center"/>
    </xf>
    <xf numFmtId="164" fontId="6" fillId="4" borderId="0" xfId="0" applyNumberFormat="1" applyFont="1" applyFill="1" applyBorder="1" applyAlignment="1">
      <alignment horizontal="center" vertical="top"/>
    </xf>
    <xf numFmtId="3" fontId="1" fillId="2" borderId="14" xfId="0" applyNumberFormat="1" applyFont="1" applyFill="1" applyBorder="1" applyAlignment="1">
      <alignment horizontal="center" vertical="top"/>
    </xf>
    <xf numFmtId="49" fontId="1" fillId="4" borderId="14" xfId="0" applyNumberFormat="1" applyFont="1" applyFill="1" applyBorder="1" applyAlignment="1">
      <alignment horizontal="center" vertical="top"/>
    </xf>
    <xf numFmtId="164" fontId="1" fillId="3" borderId="41" xfId="0" applyNumberFormat="1" applyFont="1" applyFill="1" applyBorder="1" applyAlignment="1">
      <alignment horizontal="center" vertical="top"/>
    </xf>
    <xf numFmtId="3" fontId="4" fillId="4" borderId="36" xfId="0" applyNumberFormat="1" applyFont="1" applyFill="1" applyBorder="1" applyAlignment="1">
      <alignment vertical="top" wrapText="1"/>
    </xf>
    <xf numFmtId="3" fontId="4" fillId="0" borderId="36" xfId="0" applyNumberFormat="1" applyFont="1" applyFill="1" applyBorder="1" applyAlignment="1">
      <alignment horizontal="center" vertical="top" wrapText="1"/>
    </xf>
    <xf numFmtId="49" fontId="3" fillId="4" borderId="14" xfId="0" applyNumberFormat="1" applyFont="1" applyFill="1" applyBorder="1" applyAlignment="1">
      <alignment horizontal="center" vertical="top"/>
    </xf>
    <xf numFmtId="49" fontId="3" fillId="4" borderId="23" xfId="0" applyNumberFormat="1" applyFont="1" applyFill="1" applyBorder="1" applyAlignment="1">
      <alignment horizontal="center" vertical="top"/>
    </xf>
    <xf numFmtId="0" fontId="1" fillId="0" borderId="0" xfId="0" applyFont="1" applyAlignment="1">
      <alignment vertical="top"/>
    </xf>
    <xf numFmtId="164" fontId="1" fillId="3" borderId="0" xfId="0" applyNumberFormat="1" applyFont="1" applyFill="1" applyBorder="1" applyAlignment="1">
      <alignment horizontal="center" vertical="top"/>
    </xf>
    <xf numFmtId="3" fontId="4" fillId="3" borderId="29" xfId="0" applyNumberFormat="1" applyFont="1" applyFill="1" applyBorder="1" applyAlignment="1">
      <alignment horizontal="center" vertical="top"/>
    </xf>
    <xf numFmtId="49" fontId="3" fillId="0" borderId="23" xfId="0" applyNumberFormat="1" applyFont="1" applyFill="1" applyBorder="1" applyAlignment="1">
      <alignment horizontal="center" vertical="top"/>
    </xf>
    <xf numFmtId="3" fontId="3" fillId="5" borderId="54" xfId="0" applyNumberFormat="1" applyFont="1" applyFill="1" applyBorder="1" applyAlignment="1">
      <alignment horizontal="center" vertical="top"/>
    </xf>
    <xf numFmtId="3" fontId="4" fillId="4" borderId="41" xfId="0" applyNumberFormat="1" applyFont="1" applyFill="1" applyBorder="1" applyAlignment="1">
      <alignment horizontal="center" vertical="top" wrapText="1"/>
    </xf>
    <xf numFmtId="3" fontId="3" fillId="5" borderId="41" xfId="0" applyNumberFormat="1" applyFont="1" applyFill="1" applyBorder="1" applyAlignment="1">
      <alignment horizontal="center" vertical="top" wrapText="1"/>
    </xf>
    <xf numFmtId="3" fontId="1" fillId="3" borderId="16" xfId="0" applyNumberFormat="1" applyFont="1" applyFill="1" applyBorder="1" applyAlignment="1">
      <alignment horizontal="center" vertical="top"/>
    </xf>
    <xf numFmtId="3" fontId="4" fillId="3" borderId="30" xfId="0" applyNumberFormat="1" applyFont="1" applyFill="1" applyBorder="1" applyAlignment="1">
      <alignment horizontal="center" vertical="top" wrapText="1"/>
    </xf>
    <xf numFmtId="3" fontId="4" fillId="3" borderId="36" xfId="0" applyNumberFormat="1" applyFont="1" applyFill="1" applyBorder="1" applyAlignment="1">
      <alignment horizontal="center" vertical="top"/>
    </xf>
    <xf numFmtId="3" fontId="3" fillId="7" borderId="32" xfId="0" applyNumberFormat="1" applyFont="1" applyFill="1" applyBorder="1" applyAlignment="1">
      <alignment horizontal="center" vertical="top"/>
    </xf>
    <xf numFmtId="3" fontId="3" fillId="7" borderId="8" xfId="0" applyNumberFormat="1" applyFont="1" applyFill="1" applyBorder="1" applyAlignment="1">
      <alignment horizontal="center" vertical="top"/>
    </xf>
    <xf numFmtId="3" fontId="3" fillId="7" borderId="40" xfId="0" applyNumberFormat="1" applyFont="1" applyFill="1" applyBorder="1" applyAlignment="1">
      <alignment horizontal="center" vertical="top"/>
    </xf>
    <xf numFmtId="3" fontId="3" fillId="7" borderId="61" xfId="0" applyNumberFormat="1" applyFont="1" applyFill="1" applyBorder="1" applyAlignment="1">
      <alignment horizontal="center" vertical="top"/>
    </xf>
    <xf numFmtId="3" fontId="3" fillId="7" borderId="35" xfId="0" applyNumberFormat="1" applyFont="1" applyFill="1" applyBorder="1" applyAlignment="1">
      <alignment horizontal="center" vertical="top" wrapText="1"/>
    </xf>
    <xf numFmtId="3" fontId="3" fillId="7" borderId="38" xfId="0" applyNumberFormat="1" applyFont="1" applyFill="1" applyBorder="1" applyAlignment="1">
      <alignment horizontal="center" vertical="top" wrapText="1"/>
    </xf>
    <xf numFmtId="3" fontId="1" fillId="7" borderId="38" xfId="0" applyNumberFormat="1" applyFont="1" applyFill="1" applyBorder="1" applyAlignment="1">
      <alignment horizontal="center" vertical="top"/>
    </xf>
    <xf numFmtId="3" fontId="3" fillId="7" borderId="23" xfId="0" applyNumberFormat="1" applyFont="1" applyFill="1" applyBorder="1" applyAlignment="1">
      <alignment horizontal="center" vertical="top"/>
    </xf>
    <xf numFmtId="3" fontId="3" fillId="8" borderId="32" xfId="0" applyNumberFormat="1" applyFont="1" applyFill="1" applyBorder="1" applyAlignment="1">
      <alignment horizontal="center" vertical="top"/>
    </xf>
    <xf numFmtId="3" fontId="4" fillId="0" borderId="40" xfId="0" applyNumberFormat="1" applyFont="1" applyFill="1" applyBorder="1" applyAlignment="1">
      <alignment horizontal="center" vertical="top"/>
    </xf>
    <xf numFmtId="3" fontId="4" fillId="0" borderId="40" xfId="0" applyNumberFormat="1" applyFont="1" applyFill="1" applyBorder="1" applyAlignment="1">
      <alignment vertical="top" wrapText="1"/>
    </xf>
    <xf numFmtId="49" fontId="6" fillId="4" borderId="14" xfId="0" applyNumberFormat="1" applyFont="1" applyFill="1" applyBorder="1" applyAlignment="1">
      <alignment horizontal="center" vertical="top" wrapText="1"/>
    </xf>
    <xf numFmtId="3" fontId="1" fillId="3" borderId="29" xfId="0" applyNumberFormat="1" applyFont="1" applyFill="1" applyBorder="1" applyAlignment="1">
      <alignment horizontal="center" vertical="top"/>
    </xf>
    <xf numFmtId="3" fontId="4" fillId="3" borderId="29" xfId="0" applyNumberFormat="1" applyFont="1" applyFill="1" applyBorder="1" applyAlignment="1">
      <alignment vertical="top" wrapText="1"/>
    </xf>
    <xf numFmtId="3" fontId="1" fillId="3" borderId="18" xfId="0" applyNumberFormat="1" applyFont="1" applyFill="1" applyBorder="1" applyAlignment="1">
      <alignment horizontal="center" vertical="top"/>
    </xf>
    <xf numFmtId="3" fontId="1" fillId="3" borderId="30" xfId="0" applyNumberFormat="1" applyFont="1" applyFill="1" applyBorder="1" applyAlignment="1">
      <alignment horizontal="center" vertical="top"/>
    </xf>
    <xf numFmtId="0" fontId="17" fillId="0" borderId="0" xfId="0" applyFont="1" applyAlignment="1">
      <alignment horizontal="center"/>
    </xf>
    <xf numFmtId="3" fontId="1" fillId="0" borderId="40" xfId="0" applyNumberFormat="1" applyFont="1" applyBorder="1" applyAlignment="1">
      <alignment horizontal="center" vertical="top" wrapText="1"/>
    </xf>
    <xf numFmtId="3" fontId="1" fillId="3" borderId="41" xfId="0" applyNumberFormat="1" applyFont="1" applyFill="1" applyBorder="1" applyAlignment="1">
      <alignment horizontal="center" vertical="top"/>
    </xf>
    <xf numFmtId="3" fontId="4" fillId="0" borderId="36" xfId="0" applyNumberFormat="1" applyFont="1" applyBorder="1" applyAlignment="1">
      <alignment horizontal="center" vertical="top"/>
    </xf>
    <xf numFmtId="3" fontId="4" fillId="0" borderId="40" xfId="0" applyNumberFormat="1" applyFont="1" applyBorder="1" applyAlignment="1">
      <alignment horizontal="center" vertical="top"/>
    </xf>
    <xf numFmtId="3" fontId="6" fillId="5" borderId="54" xfId="0" applyNumberFormat="1" applyFont="1" applyFill="1" applyBorder="1" applyAlignment="1">
      <alignment horizontal="center" vertical="top"/>
    </xf>
    <xf numFmtId="3" fontId="4" fillId="0" borderId="36" xfId="0" applyNumberFormat="1" applyFont="1" applyBorder="1" applyAlignment="1">
      <alignment horizontal="center" vertical="top" wrapText="1"/>
    </xf>
    <xf numFmtId="3" fontId="4" fillId="0" borderId="40" xfId="0" applyNumberFormat="1" applyFont="1" applyBorder="1" applyAlignment="1">
      <alignment horizontal="center" vertical="top" wrapText="1"/>
    </xf>
    <xf numFmtId="3" fontId="3" fillId="5" borderId="54" xfId="0" applyNumberFormat="1" applyFont="1" applyFill="1" applyBorder="1" applyAlignment="1">
      <alignment horizontal="center" vertical="top" wrapText="1"/>
    </xf>
    <xf numFmtId="165" fontId="3" fillId="5" borderId="54" xfId="0" applyNumberFormat="1" applyFont="1" applyFill="1" applyBorder="1" applyAlignment="1">
      <alignment horizontal="center" vertical="top" wrapText="1"/>
    </xf>
    <xf numFmtId="3" fontId="4" fillId="0" borderId="14" xfId="0" applyNumberFormat="1" applyFont="1" applyBorder="1" applyAlignment="1">
      <alignment vertical="top"/>
    </xf>
    <xf numFmtId="0" fontId="4" fillId="3" borderId="40" xfId="0" applyFont="1" applyFill="1" applyBorder="1" applyAlignment="1">
      <alignment horizontal="center" vertical="top"/>
    </xf>
    <xf numFmtId="3" fontId="3" fillId="9" borderId="23" xfId="0" applyNumberFormat="1" applyFont="1" applyFill="1" applyBorder="1" applyAlignment="1">
      <alignment horizontal="center" vertical="top"/>
    </xf>
    <xf numFmtId="164" fontId="6" fillId="8" borderId="69" xfId="0" applyNumberFormat="1" applyFont="1" applyFill="1" applyBorder="1" applyAlignment="1">
      <alignment horizontal="center" vertical="top" wrapText="1"/>
    </xf>
    <xf numFmtId="3" fontId="4" fillId="3" borderId="29" xfId="0" applyNumberFormat="1" applyFont="1" applyFill="1" applyBorder="1" applyAlignment="1">
      <alignment horizontal="center" vertical="top" wrapText="1"/>
    </xf>
    <xf numFmtId="164" fontId="6" fillId="5" borderId="45" xfId="0" applyNumberFormat="1" applyFont="1" applyFill="1" applyBorder="1" applyAlignment="1">
      <alignment horizontal="center" vertical="top" wrapText="1"/>
    </xf>
    <xf numFmtId="164" fontId="1" fillId="3" borderId="16" xfId="0" applyNumberFormat="1" applyFont="1" applyFill="1" applyBorder="1" applyAlignment="1">
      <alignment horizontal="center" vertical="top" wrapText="1"/>
    </xf>
    <xf numFmtId="164" fontId="1" fillId="0" borderId="45" xfId="0" applyNumberFormat="1" applyFont="1" applyBorder="1" applyAlignment="1">
      <alignment horizontal="center" vertical="top" wrapText="1"/>
    </xf>
    <xf numFmtId="164" fontId="1" fillId="5" borderId="45" xfId="0" applyNumberFormat="1" applyFont="1" applyFill="1" applyBorder="1" applyAlignment="1">
      <alignment horizontal="center" vertical="top" wrapText="1"/>
    </xf>
    <xf numFmtId="164" fontId="1" fillId="0" borderId="47" xfId="0" applyNumberFormat="1" applyFont="1" applyBorder="1" applyAlignment="1">
      <alignment horizontal="center" vertical="top" wrapText="1"/>
    </xf>
    <xf numFmtId="164" fontId="1" fillId="0" borderId="16" xfId="0" applyNumberFormat="1" applyFont="1" applyBorder="1" applyAlignment="1">
      <alignment horizontal="center" vertical="top" wrapText="1"/>
    </xf>
    <xf numFmtId="164" fontId="3" fillId="5" borderId="57" xfId="0" applyNumberFormat="1" applyFont="1" applyFill="1" applyBorder="1" applyAlignment="1">
      <alignment horizontal="center" vertical="top"/>
    </xf>
    <xf numFmtId="164" fontId="1" fillId="3" borderId="45" xfId="0" applyNumberFormat="1" applyFont="1" applyFill="1" applyBorder="1" applyAlignment="1">
      <alignment horizontal="center" vertical="top" wrapText="1"/>
    </xf>
    <xf numFmtId="3" fontId="3" fillId="7" borderId="38" xfId="0" applyNumberFormat="1" applyFont="1" applyFill="1" applyBorder="1" applyAlignment="1">
      <alignment vertical="top"/>
    </xf>
    <xf numFmtId="49" fontId="3" fillId="0" borderId="5" xfId="0" applyNumberFormat="1" applyFont="1" applyBorder="1" applyAlignment="1">
      <alignment horizontal="center" vertical="top" wrapText="1"/>
    </xf>
    <xf numFmtId="49" fontId="6" fillId="4" borderId="5" xfId="0" applyNumberFormat="1" applyFont="1" applyFill="1" applyBorder="1" applyAlignment="1">
      <alignment horizontal="center" vertical="top" wrapText="1"/>
    </xf>
    <xf numFmtId="164" fontId="1" fillId="5" borderId="57" xfId="0" applyNumberFormat="1" applyFont="1" applyFill="1" applyBorder="1" applyAlignment="1">
      <alignment horizontal="center" vertical="top" wrapText="1"/>
    </xf>
    <xf numFmtId="164" fontId="6" fillId="5" borderId="69" xfId="0" applyNumberFormat="1" applyFont="1" applyFill="1" applyBorder="1" applyAlignment="1">
      <alignment horizontal="center" vertical="top" wrapText="1"/>
    </xf>
    <xf numFmtId="3" fontId="1" fillId="0" borderId="41" xfId="0" applyNumberFormat="1" applyFont="1" applyBorder="1" applyAlignment="1">
      <alignment horizontal="center" vertical="top" wrapText="1"/>
    </xf>
    <xf numFmtId="49" fontId="3" fillId="3" borderId="5" xfId="0" applyNumberFormat="1" applyFont="1" applyFill="1" applyBorder="1" applyAlignment="1">
      <alignment horizontal="center" vertical="top"/>
    </xf>
    <xf numFmtId="49" fontId="3" fillId="3" borderId="14" xfId="0" applyNumberFormat="1" applyFont="1" applyFill="1" applyBorder="1" applyAlignment="1">
      <alignment horizontal="center" vertical="top"/>
    </xf>
    <xf numFmtId="49" fontId="1" fillId="4" borderId="5" xfId="0" applyNumberFormat="1" applyFont="1" applyFill="1" applyBorder="1" applyAlignment="1">
      <alignment horizontal="center" vertical="top" wrapText="1"/>
    </xf>
    <xf numFmtId="3" fontId="1" fillId="3" borderId="50" xfId="0" applyNumberFormat="1" applyFont="1" applyFill="1" applyBorder="1" applyAlignment="1">
      <alignment horizontal="center" vertical="top"/>
    </xf>
    <xf numFmtId="3" fontId="4" fillId="0" borderId="41" xfId="0" applyNumberFormat="1" applyFont="1" applyBorder="1" applyAlignment="1">
      <alignment horizontal="center" vertical="top" wrapText="1"/>
    </xf>
    <xf numFmtId="164" fontId="6" fillId="8" borderId="7" xfId="0" applyNumberFormat="1" applyFont="1" applyFill="1" applyBorder="1" applyAlignment="1">
      <alignment horizontal="center" vertical="top" wrapText="1"/>
    </xf>
    <xf numFmtId="3" fontId="1" fillId="3" borderId="41" xfId="0" applyNumberFormat="1" applyFont="1" applyFill="1" applyBorder="1" applyAlignment="1">
      <alignment horizontal="center" vertical="top" wrapText="1"/>
    </xf>
    <xf numFmtId="3" fontId="1" fillId="3" borderId="18" xfId="0" applyNumberFormat="1" applyFont="1" applyFill="1" applyBorder="1" applyAlignment="1">
      <alignment horizontal="center" vertical="top" wrapText="1"/>
    </xf>
    <xf numFmtId="3" fontId="1" fillId="3" borderId="50" xfId="0" applyNumberFormat="1" applyFont="1" applyFill="1" applyBorder="1" applyAlignment="1">
      <alignment horizontal="center" vertical="top" wrapText="1"/>
    </xf>
    <xf numFmtId="3" fontId="4" fillId="3" borderId="0" xfId="0" applyNumberFormat="1" applyFont="1" applyFill="1" applyBorder="1" applyAlignment="1">
      <alignment horizontal="center" vertical="top" wrapText="1"/>
    </xf>
    <xf numFmtId="3" fontId="4" fillId="4" borderId="48" xfId="0" applyNumberFormat="1" applyFont="1" applyFill="1" applyBorder="1" applyAlignment="1">
      <alignment horizontal="left" vertical="top" wrapText="1"/>
    </xf>
    <xf numFmtId="3" fontId="6" fillId="4" borderId="0" xfId="0" applyNumberFormat="1" applyFont="1" applyFill="1" applyBorder="1" applyAlignment="1">
      <alignment horizontal="center" vertical="top" wrapText="1"/>
    </xf>
    <xf numFmtId="0" fontId="13" fillId="3" borderId="0" xfId="0" applyFont="1" applyFill="1" applyAlignment="1">
      <alignment horizontal="left"/>
    </xf>
    <xf numFmtId="3" fontId="1" fillId="4" borderId="0" xfId="0" applyNumberFormat="1" applyFont="1" applyFill="1" applyBorder="1" applyAlignment="1">
      <alignment horizontal="center" vertical="top" wrapText="1"/>
    </xf>
    <xf numFmtId="164" fontId="1" fillId="4" borderId="0" xfId="0" applyNumberFormat="1" applyFont="1" applyFill="1" applyBorder="1" applyAlignment="1">
      <alignment horizontal="center" vertical="top" wrapText="1"/>
    </xf>
    <xf numFmtId="3" fontId="1" fillId="4" borderId="0" xfId="0" applyNumberFormat="1" applyFont="1" applyFill="1" applyBorder="1" applyAlignment="1">
      <alignment horizontal="center" vertical="center" wrapText="1"/>
    </xf>
    <xf numFmtId="3" fontId="4" fillId="0" borderId="29" xfId="0" applyNumberFormat="1" applyFont="1" applyFill="1" applyBorder="1" applyAlignment="1">
      <alignment horizontal="left" vertical="top" wrapText="1"/>
    </xf>
    <xf numFmtId="3" fontId="4" fillId="3" borderId="50" xfId="0" applyNumberFormat="1" applyFont="1" applyFill="1" applyBorder="1" applyAlignment="1">
      <alignment horizontal="center" vertical="top"/>
    </xf>
    <xf numFmtId="0" fontId="4" fillId="3" borderId="50" xfId="0" applyFont="1" applyFill="1" applyBorder="1" applyAlignment="1">
      <alignment vertical="top" wrapText="1"/>
    </xf>
    <xf numFmtId="3" fontId="4" fillId="0" borderId="34" xfId="0" applyNumberFormat="1" applyFont="1" applyFill="1" applyBorder="1" applyAlignment="1">
      <alignment vertical="top" wrapText="1"/>
    </xf>
    <xf numFmtId="3" fontId="4" fillId="0" borderId="0" xfId="0" applyNumberFormat="1" applyFont="1" applyFill="1" applyBorder="1" applyAlignment="1">
      <alignment vertical="top" wrapText="1"/>
    </xf>
    <xf numFmtId="3" fontId="4" fillId="0" borderId="1" xfId="0" applyNumberFormat="1" applyFont="1" applyFill="1" applyBorder="1" applyAlignment="1">
      <alignment vertical="top" wrapText="1"/>
    </xf>
    <xf numFmtId="3" fontId="1" fillId="3" borderId="29" xfId="0" applyNumberFormat="1" applyFont="1" applyFill="1" applyBorder="1" applyAlignment="1">
      <alignment vertical="top" wrapText="1"/>
    </xf>
    <xf numFmtId="3" fontId="4" fillId="0" borderId="0" xfId="0" applyNumberFormat="1" applyFont="1" applyFill="1" applyBorder="1" applyAlignment="1">
      <alignment horizontal="center" vertical="top"/>
    </xf>
    <xf numFmtId="3" fontId="4" fillId="0" borderId="50" xfId="0" applyNumberFormat="1" applyFont="1" applyFill="1" applyBorder="1" applyAlignment="1">
      <alignment horizontal="center" vertical="top"/>
    </xf>
    <xf numFmtId="3" fontId="3" fillId="5" borderId="30" xfId="0" applyNumberFormat="1" applyFont="1" applyFill="1" applyBorder="1" applyAlignment="1">
      <alignment horizontal="center" vertical="top"/>
    </xf>
    <xf numFmtId="3" fontId="4" fillId="0" borderId="30" xfId="0" applyNumberFormat="1" applyFont="1" applyFill="1" applyBorder="1" applyAlignment="1">
      <alignment horizontal="center" vertical="top"/>
    </xf>
    <xf numFmtId="3" fontId="3" fillId="5" borderId="18" xfId="0" applyNumberFormat="1" applyFont="1" applyFill="1" applyBorder="1" applyAlignment="1">
      <alignment horizontal="center" vertical="top"/>
    </xf>
    <xf numFmtId="3" fontId="3" fillId="5" borderId="18" xfId="0" applyNumberFormat="1" applyFont="1" applyFill="1" applyBorder="1" applyAlignment="1">
      <alignment horizontal="center" vertical="top" wrapText="1"/>
    </xf>
    <xf numFmtId="3" fontId="1" fillId="3" borderId="0" xfId="0" applyNumberFormat="1" applyFont="1" applyFill="1" applyBorder="1" applyAlignment="1">
      <alignment horizontal="center" vertical="top"/>
    </xf>
    <xf numFmtId="164" fontId="1" fillId="3" borderId="29" xfId="0" applyNumberFormat="1" applyFont="1" applyFill="1" applyBorder="1" applyAlignment="1">
      <alignment horizontal="center" vertical="top" wrapText="1"/>
    </xf>
    <xf numFmtId="164" fontId="3" fillId="5" borderId="56" xfId="0" applyNumberFormat="1" applyFont="1" applyFill="1" applyBorder="1" applyAlignment="1">
      <alignment horizontal="center" vertical="top"/>
    </xf>
    <xf numFmtId="164" fontId="3" fillId="5" borderId="31" xfId="0" applyNumberFormat="1" applyFont="1" applyFill="1" applyBorder="1" applyAlignment="1">
      <alignment horizontal="center" vertical="top"/>
    </xf>
    <xf numFmtId="164" fontId="1" fillId="3" borderId="43" xfId="0" applyNumberFormat="1" applyFont="1" applyFill="1" applyBorder="1" applyAlignment="1">
      <alignment horizontal="center" vertical="top"/>
    </xf>
    <xf numFmtId="164" fontId="1" fillId="3" borderId="12" xfId="0" applyNumberFormat="1" applyFont="1" applyFill="1" applyBorder="1" applyAlignment="1">
      <alignment horizontal="center" vertical="top"/>
    </xf>
    <xf numFmtId="164" fontId="3" fillId="5" borderId="43" xfId="0" applyNumberFormat="1" applyFont="1" applyFill="1" applyBorder="1" applyAlignment="1">
      <alignment horizontal="center" vertical="top"/>
    </xf>
    <xf numFmtId="164" fontId="4" fillId="3" borderId="43" xfId="0" applyNumberFormat="1" applyFont="1" applyFill="1" applyBorder="1" applyAlignment="1">
      <alignment horizontal="center" vertical="top"/>
    </xf>
    <xf numFmtId="164" fontId="3" fillId="5" borderId="21" xfId="0" applyNumberFormat="1" applyFont="1" applyFill="1" applyBorder="1" applyAlignment="1">
      <alignment horizontal="center" vertical="top"/>
    </xf>
    <xf numFmtId="164" fontId="1" fillId="3" borderId="19" xfId="0" applyNumberFormat="1" applyFont="1" applyFill="1" applyBorder="1" applyAlignment="1">
      <alignment horizontal="center" vertical="top" wrapText="1"/>
    </xf>
    <xf numFmtId="164" fontId="3" fillId="2" borderId="10" xfId="0" applyNumberFormat="1" applyFont="1" applyFill="1" applyBorder="1" applyAlignment="1">
      <alignment horizontal="center" vertical="top"/>
    </xf>
    <xf numFmtId="164" fontId="3" fillId="2" borderId="8" xfId="0" applyNumberFormat="1" applyFont="1" applyFill="1" applyBorder="1" applyAlignment="1">
      <alignment horizontal="center" vertical="top"/>
    </xf>
    <xf numFmtId="164" fontId="1" fillId="3" borderId="12" xfId="0" applyNumberFormat="1" applyFont="1" applyFill="1" applyBorder="1" applyAlignment="1">
      <alignment horizontal="center" vertical="top" wrapText="1"/>
    </xf>
    <xf numFmtId="164" fontId="6" fillId="5" borderId="21" xfId="0" applyNumberFormat="1" applyFont="1" applyFill="1" applyBorder="1" applyAlignment="1">
      <alignment horizontal="center" vertical="top"/>
    </xf>
    <xf numFmtId="164" fontId="4" fillId="3" borderId="13" xfId="0" applyNumberFormat="1" applyFont="1" applyFill="1" applyBorder="1" applyAlignment="1">
      <alignment horizontal="center" vertical="top"/>
    </xf>
    <xf numFmtId="164" fontId="4" fillId="0" borderId="4" xfId="0" applyNumberFormat="1" applyFont="1" applyBorder="1" applyAlignment="1">
      <alignment horizontal="center" vertical="top" wrapText="1"/>
    </xf>
    <xf numFmtId="164" fontId="4" fillId="3" borderId="43" xfId="0" applyNumberFormat="1" applyFont="1" applyFill="1" applyBorder="1" applyAlignment="1">
      <alignment horizontal="center" vertical="top" wrapText="1"/>
    </xf>
    <xf numFmtId="164" fontId="3" fillId="2" borderId="33" xfId="0" applyNumberFormat="1" applyFont="1" applyFill="1" applyBorder="1" applyAlignment="1">
      <alignment horizontal="center" vertical="top"/>
    </xf>
    <xf numFmtId="164" fontId="4" fillId="3" borderId="34" xfId="0" applyNumberFormat="1" applyFont="1" applyFill="1" applyBorder="1" applyAlignment="1">
      <alignment horizontal="center" vertical="top" wrapText="1"/>
    </xf>
    <xf numFmtId="164" fontId="6" fillId="2" borderId="8" xfId="0" applyNumberFormat="1" applyFont="1" applyFill="1" applyBorder="1" applyAlignment="1">
      <alignment horizontal="center" vertical="top"/>
    </xf>
    <xf numFmtId="164" fontId="3" fillId="7" borderId="8" xfId="0" applyNumberFormat="1" applyFont="1" applyFill="1" applyBorder="1" applyAlignment="1">
      <alignment horizontal="center" vertical="top"/>
    </xf>
    <xf numFmtId="164" fontId="3" fillId="8" borderId="61" xfId="0" applyNumberFormat="1" applyFont="1" applyFill="1" applyBorder="1" applyAlignment="1">
      <alignment horizontal="center" vertical="top" wrapText="1"/>
    </xf>
    <xf numFmtId="165" fontId="3" fillId="5" borderId="21" xfId="0" applyNumberFormat="1" applyFont="1" applyFill="1" applyBorder="1" applyAlignment="1">
      <alignment horizontal="center" vertical="top" wrapText="1"/>
    </xf>
    <xf numFmtId="164" fontId="4" fillId="0" borderId="13" xfId="0" applyNumberFormat="1" applyFont="1" applyFill="1" applyBorder="1" applyAlignment="1">
      <alignment horizontal="center" vertical="top"/>
    </xf>
    <xf numFmtId="164" fontId="6" fillId="2" borderId="33" xfId="0" applyNumberFormat="1" applyFont="1" applyFill="1" applyBorder="1" applyAlignment="1">
      <alignment horizontal="center" vertical="top"/>
    </xf>
    <xf numFmtId="164" fontId="1" fillId="3" borderId="13" xfId="0" applyNumberFormat="1" applyFont="1" applyFill="1" applyBorder="1" applyAlignment="1">
      <alignment horizontal="center" vertical="top" wrapText="1"/>
    </xf>
    <xf numFmtId="0" fontId="4" fillId="3" borderId="13" xfId="0" applyFont="1" applyFill="1" applyBorder="1" applyAlignment="1">
      <alignment horizontal="center" vertical="top" wrapText="1"/>
    </xf>
    <xf numFmtId="3" fontId="4" fillId="3" borderId="12" xfId="0" applyNumberFormat="1" applyFont="1" applyFill="1" applyBorder="1" applyAlignment="1">
      <alignment horizontal="center" vertical="top" wrapText="1"/>
    </xf>
    <xf numFmtId="3" fontId="4" fillId="4" borderId="4" xfId="0" applyNumberFormat="1" applyFont="1" applyFill="1" applyBorder="1" applyAlignment="1">
      <alignment horizontal="center" vertical="top" wrapText="1"/>
    </xf>
    <xf numFmtId="0" fontId="4" fillId="3" borderId="12" xfId="0" applyFont="1" applyFill="1" applyBorder="1" applyAlignment="1">
      <alignment horizontal="center" vertical="top" wrapText="1"/>
    </xf>
    <xf numFmtId="49" fontId="1" fillId="3" borderId="31" xfId="0" applyNumberFormat="1" applyFont="1" applyFill="1" applyBorder="1" applyAlignment="1">
      <alignment horizontal="center" vertical="top" wrapText="1"/>
    </xf>
    <xf numFmtId="165" fontId="1" fillId="3" borderId="12" xfId="0" applyNumberFormat="1" applyFont="1" applyFill="1" applyBorder="1" applyAlignment="1">
      <alignment horizontal="center" vertical="top" wrapText="1"/>
    </xf>
    <xf numFmtId="3" fontId="4" fillId="3" borderId="4" xfId="0" applyNumberFormat="1" applyFont="1" applyFill="1" applyBorder="1" applyAlignment="1">
      <alignment horizontal="center" vertical="top" wrapText="1"/>
    </xf>
    <xf numFmtId="3" fontId="1" fillId="3" borderId="12" xfId="0" applyNumberFormat="1" applyFont="1" applyFill="1" applyBorder="1" applyAlignment="1">
      <alignment horizontal="center" vertical="top" wrapText="1"/>
    </xf>
    <xf numFmtId="3" fontId="1" fillId="3" borderId="13" xfId="0" applyNumberFormat="1" applyFont="1" applyFill="1" applyBorder="1" applyAlignment="1">
      <alignment horizontal="center" vertical="top" wrapText="1"/>
    </xf>
    <xf numFmtId="164" fontId="1" fillId="0" borderId="19" xfId="0" applyNumberFormat="1" applyFont="1" applyBorder="1" applyAlignment="1">
      <alignment horizontal="center" vertical="top" wrapText="1"/>
    </xf>
    <xf numFmtId="164" fontId="1" fillId="0" borderId="12" xfId="0" applyNumberFormat="1" applyFont="1" applyBorder="1" applyAlignment="1">
      <alignment horizontal="center" vertical="top" wrapText="1"/>
    </xf>
    <xf numFmtId="164" fontId="1" fillId="0" borderId="49" xfId="0" applyNumberFormat="1" applyFont="1" applyBorder="1" applyAlignment="1">
      <alignment horizontal="center" vertical="top" wrapText="1"/>
    </xf>
    <xf numFmtId="164" fontId="1" fillId="0" borderId="72" xfId="0" applyNumberFormat="1" applyFont="1" applyBorder="1" applyAlignment="1">
      <alignment horizontal="center" vertical="top" wrapText="1"/>
    </xf>
    <xf numFmtId="0" fontId="4" fillId="0" borderId="41" xfId="0" applyFont="1" applyFill="1" applyBorder="1" applyAlignment="1">
      <alignment vertical="top" wrapText="1"/>
    </xf>
    <xf numFmtId="0" fontId="4" fillId="3" borderId="41" xfId="0" applyFont="1" applyFill="1" applyBorder="1" applyAlignment="1">
      <alignment vertical="top" wrapText="1"/>
    </xf>
    <xf numFmtId="3" fontId="1" fillId="3" borderId="30" xfId="0" applyNumberFormat="1" applyFont="1" applyFill="1" applyBorder="1" applyAlignment="1">
      <alignment horizontal="center" vertical="top" wrapText="1"/>
    </xf>
    <xf numFmtId="164" fontId="1" fillId="3" borderId="15" xfId="0" applyNumberFormat="1" applyFont="1" applyFill="1" applyBorder="1" applyAlignment="1">
      <alignment horizontal="center" vertical="top" wrapText="1"/>
    </xf>
    <xf numFmtId="164" fontId="6" fillId="8" borderId="6" xfId="0" applyNumberFormat="1" applyFont="1" applyFill="1" applyBorder="1" applyAlignment="1">
      <alignment horizontal="center" vertical="top" wrapText="1"/>
    </xf>
    <xf numFmtId="164" fontId="6" fillId="5" borderId="19" xfId="0" applyNumberFormat="1" applyFont="1" applyFill="1" applyBorder="1" applyAlignment="1">
      <alignment horizontal="center" vertical="top" wrapText="1"/>
    </xf>
    <xf numFmtId="164" fontId="1" fillId="5" borderId="19" xfId="0" applyNumberFormat="1" applyFont="1" applyFill="1" applyBorder="1" applyAlignment="1">
      <alignment horizontal="center" vertical="top" wrapText="1"/>
    </xf>
    <xf numFmtId="164" fontId="1" fillId="5" borderId="56" xfId="0" applyNumberFormat="1" applyFont="1" applyFill="1" applyBorder="1" applyAlignment="1">
      <alignment horizontal="center" vertical="top" wrapText="1"/>
    </xf>
    <xf numFmtId="164" fontId="6" fillId="8" borderId="10" xfId="0" applyNumberFormat="1" applyFont="1" applyFill="1" applyBorder="1" applyAlignment="1">
      <alignment horizontal="center" vertical="top" wrapText="1"/>
    </xf>
    <xf numFmtId="164" fontId="6" fillId="5" borderId="10" xfId="0" applyNumberFormat="1" applyFont="1" applyFill="1" applyBorder="1" applyAlignment="1">
      <alignment horizontal="center" vertical="top" wrapText="1"/>
    </xf>
    <xf numFmtId="164" fontId="6" fillId="8" borderId="4" xfId="0" applyNumberFormat="1" applyFont="1" applyFill="1" applyBorder="1" applyAlignment="1">
      <alignment horizontal="center" vertical="top" wrapText="1"/>
    </xf>
    <xf numFmtId="164" fontId="6" fillId="5" borderId="12" xfId="0" applyNumberFormat="1" applyFont="1" applyFill="1" applyBorder="1" applyAlignment="1">
      <alignment horizontal="center" vertical="top" wrapText="1"/>
    </xf>
    <xf numFmtId="164" fontId="1" fillId="5" borderId="12" xfId="0" applyNumberFormat="1" applyFont="1" applyFill="1" applyBorder="1" applyAlignment="1">
      <alignment horizontal="center" vertical="top" wrapText="1"/>
    </xf>
    <xf numFmtId="164" fontId="1" fillId="5" borderId="21" xfId="0" applyNumberFormat="1" applyFont="1" applyFill="1" applyBorder="1" applyAlignment="1">
      <alignment horizontal="center" vertical="top" wrapText="1"/>
    </xf>
    <xf numFmtId="164" fontId="6" fillId="8" borderId="33" xfId="0" applyNumberFormat="1" applyFont="1" applyFill="1" applyBorder="1" applyAlignment="1">
      <alignment horizontal="center" vertical="top" wrapText="1"/>
    </xf>
    <xf numFmtId="164" fontId="1" fillId="0" borderId="13" xfId="0" applyNumberFormat="1" applyFont="1" applyBorder="1" applyAlignment="1">
      <alignment horizontal="center" vertical="top" wrapText="1"/>
    </xf>
    <xf numFmtId="164" fontId="6" fillId="5" borderId="33" xfId="0" applyNumberFormat="1" applyFont="1" applyFill="1" applyBorder="1" applyAlignment="1">
      <alignment horizontal="center" vertical="top" wrapText="1"/>
    </xf>
    <xf numFmtId="164" fontId="4" fillId="3" borderId="13" xfId="0" applyNumberFormat="1" applyFont="1" applyFill="1" applyBorder="1" applyAlignment="1">
      <alignment horizontal="center" vertical="top" wrapText="1"/>
    </xf>
    <xf numFmtId="3" fontId="1" fillId="3" borderId="40" xfId="0" applyNumberFormat="1" applyFont="1" applyFill="1" applyBorder="1" applyAlignment="1">
      <alignment horizontal="center" vertical="top" wrapText="1"/>
    </xf>
    <xf numFmtId="3" fontId="1" fillId="3" borderId="48" xfId="0" applyNumberFormat="1" applyFont="1" applyFill="1" applyBorder="1" applyAlignment="1">
      <alignment horizontal="center" vertical="top" wrapText="1"/>
    </xf>
    <xf numFmtId="3" fontId="1" fillId="3" borderId="29" xfId="0" applyNumberFormat="1" applyFont="1" applyFill="1" applyBorder="1" applyAlignment="1">
      <alignment horizontal="center" vertical="top" wrapText="1"/>
    </xf>
    <xf numFmtId="164" fontId="1" fillId="3" borderId="3" xfId="0" applyNumberFormat="1" applyFont="1" applyFill="1" applyBorder="1" applyAlignment="1">
      <alignment horizontal="center" vertical="top"/>
    </xf>
    <xf numFmtId="164" fontId="1" fillId="3" borderId="28" xfId="0" applyNumberFormat="1" applyFont="1" applyFill="1" applyBorder="1" applyAlignment="1">
      <alignment horizontal="center" vertical="top"/>
    </xf>
    <xf numFmtId="164" fontId="3" fillId="5" borderId="55" xfId="0" applyNumberFormat="1" applyFont="1" applyFill="1" applyBorder="1" applyAlignment="1">
      <alignment horizontal="center" vertical="top"/>
    </xf>
    <xf numFmtId="164" fontId="6" fillId="5" borderId="55" xfId="0" applyNumberFormat="1" applyFont="1" applyFill="1" applyBorder="1" applyAlignment="1">
      <alignment horizontal="center" vertical="top"/>
    </xf>
    <xf numFmtId="164" fontId="4" fillId="3" borderId="3" xfId="0" applyNumberFormat="1" applyFont="1" applyFill="1" applyBorder="1" applyAlignment="1">
      <alignment horizontal="center" vertical="top"/>
    </xf>
    <xf numFmtId="3" fontId="1" fillId="3" borderId="45" xfId="0" applyNumberFormat="1" applyFont="1" applyFill="1" applyBorder="1" applyAlignment="1">
      <alignment horizontal="center" vertical="top"/>
    </xf>
    <xf numFmtId="3" fontId="4" fillId="3" borderId="47" xfId="0" applyNumberFormat="1" applyFont="1" applyFill="1" applyBorder="1" applyAlignment="1">
      <alignment vertical="top" wrapText="1"/>
    </xf>
    <xf numFmtId="3" fontId="1" fillId="3" borderId="39" xfId="0" applyNumberFormat="1" applyFont="1" applyFill="1" applyBorder="1" applyAlignment="1">
      <alignment horizontal="center" vertical="top"/>
    </xf>
    <xf numFmtId="3" fontId="4" fillId="0" borderId="45" xfId="0" applyNumberFormat="1" applyFont="1" applyFill="1" applyBorder="1" applyAlignment="1">
      <alignment horizontal="center" vertical="top"/>
    </xf>
    <xf numFmtId="3" fontId="1" fillId="3" borderId="0" xfId="0" applyNumberFormat="1" applyFont="1" applyFill="1" applyBorder="1" applyAlignment="1">
      <alignment vertical="top" wrapText="1"/>
    </xf>
    <xf numFmtId="3" fontId="1" fillId="3" borderId="18" xfId="0" applyNumberFormat="1" applyFont="1" applyFill="1" applyBorder="1" applyAlignment="1">
      <alignment horizontal="left" vertical="top" wrapText="1"/>
    </xf>
    <xf numFmtId="3" fontId="1" fillId="3" borderId="30" xfId="0" applyNumberFormat="1" applyFont="1" applyFill="1" applyBorder="1" applyAlignment="1">
      <alignment horizontal="left" vertical="top" wrapText="1"/>
    </xf>
    <xf numFmtId="0" fontId="4" fillId="3" borderId="18" xfId="0" applyFont="1" applyFill="1" applyBorder="1" applyAlignment="1">
      <alignment horizontal="left" vertical="top" wrapText="1"/>
    </xf>
    <xf numFmtId="3" fontId="1" fillId="3" borderId="18" xfId="0" applyNumberFormat="1" applyFont="1" applyFill="1" applyBorder="1" applyAlignment="1">
      <alignment vertical="top" wrapText="1"/>
    </xf>
    <xf numFmtId="0" fontId="1" fillId="3" borderId="30" xfId="0" applyFont="1" applyFill="1" applyBorder="1" applyAlignment="1">
      <alignment horizontal="left" vertical="top" wrapText="1"/>
    </xf>
    <xf numFmtId="3" fontId="4" fillId="3" borderId="0" xfId="0" applyNumberFormat="1" applyFont="1" applyFill="1" applyBorder="1" applyAlignment="1">
      <alignment vertical="top" wrapText="1"/>
    </xf>
    <xf numFmtId="164" fontId="4" fillId="3" borderId="0" xfId="0" applyNumberFormat="1" applyFont="1" applyFill="1" applyBorder="1" applyAlignment="1">
      <alignment horizontal="center" vertical="top" wrapText="1"/>
    </xf>
    <xf numFmtId="3" fontId="1" fillId="3" borderId="37" xfId="0" applyNumberFormat="1" applyFont="1" applyFill="1" applyBorder="1" applyAlignment="1">
      <alignment horizontal="center" vertical="top" wrapText="1"/>
    </xf>
    <xf numFmtId="164" fontId="4" fillId="3" borderId="30" xfId="0" applyNumberFormat="1" applyFont="1" applyFill="1" applyBorder="1" applyAlignment="1">
      <alignment horizontal="center" vertical="top" wrapText="1"/>
    </xf>
    <xf numFmtId="3" fontId="4" fillId="4" borderId="39" xfId="0" applyNumberFormat="1" applyFont="1" applyFill="1" applyBorder="1" applyAlignment="1">
      <alignment horizontal="center" vertical="top" wrapText="1"/>
    </xf>
    <xf numFmtId="3" fontId="4" fillId="4" borderId="7" xfId="0" applyNumberFormat="1" applyFont="1" applyFill="1" applyBorder="1" applyAlignment="1">
      <alignment horizontal="center" vertical="top" wrapText="1"/>
    </xf>
    <xf numFmtId="3" fontId="3" fillId="5" borderId="57" xfId="0" applyNumberFormat="1" applyFont="1" applyFill="1" applyBorder="1" applyAlignment="1">
      <alignment horizontal="center" vertical="top" wrapText="1"/>
    </xf>
    <xf numFmtId="0" fontId="4" fillId="3" borderId="36" xfId="0" applyFont="1" applyFill="1" applyBorder="1" applyAlignment="1">
      <alignment vertical="top" wrapText="1"/>
    </xf>
    <xf numFmtId="3" fontId="21" fillId="3" borderId="16" xfId="0" applyNumberFormat="1" applyFont="1" applyFill="1" applyBorder="1" applyAlignment="1">
      <alignment horizontal="center" vertical="top"/>
    </xf>
    <xf numFmtId="3" fontId="4" fillId="4" borderId="61" xfId="0" applyNumberFormat="1" applyFont="1" applyFill="1" applyBorder="1" applyAlignment="1">
      <alignment horizontal="left" vertical="top" wrapText="1"/>
    </xf>
    <xf numFmtId="3" fontId="4" fillId="3" borderId="50" xfId="0" applyNumberFormat="1" applyFont="1" applyFill="1" applyBorder="1" applyAlignment="1">
      <alignment vertical="top" wrapText="1"/>
    </xf>
    <xf numFmtId="3" fontId="4" fillId="0" borderId="16" xfId="0" applyNumberFormat="1" applyFont="1" applyFill="1" applyBorder="1" applyAlignment="1">
      <alignment horizontal="center" vertical="top" wrapText="1"/>
    </xf>
    <xf numFmtId="3" fontId="2" fillId="0" borderId="0" xfId="0" applyNumberFormat="1" applyFont="1" applyAlignment="1"/>
    <xf numFmtId="0" fontId="13" fillId="0" borderId="0" xfId="0" applyFont="1" applyAlignment="1"/>
    <xf numFmtId="0" fontId="13" fillId="3" borderId="0" xfId="0" applyFont="1" applyFill="1" applyAlignment="1"/>
    <xf numFmtId="0" fontId="19" fillId="3" borderId="0" xfId="0" applyFont="1" applyFill="1" applyBorder="1" applyAlignment="1"/>
    <xf numFmtId="49" fontId="6" fillId="0" borderId="14" xfId="0" applyNumberFormat="1" applyFont="1" applyBorder="1" applyAlignment="1">
      <alignment vertical="top"/>
    </xf>
    <xf numFmtId="49" fontId="6" fillId="0" borderId="23" xfId="0" applyNumberFormat="1" applyFont="1" applyBorder="1" applyAlignment="1">
      <alignment vertical="top"/>
    </xf>
    <xf numFmtId="3" fontId="6" fillId="2" borderId="13" xfId="0" applyNumberFormat="1" applyFont="1" applyFill="1" applyBorder="1" applyAlignment="1">
      <alignment vertical="top"/>
    </xf>
    <xf numFmtId="3" fontId="6" fillId="2" borderId="22" xfId="0" applyNumberFormat="1" applyFont="1" applyFill="1" applyBorder="1" applyAlignment="1">
      <alignment vertical="top"/>
    </xf>
    <xf numFmtId="3" fontId="6" fillId="7" borderId="38" xfId="0" applyNumberFormat="1" applyFont="1" applyFill="1" applyBorder="1" applyAlignment="1">
      <alignment vertical="top"/>
    </xf>
    <xf numFmtId="3" fontId="6" fillId="7" borderId="58" xfId="0" applyNumberFormat="1" applyFont="1" applyFill="1" applyBorder="1" applyAlignment="1">
      <alignment vertical="top"/>
    </xf>
    <xf numFmtId="3" fontId="1" fillId="0" borderId="14" xfId="0" applyNumberFormat="1" applyFont="1" applyFill="1" applyBorder="1" applyAlignment="1">
      <alignment vertical="center" textRotation="90" wrapText="1"/>
    </xf>
    <xf numFmtId="3" fontId="1" fillId="0" borderId="23" xfId="0" applyNumberFormat="1" applyFont="1" applyFill="1" applyBorder="1" applyAlignment="1">
      <alignment vertical="center" textRotation="90" wrapText="1"/>
    </xf>
    <xf numFmtId="3" fontId="2" fillId="0" borderId="23" xfId="0" applyNumberFormat="1" applyFont="1" applyBorder="1" applyAlignment="1">
      <alignment horizontal="center" vertical="top" wrapText="1"/>
    </xf>
    <xf numFmtId="3" fontId="4" fillId="0" borderId="13" xfId="0" applyNumberFormat="1" applyFont="1" applyBorder="1" applyAlignment="1">
      <alignment horizontal="center" vertical="top" textRotation="90"/>
    </xf>
    <xf numFmtId="3" fontId="4" fillId="0" borderId="22" xfId="0" applyNumberFormat="1" applyFont="1" applyBorder="1" applyAlignment="1">
      <alignment horizontal="center" vertical="top" textRotation="90"/>
    </xf>
    <xf numFmtId="164" fontId="1" fillId="3" borderId="44" xfId="0" applyNumberFormat="1" applyFont="1" applyFill="1" applyBorder="1" applyAlignment="1">
      <alignment horizontal="center" vertical="top"/>
    </xf>
    <xf numFmtId="164" fontId="1" fillId="3" borderId="46" xfId="0" applyNumberFormat="1" applyFont="1" applyFill="1" applyBorder="1" applyAlignment="1">
      <alignment horizontal="center" vertical="top"/>
    </xf>
    <xf numFmtId="164" fontId="1" fillId="3" borderId="52" xfId="0" applyNumberFormat="1" applyFont="1" applyFill="1" applyBorder="1" applyAlignment="1">
      <alignment horizontal="center" vertical="top"/>
    </xf>
    <xf numFmtId="164" fontId="4" fillId="3" borderId="44" xfId="0" applyNumberFormat="1" applyFont="1" applyFill="1" applyBorder="1" applyAlignment="1">
      <alignment horizontal="center" vertical="top"/>
    </xf>
    <xf numFmtId="164" fontId="4" fillId="3" borderId="46" xfId="0" applyNumberFormat="1" applyFont="1" applyFill="1" applyBorder="1" applyAlignment="1">
      <alignment horizontal="center" vertical="top" wrapText="1"/>
    </xf>
    <xf numFmtId="165" fontId="1" fillId="3" borderId="53" xfId="0" applyNumberFormat="1" applyFont="1" applyFill="1" applyBorder="1" applyAlignment="1">
      <alignment horizontal="center" vertical="top" wrapText="1"/>
    </xf>
    <xf numFmtId="164" fontId="1" fillId="3" borderId="46" xfId="0" applyNumberFormat="1" applyFont="1" applyFill="1" applyBorder="1" applyAlignment="1">
      <alignment horizontal="center" vertical="top" wrapText="1"/>
    </xf>
    <xf numFmtId="164" fontId="4" fillId="0" borderId="60" xfId="0" applyNumberFormat="1" applyFont="1" applyBorder="1" applyAlignment="1">
      <alignment horizontal="center" vertical="top" wrapText="1"/>
    </xf>
    <xf numFmtId="164" fontId="4" fillId="3" borderId="60" xfId="0" applyNumberFormat="1" applyFont="1" applyFill="1" applyBorder="1" applyAlignment="1">
      <alignment horizontal="center" vertical="top" wrapText="1"/>
    </xf>
    <xf numFmtId="164" fontId="4" fillId="3" borderId="44" xfId="0" applyNumberFormat="1" applyFont="1" applyFill="1" applyBorder="1" applyAlignment="1">
      <alignment horizontal="center" vertical="top" wrapText="1"/>
    </xf>
    <xf numFmtId="164" fontId="4" fillId="3" borderId="73" xfId="0" applyNumberFormat="1" applyFont="1" applyFill="1" applyBorder="1" applyAlignment="1">
      <alignment horizontal="center" vertical="top" wrapText="1"/>
    </xf>
    <xf numFmtId="3" fontId="4" fillId="3" borderId="60" xfId="0" applyNumberFormat="1" applyFont="1" applyFill="1" applyBorder="1" applyAlignment="1">
      <alignment horizontal="center" vertical="top" wrapText="1"/>
    </xf>
    <xf numFmtId="3" fontId="4" fillId="3" borderId="46" xfId="0" applyNumberFormat="1" applyFont="1" applyFill="1" applyBorder="1" applyAlignment="1">
      <alignment horizontal="center" vertical="top" wrapText="1"/>
    </xf>
    <xf numFmtId="3" fontId="4" fillId="3" borderId="53" xfId="0" applyNumberFormat="1" applyFont="1" applyFill="1" applyBorder="1" applyAlignment="1">
      <alignment horizontal="center" vertical="top"/>
    </xf>
    <xf numFmtId="3" fontId="1" fillId="3" borderId="46" xfId="0" applyNumberFormat="1" applyFont="1" applyFill="1" applyBorder="1" applyAlignment="1">
      <alignment horizontal="center" vertical="top" wrapText="1"/>
    </xf>
    <xf numFmtId="3" fontId="4" fillId="3" borderId="59" xfId="0" applyNumberFormat="1" applyFont="1" applyFill="1" applyBorder="1" applyAlignment="1">
      <alignment horizontal="center" vertical="top" wrapText="1"/>
    </xf>
    <xf numFmtId="0" fontId="1" fillId="3" borderId="59" xfId="0" applyFont="1" applyFill="1" applyBorder="1" applyAlignment="1">
      <alignment vertical="top" wrapText="1"/>
    </xf>
    <xf numFmtId="1" fontId="1" fillId="3" borderId="44" xfId="0" applyNumberFormat="1" applyFont="1" applyFill="1" applyBorder="1" applyAlignment="1">
      <alignment horizontal="center" vertical="top" wrapText="1"/>
    </xf>
    <xf numFmtId="3" fontId="1" fillId="3" borderId="46" xfId="0" applyNumberFormat="1" applyFont="1" applyFill="1" applyBorder="1" applyAlignment="1">
      <alignment horizontal="center" vertical="top"/>
    </xf>
    <xf numFmtId="0" fontId="4" fillId="3" borderId="46" xfId="0" applyFont="1" applyFill="1" applyBorder="1" applyAlignment="1">
      <alignment horizontal="center" vertical="top" wrapText="1"/>
    </xf>
    <xf numFmtId="3" fontId="4" fillId="3" borderId="44" xfId="0" applyNumberFormat="1" applyFont="1" applyFill="1" applyBorder="1" applyAlignment="1">
      <alignment horizontal="center" vertical="top"/>
    </xf>
    <xf numFmtId="0" fontId="17" fillId="3" borderId="53" xfId="0" applyFont="1" applyFill="1" applyBorder="1" applyAlignment="1">
      <alignment horizontal="center" vertical="top" wrapText="1"/>
    </xf>
    <xf numFmtId="0" fontId="4" fillId="3" borderId="53" xfId="0" applyFont="1" applyFill="1" applyBorder="1" applyAlignment="1">
      <alignment horizontal="center" vertical="top" wrapText="1"/>
    </xf>
    <xf numFmtId="3" fontId="4" fillId="0" borderId="59" xfId="0" applyNumberFormat="1" applyFont="1" applyFill="1" applyBorder="1" applyAlignment="1">
      <alignment horizontal="center" vertical="top" wrapText="1"/>
    </xf>
    <xf numFmtId="3" fontId="6" fillId="3" borderId="27" xfId="0" applyNumberFormat="1" applyFont="1" applyFill="1" applyBorder="1" applyAlignment="1">
      <alignment horizontal="right" vertical="top" wrapText="1"/>
    </xf>
    <xf numFmtId="3" fontId="6" fillId="5" borderId="55" xfId="0" applyNumberFormat="1" applyFont="1" applyFill="1" applyBorder="1" applyAlignment="1">
      <alignment horizontal="center" vertical="top"/>
    </xf>
    <xf numFmtId="3" fontId="4" fillId="3" borderId="30" xfId="0" applyNumberFormat="1" applyFont="1" applyFill="1" applyBorder="1" applyAlignment="1">
      <alignment horizontal="center" vertical="top"/>
    </xf>
    <xf numFmtId="3" fontId="3" fillId="3" borderId="18" xfId="0" applyNumberFormat="1" applyFont="1" applyFill="1" applyBorder="1" applyAlignment="1">
      <alignment horizontal="center" vertical="top"/>
    </xf>
    <xf numFmtId="3" fontId="4" fillId="3" borderId="18" xfId="0" applyNumberFormat="1" applyFont="1" applyFill="1" applyBorder="1" applyAlignment="1">
      <alignment horizontal="center" vertical="top" wrapText="1"/>
    </xf>
    <xf numFmtId="3" fontId="4" fillId="3" borderId="50" xfId="0" applyNumberFormat="1" applyFont="1" applyFill="1" applyBorder="1" applyAlignment="1">
      <alignment horizontal="center" vertical="top" wrapText="1"/>
    </xf>
    <xf numFmtId="3" fontId="4" fillId="4" borderId="34" xfId="0" applyNumberFormat="1" applyFont="1" applyFill="1" applyBorder="1" applyAlignment="1">
      <alignment horizontal="center" vertical="top" wrapText="1"/>
    </xf>
    <xf numFmtId="3" fontId="1" fillId="0" borderId="59" xfId="0" applyNumberFormat="1" applyFont="1" applyBorder="1" applyAlignment="1">
      <alignment horizontal="center" vertical="center" textRotation="90"/>
    </xf>
    <xf numFmtId="3" fontId="1" fillId="3" borderId="45" xfId="0" applyNumberFormat="1" applyFont="1" applyFill="1" applyBorder="1" applyAlignment="1">
      <alignment horizontal="center" vertical="top" wrapText="1"/>
    </xf>
    <xf numFmtId="3" fontId="1" fillId="3" borderId="47" xfId="0" applyNumberFormat="1" applyFont="1" applyFill="1" applyBorder="1" applyAlignment="1">
      <alignment horizontal="center" vertical="top"/>
    </xf>
    <xf numFmtId="3" fontId="4" fillId="0" borderId="7" xfId="0" applyNumberFormat="1" applyFont="1" applyFill="1" applyBorder="1" applyAlignment="1">
      <alignment horizontal="center" vertical="top"/>
    </xf>
    <xf numFmtId="3" fontId="4" fillId="0" borderId="7" xfId="0" applyNumberFormat="1" applyFont="1" applyFill="1" applyBorder="1" applyAlignment="1">
      <alignment horizontal="center" vertical="top" wrapText="1"/>
    </xf>
    <xf numFmtId="164" fontId="4" fillId="3" borderId="37" xfId="0" applyNumberFormat="1" applyFont="1" applyFill="1" applyBorder="1" applyAlignment="1">
      <alignment horizontal="center" vertical="top" wrapText="1"/>
    </xf>
    <xf numFmtId="164" fontId="4" fillId="3" borderId="39" xfId="0" applyNumberFormat="1" applyFont="1" applyFill="1" applyBorder="1" applyAlignment="1">
      <alignment horizontal="center" vertical="top"/>
    </xf>
    <xf numFmtId="164" fontId="4" fillId="3" borderId="45" xfId="0" applyNumberFormat="1" applyFont="1" applyFill="1" applyBorder="1" applyAlignment="1">
      <alignment horizontal="center" vertical="top"/>
    </xf>
    <xf numFmtId="164" fontId="1" fillId="3" borderId="39" xfId="0" applyNumberFormat="1" applyFont="1" applyFill="1" applyBorder="1" applyAlignment="1">
      <alignment horizontal="center" vertical="top" wrapText="1"/>
    </xf>
    <xf numFmtId="164" fontId="3" fillId="2" borderId="69" xfId="0" applyNumberFormat="1" applyFont="1" applyFill="1" applyBorder="1" applyAlignment="1">
      <alignment horizontal="center" vertical="top"/>
    </xf>
    <xf numFmtId="164" fontId="4" fillId="0" borderId="45" xfId="0" applyNumberFormat="1" applyFont="1" applyFill="1" applyBorder="1" applyAlignment="1">
      <alignment horizontal="center" vertical="top"/>
    </xf>
    <xf numFmtId="3" fontId="1" fillId="3" borderId="4" xfId="0" applyNumberFormat="1" applyFont="1" applyFill="1" applyBorder="1" applyAlignment="1">
      <alignment horizontal="center" vertical="top" wrapText="1"/>
    </xf>
    <xf numFmtId="164" fontId="4" fillId="3" borderId="45" xfId="0" applyNumberFormat="1" applyFont="1" applyFill="1" applyBorder="1" applyAlignment="1">
      <alignment horizontal="center" vertical="top" wrapText="1"/>
    </xf>
    <xf numFmtId="165" fontId="1" fillId="3" borderId="45" xfId="0" applyNumberFormat="1" applyFont="1" applyFill="1" applyBorder="1" applyAlignment="1">
      <alignment horizontal="center" vertical="top"/>
    </xf>
    <xf numFmtId="165" fontId="1" fillId="3" borderId="47" xfId="0" applyNumberFormat="1" applyFont="1" applyFill="1" applyBorder="1" applyAlignment="1">
      <alignment horizontal="center" vertical="top"/>
    </xf>
    <xf numFmtId="165" fontId="1" fillId="3" borderId="39" xfId="0" applyNumberFormat="1" applyFont="1" applyFill="1" applyBorder="1" applyAlignment="1">
      <alignment horizontal="center" vertical="top"/>
    </xf>
    <xf numFmtId="165" fontId="1" fillId="3" borderId="16" xfId="0" applyNumberFormat="1" applyFont="1" applyFill="1" applyBorder="1" applyAlignment="1">
      <alignment horizontal="center" vertical="top" wrapText="1"/>
    </xf>
    <xf numFmtId="164" fontId="4" fillId="3" borderId="16" xfId="0" applyNumberFormat="1" applyFont="1" applyFill="1" applyBorder="1" applyAlignment="1">
      <alignment horizontal="center" vertical="top"/>
    </xf>
    <xf numFmtId="165" fontId="6" fillId="5" borderId="57" xfId="0" applyNumberFormat="1" applyFont="1" applyFill="1" applyBorder="1" applyAlignment="1">
      <alignment horizontal="center" vertical="top" wrapText="1"/>
    </xf>
    <xf numFmtId="164" fontId="6" fillId="5" borderId="57" xfId="0" applyNumberFormat="1" applyFont="1" applyFill="1" applyBorder="1" applyAlignment="1">
      <alignment horizontal="center" vertical="top"/>
    </xf>
    <xf numFmtId="164" fontId="1" fillId="0" borderId="39" xfId="0" applyNumberFormat="1" applyFont="1" applyBorder="1" applyAlignment="1">
      <alignment horizontal="center" vertical="top" wrapText="1"/>
    </xf>
    <xf numFmtId="165" fontId="1" fillId="3" borderId="45" xfId="0" applyNumberFormat="1" applyFont="1" applyFill="1" applyBorder="1" applyAlignment="1">
      <alignment horizontal="center" vertical="top" wrapText="1"/>
    </xf>
    <xf numFmtId="164" fontId="4" fillId="0" borderId="7" xfId="0" applyNumberFormat="1" applyFont="1" applyBorder="1" applyAlignment="1">
      <alignment horizontal="center" vertical="top" wrapText="1"/>
    </xf>
    <xf numFmtId="3" fontId="6" fillId="0" borderId="33" xfId="0" applyNumberFormat="1" applyFont="1" applyBorder="1" applyAlignment="1">
      <alignment horizontal="center" vertical="center" textRotation="90" wrapText="1"/>
    </xf>
    <xf numFmtId="49" fontId="1" fillId="3" borderId="12" xfId="0" applyNumberFormat="1" applyFont="1" applyFill="1" applyBorder="1" applyAlignment="1">
      <alignment horizontal="center" vertical="top" wrapText="1"/>
    </xf>
    <xf numFmtId="0" fontId="4" fillId="3" borderId="34" xfId="0" applyFont="1" applyFill="1" applyBorder="1" applyAlignment="1">
      <alignment horizontal="center" vertical="top" wrapText="1"/>
    </xf>
    <xf numFmtId="0" fontId="4" fillId="3" borderId="30" xfId="0" applyFont="1" applyFill="1" applyBorder="1" applyAlignment="1">
      <alignment horizontal="center" vertical="top" wrapText="1"/>
    </xf>
    <xf numFmtId="0" fontId="4" fillId="3" borderId="1" xfId="0" applyFont="1" applyFill="1" applyBorder="1" applyAlignment="1">
      <alignment horizontal="center" vertical="top" wrapText="1"/>
    </xf>
    <xf numFmtId="165" fontId="1" fillId="3" borderId="13" xfId="0" applyNumberFormat="1" applyFont="1" applyFill="1" applyBorder="1" applyAlignment="1">
      <alignment horizontal="center" vertical="top" wrapText="1"/>
    </xf>
    <xf numFmtId="0" fontId="4" fillId="3" borderId="50" xfId="0" applyFont="1" applyFill="1" applyBorder="1" applyAlignment="1">
      <alignment horizontal="center" vertical="top" wrapText="1"/>
    </xf>
    <xf numFmtId="0" fontId="4" fillId="3" borderId="18" xfId="0" applyFont="1" applyFill="1" applyBorder="1" applyAlignment="1">
      <alignment horizontal="center" vertical="top" wrapText="1"/>
    </xf>
    <xf numFmtId="0" fontId="13" fillId="3" borderId="13" xfId="0" applyFont="1" applyFill="1" applyBorder="1" applyAlignment="1">
      <alignment horizontal="center" vertical="top" wrapText="1"/>
    </xf>
    <xf numFmtId="0" fontId="4" fillId="3" borderId="0" xfId="0" applyFont="1" applyFill="1" applyBorder="1" applyAlignment="1">
      <alignment horizontal="center" vertical="top" wrapText="1"/>
    </xf>
    <xf numFmtId="164" fontId="3" fillId="5" borderId="29" xfId="0" applyNumberFormat="1" applyFont="1" applyFill="1" applyBorder="1" applyAlignment="1">
      <alignment horizontal="center" vertical="top"/>
    </xf>
    <xf numFmtId="164" fontId="6" fillId="5" borderId="29" xfId="0" applyNumberFormat="1" applyFont="1" applyFill="1" applyBorder="1" applyAlignment="1">
      <alignment horizontal="center" vertical="top"/>
    </xf>
    <xf numFmtId="164" fontId="4" fillId="3" borderId="19" xfId="0" applyNumberFormat="1" applyFont="1" applyFill="1" applyBorder="1" applyAlignment="1">
      <alignment horizontal="center" vertical="top"/>
    </xf>
    <xf numFmtId="165" fontId="6" fillId="5" borderId="54" xfId="0" applyNumberFormat="1" applyFont="1" applyFill="1" applyBorder="1" applyAlignment="1">
      <alignment horizontal="center" vertical="top" wrapText="1"/>
    </xf>
    <xf numFmtId="165" fontId="6" fillId="5" borderId="21" xfId="0" applyNumberFormat="1" applyFont="1" applyFill="1" applyBorder="1" applyAlignment="1">
      <alignment horizontal="center" vertical="top" wrapText="1"/>
    </xf>
    <xf numFmtId="164" fontId="6" fillId="2" borderId="10" xfId="0" applyNumberFormat="1" applyFont="1" applyFill="1" applyBorder="1" applyAlignment="1">
      <alignment horizontal="center" vertical="top"/>
    </xf>
    <xf numFmtId="165" fontId="1" fillId="3" borderId="47" xfId="0" applyNumberFormat="1" applyFont="1" applyFill="1" applyBorder="1" applyAlignment="1">
      <alignment horizontal="center" vertical="top" wrapText="1"/>
    </xf>
    <xf numFmtId="3" fontId="1" fillId="3" borderId="38" xfId="0" applyNumberFormat="1" applyFont="1" applyFill="1" applyBorder="1" applyAlignment="1">
      <alignment horizontal="center" vertical="top" wrapText="1"/>
    </xf>
    <xf numFmtId="164" fontId="1" fillId="3" borderId="30" xfId="0" applyNumberFormat="1" applyFont="1" applyFill="1" applyBorder="1" applyAlignment="1">
      <alignment horizontal="center" vertical="top"/>
    </xf>
    <xf numFmtId="164" fontId="4" fillId="0" borderId="12" xfId="0" applyNumberFormat="1" applyFont="1" applyFill="1" applyBorder="1" applyAlignment="1">
      <alignment horizontal="center" vertical="top"/>
    </xf>
    <xf numFmtId="164" fontId="4" fillId="3" borderId="30" xfId="0" applyNumberFormat="1" applyFont="1" applyFill="1" applyBorder="1" applyAlignment="1">
      <alignment horizontal="center" vertical="top"/>
    </xf>
    <xf numFmtId="164" fontId="1" fillId="3" borderId="49" xfId="0" applyNumberFormat="1" applyFont="1" applyFill="1" applyBorder="1" applyAlignment="1">
      <alignment horizontal="center" vertical="top"/>
    </xf>
    <xf numFmtId="164" fontId="4" fillId="3" borderId="34" xfId="0" applyNumberFormat="1" applyFont="1" applyFill="1" applyBorder="1" applyAlignment="1">
      <alignment horizontal="center" vertical="top"/>
    </xf>
    <xf numFmtId="164" fontId="4" fillId="3" borderId="4" xfId="0" applyNumberFormat="1" applyFont="1" applyFill="1" applyBorder="1" applyAlignment="1">
      <alignment horizontal="center" vertical="top"/>
    </xf>
    <xf numFmtId="164" fontId="4" fillId="3" borderId="12" xfId="0" applyNumberFormat="1" applyFont="1" applyFill="1" applyBorder="1" applyAlignment="1">
      <alignment horizontal="center" vertical="top"/>
    </xf>
    <xf numFmtId="164" fontId="4" fillId="0" borderId="34" xfId="0" applyNumberFormat="1" applyFont="1" applyBorder="1" applyAlignment="1">
      <alignment horizontal="center" vertical="top"/>
    </xf>
    <xf numFmtId="164" fontId="4" fillId="0" borderId="4" xfId="0" applyNumberFormat="1" applyFont="1" applyBorder="1" applyAlignment="1">
      <alignment horizontal="center" vertical="top"/>
    </xf>
    <xf numFmtId="164" fontId="4" fillId="0" borderId="0" xfId="0" applyNumberFormat="1" applyFont="1" applyBorder="1" applyAlignment="1">
      <alignment horizontal="center" vertical="top"/>
    </xf>
    <xf numFmtId="164" fontId="4" fillId="0" borderId="13" xfId="0" applyNumberFormat="1" applyFont="1" applyBorder="1" applyAlignment="1">
      <alignment horizontal="center" vertical="top"/>
    </xf>
    <xf numFmtId="165" fontId="1" fillId="3" borderId="13" xfId="0" applyNumberFormat="1" applyFont="1" applyFill="1" applyBorder="1" applyAlignment="1">
      <alignment horizontal="center" vertical="top"/>
    </xf>
    <xf numFmtId="165" fontId="1" fillId="3" borderId="53" xfId="0" applyNumberFormat="1" applyFont="1" applyFill="1" applyBorder="1" applyAlignment="1">
      <alignment horizontal="center" vertical="top"/>
    </xf>
    <xf numFmtId="3" fontId="4" fillId="3" borderId="14" xfId="0" applyNumberFormat="1" applyFont="1" applyFill="1" applyBorder="1" applyAlignment="1">
      <alignment horizontal="center" vertical="top" wrapText="1"/>
    </xf>
    <xf numFmtId="164" fontId="4" fillId="3" borderId="53" xfId="0" applyNumberFormat="1" applyFont="1" applyFill="1" applyBorder="1" applyAlignment="1">
      <alignment horizontal="center" vertical="top"/>
    </xf>
    <xf numFmtId="164" fontId="4" fillId="0" borderId="13" xfId="0" applyNumberFormat="1" applyFont="1" applyBorder="1" applyAlignment="1">
      <alignment horizontal="center" vertical="top" wrapText="1"/>
    </xf>
    <xf numFmtId="164" fontId="4" fillId="3" borderId="53" xfId="0" applyNumberFormat="1" applyFont="1" applyFill="1" applyBorder="1" applyAlignment="1">
      <alignment horizontal="center" vertical="top" wrapText="1"/>
    </xf>
    <xf numFmtId="164" fontId="4" fillId="3" borderId="0" xfId="0" applyNumberFormat="1" applyFont="1" applyFill="1" applyBorder="1" applyAlignment="1">
      <alignment horizontal="center" vertical="top"/>
    </xf>
    <xf numFmtId="0" fontId="4" fillId="3" borderId="29" xfId="0" applyFont="1" applyFill="1" applyBorder="1" applyAlignment="1">
      <alignment horizontal="left" vertical="top" wrapText="1"/>
    </xf>
    <xf numFmtId="49" fontId="1" fillId="3" borderId="63" xfId="0" applyNumberFormat="1" applyFont="1" applyFill="1" applyBorder="1" applyAlignment="1">
      <alignment horizontal="center" vertical="top"/>
    </xf>
    <xf numFmtId="49" fontId="1" fillId="3" borderId="14" xfId="0" applyNumberFormat="1" applyFont="1" applyFill="1" applyBorder="1" applyAlignment="1">
      <alignment horizontal="center" vertical="top"/>
    </xf>
    <xf numFmtId="49" fontId="1" fillId="3" borderId="65" xfId="0" applyNumberFormat="1" applyFont="1" applyFill="1" applyBorder="1" applyAlignment="1">
      <alignment horizontal="center" vertical="top"/>
    </xf>
    <xf numFmtId="164" fontId="1" fillId="3" borderId="47" xfId="0" applyNumberFormat="1" applyFont="1" applyFill="1" applyBorder="1" applyAlignment="1">
      <alignment horizontal="center" vertical="top" wrapText="1"/>
    </xf>
    <xf numFmtId="3" fontId="1" fillId="3" borderId="65" xfId="0" applyNumberFormat="1" applyFont="1" applyFill="1" applyBorder="1" applyAlignment="1">
      <alignment horizontal="center" vertical="top" textRotation="180" wrapText="1"/>
    </xf>
    <xf numFmtId="3" fontId="1" fillId="3" borderId="41" xfId="0" applyNumberFormat="1" applyFont="1" applyFill="1" applyBorder="1" applyAlignment="1">
      <alignment vertical="top" wrapText="1"/>
    </xf>
    <xf numFmtId="3" fontId="6" fillId="3" borderId="14" xfId="0" applyNumberFormat="1" applyFont="1" applyFill="1" applyBorder="1" applyAlignment="1">
      <alignment horizontal="center" vertical="top" wrapText="1"/>
    </xf>
    <xf numFmtId="3" fontId="3" fillId="5" borderId="30" xfId="0" applyNumberFormat="1" applyFont="1" applyFill="1" applyBorder="1" applyAlignment="1">
      <alignment horizontal="center" vertical="top" wrapText="1"/>
    </xf>
    <xf numFmtId="3" fontId="6" fillId="3" borderId="5" xfId="0" applyNumberFormat="1" applyFont="1" applyFill="1" applyBorder="1" applyAlignment="1">
      <alignment horizontal="center" vertical="top" wrapText="1"/>
    </xf>
    <xf numFmtId="3" fontId="4" fillId="0" borderId="37" xfId="0" applyNumberFormat="1" applyFont="1" applyBorder="1" applyAlignment="1">
      <alignment horizontal="center" vertical="top"/>
    </xf>
    <xf numFmtId="164" fontId="4" fillId="0" borderId="27" xfId="0" applyNumberFormat="1" applyFont="1" applyBorder="1" applyAlignment="1">
      <alignment horizontal="center" vertical="top"/>
    </xf>
    <xf numFmtId="164" fontId="4" fillId="0" borderId="3" xfId="0" applyNumberFormat="1" applyFont="1" applyBorder="1" applyAlignment="1">
      <alignment horizontal="center" vertical="top"/>
    </xf>
    <xf numFmtId="3" fontId="6" fillId="5" borderId="40" xfId="0" applyNumberFormat="1" applyFont="1" applyFill="1" applyBorder="1" applyAlignment="1">
      <alignment horizontal="center" vertical="top"/>
    </xf>
    <xf numFmtId="3" fontId="4" fillId="3" borderId="26" xfId="0" applyNumberFormat="1" applyFont="1" applyFill="1" applyBorder="1" applyAlignment="1">
      <alignment horizontal="center" vertical="top" wrapText="1"/>
    </xf>
    <xf numFmtId="3" fontId="4" fillId="3" borderId="3" xfId="0" applyNumberFormat="1" applyFont="1" applyFill="1" applyBorder="1" applyAlignment="1">
      <alignment horizontal="center" vertical="top" wrapText="1"/>
    </xf>
    <xf numFmtId="164" fontId="4" fillId="3" borderId="48" xfId="0" applyNumberFormat="1" applyFont="1" applyFill="1" applyBorder="1" applyAlignment="1">
      <alignment horizontal="center" vertical="top"/>
    </xf>
    <xf numFmtId="164" fontId="4" fillId="3" borderId="29" xfId="0" applyNumberFormat="1" applyFont="1" applyFill="1" applyBorder="1" applyAlignment="1">
      <alignment horizontal="center" vertical="top"/>
    </xf>
    <xf numFmtId="3" fontId="1" fillId="3" borderId="53" xfId="0" applyNumberFormat="1" applyFont="1" applyFill="1" applyBorder="1" applyAlignment="1">
      <alignment horizontal="center" vertical="top"/>
    </xf>
    <xf numFmtId="164" fontId="4" fillId="0" borderId="0" xfId="0" applyNumberFormat="1" applyFont="1" applyBorder="1" applyAlignment="1">
      <alignment vertical="top"/>
    </xf>
    <xf numFmtId="164" fontId="2" fillId="0" borderId="0" xfId="0" applyNumberFormat="1" applyFont="1" applyAlignment="1"/>
    <xf numFmtId="3" fontId="3" fillId="5" borderId="61" xfId="0" applyNumberFormat="1" applyFont="1" applyFill="1" applyBorder="1" applyAlignment="1">
      <alignment horizontal="center" vertical="top"/>
    </xf>
    <xf numFmtId="164" fontId="4" fillId="3" borderId="47" xfId="0" applyNumberFormat="1" applyFont="1" applyFill="1" applyBorder="1" applyAlignment="1">
      <alignment horizontal="center" vertical="top" wrapText="1"/>
    </xf>
    <xf numFmtId="3" fontId="6" fillId="0" borderId="4" xfId="0" applyNumberFormat="1" applyFont="1" applyBorder="1" applyAlignment="1">
      <alignment horizontal="center" vertical="top"/>
    </xf>
    <xf numFmtId="3" fontId="6" fillId="0" borderId="13" xfId="0" applyNumberFormat="1" applyFont="1" applyBorder="1" applyAlignment="1">
      <alignment horizontal="center" vertical="top"/>
    </xf>
    <xf numFmtId="164" fontId="3" fillId="5" borderId="30" xfId="0" applyNumberFormat="1" applyFont="1" applyFill="1" applyBorder="1" applyAlignment="1">
      <alignment horizontal="center" vertical="top"/>
    </xf>
    <xf numFmtId="164" fontId="1" fillId="3" borderId="48" xfId="0" applyNumberFormat="1" applyFont="1" applyFill="1" applyBorder="1" applyAlignment="1">
      <alignment horizontal="center" vertical="top"/>
    </xf>
    <xf numFmtId="3" fontId="1" fillId="3" borderId="0" xfId="0" applyNumberFormat="1" applyFont="1" applyFill="1" applyBorder="1" applyAlignment="1">
      <alignment horizontal="center" vertical="top" wrapText="1"/>
    </xf>
    <xf numFmtId="3" fontId="1" fillId="3" borderId="45" xfId="0" applyNumberFormat="1" applyFont="1" applyFill="1" applyBorder="1" applyAlignment="1">
      <alignment vertical="top" wrapText="1"/>
    </xf>
    <xf numFmtId="49" fontId="3" fillId="3" borderId="23" xfId="0" applyNumberFormat="1" applyFont="1" applyFill="1" applyBorder="1" applyAlignment="1">
      <alignment horizontal="center" vertical="top"/>
    </xf>
    <xf numFmtId="3" fontId="15" fillId="3" borderId="0" xfId="0" applyNumberFormat="1" applyFont="1" applyFill="1" applyBorder="1" applyAlignment="1">
      <alignment horizontal="center" vertical="top"/>
    </xf>
    <xf numFmtId="3" fontId="15" fillId="3" borderId="41" xfId="0" applyNumberFormat="1" applyFont="1" applyFill="1" applyBorder="1" applyAlignment="1">
      <alignment horizontal="center" vertical="top"/>
    </xf>
    <xf numFmtId="165" fontId="1" fillId="3" borderId="46" xfId="0" applyNumberFormat="1" applyFont="1" applyFill="1" applyBorder="1" applyAlignment="1">
      <alignment horizontal="center" vertical="top"/>
    </xf>
    <xf numFmtId="165" fontId="1" fillId="3" borderId="12" xfId="0" applyNumberFormat="1" applyFont="1" applyFill="1" applyBorder="1" applyAlignment="1">
      <alignment horizontal="center" vertical="top"/>
    </xf>
    <xf numFmtId="3" fontId="4" fillId="0" borderId="43" xfId="0" applyNumberFormat="1" applyFont="1" applyBorder="1" applyAlignment="1">
      <alignment horizontal="center" vertical="top"/>
    </xf>
    <xf numFmtId="164" fontId="4" fillId="0" borderId="48" xfId="0" applyNumberFormat="1" applyFont="1" applyFill="1" applyBorder="1" applyAlignment="1">
      <alignment horizontal="center" vertical="top"/>
    </xf>
    <xf numFmtId="3" fontId="1" fillId="0" borderId="41" xfId="0" applyNumberFormat="1" applyFont="1" applyFill="1" applyBorder="1" applyAlignment="1">
      <alignment horizontal="center" vertical="top"/>
    </xf>
    <xf numFmtId="164" fontId="4" fillId="3" borderId="38" xfId="0" applyNumberFormat="1" applyFont="1" applyFill="1" applyBorder="1" applyAlignment="1">
      <alignment horizontal="center" vertical="top" wrapText="1"/>
    </xf>
    <xf numFmtId="164" fontId="4" fillId="3" borderId="11" xfId="0" applyNumberFormat="1" applyFont="1" applyFill="1" applyBorder="1" applyAlignment="1">
      <alignment horizontal="center" vertical="top" wrapText="1"/>
    </xf>
    <xf numFmtId="3" fontId="4" fillId="0" borderId="7" xfId="0" applyNumberFormat="1" applyFont="1" applyBorder="1" applyAlignment="1">
      <alignment horizontal="center" vertical="top" wrapText="1"/>
    </xf>
    <xf numFmtId="3" fontId="4" fillId="0" borderId="16" xfId="0" applyNumberFormat="1" applyFont="1" applyBorder="1" applyAlignment="1">
      <alignment horizontal="center" vertical="top" wrapText="1"/>
    </xf>
    <xf numFmtId="3" fontId="3" fillId="7" borderId="38" xfId="0" applyNumberFormat="1" applyFont="1" applyFill="1" applyBorder="1" applyAlignment="1">
      <alignment horizontal="center" vertical="top"/>
    </xf>
    <xf numFmtId="3" fontId="3" fillId="2" borderId="13" xfId="0" applyNumberFormat="1" applyFont="1" applyFill="1" applyBorder="1" applyAlignment="1">
      <alignment horizontal="center" vertical="top"/>
    </xf>
    <xf numFmtId="49" fontId="3" fillId="0" borderId="14" xfId="0" applyNumberFormat="1" applyFont="1" applyBorder="1" applyAlignment="1">
      <alignment horizontal="center" vertical="top"/>
    </xf>
    <xf numFmtId="3" fontId="3" fillId="7" borderId="35" xfId="0" applyNumberFormat="1" applyFont="1" applyFill="1" applyBorder="1" applyAlignment="1">
      <alignment horizontal="center" vertical="top"/>
    </xf>
    <xf numFmtId="3" fontId="3" fillId="7" borderId="58" xfId="0" applyNumberFormat="1" applyFont="1" applyFill="1" applyBorder="1" applyAlignment="1">
      <alignment horizontal="center" vertical="top"/>
    </xf>
    <xf numFmtId="3" fontId="3" fillId="2" borderId="4" xfId="0" applyNumberFormat="1" applyFont="1" applyFill="1" applyBorder="1" applyAlignment="1">
      <alignment horizontal="center" vertical="top"/>
    </xf>
    <xf numFmtId="3" fontId="3" fillId="2" borderId="22" xfId="0" applyNumberFormat="1" applyFont="1" applyFill="1" applyBorder="1" applyAlignment="1">
      <alignment horizontal="center" vertical="top"/>
    </xf>
    <xf numFmtId="49" fontId="3" fillId="0" borderId="23" xfId="0" applyNumberFormat="1" applyFont="1" applyBorder="1" applyAlignment="1">
      <alignment horizontal="center" vertical="top"/>
    </xf>
    <xf numFmtId="49" fontId="3" fillId="0" borderId="14" xfId="0" applyNumberFormat="1" applyFont="1" applyBorder="1" applyAlignment="1">
      <alignment horizontal="center" vertical="top" wrapText="1"/>
    </xf>
    <xf numFmtId="0" fontId="13" fillId="0" borderId="0" xfId="0" applyFont="1" applyAlignment="1">
      <alignment horizontal="center" vertical="top"/>
    </xf>
    <xf numFmtId="49" fontId="6" fillId="0" borderId="14" xfId="0" applyNumberFormat="1" applyFont="1" applyBorder="1" applyAlignment="1">
      <alignment horizontal="center" vertical="top"/>
    </xf>
    <xf numFmtId="3" fontId="4" fillId="0" borderId="40" xfId="0" applyNumberFormat="1" applyFont="1" applyFill="1" applyBorder="1" applyAlignment="1">
      <alignment horizontal="center" vertical="top" wrapText="1"/>
    </xf>
    <xf numFmtId="3" fontId="4" fillId="3" borderId="0" xfId="0" applyNumberFormat="1" applyFont="1" applyFill="1" applyBorder="1" applyAlignment="1">
      <alignment horizontal="left" vertical="top" wrapText="1"/>
    </xf>
    <xf numFmtId="3" fontId="4" fillId="0" borderId="61" xfId="0" applyNumberFormat="1" applyFont="1" applyBorder="1" applyAlignment="1">
      <alignment horizontal="center" vertical="center" textRotation="90" wrapText="1"/>
    </xf>
    <xf numFmtId="0" fontId="13" fillId="0" borderId="50" xfId="0" applyFont="1" applyBorder="1" applyAlignment="1"/>
    <xf numFmtId="0" fontId="13" fillId="0" borderId="50" xfId="0" applyFont="1" applyBorder="1" applyAlignment="1">
      <alignment horizontal="center" vertical="top"/>
    </xf>
    <xf numFmtId="3" fontId="6" fillId="3" borderId="14" xfId="0" applyNumberFormat="1" applyFont="1" applyFill="1" applyBorder="1" applyAlignment="1">
      <alignment horizontal="center" vertical="center" wrapText="1"/>
    </xf>
    <xf numFmtId="3" fontId="4" fillId="0" borderId="14" xfId="0" applyNumberFormat="1" applyFont="1" applyFill="1" applyBorder="1" applyAlignment="1">
      <alignment horizontal="center" vertical="center" wrapText="1"/>
    </xf>
    <xf numFmtId="3" fontId="14" fillId="0" borderId="14" xfId="0" applyNumberFormat="1" applyFont="1" applyFill="1" applyBorder="1" applyAlignment="1">
      <alignment vertical="center" textRotation="90" wrapText="1"/>
    </xf>
    <xf numFmtId="3" fontId="6" fillId="0" borderId="65" xfId="0" applyNumberFormat="1" applyFont="1" applyFill="1" applyBorder="1" applyAlignment="1">
      <alignment horizontal="center" vertical="top" wrapText="1"/>
    </xf>
    <xf numFmtId="3" fontId="6" fillId="3" borderId="14" xfId="0" applyNumberFormat="1" applyFont="1" applyFill="1" applyBorder="1" applyAlignment="1">
      <alignment vertical="top" wrapText="1"/>
    </xf>
    <xf numFmtId="3" fontId="6" fillId="5" borderId="57" xfId="0" applyNumberFormat="1" applyFont="1" applyFill="1" applyBorder="1" applyAlignment="1">
      <alignment horizontal="center" vertical="top"/>
    </xf>
    <xf numFmtId="0" fontId="4" fillId="3" borderId="16" xfId="0" applyFont="1" applyFill="1" applyBorder="1" applyAlignment="1">
      <alignment horizontal="center" vertical="top"/>
    </xf>
    <xf numFmtId="3" fontId="3" fillId="5" borderId="25" xfId="0" applyNumberFormat="1" applyFont="1" applyFill="1" applyBorder="1" applyAlignment="1">
      <alignment horizontal="center" vertical="top"/>
    </xf>
    <xf numFmtId="3" fontId="4" fillId="0" borderId="5" xfId="0" applyNumberFormat="1" applyFont="1" applyBorder="1" applyAlignment="1">
      <alignment horizontal="center" vertical="top" textRotation="90"/>
    </xf>
    <xf numFmtId="0" fontId="4" fillId="3" borderId="45" xfId="0" applyFont="1" applyFill="1" applyBorder="1" applyAlignment="1">
      <alignment vertical="top" wrapText="1"/>
    </xf>
    <xf numFmtId="3" fontId="1" fillId="3" borderId="39" xfId="0" applyNumberFormat="1" applyFont="1" applyFill="1" applyBorder="1" applyAlignment="1">
      <alignment vertical="top" wrapText="1"/>
    </xf>
    <xf numFmtId="3" fontId="4" fillId="3" borderId="45" xfId="0" applyNumberFormat="1" applyFont="1" applyFill="1" applyBorder="1" applyAlignment="1">
      <alignment horizontal="left" vertical="top" wrapText="1"/>
    </xf>
    <xf numFmtId="0" fontId="4" fillId="3" borderId="47" xfId="0" applyFont="1" applyFill="1" applyBorder="1" applyAlignment="1">
      <alignment vertical="top" wrapText="1"/>
    </xf>
    <xf numFmtId="3" fontId="3" fillId="7" borderId="58" xfId="0" applyNumberFormat="1" applyFont="1" applyFill="1" applyBorder="1" applyAlignment="1">
      <alignment vertical="top"/>
    </xf>
    <xf numFmtId="3" fontId="1" fillId="4" borderId="37" xfId="0" applyNumberFormat="1" applyFont="1" applyFill="1" applyBorder="1" applyAlignment="1">
      <alignment horizontal="center" vertical="top"/>
    </xf>
    <xf numFmtId="3" fontId="27" fillId="3" borderId="16" xfId="0" applyNumberFormat="1" applyFont="1" applyFill="1" applyBorder="1" applyAlignment="1">
      <alignment horizontal="center" vertical="top" wrapText="1"/>
    </xf>
    <xf numFmtId="3" fontId="27" fillId="3" borderId="47" xfId="0" applyNumberFormat="1" applyFont="1" applyFill="1" applyBorder="1" applyAlignment="1">
      <alignment horizontal="center" vertical="top" wrapText="1"/>
    </xf>
    <xf numFmtId="3" fontId="27" fillId="3" borderId="16" xfId="0" applyNumberFormat="1" applyFont="1" applyFill="1" applyBorder="1" applyAlignment="1">
      <alignment horizontal="center" vertical="top"/>
    </xf>
    <xf numFmtId="164" fontId="27" fillId="3" borderId="51" xfId="0" applyNumberFormat="1" applyFont="1" applyFill="1" applyBorder="1" applyAlignment="1">
      <alignment horizontal="center" vertical="top" wrapText="1"/>
    </xf>
    <xf numFmtId="164" fontId="27" fillId="3" borderId="49" xfId="0" applyNumberFormat="1" applyFont="1" applyFill="1" applyBorder="1" applyAlignment="1">
      <alignment horizontal="center" vertical="top" wrapText="1"/>
    </xf>
    <xf numFmtId="164" fontId="27" fillId="3" borderId="53" xfId="0" applyNumberFormat="1" applyFont="1" applyFill="1" applyBorder="1" applyAlignment="1">
      <alignment horizontal="center" vertical="top" wrapText="1"/>
    </xf>
    <xf numFmtId="3" fontId="1" fillId="3" borderId="58" xfId="0" applyNumberFormat="1" applyFont="1" applyFill="1" applyBorder="1" applyAlignment="1">
      <alignment horizontal="center" vertical="top" wrapText="1"/>
    </xf>
    <xf numFmtId="164" fontId="27" fillId="3" borderId="38" xfId="0" applyNumberFormat="1" applyFont="1" applyFill="1" applyBorder="1" applyAlignment="1">
      <alignment horizontal="center" vertical="top" wrapText="1"/>
    </xf>
    <xf numFmtId="164" fontId="27" fillId="3" borderId="13" xfId="0" applyNumberFormat="1" applyFont="1" applyFill="1" applyBorder="1" applyAlignment="1">
      <alignment horizontal="center" vertical="top" wrapText="1"/>
    </xf>
    <xf numFmtId="164" fontId="27" fillId="3" borderId="53" xfId="0" applyNumberFormat="1" applyFont="1" applyFill="1" applyBorder="1" applyAlignment="1">
      <alignment horizontal="center" vertical="top"/>
    </xf>
    <xf numFmtId="3" fontId="1" fillId="3" borderId="34" xfId="0" applyNumberFormat="1" applyFont="1" applyFill="1" applyBorder="1" applyAlignment="1">
      <alignment horizontal="center" vertical="top" wrapText="1"/>
    </xf>
    <xf numFmtId="3" fontId="27" fillId="0" borderId="16" xfId="0" applyNumberFormat="1" applyFont="1" applyBorder="1" applyAlignment="1">
      <alignment horizontal="center" vertical="top" wrapText="1"/>
    </xf>
    <xf numFmtId="164" fontId="27" fillId="0" borderId="13" xfId="0" applyNumberFormat="1" applyFont="1" applyBorder="1" applyAlignment="1">
      <alignment horizontal="center" vertical="top" wrapText="1"/>
    </xf>
    <xf numFmtId="164" fontId="27" fillId="0" borderId="53" xfId="0" applyNumberFormat="1" applyFont="1" applyBorder="1" applyAlignment="1">
      <alignment horizontal="center" vertical="top" wrapText="1"/>
    </xf>
    <xf numFmtId="3" fontId="26" fillId="3" borderId="16" xfId="0" applyNumberFormat="1" applyFont="1" applyFill="1" applyBorder="1" applyAlignment="1">
      <alignment horizontal="center" vertical="top" wrapText="1"/>
    </xf>
    <xf numFmtId="164" fontId="26" fillId="3" borderId="13" xfId="0" applyNumberFormat="1" applyFont="1" applyFill="1" applyBorder="1" applyAlignment="1">
      <alignment horizontal="center" vertical="top" wrapText="1"/>
    </xf>
    <xf numFmtId="164" fontId="26" fillId="3" borderId="52" xfId="0" applyNumberFormat="1" applyFont="1" applyFill="1" applyBorder="1" applyAlignment="1">
      <alignment horizontal="center" vertical="top" wrapText="1"/>
    </xf>
    <xf numFmtId="164" fontId="26" fillId="3" borderId="53" xfId="0" applyNumberFormat="1" applyFont="1" applyFill="1" applyBorder="1" applyAlignment="1">
      <alignment horizontal="center" vertical="top" wrapText="1"/>
    </xf>
    <xf numFmtId="164" fontId="26" fillId="3" borderId="38" xfId="0" applyNumberFormat="1" applyFont="1" applyFill="1" applyBorder="1" applyAlignment="1">
      <alignment horizontal="center" vertical="top" wrapText="1"/>
    </xf>
    <xf numFmtId="3" fontId="4" fillId="3" borderId="37" xfId="0" applyNumberFormat="1" applyFont="1" applyFill="1" applyBorder="1" applyAlignment="1">
      <alignment horizontal="center" vertical="top" wrapText="1"/>
    </xf>
    <xf numFmtId="164" fontId="4" fillId="3" borderId="3" xfId="0" applyNumberFormat="1" applyFont="1" applyFill="1" applyBorder="1" applyAlignment="1">
      <alignment horizontal="center" vertical="top" wrapText="1"/>
    </xf>
    <xf numFmtId="164" fontId="4" fillId="3" borderId="2" xfId="0" applyNumberFormat="1" applyFont="1" applyFill="1" applyBorder="1" applyAlignment="1">
      <alignment horizontal="center" vertical="top"/>
    </xf>
    <xf numFmtId="165" fontId="3" fillId="5" borderId="55" xfId="0" applyNumberFormat="1" applyFont="1" applyFill="1" applyBorder="1" applyAlignment="1">
      <alignment horizontal="center" vertical="top" wrapText="1"/>
    </xf>
    <xf numFmtId="3" fontId="4" fillId="4" borderId="16" xfId="0" applyNumberFormat="1" applyFont="1" applyFill="1" applyBorder="1" applyAlignment="1">
      <alignment horizontal="center" vertical="top" wrapText="1"/>
    </xf>
    <xf numFmtId="164" fontId="26" fillId="3" borderId="53" xfId="0" applyNumberFormat="1" applyFont="1" applyFill="1" applyBorder="1" applyAlignment="1">
      <alignment horizontal="center" vertical="top"/>
    </xf>
    <xf numFmtId="3" fontId="26" fillId="0" borderId="16" xfId="0" applyNumberFormat="1" applyFont="1" applyFill="1" applyBorder="1" applyAlignment="1">
      <alignment horizontal="center" vertical="top"/>
    </xf>
    <xf numFmtId="164" fontId="26" fillId="0" borderId="13" xfId="0" applyNumberFormat="1" applyFont="1" applyFill="1" applyBorder="1" applyAlignment="1">
      <alignment horizontal="center" vertical="top"/>
    </xf>
    <xf numFmtId="164" fontId="26" fillId="3" borderId="38" xfId="0" applyNumberFormat="1" applyFont="1" applyFill="1" applyBorder="1" applyAlignment="1">
      <alignment horizontal="center" vertical="top"/>
    </xf>
    <xf numFmtId="3" fontId="1" fillId="3" borderId="37" xfId="0" applyNumberFormat="1" applyFont="1" applyFill="1" applyBorder="1" applyAlignment="1">
      <alignment horizontal="center" vertical="top"/>
    </xf>
    <xf numFmtId="164" fontId="1" fillId="3" borderId="73" xfId="0" applyNumberFormat="1" applyFont="1" applyFill="1" applyBorder="1" applyAlignment="1">
      <alignment horizontal="center" vertical="top"/>
    </xf>
    <xf numFmtId="3" fontId="27" fillId="0" borderId="16" xfId="0" applyNumberFormat="1" applyFont="1" applyFill="1" applyBorder="1" applyAlignment="1">
      <alignment horizontal="center" vertical="top"/>
    </xf>
    <xf numFmtId="164" fontId="27" fillId="3" borderId="0" xfId="0" applyNumberFormat="1" applyFont="1" applyFill="1" applyBorder="1" applyAlignment="1">
      <alignment horizontal="center" vertical="top"/>
    </xf>
    <xf numFmtId="164" fontId="27" fillId="3" borderId="13" xfId="0" applyNumberFormat="1" applyFont="1" applyFill="1" applyBorder="1" applyAlignment="1">
      <alignment horizontal="center" vertical="top"/>
    </xf>
    <xf numFmtId="164" fontId="27" fillId="3" borderId="38" xfId="0" applyNumberFormat="1" applyFont="1" applyFill="1" applyBorder="1" applyAlignment="1">
      <alignment horizontal="center" vertical="top"/>
    </xf>
    <xf numFmtId="3" fontId="28" fillId="3" borderId="47" xfId="0" applyNumberFormat="1" applyFont="1" applyFill="1" applyBorder="1" applyAlignment="1">
      <alignment horizontal="center" vertical="top"/>
    </xf>
    <xf numFmtId="164" fontId="28" fillId="3" borderId="51" xfId="0" applyNumberFormat="1" applyFont="1" applyFill="1" applyBorder="1" applyAlignment="1">
      <alignment horizontal="center" vertical="top"/>
    </xf>
    <xf numFmtId="164" fontId="28" fillId="3" borderId="49" xfId="0" applyNumberFormat="1" applyFont="1" applyFill="1" applyBorder="1" applyAlignment="1">
      <alignment horizontal="center" vertical="top"/>
    </xf>
    <xf numFmtId="164" fontId="28" fillId="3" borderId="52" xfId="0" applyNumberFormat="1" applyFont="1" applyFill="1" applyBorder="1" applyAlignment="1">
      <alignment horizontal="center" vertical="top"/>
    </xf>
    <xf numFmtId="3" fontId="6" fillId="3" borderId="53" xfId="0" applyNumberFormat="1" applyFont="1" applyFill="1" applyBorder="1" applyAlignment="1">
      <alignment horizontal="center" vertical="center" wrapText="1"/>
    </xf>
    <xf numFmtId="3" fontId="6" fillId="3" borderId="52" xfId="0" applyNumberFormat="1" applyFont="1" applyFill="1" applyBorder="1" applyAlignment="1">
      <alignment horizontal="center" vertical="top" wrapText="1"/>
    </xf>
    <xf numFmtId="3" fontId="3" fillId="3" borderId="14" xfId="0" applyNumberFormat="1" applyFont="1" applyFill="1" applyBorder="1" applyAlignment="1">
      <alignment horizontal="center" vertical="top" wrapText="1"/>
    </xf>
    <xf numFmtId="3" fontId="3" fillId="3" borderId="65" xfId="0" applyNumberFormat="1" applyFont="1" applyFill="1" applyBorder="1" applyAlignment="1">
      <alignment horizontal="center" vertical="top" wrapText="1"/>
    </xf>
    <xf numFmtId="0" fontId="1" fillId="3" borderId="49" xfId="0" applyFont="1" applyFill="1" applyBorder="1" applyAlignment="1">
      <alignment horizontal="center" vertical="top" wrapText="1"/>
    </xf>
    <xf numFmtId="3" fontId="4" fillId="0" borderId="14" xfId="0" applyNumberFormat="1" applyFont="1" applyBorder="1" applyAlignment="1">
      <alignment horizontal="center" vertical="top" textRotation="90"/>
    </xf>
    <xf numFmtId="164" fontId="26" fillId="3" borderId="0" xfId="0" applyNumberFormat="1" applyFont="1" applyFill="1" applyBorder="1" applyAlignment="1">
      <alignment horizontal="center" vertical="top" wrapText="1"/>
    </xf>
    <xf numFmtId="164" fontId="26" fillId="3" borderId="13" xfId="0" applyNumberFormat="1" applyFont="1" applyFill="1" applyBorder="1" applyAlignment="1">
      <alignment horizontal="center" vertical="top"/>
    </xf>
    <xf numFmtId="3" fontId="4" fillId="3" borderId="41" xfId="0" applyNumberFormat="1" applyFont="1" applyFill="1" applyBorder="1" applyAlignment="1">
      <alignment horizontal="left" vertical="top" wrapText="1"/>
    </xf>
    <xf numFmtId="0" fontId="4" fillId="3" borderId="40" xfId="0" applyFont="1" applyFill="1" applyBorder="1" applyAlignment="1">
      <alignment horizontal="left" vertical="top" wrapText="1"/>
    </xf>
    <xf numFmtId="3" fontId="4" fillId="0" borderId="48" xfId="0" applyNumberFormat="1" applyFont="1" applyFill="1" applyBorder="1" applyAlignment="1">
      <alignment horizontal="left" vertical="top" wrapText="1"/>
    </xf>
    <xf numFmtId="3" fontId="4" fillId="3" borderId="18" xfId="0" applyNumberFormat="1" applyFont="1" applyFill="1" applyBorder="1" applyAlignment="1">
      <alignment horizontal="left" vertical="top" wrapText="1"/>
    </xf>
    <xf numFmtId="3" fontId="1" fillId="3" borderId="0" xfId="0" applyNumberFormat="1" applyFont="1" applyFill="1" applyBorder="1" applyAlignment="1">
      <alignment horizontal="left" vertical="top" wrapText="1"/>
    </xf>
    <xf numFmtId="0" fontId="4" fillId="0" borderId="41" xfId="0" applyFont="1" applyFill="1" applyBorder="1" applyAlignment="1">
      <alignment horizontal="left" vertical="top" wrapText="1"/>
    </xf>
    <xf numFmtId="3" fontId="4" fillId="3" borderId="16" xfId="0" applyNumberFormat="1" applyFont="1" applyFill="1" applyBorder="1" applyAlignment="1">
      <alignment horizontal="center" vertical="top" wrapText="1"/>
    </xf>
    <xf numFmtId="3" fontId="4" fillId="3" borderId="47" xfId="0" applyNumberFormat="1" applyFont="1" applyFill="1" applyBorder="1" applyAlignment="1">
      <alignment horizontal="center" vertical="top" wrapText="1"/>
    </xf>
    <xf numFmtId="3" fontId="1" fillId="3" borderId="39" xfId="0" applyNumberFormat="1" applyFont="1" applyFill="1" applyBorder="1" applyAlignment="1">
      <alignment horizontal="center" vertical="top" wrapText="1"/>
    </xf>
    <xf numFmtId="3" fontId="1" fillId="3" borderId="16" xfId="0" applyNumberFormat="1" applyFont="1" applyFill="1" applyBorder="1" applyAlignment="1">
      <alignment horizontal="center" vertical="top" wrapText="1"/>
    </xf>
    <xf numFmtId="3" fontId="1" fillId="3" borderId="47" xfId="0" applyNumberFormat="1" applyFont="1" applyFill="1" applyBorder="1" applyAlignment="1">
      <alignment horizontal="center" vertical="top" wrapText="1"/>
    </xf>
    <xf numFmtId="164" fontId="4" fillId="3" borderId="7" xfId="0" applyNumberFormat="1" applyFont="1" applyFill="1" applyBorder="1" applyAlignment="1">
      <alignment horizontal="center" vertical="top"/>
    </xf>
    <xf numFmtId="0" fontId="4" fillId="3" borderId="50" xfId="0" applyFont="1" applyFill="1" applyBorder="1" applyAlignment="1">
      <alignment horizontal="left" vertical="top" wrapText="1"/>
    </xf>
    <xf numFmtId="0" fontId="1" fillId="3" borderId="52" xfId="0" applyFont="1" applyFill="1" applyBorder="1" applyAlignment="1">
      <alignment horizontal="center" vertical="top" wrapText="1"/>
    </xf>
    <xf numFmtId="3" fontId="3" fillId="7" borderId="18" xfId="0" applyNumberFormat="1" applyFont="1" applyFill="1" applyBorder="1" applyAlignment="1">
      <alignment vertical="top"/>
    </xf>
    <xf numFmtId="3" fontId="3" fillId="7" borderId="17" xfId="0" applyNumberFormat="1" applyFont="1" applyFill="1" applyBorder="1" applyAlignment="1">
      <alignment vertical="top"/>
    </xf>
    <xf numFmtId="3" fontId="3" fillId="2" borderId="9" xfId="0" applyNumberFormat="1" applyFont="1" applyFill="1" applyBorder="1" applyAlignment="1">
      <alignment vertical="top"/>
    </xf>
    <xf numFmtId="3" fontId="3" fillId="2" borderId="62" xfId="0" applyNumberFormat="1" applyFont="1" applyFill="1" applyBorder="1" applyAlignment="1">
      <alignment vertical="top"/>
    </xf>
    <xf numFmtId="3" fontId="4" fillId="0" borderId="29" xfId="0" applyNumberFormat="1" applyFont="1" applyFill="1" applyBorder="1" applyAlignment="1">
      <alignment horizontal="center" vertical="top"/>
    </xf>
    <xf numFmtId="3" fontId="3" fillId="7" borderId="29" xfId="0" applyNumberFormat="1" applyFont="1" applyFill="1" applyBorder="1" applyAlignment="1">
      <alignment horizontal="center" vertical="top" wrapText="1"/>
    </xf>
    <xf numFmtId="3" fontId="4" fillId="0" borderId="52" xfId="0" applyNumberFormat="1" applyFont="1" applyBorder="1" applyAlignment="1">
      <alignment vertical="top"/>
    </xf>
    <xf numFmtId="3" fontId="4" fillId="0" borderId="26" xfId="0" applyNumberFormat="1" applyFont="1" applyBorder="1" applyAlignment="1">
      <alignment horizontal="center" vertical="top"/>
    </xf>
    <xf numFmtId="3" fontId="4" fillId="4" borderId="26" xfId="0" applyNumberFormat="1" applyFont="1" applyFill="1" applyBorder="1" applyAlignment="1">
      <alignment horizontal="center" vertical="top" wrapText="1"/>
    </xf>
    <xf numFmtId="164" fontId="1" fillId="3" borderId="40" xfId="0" applyNumberFormat="1" applyFont="1" applyFill="1" applyBorder="1" applyAlignment="1">
      <alignment horizontal="center" vertical="top"/>
    </xf>
    <xf numFmtId="164" fontId="1" fillId="0" borderId="41" xfId="0" applyNumberFormat="1" applyFont="1" applyFill="1" applyBorder="1" applyAlignment="1">
      <alignment horizontal="center" vertical="top"/>
    </xf>
    <xf numFmtId="164" fontId="4" fillId="0" borderId="41" xfId="0" applyNumberFormat="1" applyFont="1" applyFill="1" applyBorder="1" applyAlignment="1">
      <alignment horizontal="center" vertical="top"/>
    </xf>
    <xf numFmtId="164" fontId="4" fillId="0" borderId="40" xfId="0" applyNumberFormat="1" applyFont="1" applyFill="1" applyBorder="1" applyAlignment="1">
      <alignment horizontal="center" vertical="top"/>
    </xf>
    <xf numFmtId="164" fontId="4" fillId="3" borderId="41" xfId="0" applyNumberFormat="1" applyFont="1" applyFill="1" applyBorder="1" applyAlignment="1">
      <alignment horizontal="center" vertical="top"/>
    </xf>
    <xf numFmtId="164" fontId="3" fillId="3" borderId="29" xfId="0" applyNumberFormat="1" applyFont="1" applyFill="1" applyBorder="1" applyAlignment="1">
      <alignment horizontal="center" vertical="top"/>
    </xf>
    <xf numFmtId="3" fontId="1" fillId="3" borderId="59" xfId="0" applyNumberFormat="1" applyFont="1" applyFill="1" applyBorder="1" applyAlignment="1">
      <alignment horizontal="center" vertical="top" wrapText="1"/>
    </xf>
    <xf numFmtId="164" fontId="4" fillId="0" borderId="36" xfId="0" applyNumberFormat="1" applyFont="1" applyFill="1" applyBorder="1" applyAlignment="1">
      <alignment horizontal="center" vertical="top" wrapText="1"/>
    </xf>
    <xf numFmtId="164" fontId="4" fillId="0" borderId="36" xfId="0" applyNumberFormat="1" applyFont="1" applyBorder="1" applyAlignment="1">
      <alignment horizontal="center" vertical="top"/>
    </xf>
    <xf numFmtId="164" fontId="4" fillId="0" borderId="40" xfId="0" applyNumberFormat="1" applyFont="1" applyBorder="1" applyAlignment="1">
      <alignment horizontal="center" vertical="top"/>
    </xf>
    <xf numFmtId="164" fontId="4" fillId="0" borderId="26" xfId="0" applyNumberFormat="1" applyFont="1" applyBorder="1" applyAlignment="1">
      <alignment horizontal="center" vertical="top"/>
    </xf>
    <xf numFmtId="164" fontId="6" fillId="5" borderId="40" xfId="0" applyNumberFormat="1" applyFont="1" applyFill="1" applyBorder="1" applyAlignment="1">
      <alignment horizontal="center" vertical="top"/>
    </xf>
    <xf numFmtId="3" fontId="3" fillId="2" borderId="8" xfId="0" applyNumberFormat="1" applyFont="1" applyFill="1" applyBorder="1" applyAlignment="1">
      <alignment vertical="top"/>
    </xf>
    <xf numFmtId="3" fontId="1" fillId="3" borderId="73" xfId="0" applyNumberFormat="1" applyFont="1" applyFill="1" applyBorder="1" applyAlignment="1">
      <alignment horizontal="center" vertical="top" wrapText="1"/>
    </xf>
    <xf numFmtId="164" fontId="4" fillId="3" borderId="29" xfId="0" applyNumberFormat="1" applyFont="1" applyFill="1" applyBorder="1" applyAlignment="1">
      <alignment horizontal="center" vertical="top" wrapText="1"/>
    </xf>
    <xf numFmtId="164" fontId="4" fillId="3" borderId="40" xfId="0" applyNumberFormat="1" applyFont="1" applyFill="1" applyBorder="1" applyAlignment="1">
      <alignment horizontal="center" vertical="top" wrapText="1"/>
    </xf>
    <xf numFmtId="164" fontId="4" fillId="3" borderId="40" xfId="0" applyNumberFormat="1" applyFont="1" applyFill="1" applyBorder="1" applyAlignment="1">
      <alignment horizontal="center" vertical="top"/>
    </xf>
    <xf numFmtId="164" fontId="4" fillId="3" borderId="41" xfId="0" applyNumberFormat="1" applyFont="1" applyFill="1" applyBorder="1" applyAlignment="1">
      <alignment horizontal="center" vertical="top" wrapText="1"/>
    </xf>
    <xf numFmtId="3" fontId="4" fillId="3" borderId="50" xfId="0" applyNumberFormat="1" applyFont="1" applyFill="1" applyBorder="1" applyAlignment="1">
      <alignment horizontal="left" vertical="top" wrapText="1"/>
    </xf>
    <xf numFmtId="3" fontId="4" fillId="3" borderId="59" xfId="0" applyNumberFormat="1" applyFont="1" applyFill="1" applyBorder="1" applyAlignment="1">
      <alignment vertical="top"/>
    </xf>
    <xf numFmtId="164" fontId="4" fillId="3" borderId="16" xfId="0" applyNumberFormat="1" applyFont="1" applyFill="1" applyBorder="1" applyAlignment="1">
      <alignment horizontal="center" vertical="top" wrapText="1"/>
    </xf>
    <xf numFmtId="3" fontId="4" fillId="3" borderId="18" xfId="0" applyNumberFormat="1" applyFont="1" applyFill="1" applyBorder="1" applyAlignment="1">
      <alignment vertical="top" wrapText="1"/>
    </xf>
    <xf numFmtId="3" fontId="4" fillId="3" borderId="30" xfId="0" applyNumberFormat="1" applyFont="1" applyFill="1" applyBorder="1" applyAlignment="1">
      <alignment vertical="top" wrapText="1"/>
    </xf>
    <xf numFmtId="3" fontId="1" fillId="3" borderId="27" xfId="0" applyNumberFormat="1" applyFont="1" applyFill="1" applyBorder="1" applyAlignment="1">
      <alignment horizontal="left" vertical="top" wrapText="1"/>
    </xf>
    <xf numFmtId="165" fontId="1" fillId="3" borderId="16" xfId="0" applyNumberFormat="1" applyFont="1" applyFill="1" applyBorder="1" applyAlignment="1">
      <alignment horizontal="center" vertical="top"/>
    </xf>
    <xf numFmtId="165" fontId="15" fillId="3" borderId="39" xfId="0" applyNumberFormat="1" applyFont="1" applyFill="1" applyBorder="1" applyAlignment="1">
      <alignment horizontal="center" vertical="top"/>
    </xf>
    <xf numFmtId="165" fontId="15" fillId="3" borderId="16" xfId="0" applyNumberFormat="1" applyFont="1" applyFill="1" applyBorder="1" applyAlignment="1">
      <alignment horizontal="center" vertical="top"/>
    </xf>
    <xf numFmtId="3" fontId="6" fillId="3" borderId="37" xfId="0" applyNumberFormat="1" applyFont="1" applyFill="1" applyBorder="1" applyAlignment="1">
      <alignment horizontal="right" vertical="top" wrapText="1"/>
    </xf>
    <xf numFmtId="164" fontId="4" fillId="0" borderId="16" xfId="0" applyNumberFormat="1" applyFont="1" applyBorder="1" applyAlignment="1">
      <alignment horizontal="center" vertical="top" wrapText="1"/>
    </xf>
    <xf numFmtId="164" fontId="4" fillId="0" borderId="39" xfId="0" applyNumberFormat="1" applyFont="1" applyBorder="1" applyAlignment="1">
      <alignment horizontal="center" vertical="top" wrapText="1"/>
    </xf>
    <xf numFmtId="3" fontId="1" fillId="3" borderId="30" xfId="0" applyNumberFormat="1" applyFont="1" applyFill="1" applyBorder="1" applyAlignment="1">
      <alignment vertical="top" wrapText="1"/>
    </xf>
    <xf numFmtId="3" fontId="6" fillId="0" borderId="49" xfId="0" applyNumberFormat="1" applyFont="1" applyFill="1" applyBorder="1" applyAlignment="1">
      <alignment horizontal="center" vertical="top" wrapText="1"/>
    </xf>
    <xf numFmtId="3" fontId="4" fillId="3" borderId="3" xfId="0" applyNumberFormat="1" applyFont="1" applyFill="1" applyBorder="1" applyAlignment="1">
      <alignment horizontal="center" vertical="center" textRotation="90" wrapText="1"/>
    </xf>
    <xf numFmtId="3" fontId="4" fillId="0" borderId="49" xfId="0" applyNumberFormat="1" applyFont="1" applyFill="1" applyBorder="1" applyAlignment="1">
      <alignment horizontal="center" vertical="center" wrapText="1"/>
    </xf>
    <xf numFmtId="49" fontId="4" fillId="0" borderId="14" xfId="0" applyNumberFormat="1" applyFont="1" applyBorder="1" applyAlignment="1">
      <alignment horizontal="center" vertical="top" wrapText="1"/>
    </xf>
    <xf numFmtId="49" fontId="4" fillId="0" borderId="63" xfId="0" applyNumberFormat="1" applyFont="1" applyBorder="1" applyAlignment="1">
      <alignment horizontal="center" vertical="top" wrapText="1"/>
    </xf>
    <xf numFmtId="49" fontId="4" fillId="0" borderId="63" xfId="0" applyNumberFormat="1" applyFont="1" applyBorder="1" applyAlignment="1">
      <alignment horizontal="center" vertical="top"/>
    </xf>
    <xf numFmtId="49" fontId="4" fillId="0" borderId="14" xfId="0" applyNumberFormat="1" applyFont="1" applyBorder="1" applyAlignment="1">
      <alignment horizontal="center" vertical="top"/>
    </xf>
    <xf numFmtId="49" fontId="4" fillId="0" borderId="65" xfId="0" applyNumberFormat="1" applyFont="1" applyBorder="1" applyAlignment="1">
      <alignment horizontal="center" vertical="top"/>
    </xf>
    <xf numFmtId="49" fontId="4" fillId="0" borderId="23" xfId="0" applyNumberFormat="1" applyFont="1" applyBorder="1" applyAlignment="1">
      <alignment horizontal="center" vertical="top"/>
    </xf>
    <xf numFmtId="49" fontId="4" fillId="0" borderId="23" xfId="0" applyNumberFormat="1" applyFont="1" applyBorder="1" applyAlignment="1">
      <alignment horizontal="center" vertical="top" wrapText="1"/>
    </xf>
    <xf numFmtId="49" fontId="4" fillId="0" borderId="5" xfId="0" applyNumberFormat="1" applyFont="1" applyBorder="1" applyAlignment="1">
      <alignment horizontal="center" vertical="top" wrapText="1"/>
    </xf>
    <xf numFmtId="49" fontId="1" fillId="0" borderId="14" xfId="0" applyNumberFormat="1" applyFont="1" applyBorder="1" applyAlignment="1">
      <alignment horizontal="center" vertical="top"/>
    </xf>
    <xf numFmtId="49" fontId="1" fillId="3" borderId="63" xfId="0" applyNumberFormat="1" applyFont="1" applyFill="1" applyBorder="1" applyAlignment="1">
      <alignment horizontal="center" vertical="top" wrapText="1"/>
    </xf>
    <xf numFmtId="49" fontId="1" fillId="3" borderId="14" xfId="0" applyNumberFormat="1" applyFont="1" applyFill="1" applyBorder="1" applyAlignment="1">
      <alignment horizontal="center" vertical="top" wrapText="1"/>
    </xf>
    <xf numFmtId="3" fontId="6" fillId="3" borderId="49" xfId="0" applyNumberFormat="1" applyFont="1" applyFill="1" applyBorder="1" applyAlignment="1">
      <alignment vertical="center" wrapText="1"/>
    </xf>
    <xf numFmtId="3" fontId="4" fillId="0" borderId="49" xfId="0" applyNumberFormat="1" applyFont="1" applyBorder="1" applyAlignment="1">
      <alignment horizontal="center" vertical="top" textRotation="90"/>
    </xf>
    <xf numFmtId="49" fontId="4" fillId="0" borderId="23" xfId="0" applyNumberFormat="1" applyFont="1" applyFill="1" applyBorder="1" applyAlignment="1">
      <alignment horizontal="center" vertical="top"/>
    </xf>
    <xf numFmtId="49" fontId="4" fillId="0" borderId="66" xfId="0" applyNumberFormat="1" applyFont="1" applyFill="1" applyBorder="1" applyAlignment="1">
      <alignment vertical="top"/>
    </xf>
    <xf numFmtId="49" fontId="4" fillId="0" borderId="14" xfId="0" applyNumberFormat="1" applyFont="1" applyFill="1" applyBorder="1" applyAlignment="1">
      <alignment horizontal="center" vertical="top"/>
    </xf>
    <xf numFmtId="49" fontId="1" fillId="0" borderId="65" xfId="0" applyNumberFormat="1" applyFont="1" applyBorder="1" applyAlignment="1">
      <alignment horizontal="center" vertical="top"/>
    </xf>
    <xf numFmtId="49" fontId="1" fillId="0" borderId="23" xfId="0" applyNumberFormat="1" applyFont="1" applyBorder="1" applyAlignment="1">
      <alignment vertical="top"/>
    </xf>
    <xf numFmtId="49" fontId="4" fillId="3" borderId="23" xfId="0" applyNumberFormat="1" applyFont="1" applyFill="1" applyBorder="1" applyAlignment="1">
      <alignment horizontal="center" vertical="top"/>
    </xf>
    <xf numFmtId="49" fontId="4" fillId="3" borderId="5" xfId="0" applyNumberFormat="1" applyFont="1" applyFill="1" applyBorder="1" applyAlignment="1">
      <alignment horizontal="center" vertical="top"/>
    </xf>
    <xf numFmtId="49" fontId="1" fillId="3" borderId="23" xfId="0" applyNumberFormat="1" applyFont="1" applyFill="1" applyBorder="1" applyAlignment="1">
      <alignment horizontal="center" vertical="top" wrapText="1"/>
    </xf>
    <xf numFmtId="49" fontId="4" fillId="3" borderId="65" xfId="0" applyNumberFormat="1" applyFont="1" applyFill="1" applyBorder="1" applyAlignment="1">
      <alignment horizontal="center" vertical="top"/>
    </xf>
    <xf numFmtId="49" fontId="4" fillId="4" borderId="14" xfId="0" applyNumberFormat="1" applyFont="1" applyFill="1" applyBorder="1" applyAlignment="1">
      <alignment horizontal="center" vertical="top"/>
    </xf>
    <xf numFmtId="49" fontId="4" fillId="4" borderId="17" xfId="0" applyNumberFormat="1" applyFont="1" applyFill="1" applyBorder="1" applyAlignment="1">
      <alignment horizontal="center" vertical="top"/>
    </xf>
    <xf numFmtId="49" fontId="4" fillId="4" borderId="63" xfId="0" applyNumberFormat="1" applyFont="1" applyFill="1" applyBorder="1" applyAlignment="1">
      <alignment horizontal="center" vertical="top"/>
    </xf>
    <xf numFmtId="49" fontId="4" fillId="4" borderId="23" xfId="0" applyNumberFormat="1" applyFont="1" applyFill="1" applyBorder="1" applyAlignment="1">
      <alignment horizontal="center" vertical="top"/>
    </xf>
    <xf numFmtId="3" fontId="1" fillId="3" borderId="0" xfId="0" applyNumberFormat="1" applyFont="1" applyFill="1" applyBorder="1" applyAlignment="1">
      <alignment horizontal="left" vertical="top"/>
    </xf>
    <xf numFmtId="3" fontId="3" fillId="2" borderId="13" xfId="0" applyNumberFormat="1" applyFont="1" applyFill="1" applyBorder="1" applyAlignment="1">
      <alignment horizontal="center" vertical="top"/>
    </xf>
    <xf numFmtId="3" fontId="3" fillId="7" borderId="38" xfId="0" applyNumberFormat="1" applyFont="1" applyFill="1" applyBorder="1" applyAlignment="1">
      <alignment horizontal="center" vertical="top"/>
    </xf>
    <xf numFmtId="49" fontId="3" fillId="0" borderId="14" xfId="0" applyNumberFormat="1" applyFont="1" applyBorder="1" applyAlignment="1">
      <alignment horizontal="center" vertical="top"/>
    </xf>
    <xf numFmtId="164" fontId="3" fillId="5" borderId="61" xfId="0" applyNumberFormat="1" applyFont="1" applyFill="1" applyBorder="1" applyAlignment="1">
      <alignment horizontal="center" vertical="top"/>
    </xf>
    <xf numFmtId="3" fontId="1" fillId="3" borderId="26" xfId="0" applyNumberFormat="1" applyFont="1" applyFill="1" applyBorder="1" applyAlignment="1">
      <alignment horizontal="center" vertical="top"/>
    </xf>
    <xf numFmtId="164" fontId="1" fillId="3" borderId="37" xfId="0" applyNumberFormat="1" applyFont="1" applyFill="1" applyBorder="1" applyAlignment="1">
      <alignment horizontal="center" vertical="top"/>
    </xf>
    <xf numFmtId="3" fontId="3" fillId="7" borderId="38" xfId="0" applyNumberFormat="1" applyFont="1" applyFill="1" applyBorder="1" applyAlignment="1">
      <alignment horizontal="center" vertical="top"/>
    </xf>
    <xf numFmtId="3" fontId="3" fillId="2" borderId="13" xfId="0" applyNumberFormat="1" applyFont="1" applyFill="1" applyBorder="1" applyAlignment="1">
      <alignment horizontal="center" vertical="top"/>
    </xf>
    <xf numFmtId="49" fontId="3" fillId="0" borderId="14" xfId="0" applyNumberFormat="1" applyFont="1" applyBorder="1" applyAlignment="1">
      <alignment horizontal="center" vertical="top"/>
    </xf>
    <xf numFmtId="165" fontId="1" fillId="3" borderId="50" xfId="0" applyNumberFormat="1" applyFont="1" applyFill="1" applyBorder="1" applyAlignment="1">
      <alignment horizontal="left" vertical="top" wrapText="1"/>
    </xf>
    <xf numFmtId="49" fontId="3" fillId="0" borderId="68" xfId="0" applyNumberFormat="1" applyFont="1" applyBorder="1" applyAlignment="1">
      <alignment horizontal="center" vertical="top"/>
    </xf>
    <xf numFmtId="49" fontId="4" fillId="0" borderId="68" xfId="0" applyNumberFormat="1" applyFont="1" applyBorder="1" applyAlignment="1">
      <alignment horizontal="center" vertical="top"/>
    </xf>
    <xf numFmtId="0" fontId="4" fillId="3" borderId="44" xfId="0" applyFont="1" applyFill="1" applyBorder="1" applyAlignment="1">
      <alignment horizontal="center" vertical="top" wrapText="1"/>
    </xf>
    <xf numFmtId="3" fontId="1" fillId="3" borderId="22" xfId="0" applyNumberFormat="1" applyFont="1" applyFill="1" applyBorder="1" applyAlignment="1">
      <alignment horizontal="center" vertical="top" wrapText="1"/>
    </xf>
    <xf numFmtId="3" fontId="4" fillId="3" borderId="44" xfId="0" applyNumberFormat="1" applyFont="1" applyFill="1" applyBorder="1" applyAlignment="1">
      <alignment horizontal="center" vertical="top" wrapText="1"/>
    </xf>
    <xf numFmtId="3" fontId="4" fillId="3" borderId="52" xfId="0" applyNumberFormat="1" applyFont="1" applyFill="1" applyBorder="1" applyAlignment="1">
      <alignment horizontal="center" vertical="top" wrapText="1"/>
    </xf>
    <xf numFmtId="3" fontId="4" fillId="3" borderId="43" xfId="0" applyNumberFormat="1" applyFont="1" applyFill="1" applyBorder="1" applyAlignment="1">
      <alignment horizontal="center" vertical="top" wrapText="1"/>
    </xf>
    <xf numFmtId="3" fontId="4" fillId="3" borderId="49" xfId="0" applyNumberFormat="1" applyFont="1" applyFill="1" applyBorder="1" applyAlignment="1">
      <alignment horizontal="center" vertical="top" wrapText="1"/>
    </xf>
    <xf numFmtId="0" fontId="4" fillId="3" borderId="22" xfId="0" applyFont="1" applyFill="1" applyBorder="1" applyAlignment="1">
      <alignment horizontal="center" vertical="top" wrapText="1"/>
    </xf>
    <xf numFmtId="3" fontId="4" fillId="0" borderId="21" xfId="0" applyNumberFormat="1" applyFont="1" applyBorder="1" applyAlignment="1">
      <alignment horizontal="center" vertical="center" textRotation="90" wrapText="1"/>
    </xf>
    <xf numFmtId="3" fontId="3" fillId="6" borderId="27" xfId="0" applyNumberFormat="1" applyFont="1" applyFill="1" applyBorder="1" applyAlignment="1">
      <alignment horizontal="left" vertical="top" wrapText="1"/>
    </xf>
    <xf numFmtId="3" fontId="3" fillId="6" borderId="28" xfId="0" applyNumberFormat="1" applyFont="1" applyFill="1" applyBorder="1" applyAlignment="1">
      <alignment horizontal="left" vertical="top" wrapText="1"/>
    </xf>
    <xf numFmtId="3" fontId="3" fillId="9" borderId="55" xfId="0" applyNumberFormat="1" applyFont="1" applyFill="1" applyBorder="1" applyAlignment="1">
      <alignment horizontal="left" vertical="top" wrapText="1"/>
    </xf>
    <xf numFmtId="3" fontId="3" fillId="9" borderId="56" xfId="0" applyNumberFormat="1" applyFont="1" applyFill="1" applyBorder="1" applyAlignment="1">
      <alignment horizontal="left" vertical="top" wrapText="1"/>
    </xf>
    <xf numFmtId="3" fontId="9" fillId="0" borderId="0" xfId="0" applyNumberFormat="1" applyFont="1" applyAlignment="1">
      <alignment horizontal="left" vertical="top" wrapText="1"/>
    </xf>
    <xf numFmtId="3" fontId="4" fillId="3" borderId="38" xfId="0" applyNumberFormat="1" applyFont="1" applyFill="1" applyBorder="1" applyAlignment="1">
      <alignment horizontal="center" vertical="top" wrapText="1"/>
    </xf>
    <xf numFmtId="3" fontId="4" fillId="3" borderId="13" xfId="0" applyNumberFormat="1" applyFont="1" applyFill="1" applyBorder="1" applyAlignment="1">
      <alignment horizontal="center" vertical="top" wrapText="1"/>
    </xf>
    <xf numFmtId="3" fontId="4" fillId="3" borderId="53" xfId="0" applyNumberFormat="1" applyFont="1" applyFill="1" applyBorder="1" applyAlignment="1">
      <alignment horizontal="center" vertical="top" wrapText="1"/>
    </xf>
    <xf numFmtId="3" fontId="5" fillId="8" borderId="18" xfId="0" applyNumberFormat="1" applyFont="1" applyFill="1" applyBorder="1" applyAlignment="1">
      <alignment horizontal="left" vertical="top" wrapText="1"/>
    </xf>
    <xf numFmtId="3" fontId="5" fillId="8" borderId="19" xfId="0" applyNumberFormat="1" applyFont="1" applyFill="1" applyBorder="1" applyAlignment="1">
      <alignment horizontal="left" vertical="top" wrapText="1"/>
    </xf>
    <xf numFmtId="3" fontId="1" fillId="3" borderId="60" xfId="0" applyNumberFormat="1" applyFont="1" applyFill="1" applyBorder="1" applyAlignment="1">
      <alignment horizontal="center" vertical="top" wrapText="1"/>
    </xf>
    <xf numFmtId="3" fontId="1" fillId="3" borderId="0" xfId="0" applyNumberFormat="1" applyFont="1" applyFill="1" applyBorder="1" applyAlignment="1">
      <alignment horizontal="left" vertical="top"/>
    </xf>
    <xf numFmtId="3" fontId="4" fillId="3" borderId="42" xfId="0" applyNumberFormat="1" applyFont="1" applyFill="1" applyBorder="1" applyAlignment="1">
      <alignment horizontal="center" vertical="top" wrapText="1"/>
    </xf>
    <xf numFmtId="3" fontId="4" fillId="3" borderId="43" xfId="0" applyNumberFormat="1" applyFont="1" applyFill="1" applyBorder="1" applyAlignment="1">
      <alignment horizontal="center" vertical="top" wrapText="1"/>
    </xf>
    <xf numFmtId="3" fontId="4" fillId="3" borderId="53" xfId="0" applyNumberFormat="1" applyFont="1" applyFill="1" applyBorder="1" applyAlignment="1">
      <alignment horizontal="center" vertical="top" wrapText="1"/>
    </xf>
    <xf numFmtId="3" fontId="3" fillId="7" borderId="38" xfId="0" applyNumberFormat="1" applyFont="1" applyFill="1" applyBorder="1" applyAlignment="1">
      <alignment horizontal="center" vertical="top"/>
    </xf>
    <xf numFmtId="3" fontId="3" fillId="2" borderId="13" xfId="0" applyNumberFormat="1" applyFont="1" applyFill="1" applyBorder="1" applyAlignment="1">
      <alignment horizontal="center" vertical="top"/>
    </xf>
    <xf numFmtId="49" fontId="3" fillId="0" borderId="14" xfId="0" applyNumberFormat="1" applyFont="1" applyBorder="1" applyAlignment="1">
      <alignment horizontal="center" vertical="top"/>
    </xf>
    <xf numFmtId="3" fontId="3" fillId="2" borderId="22" xfId="0" applyNumberFormat="1" applyFont="1" applyFill="1" applyBorder="1" applyAlignment="1">
      <alignment horizontal="center" vertical="top"/>
    </xf>
    <xf numFmtId="3" fontId="3" fillId="7" borderId="58" xfId="0" applyNumberFormat="1" applyFont="1" applyFill="1" applyBorder="1" applyAlignment="1">
      <alignment horizontal="center" vertical="top"/>
    </xf>
    <xf numFmtId="0" fontId="4" fillId="3" borderId="4" xfId="0" applyFont="1" applyFill="1" applyBorder="1" applyAlignment="1">
      <alignment horizontal="center" vertical="top" wrapText="1"/>
    </xf>
    <xf numFmtId="0" fontId="4" fillId="3" borderId="22" xfId="0" applyFont="1" applyFill="1" applyBorder="1" applyAlignment="1">
      <alignment horizontal="center" vertical="top" wrapText="1"/>
    </xf>
    <xf numFmtId="0" fontId="4" fillId="3" borderId="60" xfId="0" applyFont="1" applyFill="1" applyBorder="1" applyAlignment="1">
      <alignment horizontal="center" vertical="top" wrapText="1"/>
    </xf>
    <xf numFmtId="0" fontId="4" fillId="3" borderId="59" xfId="0" applyFont="1" applyFill="1" applyBorder="1" applyAlignment="1">
      <alignment horizontal="center" vertical="top" wrapText="1"/>
    </xf>
    <xf numFmtId="3" fontId="4" fillId="8" borderId="9" xfId="0" applyNumberFormat="1" applyFont="1" applyFill="1" applyBorder="1" applyAlignment="1">
      <alignment horizontal="center" vertical="center" wrapText="1"/>
    </xf>
    <xf numFmtId="3" fontId="4" fillId="8" borderId="10" xfId="0" applyNumberFormat="1" applyFont="1" applyFill="1" applyBorder="1" applyAlignment="1">
      <alignment horizontal="center" vertical="center" wrapText="1"/>
    </xf>
    <xf numFmtId="3" fontId="1" fillId="3" borderId="34" xfId="0" applyNumberFormat="1" applyFont="1" applyFill="1" applyBorder="1" applyAlignment="1">
      <alignment horizontal="left" vertical="top"/>
    </xf>
    <xf numFmtId="0" fontId="4" fillId="3" borderId="44" xfId="0" applyFont="1" applyFill="1" applyBorder="1" applyAlignment="1">
      <alignment horizontal="center" vertical="top" wrapText="1"/>
    </xf>
    <xf numFmtId="0" fontId="4" fillId="3" borderId="52" xfId="0" applyFont="1" applyFill="1" applyBorder="1" applyAlignment="1">
      <alignment horizontal="center" vertical="top" wrapText="1"/>
    </xf>
    <xf numFmtId="0" fontId="4" fillId="3" borderId="42" xfId="0" applyFont="1" applyFill="1" applyBorder="1" applyAlignment="1">
      <alignment horizontal="center" vertical="top" wrapText="1"/>
    </xf>
    <xf numFmtId="0" fontId="4" fillId="3" borderId="51" xfId="0" applyFont="1" applyFill="1" applyBorder="1" applyAlignment="1">
      <alignment horizontal="center" vertical="top" wrapText="1"/>
    </xf>
    <xf numFmtId="0" fontId="4" fillId="3" borderId="43" xfId="0" applyFont="1" applyFill="1" applyBorder="1" applyAlignment="1">
      <alignment horizontal="center" vertical="top" wrapText="1"/>
    </xf>
    <xf numFmtId="0" fontId="4" fillId="3" borderId="49" xfId="0" applyFont="1" applyFill="1" applyBorder="1" applyAlignment="1">
      <alignment horizontal="center" vertical="top" wrapText="1"/>
    </xf>
    <xf numFmtId="3" fontId="1" fillId="3" borderId="0" xfId="0" applyNumberFormat="1" applyFont="1" applyFill="1" applyBorder="1" applyAlignment="1">
      <alignment horizontal="left" vertical="top"/>
    </xf>
    <xf numFmtId="3" fontId="4" fillId="0" borderId="1" xfId="0" applyNumberFormat="1" applyFont="1" applyBorder="1" applyAlignment="1">
      <alignment horizontal="center" vertical="center" textRotation="90" wrapText="1"/>
    </xf>
    <xf numFmtId="164" fontId="1" fillId="3" borderId="0" xfId="0" applyNumberFormat="1" applyFont="1" applyFill="1" applyBorder="1" applyAlignment="1">
      <alignment horizontal="center" vertical="top" wrapText="1"/>
    </xf>
    <xf numFmtId="164" fontId="1" fillId="3" borderId="50" xfId="0" applyNumberFormat="1" applyFont="1" applyFill="1" applyBorder="1" applyAlignment="1">
      <alignment horizontal="center" vertical="top" wrapText="1"/>
    </xf>
    <xf numFmtId="164" fontId="3" fillId="5" borderId="1" xfId="0" applyNumberFormat="1" applyFont="1" applyFill="1" applyBorder="1" applyAlignment="1">
      <alignment horizontal="center" vertical="top"/>
    </xf>
    <xf numFmtId="164" fontId="3" fillId="2" borderId="9" xfId="0" applyNumberFormat="1" applyFont="1" applyFill="1" applyBorder="1" applyAlignment="1">
      <alignment horizontal="center" vertical="top"/>
    </xf>
    <xf numFmtId="3" fontId="6" fillId="0" borderId="0" xfId="0" applyNumberFormat="1" applyFont="1" applyBorder="1" applyAlignment="1">
      <alignment horizontal="center" vertical="center" wrapText="1"/>
    </xf>
    <xf numFmtId="3" fontId="5" fillId="8" borderId="0" xfId="0" applyNumberFormat="1" applyFont="1" applyFill="1" applyBorder="1" applyAlignment="1">
      <alignment horizontal="left" vertical="top" wrapText="1"/>
    </xf>
    <xf numFmtId="3" fontId="4" fillId="3" borderId="0" xfId="0" applyNumberFormat="1" applyFont="1" applyFill="1" applyAlignment="1">
      <alignment horizontal="center" vertical="top" wrapText="1"/>
    </xf>
    <xf numFmtId="0" fontId="4" fillId="3" borderId="0" xfId="0" applyFont="1" applyFill="1" applyAlignment="1">
      <alignment horizontal="center" vertical="top" wrapText="1"/>
    </xf>
    <xf numFmtId="1" fontId="1" fillId="3" borderId="46" xfId="0" applyNumberFormat="1" applyFont="1" applyFill="1" applyBorder="1" applyAlignment="1">
      <alignment horizontal="center" vertical="top" wrapText="1"/>
    </xf>
    <xf numFmtId="0" fontId="1" fillId="3" borderId="48" xfId="0" applyFont="1" applyFill="1" applyBorder="1" applyAlignment="1">
      <alignment horizontal="center" vertical="top" wrapText="1"/>
    </xf>
    <xf numFmtId="0" fontId="1" fillId="3" borderId="72" xfId="0" applyFont="1" applyFill="1" applyBorder="1" applyAlignment="1">
      <alignment horizontal="center" vertical="top" wrapText="1"/>
    </xf>
    <xf numFmtId="3" fontId="4" fillId="3" borderId="46" xfId="0" applyNumberFormat="1" applyFont="1" applyFill="1" applyBorder="1" applyAlignment="1">
      <alignment horizontal="center" vertical="top"/>
    </xf>
    <xf numFmtId="165" fontId="1" fillId="3" borderId="43" xfId="0" applyNumberFormat="1" applyFont="1" applyFill="1" applyBorder="1" applyAlignment="1">
      <alignment horizontal="center" vertical="top" wrapText="1"/>
    </xf>
    <xf numFmtId="3" fontId="4" fillId="3" borderId="34" xfId="0" applyNumberFormat="1" applyFont="1" applyFill="1" applyBorder="1" applyAlignment="1">
      <alignment horizontal="center" vertical="top" wrapText="1"/>
    </xf>
    <xf numFmtId="3" fontId="1" fillId="3" borderId="0" xfId="0" applyNumberFormat="1" applyFont="1" applyFill="1" applyAlignment="1">
      <alignment horizontal="left" vertical="top"/>
    </xf>
    <xf numFmtId="0" fontId="13" fillId="0" borderId="0" xfId="0" applyFont="1"/>
    <xf numFmtId="0" fontId="13" fillId="3" borderId="0" xfId="0" applyFont="1" applyFill="1"/>
    <xf numFmtId="3" fontId="10" fillId="0" borderId="0" xfId="0" applyNumberFormat="1" applyFont="1"/>
    <xf numFmtId="3" fontId="3" fillId="7" borderId="15" xfId="0" applyNumberFormat="1" applyFont="1" applyFill="1" applyBorder="1" applyAlignment="1">
      <alignment vertical="top"/>
    </xf>
    <xf numFmtId="3" fontId="3" fillId="7" borderId="30" xfId="0" applyNumberFormat="1" applyFont="1" applyFill="1" applyBorder="1" applyAlignment="1">
      <alignment vertical="top"/>
    </xf>
    <xf numFmtId="3" fontId="4" fillId="3" borderId="65" xfId="0" applyNumberFormat="1" applyFont="1" applyFill="1" applyBorder="1" applyAlignment="1">
      <alignment horizontal="center" vertical="top" wrapText="1"/>
    </xf>
    <xf numFmtId="3" fontId="4" fillId="3" borderId="1" xfId="0" applyNumberFormat="1" applyFont="1" applyFill="1" applyBorder="1" applyAlignment="1">
      <alignment horizontal="center" vertical="top" wrapText="1"/>
    </xf>
    <xf numFmtId="3" fontId="4" fillId="3" borderId="22" xfId="0" applyNumberFormat="1" applyFont="1" applyFill="1" applyBorder="1" applyAlignment="1">
      <alignment horizontal="center" vertical="top" wrapText="1"/>
    </xf>
    <xf numFmtId="3" fontId="4" fillId="3" borderId="59" xfId="0" applyNumberFormat="1" applyFont="1" applyFill="1" applyBorder="1" applyAlignment="1">
      <alignment horizontal="center" vertical="top"/>
    </xf>
    <xf numFmtId="49" fontId="4" fillId="3" borderId="53" xfId="0" applyNumberFormat="1" applyFont="1" applyFill="1" applyBorder="1" applyAlignment="1">
      <alignment horizontal="center" vertical="top"/>
    </xf>
    <xf numFmtId="3" fontId="3" fillId="3" borderId="53" xfId="0" applyNumberFormat="1" applyFont="1" applyFill="1" applyBorder="1" applyAlignment="1">
      <alignment horizontal="center" vertical="top"/>
    </xf>
    <xf numFmtId="164" fontId="1" fillId="3" borderId="38" xfId="0" applyNumberFormat="1" applyFont="1" applyFill="1" applyBorder="1" applyAlignment="1">
      <alignment horizontal="center" vertical="top"/>
    </xf>
    <xf numFmtId="164" fontId="1" fillId="3" borderId="42" xfId="0" applyNumberFormat="1" applyFont="1" applyFill="1" applyBorder="1" applyAlignment="1">
      <alignment horizontal="center" vertical="top"/>
    </xf>
    <xf numFmtId="164" fontId="4" fillId="0" borderId="38" xfId="0" applyNumberFormat="1" applyFont="1" applyFill="1" applyBorder="1" applyAlignment="1">
      <alignment horizontal="center" vertical="top"/>
    </xf>
    <xf numFmtId="164" fontId="4" fillId="3" borderId="42" xfId="0" applyNumberFormat="1" applyFont="1" applyFill="1" applyBorder="1" applyAlignment="1">
      <alignment horizontal="center" vertical="top"/>
    </xf>
    <xf numFmtId="164" fontId="4" fillId="3" borderId="38" xfId="0" applyNumberFormat="1" applyFont="1" applyFill="1" applyBorder="1" applyAlignment="1">
      <alignment horizontal="center" vertical="top"/>
    </xf>
    <xf numFmtId="164" fontId="3" fillId="5" borderId="58" xfId="0" applyNumberFormat="1" applyFont="1" applyFill="1" applyBorder="1" applyAlignment="1">
      <alignment horizontal="center" vertical="top"/>
    </xf>
    <xf numFmtId="164" fontId="4" fillId="0" borderId="35" xfId="0" applyNumberFormat="1" applyFont="1" applyBorder="1" applyAlignment="1">
      <alignment horizontal="center" vertical="top"/>
    </xf>
    <xf numFmtId="164" fontId="4" fillId="0" borderId="38" xfId="0" applyNumberFormat="1" applyFont="1" applyBorder="1" applyAlignment="1">
      <alignment horizontal="center" vertical="top"/>
    </xf>
    <xf numFmtId="164" fontId="6" fillId="2" borderId="32" xfId="0" applyNumberFormat="1" applyFont="1" applyFill="1" applyBorder="1" applyAlignment="1">
      <alignment horizontal="center" vertical="top"/>
    </xf>
    <xf numFmtId="165" fontId="1" fillId="3" borderId="68" xfId="0" applyNumberFormat="1" applyFont="1" applyFill="1" applyBorder="1" applyAlignment="1">
      <alignment horizontal="center" vertical="top"/>
    </xf>
    <xf numFmtId="165" fontId="1" fillId="3" borderId="64" xfId="0" applyNumberFormat="1" applyFont="1" applyFill="1" applyBorder="1" applyAlignment="1">
      <alignment horizontal="center" vertical="top"/>
    </xf>
    <xf numFmtId="165" fontId="1" fillId="3" borderId="38" xfId="0" applyNumberFormat="1" applyFont="1" applyFill="1" applyBorder="1" applyAlignment="1">
      <alignment horizontal="center" vertical="top"/>
    </xf>
    <xf numFmtId="165" fontId="1" fillId="3" borderId="71" xfId="0" applyNumberFormat="1" applyFont="1" applyFill="1" applyBorder="1" applyAlignment="1">
      <alignment horizontal="center" vertical="top"/>
    </xf>
    <xf numFmtId="165" fontId="1" fillId="3" borderId="70" xfId="0" applyNumberFormat="1" applyFont="1" applyFill="1" applyBorder="1" applyAlignment="1">
      <alignment horizontal="center" vertical="top"/>
    </xf>
    <xf numFmtId="165" fontId="1" fillId="3" borderId="42" xfId="0" applyNumberFormat="1" applyFont="1" applyFill="1" applyBorder="1" applyAlignment="1">
      <alignment horizontal="center" vertical="top"/>
    </xf>
    <xf numFmtId="165" fontId="1" fillId="3" borderId="51" xfId="0" applyNumberFormat="1" applyFont="1" applyFill="1" applyBorder="1" applyAlignment="1">
      <alignment horizontal="center" vertical="top"/>
    </xf>
    <xf numFmtId="165" fontId="1" fillId="3" borderId="68" xfId="0" applyNumberFormat="1" applyFont="1" applyFill="1" applyBorder="1" applyAlignment="1">
      <alignment horizontal="center" vertical="top" wrapText="1"/>
    </xf>
    <xf numFmtId="165" fontId="1" fillId="3" borderId="70" xfId="0" applyNumberFormat="1" applyFont="1" applyFill="1" applyBorder="1" applyAlignment="1">
      <alignment horizontal="center" vertical="top" wrapText="1"/>
    </xf>
    <xf numFmtId="165" fontId="15" fillId="3" borderId="64" xfId="0" applyNumberFormat="1" applyFont="1" applyFill="1" applyBorder="1" applyAlignment="1">
      <alignment horizontal="center" vertical="top"/>
    </xf>
    <xf numFmtId="165" fontId="15" fillId="3" borderId="68" xfId="0" applyNumberFormat="1" applyFont="1" applyFill="1" applyBorder="1" applyAlignment="1">
      <alignment horizontal="center" vertical="top"/>
    </xf>
    <xf numFmtId="164" fontId="1" fillId="3" borderId="64" xfId="0" applyNumberFormat="1" applyFont="1" applyFill="1" applyBorder="1" applyAlignment="1">
      <alignment horizontal="center" vertical="top" wrapText="1"/>
    </xf>
    <xf numFmtId="3" fontId="6" fillId="3" borderId="78" xfId="0" applyNumberFormat="1" applyFont="1" applyFill="1" applyBorder="1" applyAlignment="1">
      <alignment horizontal="right" vertical="top" wrapText="1"/>
    </xf>
    <xf numFmtId="164" fontId="1" fillId="3" borderId="71" xfId="0" applyNumberFormat="1" applyFont="1" applyFill="1" applyBorder="1" applyAlignment="1">
      <alignment horizontal="center" vertical="top" wrapText="1"/>
    </xf>
    <xf numFmtId="164" fontId="1" fillId="3" borderId="42" xfId="0" applyNumberFormat="1" applyFont="1" applyFill="1" applyBorder="1" applyAlignment="1">
      <alignment horizontal="center" vertical="top" wrapText="1"/>
    </xf>
    <xf numFmtId="164" fontId="1" fillId="0" borderId="68" xfId="0" applyNumberFormat="1" applyFont="1" applyBorder="1" applyAlignment="1">
      <alignment horizontal="center" vertical="top" wrapText="1"/>
    </xf>
    <xf numFmtId="164" fontId="1" fillId="3" borderId="51" xfId="0" applyNumberFormat="1" applyFont="1" applyFill="1" applyBorder="1" applyAlignment="1">
      <alignment horizontal="center" vertical="top" wrapText="1"/>
    </xf>
    <xf numFmtId="164" fontId="4" fillId="0" borderId="74" xfId="0" applyNumberFormat="1" applyFont="1" applyBorder="1" applyAlignment="1">
      <alignment horizontal="center" vertical="top" wrapText="1"/>
    </xf>
    <xf numFmtId="164" fontId="4" fillId="0" borderId="68" xfId="0" applyNumberFormat="1" applyFont="1" applyBorder="1" applyAlignment="1">
      <alignment horizontal="center" vertical="top" wrapText="1"/>
    </xf>
    <xf numFmtId="164" fontId="4" fillId="3" borderId="64" xfId="0" applyNumberFormat="1" applyFont="1" applyFill="1" applyBorder="1" applyAlignment="1">
      <alignment horizontal="center" vertical="top" wrapText="1"/>
    </xf>
    <xf numFmtId="164" fontId="4" fillId="3" borderId="68" xfId="0" applyNumberFormat="1" applyFont="1" applyFill="1" applyBorder="1" applyAlignment="1">
      <alignment horizontal="center" vertical="top" wrapText="1"/>
    </xf>
    <xf numFmtId="164" fontId="4" fillId="3" borderId="51" xfId="0" applyNumberFormat="1" applyFont="1" applyFill="1" applyBorder="1" applyAlignment="1">
      <alignment horizontal="center" vertical="top" wrapText="1"/>
    </xf>
    <xf numFmtId="164" fontId="4" fillId="3" borderId="68" xfId="0" applyNumberFormat="1" applyFont="1" applyFill="1" applyBorder="1" applyAlignment="1">
      <alignment horizontal="center" vertical="top"/>
    </xf>
    <xf numFmtId="164" fontId="4" fillId="3" borderId="74" xfId="0" applyNumberFormat="1" applyFont="1" applyFill="1" applyBorder="1" applyAlignment="1">
      <alignment horizontal="center" vertical="top"/>
    </xf>
    <xf numFmtId="164" fontId="4" fillId="3" borderId="64" xfId="0" applyNumberFormat="1" applyFont="1" applyFill="1" applyBorder="1" applyAlignment="1">
      <alignment horizontal="center" vertical="top"/>
    </xf>
    <xf numFmtId="164" fontId="1" fillId="3" borderId="13" xfId="0" applyNumberFormat="1" applyFont="1" applyFill="1" applyBorder="1" applyAlignment="1">
      <alignment horizontal="center" vertical="top"/>
    </xf>
    <xf numFmtId="164" fontId="4" fillId="0" borderId="43" xfId="0" applyNumberFormat="1" applyFont="1" applyFill="1" applyBorder="1" applyAlignment="1">
      <alignment horizontal="center" vertical="top"/>
    </xf>
    <xf numFmtId="165" fontId="1" fillId="3" borderId="49" xfId="0" applyNumberFormat="1" applyFont="1" applyFill="1" applyBorder="1" applyAlignment="1">
      <alignment horizontal="center" vertical="top"/>
    </xf>
    <xf numFmtId="165" fontId="1" fillId="3" borderId="43" xfId="0" applyNumberFormat="1" applyFont="1" applyFill="1" applyBorder="1" applyAlignment="1">
      <alignment horizontal="center" vertical="top"/>
    </xf>
    <xf numFmtId="165" fontId="15" fillId="3" borderId="43" xfId="0" applyNumberFormat="1" applyFont="1" applyFill="1" applyBorder="1" applyAlignment="1">
      <alignment horizontal="center" vertical="top"/>
    </xf>
    <xf numFmtId="165" fontId="15" fillId="3" borderId="13" xfId="0" applyNumberFormat="1" applyFont="1" applyFill="1" applyBorder="1" applyAlignment="1">
      <alignment horizontal="center" vertical="top"/>
    </xf>
    <xf numFmtId="164" fontId="1" fillId="3" borderId="43" xfId="0" applyNumberFormat="1" applyFont="1" applyFill="1" applyBorder="1" applyAlignment="1">
      <alignment horizontal="center" vertical="top" wrapText="1"/>
    </xf>
    <xf numFmtId="3" fontId="6" fillId="3" borderId="3" xfId="0" applyNumberFormat="1" applyFont="1" applyFill="1" applyBorder="1" applyAlignment="1">
      <alignment horizontal="right" vertical="top" wrapText="1"/>
    </xf>
    <xf numFmtId="164" fontId="1" fillId="3" borderId="49" xfId="0" applyNumberFormat="1" applyFont="1" applyFill="1" applyBorder="1" applyAlignment="1">
      <alignment horizontal="center" vertical="top" wrapText="1"/>
    </xf>
    <xf numFmtId="164" fontId="4" fillId="3" borderId="4" xfId="0" applyNumberFormat="1" applyFont="1" applyFill="1" applyBorder="1" applyAlignment="1">
      <alignment horizontal="center" vertical="top" wrapText="1"/>
    </xf>
    <xf numFmtId="3" fontId="4" fillId="0" borderId="27" xfId="0" applyNumberFormat="1" applyFont="1" applyFill="1" applyBorder="1" applyAlignment="1">
      <alignment horizontal="left" vertical="top" wrapText="1"/>
    </xf>
    <xf numFmtId="165" fontId="1" fillId="3" borderId="44" xfId="0" applyNumberFormat="1" applyFont="1" applyFill="1" applyBorder="1" applyAlignment="1">
      <alignment horizontal="center" vertical="top"/>
    </xf>
    <xf numFmtId="165" fontId="1" fillId="3" borderId="52" xfId="0" applyNumberFormat="1" applyFont="1" applyFill="1" applyBorder="1" applyAlignment="1">
      <alignment horizontal="center" vertical="top"/>
    </xf>
    <xf numFmtId="165" fontId="1" fillId="3" borderId="46" xfId="0" applyNumberFormat="1" applyFont="1" applyFill="1" applyBorder="1" applyAlignment="1">
      <alignment horizontal="center" vertical="top" wrapText="1"/>
    </xf>
    <xf numFmtId="165" fontId="1" fillId="3" borderId="44" xfId="0" applyNumberFormat="1" applyFont="1" applyFill="1" applyBorder="1" applyAlignment="1">
      <alignment horizontal="center" vertical="top" wrapText="1"/>
    </xf>
    <xf numFmtId="165" fontId="15" fillId="3" borderId="44" xfId="0" applyNumberFormat="1" applyFont="1" applyFill="1" applyBorder="1" applyAlignment="1">
      <alignment horizontal="center" vertical="top"/>
    </xf>
    <xf numFmtId="165" fontId="15" fillId="3" borderId="53" xfId="0" applyNumberFormat="1" applyFont="1" applyFill="1" applyBorder="1" applyAlignment="1">
      <alignment horizontal="center" vertical="top"/>
    </xf>
    <xf numFmtId="164" fontId="1" fillId="3" borderId="44" xfId="0" applyNumberFormat="1" applyFont="1" applyFill="1" applyBorder="1" applyAlignment="1">
      <alignment horizontal="center" vertical="top" wrapText="1"/>
    </xf>
    <xf numFmtId="3" fontId="6" fillId="3" borderId="73" xfId="0" applyNumberFormat="1" applyFont="1" applyFill="1" applyBorder="1" applyAlignment="1">
      <alignment horizontal="right" vertical="top" wrapText="1"/>
    </xf>
    <xf numFmtId="164" fontId="1" fillId="3" borderId="53" xfId="0" applyNumberFormat="1" applyFont="1" applyFill="1" applyBorder="1" applyAlignment="1">
      <alignment horizontal="center" vertical="top" wrapText="1"/>
    </xf>
    <xf numFmtId="164" fontId="1" fillId="3" borderId="52" xfId="0" applyNumberFormat="1" applyFont="1" applyFill="1" applyBorder="1" applyAlignment="1">
      <alignment horizontal="center" vertical="top" wrapText="1"/>
    </xf>
    <xf numFmtId="164" fontId="1" fillId="0" borderId="53" xfId="0" applyNumberFormat="1" applyFont="1" applyBorder="1" applyAlignment="1">
      <alignment horizontal="center" vertical="top" wrapText="1"/>
    </xf>
    <xf numFmtId="164" fontId="4" fillId="0" borderId="53" xfId="0" applyNumberFormat="1" applyFont="1" applyBorder="1" applyAlignment="1">
      <alignment horizontal="center" vertical="top" wrapText="1"/>
    </xf>
    <xf numFmtId="164" fontId="4" fillId="3" borderId="60" xfId="0" applyNumberFormat="1" applyFont="1" applyFill="1" applyBorder="1" applyAlignment="1">
      <alignment horizontal="center" vertical="top"/>
    </xf>
    <xf numFmtId="164" fontId="1" fillId="3" borderId="18" xfId="0" applyNumberFormat="1" applyFont="1" applyFill="1" applyBorder="1" applyAlignment="1">
      <alignment horizontal="center" vertical="top" wrapText="1"/>
    </xf>
    <xf numFmtId="3" fontId="4" fillId="4" borderId="35" xfId="0" applyNumberFormat="1" applyFont="1" applyFill="1" applyBorder="1" applyAlignment="1">
      <alignment horizontal="center" vertical="top" wrapText="1"/>
    </xf>
    <xf numFmtId="164" fontId="4" fillId="3" borderId="42" xfId="0" applyNumberFormat="1" applyFont="1" applyFill="1" applyBorder="1" applyAlignment="1">
      <alignment horizontal="center" vertical="top" wrapText="1"/>
    </xf>
    <xf numFmtId="164" fontId="1" fillId="3" borderId="11" xfId="0" applyNumberFormat="1" applyFont="1" applyFill="1" applyBorder="1" applyAlignment="1">
      <alignment horizontal="center" vertical="top" wrapText="1"/>
    </xf>
    <xf numFmtId="164" fontId="3" fillId="2" borderId="32" xfId="0" applyNumberFormat="1" applyFont="1" applyFill="1" applyBorder="1" applyAlignment="1">
      <alignment horizontal="center" vertical="top"/>
    </xf>
    <xf numFmtId="3" fontId="1" fillId="3" borderId="35" xfId="0" applyNumberFormat="1" applyFont="1" applyFill="1" applyBorder="1" applyAlignment="1">
      <alignment horizontal="center" vertical="top" wrapText="1"/>
    </xf>
    <xf numFmtId="3" fontId="1" fillId="3" borderId="74" xfId="0" applyNumberFormat="1" applyFont="1" applyFill="1" applyBorder="1" applyAlignment="1">
      <alignment horizontal="center" vertical="top" wrapText="1"/>
    </xf>
    <xf numFmtId="164" fontId="4" fillId="0" borderId="35" xfId="0" applyNumberFormat="1" applyFont="1" applyFill="1" applyBorder="1" applyAlignment="1">
      <alignment horizontal="center" vertical="top"/>
    </xf>
    <xf numFmtId="164" fontId="4" fillId="3" borderId="11" xfId="0" applyNumberFormat="1" applyFont="1" applyFill="1" applyBorder="1" applyAlignment="1">
      <alignment horizontal="center" vertical="top"/>
    </xf>
    <xf numFmtId="164" fontId="4" fillId="0" borderId="4" xfId="0" applyNumberFormat="1" applyFont="1" applyFill="1" applyBorder="1" applyAlignment="1">
      <alignment horizontal="center" vertical="top"/>
    </xf>
    <xf numFmtId="0" fontId="4" fillId="3" borderId="38" xfId="0" applyFont="1" applyFill="1" applyBorder="1" applyAlignment="1">
      <alignment horizontal="center" vertical="top" wrapText="1"/>
    </xf>
    <xf numFmtId="1" fontId="1" fillId="3" borderId="13" xfId="0" applyNumberFormat="1" applyFont="1" applyFill="1" applyBorder="1" applyAlignment="1">
      <alignment horizontal="center" vertical="top" wrapText="1"/>
    </xf>
    <xf numFmtId="49" fontId="1" fillId="3" borderId="40" xfId="0" applyNumberFormat="1" applyFont="1" applyFill="1" applyBorder="1" applyAlignment="1">
      <alignment horizontal="center" vertical="top"/>
    </xf>
    <xf numFmtId="49" fontId="1" fillId="3" borderId="15" xfId="0" applyNumberFormat="1" applyFont="1" applyFill="1" applyBorder="1" applyAlignment="1">
      <alignment horizontal="center" vertical="top"/>
    </xf>
    <xf numFmtId="0" fontId="4" fillId="3" borderId="38" xfId="0" applyFont="1" applyFill="1" applyBorder="1" applyAlignment="1">
      <alignment horizontal="center" vertical="top" wrapText="1"/>
    </xf>
    <xf numFmtId="0" fontId="4" fillId="3" borderId="13" xfId="0" applyFont="1" applyFill="1" applyBorder="1" applyAlignment="1">
      <alignment horizontal="center" vertical="top" wrapText="1"/>
    </xf>
    <xf numFmtId="0" fontId="4" fillId="3" borderId="53" xfId="0" applyFont="1" applyFill="1" applyBorder="1" applyAlignment="1">
      <alignment horizontal="center" vertical="top" wrapText="1"/>
    </xf>
    <xf numFmtId="3" fontId="1" fillId="3" borderId="44" xfId="0" applyNumberFormat="1" applyFont="1" applyFill="1" applyBorder="1" applyAlignment="1">
      <alignment vertical="top" wrapText="1"/>
    </xf>
    <xf numFmtId="164" fontId="6" fillId="3" borderId="0" xfId="0" applyNumberFormat="1" applyFont="1" applyFill="1" applyBorder="1" applyAlignment="1">
      <alignment horizontal="center" vertical="top" wrapText="1"/>
    </xf>
    <xf numFmtId="0" fontId="13" fillId="3" borderId="0" xfId="0" applyFont="1" applyFill="1" applyBorder="1" applyAlignment="1"/>
    <xf numFmtId="3" fontId="4" fillId="3" borderId="11" xfId="0" applyNumberFormat="1" applyFont="1" applyFill="1" applyBorder="1" applyAlignment="1">
      <alignment horizontal="center" vertical="top" wrapText="1"/>
    </xf>
    <xf numFmtId="164" fontId="4" fillId="0" borderId="11" xfId="0" applyNumberFormat="1" applyFont="1" applyFill="1" applyBorder="1" applyAlignment="1">
      <alignment horizontal="center" vertical="top"/>
    </xf>
    <xf numFmtId="164" fontId="4" fillId="0" borderId="46" xfId="0" applyNumberFormat="1" applyFont="1" applyFill="1" applyBorder="1" applyAlignment="1">
      <alignment horizontal="center" vertical="top"/>
    </xf>
    <xf numFmtId="164" fontId="1" fillId="3" borderId="11" xfId="0" applyNumberFormat="1" applyFont="1" applyFill="1" applyBorder="1" applyAlignment="1">
      <alignment horizontal="center" vertical="top"/>
    </xf>
    <xf numFmtId="164" fontId="3" fillId="5" borderId="12" xfId="0" applyNumberFormat="1" applyFont="1" applyFill="1" applyBorder="1" applyAlignment="1">
      <alignment horizontal="center" vertical="top"/>
    </xf>
    <xf numFmtId="164" fontId="3" fillId="5" borderId="46" xfId="0" applyNumberFormat="1" applyFont="1" applyFill="1" applyBorder="1" applyAlignment="1">
      <alignment horizontal="center" vertical="top"/>
    </xf>
    <xf numFmtId="164" fontId="3" fillId="5" borderId="11" xfId="0" applyNumberFormat="1" applyFont="1" applyFill="1" applyBorder="1" applyAlignment="1">
      <alignment horizontal="center" vertical="top"/>
    </xf>
    <xf numFmtId="164" fontId="6" fillId="5" borderId="11" xfId="0" applyNumberFormat="1" applyFont="1" applyFill="1" applyBorder="1" applyAlignment="1">
      <alignment horizontal="center" vertical="top"/>
    </xf>
    <xf numFmtId="164" fontId="6" fillId="5" borderId="12" xfId="0" applyNumberFormat="1" applyFont="1" applyFill="1" applyBorder="1" applyAlignment="1">
      <alignment horizontal="center" vertical="top"/>
    </xf>
    <xf numFmtId="164" fontId="3" fillId="5" borderId="20" xfId="0" applyNumberFormat="1" applyFont="1" applyFill="1" applyBorder="1" applyAlignment="1">
      <alignment horizontal="center" vertical="top"/>
    </xf>
    <xf numFmtId="164" fontId="3" fillId="5" borderId="76" xfId="0" applyNumberFormat="1" applyFont="1" applyFill="1" applyBorder="1" applyAlignment="1">
      <alignment horizontal="center" vertical="top"/>
    </xf>
    <xf numFmtId="3" fontId="4" fillId="3" borderId="2" xfId="0" applyNumberFormat="1" applyFont="1" applyFill="1" applyBorder="1" applyAlignment="1">
      <alignment horizontal="center" vertical="top" wrapText="1"/>
    </xf>
    <xf numFmtId="3" fontId="4" fillId="3" borderId="58" xfId="0" applyNumberFormat="1" applyFont="1" applyFill="1" applyBorder="1" applyAlignment="1">
      <alignment horizontal="center" vertical="top" wrapText="1"/>
    </xf>
    <xf numFmtId="164" fontId="6" fillId="5" borderId="20" xfId="0" applyNumberFormat="1" applyFont="1" applyFill="1" applyBorder="1" applyAlignment="1">
      <alignment horizontal="center" vertical="top"/>
    </xf>
    <xf numFmtId="164" fontId="6" fillId="5" borderId="76" xfId="0" applyNumberFormat="1" applyFont="1" applyFill="1" applyBorder="1" applyAlignment="1">
      <alignment horizontal="center" vertical="top"/>
    </xf>
    <xf numFmtId="0" fontId="4" fillId="3" borderId="59" xfId="0" applyFont="1" applyFill="1" applyBorder="1" applyAlignment="1">
      <alignment horizontal="center" vertical="top" wrapText="1"/>
    </xf>
    <xf numFmtId="3" fontId="1" fillId="3" borderId="41" xfId="0" applyNumberFormat="1" applyFont="1" applyFill="1" applyBorder="1" applyAlignment="1">
      <alignment horizontal="left" vertical="top" wrapText="1"/>
    </xf>
    <xf numFmtId="3" fontId="4" fillId="3" borderId="29" xfId="0" applyNumberFormat="1" applyFont="1" applyFill="1" applyBorder="1" applyAlignment="1">
      <alignment horizontal="left" vertical="top" wrapText="1"/>
    </xf>
    <xf numFmtId="0" fontId="4" fillId="3" borderId="22" xfId="0" applyFont="1" applyFill="1" applyBorder="1" applyAlignment="1">
      <alignment horizontal="center" vertical="top" wrapText="1"/>
    </xf>
    <xf numFmtId="164" fontId="3" fillId="5" borderId="17" xfId="0" applyNumberFormat="1" applyFont="1" applyFill="1" applyBorder="1" applyAlignment="1">
      <alignment horizontal="center" vertical="top"/>
    </xf>
    <xf numFmtId="164" fontId="3" fillId="5" borderId="67" xfId="0" applyNumberFormat="1" applyFont="1" applyFill="1" applyBorder="1" applyAlignment="1">
      <alignment horizontal="center" vertical="top"/>
    </xf>
    <xf numFmtId="164" fontId="3" fillId="5" borderId="44" xfId="0" applyNumberFormat="1" applyFont="1" applyFill="1" applyBorder="1" applyAlignment="1">
      <alignment horizontal="center" vertical="top"/>
    </xf>
    <xf numFmtId="164" fontId="3" fillId="5" borderId="18" xfId="0" applyNumberFormat="1" applyFont="1" applyFill="1" applyBorder="1" applyAlignment="1">
      <alignment horizontal="center" vertical="top"/>
    </xf>
    <xf numFmtId="164" fontId="6" fillId="5" borderId="18" xfId="0" applyNumberFormat="1" applyFont="1" applyFill="1" applyBorder="1" applyAlignment="1">
      <alignment horizontal="center" vertical="top"/>
    </xf>
    <xf numFmtId="164" fontId="6" fillId="2" borderId="79" xfId="0" applyNumberFormat="1" applyFont="1" applyFill="1" applyBorder="1" applyAlignment="1">
      <alignment horizontal="center" vertical="top"/>
    </xf>
    <xf numFmtId="164" fontId="1" fillId="3" borderId="2" xfId="0" applyNumberFormat="1" applyFont="1" applyFill="1" applyBorder="1" applyAlignment="1">
      <alignment horizontal="center" vertical="top"/>
    </xf>
    <xf numFmtId="3" fontId="3" fillId="2" borderId="1" xfId="0" applyNumberFormat="1" applyFont="1" applyFill="1" applyBorder="1" applyAlignment="1">
      <alignment vertical="top"/>
    </xf>
    <xf numFmtId="0" fontId="4" fillId="9" borderId="9" xfId="0" applyFont="1" applyFill="1" applyBorder="1" applyAlignment="1">
      <alignment horizontal="center" vertical="top" wrapText="1"/>
    </xf>
    <xf numFmtId="0" fontId="4" fillId="9" borderId="10" xfId="0" applyFont="1" applyFill="1" applyBorder="1" applyAlignment="1">
      <alignment horizontal="center" vertical="top" wrapText="1"/>
    </xf>
    <xf numFmtId="3" fontId="3" fillId="9" borderId="9" xfId="0" applyNumberFormat="1" applyFont="1" applyFill="1" applyBorder="1" applyAlignment="1">
      <alignment vertical="top"/>
    </xf>
    <xf numFmtId="3" fontId="3" fillId="9" borderId="10" xfId="0" applyNumberFormat="1" applyFont="1" applyFill="1" applyBorder="1" applyAlignment="1">
      <alignment vertical="top"/>
    </xf>
    <xf numFmtId="3" fontId="1" fillId="3" borderId="44" xfId="0" applyNumberFormat="1" applyFont="1" applyFill="1" applyBorder="1" applyAlignment="1">
      <alignment horizontal="center" vertical="top"/>
    </xf>
    <xf numFmtId="165" fontId="1" fillId="3" borderId="11" xfId="0" applyNumberFormat="1" applyFont="1" applyFill="1" applyBorder="1" applyAlignment="1">
      <alignment horizontal="center" vertical="top"/>
    </xf>
    <xf numFmtId="165" fontId="1" fillId="3" borderId="48" xfId="0" applyNumberFormat="1" applyFont="1" applyFill="1" applyBorder="1" applyAlignment="1">
      <alignment horizontal="center" vertical="top"/>
    </xf>
    <xf numFmtId="165" fontId="1" fillId="3" borderId="11" xfId="0" applyNumberFormat="1" applyFont="1" applyFill="1" applyBorder="1" applyAlignment="1">
      <alignment horizontal="center" vertical="top" wrapText="1"/>
    </xf>
    <xf numFmtId="164" fontId="4" fillId="3" borderId="12" xfId="0" applyNumberFormat="1" applyFont="1" applyFill="1" applyBorder="1" applyAlignment="1">
      <alignment horizontal="center" vertical="top" wrapText="1"/>
    </xf>
    <xf numFmtId="164" fontId="4" fillId="0" borderId="43" xfId="0" applyNumberFormat="1" applyFont="1" applyBorder="1" applyAlignment="1">
      <alignment horizontal="center" vertical="top" wrapText="1"/>
    </xf>
    <xf numFmtId="164" fontId="4" fillId="0" borderId="11" xfId="0" applyNumberFormat="1" applyFont="1" applyBorder="1" applyAlignment="1">
      <alignment horizontal="center" vertical="top" wrapText="1"/>
    </xf>
    <xf numFmtId="164" fontId="4" fillId="3" borderId="49" xfId="0" applyNumberFormat="1" applyFont="1" applyFill="1" applyBorder="1" applyAlignment="1">
      <alignment horizontal="center" vertical="top"/>
    </xf>
    <xf numFmtId="164" fontId="4" fillId="3" borderId="2" xfId="0" applyNumberFormat="1" applyFont="1" applyFill="1" applyBorder="1" applyAlignment="1">
      <alignment horizontal="center" vertical="top" wrapText="1"/>
    </xf>
    <xf numFmtId="165" fontId="3" fillId="5" borderId="20" xfId="0" applyNumberFormat="1" applyFont="1" applyFill="1" applyBorder="1" applyAlignment="1">
      <alignment horizontal="center" vertical="top" wrapText="1"/>
    </xf>
    <xf numFmtId="165" fontId="3" fillId="5" borderId="76" xfId="0" applyNumberFormat="1" applyFont="1" applyFill="1" applyBorder="1" applyAlignment="1">
      <alignment horizontal="center" vertical="top" wrapText="1"/>
    </xf>
    <xf numFmtId="164" fontId="4" fillId="3" borderId="46" xfId="0" applyNumberFormat="1" applyFont="1" applyFill="1" applyBorder="1" applyAlignment="1">
      <alignment horizontal="center" vertical="top"/>
    </xf>
    <xf numFmtId="164" fontId="6" fillId="2" borderId="36" xfId="0" applyNumberFormat="1" applyFont="1" applyFill="1" applyBorder="1" applyAlignment="1">
      <alignment horizontal="center" vertical="top"/>
    </xf>
    <xf numFmtId="49" fontId="1" fillId="3" borderId="46" xfId="0" applyNumberFormat="1" applyFont="1" applyFill="1" applyBorder="1" applyAlignment="1">
      <alignment horizontal="center" vertical="top"/>
    </xf>
    <xf numFmtId="0" fontId="4" fillId="3" borderId="11" xfId="0" applyFont="1" applyFill="1" applyBorder="1" applyAlignment="1">
      <alignment horizontal="center" vertical="top" wrapText="1"/>
    </xf>
    <xf numFmtId="0" fontId="1" fillId="3" borderId="11" xfId="0" applyFont="1" applyFill="1" applyBorder="1" applyAlignment="1">
      <alignment horizontal="center" vertical="top" wrapText="1"/>
    </xf>
    <xf numFmtId="0" fontId="1" fillId="3" borderId="12" xfId="0" applyFont="1" applyFill="1" applyBorder="1" applyAlignment="1">
      <alignment horizontal="center" vertical="top" wrapText="1"/>
    </xf>
    <xf numFmtId="3" fontId="1" fillId="3" borderId="11" xfId="0" applyNumberFormat="1" applyFont="1" applyFill="1" applyBorder="1" applyAlignment="1">
      <alignment horizontal="center" vertical="top" wrapText="1"/>
    </xf>
    <xf numFmtId="49" fontId="4" fillId="3" borderId="12" xfId="0" applyNumberFormat="1" applyFont="1" applyFill="1" applyBorder="1" applyAlignment="1">
      <alignment horizontal="center" vertical="top" wrapText="1"/>
    </xf>
    <xf numFmtId="3" fontId="4" fillId="3" borderId="17" xfId="0" applyNumberFormat="1" applyFont="1" applyFill="1" applyBorder="1" applyAlignment="1">
      <alignment horizontal="center" vertical="top" wrapText="1"/>
    </xf>
    <xf numFmtId="3" fontId="4" fillId="0" borderId="46" xfId="0" applyNumberFormat="1" applyFont="1" applyBorder="1" applyAlignment="1">
      <alignment vertical="top"/>
    </xf>
    <xf numFmtId="165" fontId="27" fillId="3" borderId="45" xfId="0" applyNumberFormat="1" applyFont="1" applyFill="1" applyBorder="1" applyAlignment="1">
      <alignment horizontal="center" vertical="top"/>
    </xf>
    <xf numFmtId="165" fontId="29" fillId="3" borderId="47" xfId="0" applyNumberFormat="1" applyFont="1" applyFill="1" applyBorder="1" applyAlignment="1">
      <alignment horizontal="center" vertical="top"/>
    </xf>
    <xf numFmtId="165" fontId="6" fillId="5" borderId="56" xfId="0" applyNumberFormat="1" applyFont="1" applyFill="1" applyBorder="1" applyAlignment="1">
      <alignment horizontal="center" vertical="top" wrapText="1"/>
    </xf>
    <xf numFmtId="164" fontId="6" fillId="5" borderId="54" xfId="0" applyNumberFormat="1" applyFont="1" applyFill="1" applyBorder="1" applyAlignment="1">
      <alignment horizontal="center" vertical="top"/>
    </xf>
    <xf numFmtId="164" fontId="6" fillId="5" borderId="67" xfId="0" applyNumberFormat="1" applyFont="1" applyFill="1" applyBorder="1" applyAlignment="1">
      <alignment horizontal="center" vertical="top"/>
    </xf>
    <xf numFmtId="0" fontId="4" fillId="3" borderId="35" xfId="0" applyFont="1" applyFill="1" applyBorder="1" applyAlignment="1">
      <alignment horizontal="center" vertical="top" wrapText="1"/>
    </xf>
    <xf numFmtId="0" fontId="4" fillId="3" borderId="2"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73" xfId="0" applyFont="1" applyFill="1" applyBorder="1" applyAlignment="1">
      <alignment horizontal="center" vertical="top" wrapText="1"/>
    </xf>
    <xf numFmtId="0" fontId="4" fillId="3" borderId="14" xfId="0" applyFont="1" applyFill="1" applyBorder="1" applyAlignment="1">
      <alignment horizontal="center" vertical="top" wrapText="1"/>
    </xf>
    <xf numFmtId="164" fontId="4" fillId="0" borderId="39" xfId="0" applyNumberFormat="1" applyFont="1" applyFill="1" applyBorder="1" applyAlignment="1">
      <alignment horizontal="center" vertical="top"/>
    </xf>
    <xf numFmtId="3" fontId="4" fillId="9" borderId="9" xfId="0" applyNumberFormat="1" applyFont="1" applyFill="1" applyBorder="1" applyAlignment="1">
      <alignment horizontal="center" vertical="top" wrapText="1"/>
    </xf>
    <xf numFmtId="3" fontId="1" fillId="9" borderId="10" xfId="0" applyNumberFormat="1" applyFont="1" applyFill="1" applyBorder="1" applyAlignment="1">
      <alignment horizontal="center" vertical="top" wrapText="1"/>
    </xf>
    <xf numFmtId="3" fontId="1" fillId="9" borderId="9" xfId="0" applyNumberFormat="1" applyFont="1" applyFill="1" applyBorder="1" applyAlignment="1">
      <alignment horizontal="center" vertical="top" wrapText="1"/>
    </xf>
    <xf numFmtId="49" fontId="1" fillId="3" borderId="43" xfId="0" applyNumberFormat="1" applyFont="1" applyFill="1" applyBorder="1" applyAlignment="1">
      <alignment horizontal="center" vertical="top" wrapText="1"/>
    </xf>
    <xf numFmtId="164" fontId="3" fillId="2" borderId="79" xfId="0" applyNumberFormat="1" applyFont="1" applyFill="1" applyBorder="1" applyAlignment="1">
      <alignment horizontal="center" vertical="top"/>
    </xf>
    <xf numFmtId="3" fontId="3" fillId="9" borderId="10" xfId="0" applyNumberFormat="1" applyFont="1" applyFill="1" applyBorder="1" applyAlignment="1">
      <alignment horizontal="center" vertical="top"/>
    </xf>
    <xf numFmtId="3" fontId="4" fillId="3" borderId="35" xfId="0" applyNumberFormat="1" applyFont="1" applyFill="1" applyBorder="1" applyAlignment="1">
      <alignment horizontal="center" vertical="top" wrapText="1"/>
    </xf>
    <xf numFmtId="3" fontId="4" fillId="10" borderId="34" xfId="0" applyNumberFormat="1" applyFont="1" applyFill="1" applyBorder="1" applyAlignment="1">
      <alignment horizontal="center" vertical="top"/>
    </xf>
    <xf numFmtId="3" fontId="4" fillId="10" borderId="10" xfId="0" applyNumberFormat="1" applyFont="1" applyFill="1" applyBorder="1" applyAlignment="1">
      <alignment horizontal="center" vertical="top"/>
    </xf>
    <xf numFmtId="3" fontId="4" fillId="10" borderId="9" xfId="0" applyNumberFormat="1" applyFont="1" applyFill="1" applyBorder="1" applyAlignment="1">
      <alignment horizontal="center" vertical="top"/>
    </xf>
    <xf numFmtId="3" fontId="4" fillId="9" borderId="0" xfId="0" applyNumberFormat="1" applyFont="1" applyFill="1" applyBorder="1" applyAlignment="1">
      <alignment horizontal="center" vertical="top" wrapText="1"/>
    </xf>
    <xf numFmtId="3" fontId="4" fillId="9" borderId="1" xfId="0" applyNumberFormat="1" applyFont="1" applyFill="1" applyBorder="1" applyAlignment="1">
      <alignment horizontal="center" vertical="top" wrapText="1"/>
    </xf>
    <xf numFmtId="164" fontId="3" fillId="5" borderId="80" xfId="0" applyNumberFormat="1" applyFont="1" applyFill="1" applyBorder="1" applyAlignment="1">
      <alignment horizontal="center" vertical="top"/>
    </xf>
    <xf numFmtId="164" fontId="3" fillId="7" borderId="32" xfId="0" applyNumberFormat="1" applyFont="1" applyFill="1" applyBorder="1" applyAlignment="1">
      <alignment horizontal="center" vertical="top"/>
    </xf>
    <xf numFmtId="164" fontId="3" fillId="8" borderId="62" xfId="0" applyNumberFormat="1" applyFont="1" applyFill="1" applyBorder="1" applyAlignment="1">
      <alignment horizontal="center" vertical="top" wrapText="1"/>
    </xf>
    <xf numFmtId="164" fontId="3" fillId="7" borderId="79" xfId="0" applyNumberFormat="1" applyFont="1" applyFill="1" applyBorder="1" applyAlignment="1">
      <alignment horizontal="center" vertical="top"/>
    </xf>
    <xf numFmtId="164" fontId="3" fillId="7" borderId="1" xfId="0" applyNumberFormat="1" applyFont="1" applyFill="1" applyBorder="1" applyAlignment="1">
      <alignment horizontal="center" vertical="top"/>
    </xf>
    <xf numFmtId="164" fontId="24" fillId="0" borderId="6" xfId="0" applyNumberFormat="1" applyFont="1" applyBorder="1" applyAlignment="1">
      <alignment horizontal="center" vertical="center" textRotation="90" wrapText="1"/>
    </xf>
    <xf numFmtId="3" fontId="6" fillId="0" borderId="69" xfId="0" applyNumberFormat="1" applyFont="1" applyBorder="1" applyAlignment="1">
      <alignment horizontal="center" vertical="center" textRotation="90" wrapText="1"/>
    </xf>
    <xf numFmtId="164" fontId="6" fillId="3" borderId="34" xfId="0" applyNumberFormat="1" applyFont="1" applyFill="1" applyBorder="1" applyAlignment="1">
      <alignment horizontal="center" vertical="top" wrapText="1"/>
    </xf>
    <xf numFmtId="3" fontId="6" fillId="0" borderId="40" xfId="0" applyNumberFormat="1" applyFont="1" applyBorder="1" applyAlignment="1">
      <alignment horizontal="center" vertical="center" wrapText="1"/>
    </xf>
    <xf numFmtId="3" fontId="1" fillId="3" borderId="0" xfId="0" applyNumberFormat="1" applyFont="1" applyFill="1" applyBorder="1" applyAlignment="1">
      <alignment horizontal="left" vertical="top"/>
    </xf>
    <xf numFmtId="3" fontId="6" fillId="0" borderId="35" xfId="0" applyNumberFormat="1" applyFont="1" applyBorder="1" applyAlignment="1">
      <alignment horizontal="center" vertical="center" textRotation="90" wrapText="1"/>
    </xf>
    <xf numFmtId="164" fontId="6" fillId="8" borderId="35" xfId="0" applyNumberFormat="1" applyFont="1" applyFill="1" applyBorder="1" applyAlignment="1">
      <alignment horizontal="center" vertical="top" wrapText="1"/>
    </xf>
    <xf numFmtId="164" fontId="6" fillId="5" borderId="11" xfId="0" applyNumberFormat="1" applyFont="1" applyFill="1" applyBorder="1" applyAlignment="1">
      <alignment horizontal="center" vertical="top" wrapText="1"/>
    </xf>
    <xf numFmtId="164" fontId="1" fillId="3" borderId="38" xfId="0" applyNumberFormat="1" applyFont="1" applyFill="1" applyBorder="1" applyAlignment="1">
      <alignment horizontal="center" vertical="top" wrapText="1"/>
    </xf>
    <xf numFmtId="164" fontId="1" fillId="0" borderId="11" xfId="0" applyNumberFormat="1" applyFont="1" applyBorder="1" applyAlignment="1">
      <alignment horizontal="center" vertical="top" wrapText="1"/>
    </xf>
    <xf numFmtId="164" fontId="1" fillId="0" borderId="51" xfId="0" applyNumberFormat="1" applyFont="1" applyBorder="1" applyAlignment="1">
      <alignment horizontal="center" vertical="top" wrapText="1"/>
    </xf>
    <xf numFmtId="164" fontId="1" fillId="5" borderId="11" xfId="0" applyNumberFormat="1" applyFont="1" applyFill="1" applyBorder="1" applyAlignment="1">
      <alignment horizontal="center" vertical="top" wrapText="1"/>
    </xf>
    <xf numFmtId="164" fontId="1" fillId="5" borderId="20" xfId="0" applyNumberFormat="1" applyFont="1" applyFill="1" applyBorder="1" applyAlignment="1">
      <alignment horizontal="center" vertical="top" wrapText="1"/>
    </xf>
    <xf numFmtId="164" fontId="6" fillId="8" borderId="32" xfId="0" applyNumberFormat="1" applyFont="1" applyFill="1" applyBorder="1" applyAlignment="1">
      <alignment horizontal="center" vertical="top" wrapText="1"/>
    </xf>
    <xf numFmtId="164" fontId="1" fillId="0" borderId="38" xfId="0" applyNumberFormat="1" applyFont="1" applyBorder="1" applyAlignment="1">
      <alignment horizontal="center" vertical="top" wrapText="1"/>
    </xf>
    <xf numFmtId="164" fontId="6" fillId="5" borderId="32" xfId="0" applyNumberFormat="1" applyFont="1" applyFill="1" applyBorder="1" applyAlignment="1">
      <alignment horizontal="center" vertical="top" wrapText="1"/>
    </xf>
    <xf numFmtId="0" fontId="4" fillId="9" borderId="34" xfId="0" applyFont="1" applyFill="1" applyBorder="1" applyAlignment="1">
      <alignment horizontal="center" vertical="top" wrapText="1"/>
    </xf>
    <xf numFmtId="165" fontId="3" fillId="5" borderId="57" xfId="0" applyNumberFormat="1" applyFont="1" applyFill="1" applyBorder="1" applyAlignment="1">
      <alignment horizontal="center" vertical="top" wrapText="1"/>
    </xf>
    <xf numFmtId="3" fontId="1" fillId="3" borderId="61" xfId="0" applyNumberFormat="1" applyFont="1" applyFill="1" applyBorder="1" applyAlignment="1">
      <alignment vertical="top" wrapText="1"/>
    </xf>
    <xf numFmtId="3" fontId="4" fillId="3" borderId="39" xfId="0" applyNumberFormat="1" applyFont="1" applyFill="1" applyBorder="1" applyAlignment="1">
      <alignment horizontal="center" vertical="top" wrapText="1"/>
    </xf>
    <xf numFmtId="3" fontId="4" fillId="0" borderId="39" xfId="0" applyNumberFormat="1" applyFont="1" applyFill="1" applyBorder="1" applyAlignment="1">
      <alignment horizontal="center" vertical="top" wrapText="1"/>
    </xf>
    <xf numFmtId="3" fontId="4" fillId="0" borderId="45" xfId="0" applyNumberFormat="1" applyFont="1" applyFill="1" applyBorder="1" applyAlignment="1">
      <alignment horizontal="center" vertical="top" wrapText="1"/>
    </xf>
    <xf numFmtId="3" fontId="4" fillId="0" borderId="47" xfId="0" applyNumberFormat="1" applyFont="1" applyFill="1" applyBorder="1" applyAlignment="1">
      <alignment horizontal="center" vertical="top" wrapText="1"/>
    </xf>
    <xf numFmtId="3" fontId="1" fillId="3" borderId="25" xfId="0" applyNumberFormat="1" applyFont="1" applyFill="1" applyBorder="1" applyAlignment="1">
      <alignment horizontal="center" vertical="top" wrapText="1"/>
    </xf>
    <xf numFmtId="3" fontId="4" fillId="0" borderId="25" xfId="0" applyNumberFormat="1" applyFont="1" applyFill="1" applyBorder="1" applyAlignment="1">
      <alignment horizontal="center" vertical="top" wrapText="1"/>
    </xf>
    <xf numFmtId="3" fontId="2" fillId="0" borderId="25" xfId="0" applyNumberFormat="1" applyFont="1" applyFill="1" applyBorder="1" applyAlignment="1">
      <alignment horizontal="center" vertical="top" wrapText="1"/>
    </xf>
    <xf numFmtId="0" fontId="4" fillId="3" borderId="7" xfId="0" applyFont="1" applyFill="1" applyBorder="1" applyAlignment="1">
      <alignment horizontal="center" vertical="top" wrapText="1"/>
    </xf>
    <xf numFmtId="0" fontId="4" fillId="3" borderId="39" xfId="0" applyFont="1" applyFill="1" applyBorder="1" applyAlignment="1">
      <alignment horizontal="center" vertical="top" wrapText="1"/>
    </xf>
    <xf numFmtId="0" fontId="4" fillId="3" borderId="25" xfId="0" applyFont="1" applyFill="1" applyBorder="1" applyAlignment="1">
      <alignment horizontal="center" vertical="top" wrapText="1"/>
    </xf>
    <xf numFmtId="3" fontId="1" fillId="3" borderId="1" xfId="0" applyNumberFormat="1" applyFont="1" applyFill="1" applyBorder="1" applyAlignment="1">
      <alignment vertical="top" wrapText="1"/>
    </xf>
    <xf numFmtId="0" fontId="1" fillId="3" borderId="50" xfId="0" applyFont="1" applyFill="1" applyBorder="1" applyAlignment="1">
      <alignment vertical="top" wrapText="1"/>
    </xf>
    <xf numFmtId="0" fontId="4" fillId="0" borderId="1" xfId="0" applyFont="1" applyFill="1" applyBorder="1" applyAlignment="1">
      <alignment vertical="top" wrapText="1"/>
    </xf>
    <xf numFmtId="1" fontId="1" fillId="3" borderId="39" xfId="0" applyNumberFormat="1" applyFont="1" applyFill="1" applyBorder="1" applyAlignment="1">
      <alignment horizontal="center" vertical="top" wrapText="1"/>
    </xf>
    <xf numFmtId="1" fontId="1" fillId="3" borderId="47" xfId="0" applyNumberFormat="1" applyFont="1" applyFill="1" applyBorder="1" applyAlignment="1">
      <alignment horizontal="center" vertical="top" wrapText="1"/>
    </xf>
    <xf numFmtId="49" fontId="1" fillId="3" borderId="39" xfId="0" applyNumberFormat="1" applyFont="1" applyFill="1" applyBorder="1" applyAlignment="1">
      <alignment horizontal="center" vertical="top" wrapText="1"/>
    </xf>
    <xf numFmtId="0" fontId="4" fillId="3" borderId="47" xfId="0" applyFont="1" applyFill="1" applyBorder="1" applyAlignment="1">
      <alignment horizontal="center" vertical="top" wrapText="1"/>
    </xf>
    <xf numFmtId="0" fontId="4" fillId="3" borderId="45" xfId="0" applyFont="1" applyFill="1" applyBorder="1" applyAlignment="1">
      <alignment horizontal="center" vertical="top" wrapText="1"/>
    </xf>
    <xf numFmtId="49" fontId="4" fillId="3" borderId="47" xfId="0" applyNumberFormat="1" applyFont="1" applyFill="1" applyBorder="1" applyAlignment="1">
      <alignment horizontal="center" vertical="top" wrapText="1"/>
    </xf>
    <xf numFmtId="0" fontId="1" fillId="3" borderId="39" xfId="0" applyFont="1" applyFill="1" applyBorder="1" applyAlignment="1">
      <alignment horizontal="center" vertical="top" wrapText="1"/>
    </xf>
    <xf numFmtId="3" fontId="4" fillId="3" borderId="45" xfId="0" applyNumberFormat="1" applyFont="1" applyFill="1" applyBorder="1" applyAlignment="1">
      <alignment horizontal="center" vertical="top" wrapText="1"/>
    </xf>
    <xf numFmtId="3" fontId="4" fillId="0" borderId="39" xfId="0" applyNumberFormat="1" applyFont="1" applyBorder="1" applyAlignment="1">
      <alignment horizontal="center" vertical="top"/>
    </xf>
    <xf numFmtId="3" fontId="4" fillId="0" borderId="39" xfId="0" applyNumberFormat="1" applyFont="1" applyBorder="1" applyAlignment="1">
      <alignment vertical="top"/>
    </xf>
    <xf numFmtId="3" fontId="20" fillId="3" borderId="47" xfId="0" applyNumberFormat="1" applyFont="1" applyFill="1" applyBorder="1" applyAlignment="1">
      <alignment horizontal="center" vertical="top" wrapText="1"/>
    </xf>
    <xf numFmtId="3" fontId="1" fillId="0" borderId="16" xfId="0" applyNumberFormat="1" applyFont="1" applyFill="1" applyBorder="1" applyAlignment="1">
      <alignment horizontal="center" vertical="top" wrapText="1"/>
    </xf>
    <xf numFmtId="3" fontId="1" fillId="0" borderId="25" xfId="0" applyNumberFormat="1" applyFont="1" applyFill="1" applyBorder="1" applyAlignment="1">
      <alignment horizontal="center" vertical="top" wrapText="1"/>
    </xf>
    <xf numFmtId="3" fontId="4" fillId="0" borderId="37" xfId="0" applyNumberFormat="1" applyFont="1" applyFill="1" applyBorder="1" applyAlignment="1">
      <alignment horizontal="center" vertical="top" wrapText="1"/>
    </xf>
    <xf numFmtId="0" fontId="1" fillId="0" borderId="39" xfId="0" applyFont="1" applyFill="1" applyBorder="1" applyAlignment="1">
      <alignment horizontal="center" vertical="top" wrapText="1"/>
    </xf>
    <xf numFmtId="0" fontId="4" fillId="0" borderId="47" xfId="0" applyFont="1" applyFill="1" applyBorder="1" applyAlignment="1">
      <alignment horizontal="center" vertical="top" wrapText="1"/>
    </xf>
    <xf numFmtId="0" fontId="1" fillId="3" borderId="47" xfId="0" applyFont="1" applyFill="1" applyBorder="1" applyAlignment="1">
      <alignment horizontal="center" vertical="top" wrapText="1"/>
    </xf>
    <xf numFmtId="0" fontId="4" fillId="3" borderId="16" xfId="0" applyFont="1" applyFill="1" applyBorder="1" applyAlignment="1">
      <alignment horizontal="center" vertical="top" wrapText="1"/>
    </xf>
    <xf numFmtId="0" fontId="4" fillId="0" borderId="39" xfId="0" applyFont="1" applyFill="1" applyBorder="1" applyAlignment="1">
      <alignment horizontal="center" vertical="top" wrapText="1"/>
    </xf>
    <xf numFmtId="0" fontId="4" fillId="0" borderId="16" xfId="0" applyFont="1" applyFill="1" applyBorder="1" applyAlignment="1">
      <alignment horizontal="center" vertical="top" wrapText="1"/>
    </xf>
    <xf numFmtId="0" fontId="4" fillId="0" borderId="25" xfId="0" applyFont="1" applyFill="1" applyBorder="1" applyAlignment="1">
      <alignment horizontal="center" vertical="top" wrapText="1"/>
    </xf>
    <xf numFmtId="3" fontId="4" fillId="3" borderId="25" xfId="0" applyNumberFormat="1" applyFont="1" applyFill="1" applyBorder="1" applyAlignment="1">
      <alignment horizontal="center" vertical="top" wrapText="1"/>
    </xf>
    <xf numFmtId="3" fontId="4" fillId="0" borderId="16" xfId="0" applyNumberFormat="1" applyFont="1" applyBorder="1" applyAlignment="1">
      <alignment vertical="top"/>
    </xf>
    <xf numFmtId="3" fontId="4" fillId="4" borderId="25" xfId="0" applyNumberFormat="1" applyFont="1" applyFill="1" applyBorder="1" applyAlignment="1">
      <alignment horizontal="center" vertical="top" wrapText="1"/>
    </xf>
    <xf numFmtId="164" fontId="3" fillId="5" borderId="24" xfId="0" applyNumberFormat="1" applyFont="1" applyFill="1" applyBorder="1" applyAlignment="1">
      <alignment horizontal="center" vertical="top"/>
    </xf>
    <xf numFmtId="0" fontId="4" fillId="3" borderId="58" xfId="0" applyFont="1" applyFill="1" applyBorder="1" applyAlignment="1">
      <alignment horizontal="center" vertical="top" wrapText="1"/>
    </xf>
    <xf numFmtId="0" fontId="1" fillId="3" borderId="59" xfId="0" applyFont="1" applyFill="1" applyBorder="1" applyAlignment="1">
      <alignment horizontal="center" vertical="top" wrapText="1"/>
    </xf>
    <xf numFmtId="164" fontId="4" fillId="0" borderId="37" xfId="0" applyNumberFormat="1" applyFont="1" applyFill="1" applyBorder="1" applyAlignment="1">
      <alignment horizontal="center" vertical="top"/>
    </xf>
    <xf numFmtId="164" fontId="3" fillId="5" borderId="42" xfId="0" applyNumberFormat="1" applyFont="1" applyFill="1" applyBorder="1" applyAlignment="1">
      <alignment horizontal="center" vertical="top"/>
    </xf>
    <xf numFmtId="0" fontId="13" fillId="0" borderId="0" xfId="0" applyFont="1" applyBorder="1" applyAlignment="1"/>
    <xf numFmtId="49" fontId="1" fillId="3" borderId="11" xfId="0" applyNumberFormat="1" applyFont="1" applyFill="1" applyBorder="1" applyAlignment="1">
      <alignment horizontal="center" vertical="top" wrapText="1"/>
    </xf>
    <xf numFmtId="3" fontId="1" fillId="0" borderId="15" xfId="0" applyNumberFormat="1" applyFont="1" applyFill="1" applyBorder="1" applyAlignment="1">
      <alignment horizontal="center" vertical="top" wrapText="1"/>
    </xf>
    <xf numFmtId="3" fontId="4" fillId="0" borderId="15" xfId="0" applyNumberFormat="1" applyFont="1" applyFill="1" applyBorder="1" applyAlignment="1">
      <alignment horizontal="center" vertical="top" wrapText="1"/>
    </xf>
    <xf numFmtId="3" fontId="4" fillId="0" borderId="72" xfId="0" applyNumberFormat="1" applyFont="1" applyFill="1" applyBorder="1" applyAlignment="1">
      <alignment horizontal="center" vertical="top" wrapText="1"/>
    </xf>
    <xf numFmtId="3" fontId="4" fillId="3" borderId="15" xfId="0" applyNumberFormat="1" applyFont="1" applyFill="1" applyBorder="1" applyAlignment="1">
      <alignment horizontal="center" vertical="top" wrapText="1"/>
    </xf>
    <xf numFmtId="3" fontId="4" fillId="0" borderId="15" xfId="0" applyNumberFormat="1" applyFont="1" applyBorder="1" applyAlignment="1">
      <alignment horizontal="center" vertical="top"/>
    </xf>
    <xf numFmtId="3" fontId="1" fillId="3" borderId="15" xfId="0" applyNumberFormat="1" applyFont="1" applyFill="1" applyBorder="1" applyAlignment="1">
      <alignment horizontal="center" vertical="top"/>
    </xf>
    <xf numFmtId="3" fontId="1" fillId="0" borderId="15" xfId="0" applyNumberFormat="1" applyFont="1" applyBorder="1" applyAlignment="1">
      <alignment horizontal="center" vertical="top"/>
    </xf>
    <xf numFmtId="3" fontId="4" fillId="0" borderId="15" xfId="0" applyNumberFormat="1" applyFont="1" applyBorder="1" applyAlignment="1">
      <alignment vertical="top"/>
    </xf>
    <xf numFmtId="165" fontId="27" fillId="3" borderId="15" xfId="0" applyNumberFormat="1" applyFont="1" applyFill="1" applyBorder="1" applyAlignment="1">
      <alignment horizontal="center" vertical="top"/>
    </xf>
    <xf numFmtId="3" fontId="4" fillId="0" borderId="15" xfId="0" applyNumberFormat="1" applyFont="1" applyBorder="1" applyAlignment="1">
      <alignment horizontal="center" vertical="top" wrapText="1"/>
    </xf>
    <xf numFmtId="3" fontId="4" fillId="0" borderId="24" xfId="0" applyNumberFormat="1" applyFont="1" applyBorder="1" applyAlignment="1">
      <alignment vertical="top" wrapText="1"/>
    </xf>
    <xf numFmtId="3" fontId="4" fillId="0" borderId="24" xfId="0" applyNumberFormat="1" applyFont="1" applyBorder="1" applyAlignment="1">
      <alignment horizontal="center" vertical="top"/>
    </xf>
    <xf numFmtId="3" fontId="4" fillId="3" borderId="24" xfId="0" applyNumberFormat="1" applyFont="1" applyFill="1" applyBorder="1" applyAlignment="1">
      <alignment horizontal="center" vertical="top" wrapText="1"/>
    </xf>
    <xf numFmtId="3" fontId="1" fillId="0" borderId="28" xfId="0" applyNumberFormat="1" applyFont="1" applyBorder="1" applyAlignment="1">
      <alignment horizontal="center" vertical="top"/>
    </xf>
    <xf numFmtId="3" fontId="4" fillId="3" borderId="31" xfId="0" applyNumberFormat="1" applyFont="1" applyFill="1" applyBorder="1" applyAlignment="1">
      <alignment vertical="top" wrapText="1"/>
    </xf>
    <xf numFmtId="3" fontId="1" fillId="3" borderId="31" xfId="0" applyNumberFormat="1" applyFont="1" applyFill="1" applyBorder="1" applyAlignment="1">
      <alignment horizontal="center" vertical="center" wrapText="1"/>
    </xf>
    <xf numFmtId="3" fontId="6" fillId="3" borderId="13" xfId="0" applyNumberFormat="1" applyFont="1" applyFill="1" applyBorder="1" applyAlignment="1">
      <alignment horizontal="center" vertical="center" wrapText="1"/>
    </xf>
    <xf numFmtId="3" fontId="4" fillId="0" borderId="13" xfId="0" applyNumberFormat="1" applyFont="1" applyFill="1" applyBorder="1" applyAlignment="1">
      <alignment horizontal="center" vertical="center" wrapText="1"/>
    </xf>
    <xf numFmtId="3" fontId="14" fillId="0" borderId="13" xfId="0" applyNumberFormat="1" applyFont="1" applyFill="1" applyBorder="1" applyAlignment="1">
      <alignment vertical="center" textRotation="90" wrapText="1"/>
    </xf>
    <xf numFmtId="3" fontId="14" fillId="0" borderId="49" xfId="0" applyNumberFormat="1" applyFont="1" applyFill="1" applyBorder="1" applyAlignment="1">
      <alignment vertical="center" textRotation="90" wrapText="1"/>
    </xf>
    <xf numFmtId="3" fontId="6" fillId="3" borderId="49" xfId="0" applyNumberFormat="1" applyFont="1" applyFill="1" applyBorder="1" applyAlignment="1">
      <alignment horizontal="center" vertical="center" wrapText="1"/>
    </xf>
    <xf numFmtId="3" fontId="6" fillId="3" borderId="13" xfId="0" applyNumberFormat="1" applyFont="1" applyFill="1" applyBorder="1" applyAlignment="1">
      <alignment vertical="center" wrapText="1"/>
    </xf>
    <xf numFmtId="3" fontId="6" fillId="3" borderId="13" xfId="0" applyNumberFormat="1" applyFont="1" applyFill="1" applyBorder="1" applyAlignment="1">
      <alignment vertical="top" wrapText="1"/>
    </xf>
    <xf numFmtId="3" fontId="1" fillId="0" borderId="13" xfId="0" applyNumberFormat="1" applyFont="1" applyFill="1" applyBorder="1" applyAlignment="1">
      <alignment vertical="center" textRotation="90" wrapText="1"/>
    </xf>
    <xf numFmtId="3" fontId="1" fillId="0" borderId="49" xfId="0" applyNumberFormat="1" applyFont="1" applyFill="1" applyBorder="1" applyAlignment="1">
      <alignment vertical="center" textRotation="90" wrapText="1"/>
    </xf>
    <xf numFmtId="3" fontId="4" fillId="0" borderId="13" xfId="0" applyNumberFormat="1" applyFont="1" applyBorder="1" applyAlignment="1">
      <alignment vertical="top"/>
    </xf>
    <xf numFmtId="3" fontId="6" fillId="0" borderId="13" xfId="0" applyNumberFormat="1" applyFont="1" applyFill="1" applyBorder="1" applyAlignment="1">
      <alignment horizontal="center" vertical="center" wrapText="1"/>
    </xf>
    <xf numFmtId="3" fontId="1" fillId="3" borderId="49" xfId="0" applyNumberFormat="1" applyFont="1" applyFill="1" applyBorder="1" applyAlignment="1">
      <alignment horizontal="center" vertical="top" textRotation="180" wrapText="1"/>
    </xf>
    <xf numFmtId="3" fontId="6" fillId="3" borderId="3" xfId="0" applyNumberFormat="1" applyFont="1" applyFill="1" applyBorder="1" applyAlignment="1">
      <alignment horizontal="center" vertical="top" wrapText="1"/>
    </xf>
    <xf numFmtId="3" fontId="1" fillId="0" borderId="22" xfId="0" applyNumberFormat="1" applyFont="1" applyFill="1" applyBorder="1" applyAlignment="1">
      <alignment vertical="center" textRotation="90" wrapText="1"/>
    </xf>
    <xf numFmtId="3" fontId="4" fillId="3" borderId="13" xfId="0" applyNumberFormat="1" applyFont="1" applyFill="1" applyBorder="1" applyAlignment="1">
      <alignment vertical="center" textRotation="90" wrapText="1"/>
    </xf>
    <xf numFmtId="3" fontId="4" fillId="0" borderId="13" xfId="0" applyNumberFormat="1" applyFont="1" applyFill="1" applyBorder="1" applyAlignment="1">
      <alignment vertical="center" textRotation="90" wrapText="1"/>
    </xf>
    <xf numFmtId="3" fontId="4" fillId="3" borderId="22" xfId="0" applyNumberFormat="1" applyFont="1" applyFill="1" applyBorder="1" applyAlignment="1">
      <alignment vertical="center" textRotation="90" wrapText="1"/>
    </xf>
    <xf numFmtId="3" fontId="6" fillId="3" borderId="4" xfId="0" applyNumberFormat="1" applyFont="1" applyFill="1" applyBorder="1" applyAlignment="1">
      <alignment horizontal="center" vertical="top" wrapText="1"/>
    </xf>
    <xf numFmtId="3" fontId="6" fillId="0" borderId="12" xfId="0" applyNumberFormat="1" applyFont="1" applyBorder="1" applyAlignment="1">
      <alignment horizontal="center" vertical="top"/>
    </xf>
    <xf numFmtId="3" fontId="4" fillId="0" borderId="12" xfId="0" applyNumberFormat="1" applyFont="1" applyBorder="1" applyAlignment="1">
      <alignment horizontal="center" vertical="top" textRotation="90"/>
    </xf>
    <xf numFmtId="0" fontId="4" fillId="3" borderId="39" xfId="0" applyFont="1" applyFill="1" applyBorder="1" applyAlignment="1">
      <alignment horizontal="left" vertical="top" wrapText="1"/>
    </xf>
    <xf numFmtId="0" fontId="1" fillId="0" borderId="0" xfId="0" applyFont="1" applyBorder="1" applyAlignment="1">
      <alignment vertical="center"/>
    </xf>
    <xf numFmtId="0" fontId="1" fillId="0" borderId="0" xfId="0" applyFont="1" applyBorder="1" applyAlignment="1">
      <alignment horizontal="center" vertical="top"/>
    </xf>
    <xf numFmtId="164" fontId="1" fillId="3" borderId="19" xfId="0" applyNumberFormat="1" applyFont="1" applyFill="1" applyBorder="1" applyAlignment="1">
      <alignment horizontal="center" vertical="top"/>
    </xf>
    <xf numFmtId="164" fontId="3" fillId="8" borderId="79" xfId="0" applyNumberFormat="1" applyFont="1" applyFill="1" applyBorder="1" applyAlignment="1">
      <alignment horizontal="center" vertical="top" wrapText="1"/>
    </xf>
    <xf numFmtId="3" fontId="1" fillId="3" borderId="25" xfId="0" applyNumberFormat="1" applyFont="1" applyFill="1" applyBorder="1" applyAlignment="1">
      <alignment horizontal="left" vertical="top" wrapText="1"/>
    </xf>
    <xf numFmtId="3" fontId="3" fillId="2" borderId="13" xfId="0" applyNumberFormat="1" applyFont="1" applyFill="1" applyBorder="1" applyAlignment="1">
      <alignment horizontal="center" vertical="top"/>
    </xf>
    <xf numFmtId="3" fontId="3" fillId="7" borderId="38" xfId="0" applyNumberFormat="1" applyFont="1" applyFill="1" applyBorder="1" applyAlignment="1">
      <alignment horizontal="center" vertical="top"/>
    </xf>
    <xf numFmtId="49" fontId="3" fillId="0" borderId="5" xfId="0" applyNumberFormat="1" applyFont="1" applyBorder="1" applyAlignment="1">
      <alignment horizontal="center" vertical="top"/>
    </xf>
    <xf numFmtId="49" fontId="3" fillId="0" borderId="14" xfId="0" applyNumberFormat="1" applyFont="1" applyBorder="1" applyAlignment="1">
      <alignment horizontal="center" vertical="top"/>
    </xf>
    <xf numFmtId="49" fontId="3" fillId="0" borderId="23" xfId="0" applyNumberFormat="1" applyFont="1" applyBorder="1" applyAlignment="1">
      <alignment horizontal="center" vertical="top"/>
    </xf>
    <xf numFmtId="3" fontId="6" fillId="0" borderId="5" xfId="0" applyNumberFormat="1" applyFont="1" applyFill="1" applyBorder="1" applyAlignment="1">
      <alignment horizontal="center" vertical="top" wrapText="1"/>
    </xf>
    <xf numFmtId="3" fontId="4" fillId="3" borderId="14" xfId="0" applyNumberFormat="1" applyFont="1" applyFill="1" applyBorder="1" applyAlignment="1">
      <alignment horizontal="left" vertical="top" wrapText="1"/>
    </xf>
    <xf numFmtId="3" fontId="6" fillId="0" borderId="4" xfId="0" applyNumberFormat="1" applyFont="1" applyFill="1" applyBorder="1" applyAlignment="1">
      <alignment horizontal="center" vertical="top" wrapText="1"/>
    </xf>
    <xf numFmtId="3" fontId="6" fillId="0" borderId="22" xfId="0" applyNumberFormat="1" applyFont="1" applyFill="1" applyBorder="1" applyAlignment="1">
      <alignment horizontal="center" vertical="top" wrapText="1"/>
    </xf>
    <xf numFmtId="49" fontId="3" fillId="0" borderId="22" xfId="0" applyNumberFormat="1" applyFont="1" applyBorder="1" applyAlignment="1">
      <alignment horizontal="center" vertical="top"/>
    </xf>
    <xf numFmtId="3" fontId="3" fillId="7" borderId="58" xfId="0" applyNumberFormat="1" applyFont="1" applyFill="1" applyBorder="1" applyAlignment="1">
      <alignment horizontal="center" vertical="top"/>
    </xf>
    <xf numFmtId="49" fontId="3" fillId="0" borderId="14" xfId="0" applyNumberFormat="1" applyFont="1" applyBorder="1" applyAlignment="1">
      <alignment horizontal="center" vertical="top" wrapText="1"/>
    </xf>
    <xf numFmtId="49" fontId="3" fillId="0" borderId="23" xfId="0" applyNumberFormat="1" applyFont="1" applyBorder="1" applyAlignment="1">
      <alignment horizontal="center" vertical="top" wrapText="1"/>
    </xf>
    <xf numFmtId="3" fontId="3" fillId="2" borderId="22" xfId="0" applyNumberFormat="1" applyFont="1" applyFill="1" applyBorder="1" applyAlignment="1">
      <alignment horizontal="center" vertical="top"/>
    </xf>
    <xf numFmtId="3" fontId="3" fillId="7" borderId="35" xfId="0" applyNumberFormat="1" applyFont="1" applyFill="1" applyBorder="1" applyAlignment="1">
      <alignment horizontal="center" vertical="top"/>
    </xf>
    <xf numFmtId="3" fontId="3" fillId="2" borderId="4" xfId="0" applyNumberFormat="1" applyFont="1" applyFill="1" applyBorder="1" applyAlignment="1">
      <alignment horizontal="center" vertical="top"/>
    </xf>
    <xf numFmtId="3" fontId="4" fillId="3" borderId="13" xfId="0" applyNumberFormat="1" applyFont="1" applyFill="1" applyBorder="1" applyAlignment="1">
      <alignment horizontal="center" vertical="top" wrapText="1"/>
    </xf>
    <xf numFmtId="3" fontId="6" fillId="3" borderId="13" xfId="0" applyNumberFormat="1" applyFont="1" applyFill="1" applyBorder="1" applyAlignment="1">
      <alignment horizontal="center" vertical="top" wrapText="1"/>
    </xf>
    <xf numFmtId="3" fontId="6" fillId="3" borderId="49" xfId="0" applyNumberFormat="1" applyFont="1" applyFill="1" applyBorder="1" applyAlignment="1">
      <alignment horizontal="center" vertical="top" wrapText="1"/>
    </xf>
    <xf numFmtId="3" fontId="1" fillId="0" borderId="24" xfId="0" applyNumberFormat="1" applyFont="1" applyBorder="1" applyAlignment="1">
      <alignment horizontal="center" vertical="top" wrapText="1"/>
    </xf>
    <xf numFmtId="3" fontId="1" fillId="0" borderId="15" xfId="0" applyNumberFormat="1" applyFont="1" applyBorder="1" applyAlignment="1">
      <alignment horizontal="center" vertical="top" wrapText="1"/>
    </xf>
    <xf numFmtId="49" fontId="4" fillId="0" borderId="5" xfId="0" applyNumberFormat="1" applyFont="1" applyBorder="1" applyAlignment="1">
      <alignment horizontal="center" vertical="top"/>
    </xf>
    <xf numFmtId="49" fontId="4" fillId="0" borderId="23" xfId="0" applyNumberFormat="1" applyFont="1" applyBorder="1" applyAlignment="1">
      <alignment horizontal="center" vertical="top"/>
    </xf>
    <xf numFmtId="3" fontId="1" fillId="3" borderId="6" xfId="0" applyNumberFormat="1" applyFont="1" applyFill="1" applyBorder="1" applyAlignment="1">
      <alignment horizontal="center" vertical="top" wrapText="1"/>
    </xf>
    <xf numFmtId="3" fontId="4" fillId="3" borderId="16" xfId="0" applyNumberFormat="1" applyFont="1" applyFill="1" applyBorder="1" applyAlignment="1">
      <alignment horizontal="center" vertical="top" wrapText="1"/>
    </xf>
    <xf numFmtId="3" fontId="4" fillId="3" borderId="47" xfId="0" applyNumberFormat="1" applyFont="1" applyFill="1" applyBorder="1" applyAlignment="1">
      <alignment horizontal="center" vertical="top" wrapText="1"/>
    </xf>
    <xf numFmtId="3" fontId="4" fillId="0" borderId="6" xfId="0" applyNumberFormat="1" applyFont="1" applyBorder="1" applyAlignment="1">
      <alignment horizontal="center" vertical="top" wrapText="1"/>
    </xf>
    <xf numFmtId="3" fontId="4" fillId="0" borderId="15" xfId="0" applyNumberFormat="1" applyFont="1" applyBorder="1" applyAlignment="1">
      <alignment horizontal="center" vertical="top" wrapText="1"/>
    </xf>
    <xf numFmtId="49" fontId="4" fillId="0" borderId="63" xfId="0" applyNumberFormat="1" applyFont="1" applyBorder="1" applyAlignment="1">
      <alignment horizontal="center" vertical="top" wrapText="1"/>
    </xf>
    <xf numFmtId="3" fontId="1" fillId="3" borderId="0" xfId="0" applyNumberFormat="1" applyFont="1" applyFill="1" applyBorder="1" applyAlignment="1">
      <alignment horizontal="left" vertical="top"/>
    </xf>
    <xf numFmtId="3" fontId="4" fillId="3" borderId="31" xfId="0" applyNumberFormat="1" applyFont="1" applyFill="1" applyBorder="1" applyAlignment="1">
      <alignment horizontal="center" vertical="top" wrapText="1"/>
    </xf>
    <xf numFmtId="3" fontId="4" fillId="3" borderId="15" xfId="0" applyNumberFormat="1" applyFont="1" applyFill="1" applyBorder="1" applyAlignment="1">
      <alignment horizontal="center" vertical="top" wrapText="1"/>
    </xf>
    <xf numFmtId="3" fontId="3" fillId="3" borderId="13" xfId="0" applyNumberFormat="1" applyFont="1" applyFill="1" applyBorder="1" applyAlignment="1">
      <alignment horizontal="center" vertical="top" wrapText="1"/>
    </xf>
    <xf numFmtId="3" fontId="3" fillId="3" borderId="49" xfId="0" applyNumberFormat="1" applyFont="1" applyFill="1" applyBorder="1" applyAlignment="1">
      <alignment horizontal="center" vertical="top" wrapText="1"/>
    </xf>
    <xf numFmtId="3" fontId="6" fillId="0" borderId="13" xfId="0" applyNumberFormat="1" applyFont="1" applyFill="1" applyBorder="1" applyAlignment="1">
      <alignment horizontal="center" vertical="top" wrapText="1"/>
    </xf>
    <xf numFmtId="3" fontId="1" fillId="3" borderId="13" xfId="0" applyNumberFormat="1" applyFont="1" applyFill="1" applyBorder="1" applyAlignment="1">
      <alignment horizontal="center" vertical="center" textRotation="90" wrapText="1"/>
    </xf>
    <xf numFmtId="49" fontId="4" fillId="0" borderId="22" xfId="0" applyNumberFormat="1" applyFont="1" applyBorder="1" applyAlignment="1">
      <alignment horizontal="center" vertical="top"/>
    </xf>
    <xf numFmtId="49" fontId="4" fillId="3" borderId="63" xfId="0" applyNumberFormat="1" applyFont="1" applyFill="1" applyBorder="1" applyAlignment="1">
      <alignment horizontal="center" vertical="top"/>
    </xf>
    <xf numFmtId="49" fontId="4" fillId="3" borderId="14" xfId="0" applyNumberFormat="1" applyFont="1" applyFill="1" applyBorder="1" applyAlignment="1">
      <alignment horizontal="center" vertical="top"/>
    </xf>
    <xf numFmtId="3" fontId="4" fillId="3" borderId="25" xfId="0" applyNumberFormat="1" applyFont="1" applyFill="1" applyBorder="1" applyAlignment="1">
      <alignment vertical="top"/>
    </xf>
    <xf numFmtId="3" fontId="4" fillId="3" borderId="65" xfId="0" applyNumberFormat="1" applyFont="1" applyFill="1" applyBorder="1" applyAlignment="1">
      <alignment horizontal="left" vertical="top" wrapText="1"/>
    </xf>
    <xf numFmtId="3" fontId="1" fillId="3" borderId="14" xfId="0" applyNumberFormat="1" applyFont="1" applyFill="1" applyBorder="1" applyAlignment="1">
      <alignment horizontal="left" vertical="top" wrapText="1"/>
    </xf>
    <xf numFmtId="3" fontId="1" fillId="3" borderId="14" xfId="0" applyNumberFormat="1" applyFont="1" applyFill="1" applyBorder="1" applyAlignment="1">
      <alignment vertical="top" wrapText="1"/>
    </xf>
    <xf numFmtId="3" fontId="4" fillId="3" borderId="14" xfId="0" applyNumberFormat="1" applyFont="1" applyFill="1" applyBorder="1" applyAlignment="1">
      <alignment vertical="top" wrapText="1"/>
    </xf>
    <xf numFmtId="3" fontId="4" fillId="3" borderId="65" xfId="0" applyNumberFormat="1" applyFont="1" applyFill="1" applyBorder="1" applyAlignment="1">
      <alignment vertical="top" wrapText="1"/>
    </xf>
    <xf numFmtId="3" fontId="15" fillId="3" borderId="14" xfId="0" applyNumberFormat="1" applyFont="1" applyFill="1" applyBorder="1" applyAlignment="1">
      <alignment vertical="top" wrapText="1"/>
    </xf>
    <xf numFmtId="3" fontId="1" fillId="3" borderId="17" xfId="0" applyNumberFormat="1" applyFont="1" applyFill="1" applyBorder="1" applyAlignment="1">
      <alignment horizontal="left" vertical="top" wrapText="1"/>
    </xf>
    <xf numFmtId="3" fontId="1" fillId="3" borderId="65" xfId="0" applyNumberFormat="1" applyFont="1" applyFill="1" applyBorder="1" applyAlignment="1">
      <alignment horizontal="left" vertical="top" wrapText="1"/>
    </xf>
    <xf numFmtId="3" fontId="6" fillId="3" borderId="66" xfId="0" applyNumberFormat="1" applyFont="1" applyFill="1" applyBorder="1" applyAlignment="1">
      <alignment horizontal="left" vertical="top" wrapText="1"/>
    </xf>
    <xf numFmtId="3" fontId="1" fillId="0" borderId="14" xfId="0" applyNumberFormat="1" applyFont="1" applyFill="1" applyBorder="1" applyAlignment="1">
      <alignment vertical="top" wrapText="1"/>
    </xf>
    <xf numFmtId="3" fontId="1" fillId="0" borderId="23" xfId="0" applyNumberFormat="1" applyFont="1" applyFill="1" applyBorder="1" applyAlignment="1">
      <alignment vertical="top" wrapText="1"/>
    </xf>
    <xf numFmtId="3" fontId="4" fillId="3" borderId="23" xfId="0" applyNumberFormat="1" applyFont="1" applyFill="1" applyBorder="1" applyAlignment="1">
      <alignment vertical="top" wrapText="1"/>
    </xf>
    <xf numFmtId="3" fontId="4" fillId="3" borderId="5" xfId="0" applyNumberFormat="1" applyFont="1" applyFill="1" applyBorder="1" applyAlignment="1">
      <alignment vertical="top" wrapText="1"/>
    </xf>
    <xf numFmtId="3" fontId="6" fillId="4" borderId="66" xfId="0" applyNumberFormat="1" applyFont="1" applyFill="1" applyBorder="1" applyAlignment="1">
      <alignment vertical="top" wrapText="1"/>
    </xf>
    <xf numFmtId="3" fontId="6" fillId="0" borderId="5" xfId="0" applyNumberFormat="1" applyFont="1" applyBorder="1" applyAlignment="1">
      <alignment vertical="top" wrapText="1"/>
    </xf>
    <xf numFmtId="3" fontId="4" fillId="0" borderId="63" xfId="0" applyNumberFormat="1" applyFont="1" applyFill="1" applyBorder="1" applyAlignment="1">
      <alignment horizontal="left" vertical="top" wrapText="1"/>
    </xf>
    <xf numFmtId="3" fontId="4" fillId="0" borderId="17" xfId="0" applyNumberFormat="1" applyFont="1" applyFill="1" applyBorder="1" applyAlignment="1">
      <alignment horizontal="left" vertical="top" wrapText="1"/>
    </xf>
    <xf numFmtId="3" fontId="3" fillId="7" borderId="0" xfId="0" applyNumberFormat="1" applyFont="1" applyFill="1" applyBorder="1" applyAlignment="1">
      <alignment vertical="top"/>
    </xf>
    <xf numFmtId="3" fontId="3" fillId="2" borderId="0" xfId="0" applyNumberFormat="1" applyFont="1" applyFill="1" applyBorder="1" applyAlignment="1">
      <alignment vertical="top"/>
    </xf>
    <xf numFmtId="0" fontId="13" fillId="0" borderId="0" xfId="0" applyFont="1" applyBorder="1" applyAlignment="1">
      <alignment horizontal="center" vertical="top"/>
    </xf>
    <xf numFmtId="3" fontId="4" fillId="0" borderId="14" xfId="0" applyNumberFormat="1" applyFont="1" applyFill="1" applyBorder="1" applyAlignment="1">
      <alignment horizontal="center" vertical="top" wrapText="1"/>
    </xf>
    <xf numFmtId="3" fontId="2" fillId="0" borderId="13" xfId="0" applyNumberFormat="1" applyFont="1" applyBorder="1" applyAlignment="1">
      <alignment horizontal="center" vertical="top" wrapText="1"/>
    </xf>
    <xf numFmtId="3" fontId="6" fillId="3" borderId="13" xfId="0" applyNumberFormat="1" applyFont="1" applyFill="1" applyBorder="1" applyAlignment="1">
      <alignment horizontal="center" vertical="center"/>
    </xf>
    <xf numFmtId="3" fontId="4" fillId="0" borderId="23" xfId="0" applyNumberFormat="1" applyFont="1" applyFill="1" applyBorder="1" applyAlignment="1">
      <alignment horizontal="center" vertical="top" wrapText="1"/>
    </xf>
    <xf numFmtId="3" fontId="1" fillId="0" borderId="60" xfId="0" applyNumberFormat="1" applyFont="1" applyFill="1" applyBorder="1" applyAlignment="1">
      <alignment horizontal="center" vertical="top" wrapText="1"/>
    </xf>
    <xf numFmtId="3" fontId="1" fillId="0" borderId="60" xfId="0" applyNumberFormat="1" applyFont="1" applyBorder="1" applyAlignment="1">
      <alignment horizontal="center" vertical="top" wrapText="1"/>
    </xf>
    <xf numFmtId="3" fontId="1" fillId="0" borderId="53" xfId="0" applyNumberFormat="1" applyFont="1" applyBorder="1" applyAlignment="1">
      <alignment horizontal="center" vertical="top" wrapText="1"/>
    </xf>
    <xf numFmtId="3" fontId="1" fillId="0" borderId="59" xfId="0" applyNumberFormat="1" applyFont="1" applyBorder="1" applyAlignment="1">
      <alignment vertical="top" wrapText="1"/>
    </xf>
    <xf numFmtId="3" fontId="1" fillId="4" borderId="16" xfId="0" applyNumberFormat="1" applyFont="1" applyFill="1" applyBorder="1" applyAlignment="1">
      <alignment horizontal="center" vertical="top"/>
    </xf>
    <xf numFmtId="3" fontId="1" fillId="4" borderId="68" xfId="0" applyNumberFormat="1" applyFont="1" applyFill="1" applyBorder="1" applyAlignment="1">
      <alignment horizontal="center" vertical="top"/>
    </xf>
    <xf numFmtId="3" fontId="1" fillId="4" borderId="13" xfId="0" applyNumberFormat="1" applyFont="1" applyFill="1" applyBorder="1" applyAlignment="1">
      <alignment horizontal="center" vertical="top"/>
    </xf>
    <xf numFmtId="3" fontId="1" fillId="4" borderId="53" xfId="0" applyNumberFormat="1" applyFont="1" applyFill="1" applyBorder="1" applyAlignment="1">
      <alignment horizontal="center" vertical="top"/>
    </xf>
    <xf numFmtId="3" fontId="1" fillId="0" borderId="0" xfId="0" applyNumberFormat="1" applyFont="1" applyBorder="1" applyAlignment="1">
      <alignment vertical="top" wrapText="1"/>
    </xf>
    <xf numFmtId="3" fontId="1" fillId="0" borderId="16" xfId="0" applyNumberFormat="1" applyFont="1" applyBorder="1" applyAlignment="1">
      <alignment horizontal="center" vertical="top" wrapText="1"/>
    </xf>
    <xf numFmtId="3" fontId="1" fillId="3" borderId="49" xfId="0" applyNumberFormat="1" applyFont="1" applyFill="1" applyBorder="1" applyAlignment="1">
      <alignment horizontal="center" vertical="center" textRotation="90" wrapText="1"/>
    </xf>
    <xf numFmtId="3" fontId="4" fillId="0" borderId="49" xfId="0" applyNumberFormat="1" applyFont="1" applyFill="1" applyBorder="1" applyAlignment="1">
      <alignment horizontal="center" vertical="top" textRotation="180" wrapText="1"/>
    </xf>
    <xf numFmtId="3" fontId="3" fillId="3" borderId="65" xfId="0" applyNumberFormat="1" applyFont="1" applyFill="1" applyBorder="1" applyAlignment="1">
      <alignment horizontal="left" vertical="top" wrapText="1"/>
    </xf>
    <xf numFmtId="3" fontId="3" fillId="5" borderId="41" xfId="0" applyNumberFormat="1" applyFont="1" applyFill="1" applyBorder="1" applyAlignment="1">
      <alignment horizontal="center" vertical="top"/>
    </xf>
    <xf numFmtId="164" fontId="6" fillId="5" borderId="39" xfId="0" applyNumberFormat="1" applyFont="1" applyFill="1" applyBorder="1" applyAlignment="1">
      <alignment horizontal="center" vertical="top"/>
    </xf>
    <xf numFmtId="164" fontId="6" fillId="5" borderId="41" xfId="0" applyNumberFormat="1" applyFont="1" applyFill="1" applyBorder="1" applyAlignment="1">
      <alignment horizontal="center" vertical="top"/>
    </xf>
    <xf numFmtId="164" fontId="6" fillId="5" borderId="63" xfId="0" applyNumberFormat="1" applyFont="1" applyFill="1" applyBorder="1" applyAlignment="1">
      <alignment horizontal="center" vertical="top"/>
    </xf>
    <xf numFmtId="164" fontId="6" fillId="5" borderId="44" xfId="0" applyNumberFormat="1" applyFont="1" applyFill="1" applyBorder="1" applyAlignment="1">
      <alignment horizontal="center" vertical="top"/>
    </xf>
    <xf numFmtId="3" fontId="6" fillId="3" borderId="3" xfId="0" applyNumberFormat="1" applyFont="1" applyFill="1" applyBorder="1" applyAlignment="1">
      <alignment horizontal="center" vertical="top"/>
    </xf>
    <xf numFmtId="3" fontId="3" fillId="7" borderId="58" xfId="0" applyNumberFormat="1" applyFont="1" applyFill="1" applyBorder="1" applyAlignment="1">
      <alignment horizontal="center" vertical="top" wrapText="1"/>
    </xf>
    <xf numFmtId="3" fontId="3" fillId="2" borderId="22" xfId="0" applyNumberFormat="1" applyFont="1" applyFill="1" applyBorder="1" applyAlignment="1">
      <alignment horizontal="center" vertical="top" wrapText="1"/>
    </xf>
    <xf numFmtId="3" fontId="6" fillId="5" borderId="41" xfId="0" applyNumberFormat="1" applyFont="1" applyFill="1" applyBorder="1" applyAlignment="1">
      <alignment horizontal="center" vertical="top"/>
    </xf>
    <xf numFmtId="164" fontId="3" fillId="5" borderId="39" xfId="0" applyNumberFormat="1" applyFont="1" applyFill="1" applyBorder="1" applyAlignment="1">
      <alignment horizontal="center" vertical="top"/>
    </xf>
    <xf numFmtId="3" fontId="4" fillId="3" borderId="40" xfId="0" applyNumberFormat="1" applyFont="1" applyFill="1" applyBorder="1" applyAlignment="1">
      <alignment horizontal="center" vertical="top"/>
    </xf>
    <xf numFmtId="3" fontId="1" fillId="0" borderId="3" xfId="0" applyNumberFormat="1" applyFont="1" applyFill="1" applyBorder="1" applyAlignment="1">
      <alignment horizontal="center" vertical="top" textRotation="180" wrapText="1"/>
    </xf>
    <xf numFmtId="3" fontId="3" fillId="3" borderId="12" xfId="0" applyNumberFormat="1" applyFont="1" applyFill="1" applyBorder="1" applyAlignment="1">
      <alignment horizontal="center" vertical="top" wrapText="1"/>
    </xf>
    <xf numFmtId="3" fontId="3" fillId="2" borderId="5" xfId="0" applyNumberFormat="1" applyFont="1" applyFill="1" applyBorder="1" applyAlignment="1">
      <alignment vertical="top"/>
    </xf>
    <xf numFmtId="3" fontId="3" fillId="2" borderId="34" xfId="0" applyNumberFormat="1" applyFont="1" applyFill="1" applyBorder="1" applyAlignment="1">
      <alignment vertical="top"/>
    </xf>
    <xf numFmtId="3" fontId="3" fillId="2" borderId="36" xfId="0" applyNumberFormat="1" applyFont="1" applyFill="1" applyBorder="1" applyAlignment="1">
      <alignment vertical="top"/>
    </xf>
    <xf numFmtId="3" fontId="1" fillId="3" borderId="36" xfId="0" applyNumberFormat="1" applyFont="1" applyFill="1" applyBorder="1" applyAlignment="1">
      <alignment horizontal="center" vertical="top" wrapText="1"/>
    </xf>
    <xf numFmtId="164" fontId="4" fillId="3" borderId="31" xfId="0" applyNumberFormat="1" applyFont="1" applyFill="1" applyBorder="1" applyAlignment="1">
      <alignment horizontal="center" vertical="top" wrapText="1"/>
    </xf>
    <xf numFmtId="164" fontId="4" fillId="3" borderId="15" xfId="0" applyNumberFormat="1" applyFont="1" applyFill="1" applyBorder="1" applyAlignment="1">
      <alignment horizontal="center" vertical="top" wrapText="1"/>
    </xf>
    <xf numFmtId="3" fontId="4" fillId="0" borderId="3" xfId="0" applyNumberFormat="1" applyFont="1" applyBorder="1" applyAlignment="1">
      <alignment horizontal="center" vertical="top" textRotation="90"/>
    </xf>
    <xf numFmtId="3" fontId="6" fillId="0" borderId="49" xfId="0" applyNumberFormat="1" applyFont="1" applyBorder="1" applyAlignment="1">
      <alignment vertical="top"/>
    </xf>
    <xf numFmtId="3" fontId="6" fillId="0" borderId="14" xfId="0" applyNumberFormat="1" applyFont="1" applyBorder="1" applyAlignment="1">
      <alignment vertical="top" wrapText="1"/>
    </xf>
    <xf numFmtId="3" fontId="4" fillId="4" borderId="40" xfId="0" applyNumberFormat="1" applyFont="1" applyFill="1" applyBorder="1" applyAlignment="1">
      <alignment horizontal="center" vertical="top" wrapText="1"/>
    </xf>
    <xf numFmtId="164" fontId="4" fillId="4" borderId="40" xfId="0" applyNumberFormat="1" applyFont="1" applyFill="1" applyBorder="1" applyAlignment="1">
      <alignment horizontal="center" vertical="top" wrapText="1"/>
    </xf>
    <xf numFmtId="164" fontId="4" fillId="4" borderId="38" xfId="0" applyNumberFormat="1" applyFont="1" applyFill="1" applyBorder="1" applyAlignment="1">
      <alignment horizontal="center" vertical="top" wrapText="1"/>
    </xf>
    <xf numFmtId="164" fontId="4" fillId="4" borderId="13" xfId="0" applyNumberFormat="1" applyFont="1" applyFill="1" applyBorder="1" applyAlignment="1">
      <alignment horizontal="center" vertical="top" wrapText="1"/>
    </xf>
    <xf numFmtId="164" fontId="4" fillId="4" borderId="0" xfId="0" applyNumberFormat="1" applyFont="1" applyFill="1" applyBorder="1" applyAlignment="1">
      <alignment horizontal="center" vertical="top" wrapText="1"/>
    </xf>
    <xf numFmtId="49" fontId="3" fillId="4" borderId="5" xfId="0" applyNumberFormat="1" applyFont="1" applyFill="1" applyBorder="1" applyAlignment="1">
      <alignment horizontal="center" vertical="top"/>
    </xf>
    <xf numFmtId="49" fontId="4" fillId="4" borderId="5" xfId="0" applyNumberFormat="1" applyFont="1" applyFill="1" applyBorder="1" applyAlignment="1">
      <alignment horizontal="center" vertical="top"/>
    </xf>
    <xf numFmtId="164" fontId="4" fillId="0" borderId="36" xfId="0" applyNumberFormat="1" applyFont="1" applyFill="1" applyBorder="1" applyAlignment="1">
      <alignment horizontal="center" vertical="top"/>
    </xf>
    <xf numFmtId="164" fontId="4" fillId="0" borderId="6" xfId="0" applyNumberFormat="1" applyFont="1" applyFill="1" applyBorder="1" applyAlignment="1">
      <alignment horizontal="center" vertical="top"/>
    </xf>
    <xf numFmtId="164" fontId="4" fillId="3" borderId="15" xfId="0" applyNumberFormat="1" applyFont="1" applyFill="1" applyBorder="1" applyAlignment="1">
      <alignment horizontal="center" vertical="top"/>
    </xf>
    <xf numFmtId="164" fontId="4" fillId="3" borderId="31" xfId="0" applyNumberFormat="1" applyFont="1" applyFill="1" applyBorder="1" applyAlignment="1">
      <alignment horizontal="center" vertical="top"/>
    </xf>
    <xf numFmtId="164" fontId="4" fillId="0" borderId="15" xfId="0" applyNumberFormat="1" applyFont="1" applyFill="1" applyBorder="1" applyAlignment="1">
      <alignment horizontal="center" vertical="top"/>
    </xf>
    <xf numFmtId="3" fontId="1" fillId="3" borderId="43" xfId="0" applyNumberFormat="1" applyFont="1" applyFill="1" applyBorder="1" applyAlignment="1">
      <alignment horizontal="center" vertical="top" wrapText="1"/>
    </xf>
    <xf numFmtId="3" fontId="3" fillId="7" borderId="38" xfId="0" applyNumberFormat="1" applyFont="1" applyFill="1" applyBorder="1" applyAlignment="1">
      <alignment horizontal="center" vertical="top"/>
    </xf>
    <xf numFmtId="3" fontId="3" fillId="2" borderId="13" xfId="0" applyNumberFormat="1" applyFont="1" applyFill="1" applyBorder="1" applyAlignment="1">
      <alignment horizontal="center" vertical="top"/>
    </xf>
    <xf numFmtId="49" fontId="3" fillId="0" borderId="14" xfId="0" applyNumberFormat="1" applyFont="1" applyBorder="1" applyAlignment="1">
      <alignment horizontal="center" vertical="top"/>
    </xf>
    <xf numFmtId="3" fontId="6" fillId="0" borderId="13" xfId="0" applyNumberFormat="1" applyFont="1" applyFill="1" applyBorder="1" applyAlignment="1">
      <alignment horizontal="center" vertical="top" wrapText="1"/>
    </xf>
    <xf numFmtId="1" fontId="1" fillId="3" borderId="42" xfId="0" applyNumberFormat="1" applyFont="1" applyFill="1" applyBorder="1" applyAlignment="1">
      <alignment horizontal="center" vertical="top" wrapText="1"/>
    </xf>
    <xf numFmtId="3" fontId="6" fillId="0" borderId="43" xfId="0" applyNumberFormat="1" applyFont="1" applyFill="1" applyBorder="1" applyAlignment="1">
      <alignment horizontal="center" vertical="top" wrapText="1"/>
    </xf>
    <xf numFmtId="3" fontId="27" fillId="3" borderId="49" xfId="0" applyNumberFormat="1" applyFont="1" applyFill="1" applyBorder="1" applyAlignment="1">
      <alignment horizontal="center" vertical="top"/>
    </xf>
    <xf numFmtId="3" fontId="23" fillId="0" borderId="29" xfId="0" applyNumberFormat="1" applyFont="1" applyFill="1" applyBorder="1" applyAlignment="1">
      <alignment vertical="top" wrapText="1"/>
    </xf>
    <xf numFmtId="3" fontId="29" fillId="0" borderId="41" xfId="0" applyNumberFormat="1" applyFont="1" applyFill="1" applyBorder="1" applyAlignment="1">
      <alignment horizontal="left" vertical="top" wrapText="1"/>
    </xf>
    <xf numFmtId="3" fontId="29" fillId="4" borderId="41" xfId="0" applyNumberFormat="1" applyFont="1" applyFill="1" applyBorder="1" applyAlignment="1">
      <alignment vertical="top" wrapText="1"/>
    </xf>
    <xf numFmtId="3" fontId="3" fillId="7" borderId="38" xfId="0" applyNumberFormat="1" applyFont="1" applyFill="1" applyBorder="1" applyAlignment="1">
      <alignment horizontal="center" vertical="top"/>
    </xf>
    <xf numFmtId="49" fontId="3" fillId="0" borderId="14" xfId="0" applyNumberFormat="1" applyFont="1" applyBorder="1" applyAlignment="1">
      <alignment horizontal="center" vertical="top" wrapText="1"/>
    </xf>
    <xf numFmtId="3" fontId="4" fillId="3" borderId="16" xfId="0" applyNumberFormat="1" applyFont="1" applyFill="1" applyBorder="1" applyAlignment="1">
      <alignment horizontal="center" vertical="top" wrapText="1"/>
    </xf>
    <xf numFmtId="3" fontId="3" fillId="2" borderId="13" xfId="0" applyNumberFormat="1" applyFont="1" applyFill="1" applyBorder="1" applyAlignment="1">
      <alignment horizontal="center" vertical="top"/>
    </xf>
    <xf numFmtId="49" fontId="3" fillId="0" borderId="14" xfId="0" applyNumberFormat="1" applyFont="1" applyBorder="1" applyAlignment="1">
      <alignment horizontal="center" vertical="top"/>
    </xf>
    <xf numFmtId="3" fontId="4" fillId="3" borderId="50" xfId="0" applyNumberFormat="1" applyFont="1" applyFill="1" applyBorder="1" applyAlignment="1">
      <alignment horizontal="left" vertical="top" wrapText="1"/>
    </xf>
    <xf numFmtId="3" fontId="6" fillId="0" borderId="13" xfId="0" applyNumberFormat="1" applyFont="1" applyFill="1" applyBorder="1" applyAlignment="1">
      <alignment horizontal="center" vertical="top" wrapText="1"/>
    </xf>
    <xf numFmtId="164" fontId="1" fillId="3" borderId="51" xfId="0" applyNumberFormat="1" applyFont="1" applyFill="1" applyBorder="1" applyAlignment="1">
      <alignment horizontal="center" vertical="top"/>
    </xf>
    <xf numFmtId="164" fontId="1" fillId="3" borderId="72" xfId="0" applyNumberFormat="1" applyFont="1" applyFill="1" applyBorder="1" applyAlignment="1">
      <alignment horizontal="center" vertical="top"/>
    </xf>
    <xf numFmtId="3" fontId="4" fillId="0" borderId="26" xfId="0" applyNumberFormat="1" applyFont="1" applyBorder="1" applyAlignment="1">
      <alignment vertical="top"/>
    </xf>
    <xf numFmtId="3" fontId="4" fillId="0" borderId="27" xfId="0" applyNumberFormat="1" applyFont="1" applyBorder="1" applyAlignment="1">
      <alignment vertical="top"/>
    </xf>
    <xf numFmtId="3" fontId="4" fillId="0" borderId="28" xfId="0" applyNumberFormat="1" applyFont="1" applyBorder="1" applyAlignment="1">
      <alignment vertical="top"/>
    </xf>
    <xf numFmtId="3" fontId="4" fillId="0" borderId="37" xfId="0" applyNumberFormat="1" applyFont="1" applyBorder="1" applyAlignment="1">
      <alignment vertical="top"/>
    </xf>
    <xf numFmtId="3" fontId="4" fillId="0" borderId="3" xfId="0" applyNumberFormat="1" applyFont="1" applyBorder="1" applyAlignment="1">
      <alignment vertical="top"/>
    </xf>
    <xf numFmtId="3" fontId="4" fillId="0" borderId="73" xfId="0" applyNumberFormat="1" applyFont="1" applyBorder="1" applyAlignment="1">
      <alignment vertical="top"/>
    </xf>
    <xf numFmtId="49" fontId="4" fillId="0" borderId="3" xfId="0" applyNumberFormat="1" applyFont="1" applyBorder="1" applyAlignment="1">
      <alignment horizontal="center" vertical="top" wrapText="1"/>
    </xf>
    <xf numFmtId="3" fontId="6" fillId="3" borderId="3" xfId="0" applyNumberFormat="1" applyFont="1" applyFill="1" applyBorder="1" applyAlignment="1">
      <alignment vertical="top" wrapText="1"/>
    </xf>
    <xf numFmtId="3" fontId="6" fillId="3" borderId="3" xfId="0" applyNumberFormat="1" applyFont="1" applyFill="1" applyBorder="1" applyAlignment="1">
      <alignment horizontal="center" vertical="center" wrapText="1"/>
    </xf>
    <xf numFmtId="0" fontId="1" fillId="3" borderId="53" xfId="0" applyFont="1" applyFill="1" applyBorder="1" applyAlignment="1">
      <alignment horizontal="center" vertical="top" wrapText="1"/>
    </xf>
    <xf numFmtId="3" fontId="3" fillId="2" borderId="13" xfId="0" applyNumberFormat="1" applyFont="1" applyFill="1" applyBorder="1" applyAlignment="1">
      <alignment horizontal="center" vertical="top"/>
    </xf>
    <xf numFmtId="3" fontId="3" fillId="7" borderId="38" xfId="0" applyNumberFormat="1" applyFont="1" applyFill="1" applyBorder="1" applyAlignment="1">
      <alignment horizontal="center" vertical="top"/>
    </xf>
    <xf numFmtId="49" fontId="3" fillId="0" borderId="14" xfId="0" applyNumberFormat="1" applyFont="1" applyBorder="1" applyAlignment="1">
      <alignment horizontal="center" vertical="top"/>
    </xf>
    <xf numFmtId="3" fontId="1" fillId="3" borderId="40" xfId="0" applyNumberFormat="1" applyFont="1" applyFill="1" applyBorder="1" applyAlignment="1">
      <alignment horizontal="left" vertical="top" wrapText="1"/>
    </xf>
    <xf numFmtId="0" fontId="4" fillId="3" borderId="22" xfId="0" applyFont="1" applyFill="1" applyBorder="1" applyAlignment="1">
      <alignment horizontal="center" vertical="top" wrapText="1"/>
    </xf>
    <xf numFmtId="3" fontId="6" fillId="0" borderId="13" xfId="0" applyNumberFormat="1" applyFont="1" applyFill="1" applyBorder="1" applyAlignment="1">
      <alignment horizontal="center" vertical="top" wrapText="1"/>
    </xf>
    <xf numFmtId="3" fontId="1" fillId="3" borderId="44" xfId="0" applyNumberFormat="1" applyFont="1" applyFill="1" applyBorder="1" applyAlignment="1">
      <alignment horizontal="center" vertical="top" wrapText="1"/>
    </xf>
    <xf numFmtId="3" fontId="6" fillId="3" borderId="13" xfId="0" applyNumberFormat="1" applyFont="1" applyFill="1" applyBorder="1" applyAlignment="1">
      <alignment horizontal="center" vertical="top" wrapText="1"/>
    </xf>
    <xf numFmtId="3" fontId="1" fillId="3" borderId="14" xfId="0" applyNumberFormat="1" applyFont="1" applyFill="1" applyBorder="1" applyAlignment="1">
      <alignment horizontal="left" vertical="top" wrapText="1"/>
    </xf>
    <xf numFmtId="3" fontId="4" fillId="3" borderId="47" xfId="0" applyNumberFormat="1" applyFont="1" applyFill="1" applyBorder="1" applyAlignment="1">
      <alignment horizontal="center" vertical="top" wrapText="1"/>
    </xf>
    <xf numFmtId="3" fontId="4" fillId="3" borderId="50" xfId="0" applyNumberFormat="1" applyFont="1" applyFill="1" applyBorder="1" applyAlignment="1">
      <alignment horizontal="left" vertical="top" wrapText="1"/>
    </xf>
    <xf numFmtId="3" fontId="4" fillId="0" borderId="12" xfId="0" applyNumberFormat="1" applyFont="1" applyBorder="1" applyAlignment="1">
      <alignment horizontal="center" vertical="top"/>
    </xf>
    <xf numFmtId="3" fontId="3" fillId="7" borderId="38" xfId="0" applyNumberFormat="1" applyFont="1" applyFill="1" applyBorder="1" applyAlignment="1">
      <alignment horizontal="center" vertical="top"/>
    </xf>
    <xf numFmtId="3" fontId="3" fillId="2" borderId="13" xfId="0" applyNumberFormat="1" applyFont="1" applyFill="1" applyBorder="1" applyAlignment="1">
      <alignment horizontal="center" vertical="top"/>
    </xf>
    <xf numFmtId="49" fontId="3" fillId="0" borderId="14" xfId="0" applyNumberFormat="1" applyFont="1" applyBorder="1" applyAlignment="1">
      <alignment horizontal="center" vertical="top"/>
    </xf>
    <xf numFmtId="49" fontId="4" fillId="0" borderId="22" xfId="0" applyNumberFormat="1" applyFont="1" applyBorder="1" applyAlignment="1">
      <alignment horizontal="center" vertical="top"/>
    </xf>
    <xf numFmtId="0" fontId="4" fillId="3" borderId="50" xfId="0" applyFont="1" applyFill="1" applyBorder="1" applyAlignment="1">
      <alignment horizontal="left" vertical="top" wrapText="1"/>
    </xf>
    <xf numFmtId="3" fontId="6" fillId="0" borderId="13" xfId="0" applyNumberFormat="1" applyFont="1" applyFill="1" applyBorder="1" applyAlignment="1">
      <alignment horizontal="center" vertical="top" wrapText="1"/>
    </xf>
    <xf numFmtId="0" fontId="4" fillId="3" borderId="47" xfId="0" applyFont="1" applyFill="1" applyBorder="1" applyAlignment="1">
      <alignment horizontal="center" vertical="top" wrapText="1"/>
    </xf>
    <xf numFmtId="3" fontId="4" fillId="3" borderId="16" xfId="0" applyNumberFormat="1" applyFont="1" applyFill="1" applyBorder="1" applyAlignment="1">
      <alignment horizontal="center" vertical="top" wrapText="1"/>
    </xf>
    <xf numFmtId="165" fontId="1" fillId="3" borderId="30" xfId="0" applyNumberFormat="1" applyFont="1" applyFill="1" applyBorder="1" applyAlignment="1">
      <alignment vertical="top" wrapText="1"/>
    </xf>
    <xf numFmtId="165" fontId="1" fillId="3" borderId="29" xfId="0" applyNumberFormat="1" applyFont="1" applyFill="1" applyBorder="1" applyAlignment="1">
      <alignment horizontal="left" vertical="top" wrapText="1"/>
    </xf>
    <xf numFmtId="1" fontId="1" fillId="3" borderId="11" xfId="0" applyNumberFormat="1" applyFont="1" applyFill="1" applyBorder="1" applyAlignment="1">
      <alignment horizontal="center" vertical="top" wrapText="1"/>
    </xf>
    <xf numFmtId="1" fontId="1" fillId="3" borderId="18" xfId="0" applyNumberFormat="1" applyFont="1" applyFill="1" applyBorder="1" applyAlignment="1">
      <alignment horizontal="center" vertical="top" wrapText="1"/>
    </xf>
    <xf numFmtId="49" fontId="4" fillId="0" borderId="13" xfId="0" applyNumberFormat="1" applyFont="1" applyBorder="1" applyAlignment="1">
      <alignment horizontal="center" vertical="top"/>
    </xf>
    <xf numFmtId="49" fontId="4" fillId="0" borderId="13" xfId="0" applyNumberFormat="1" applyFont="1" applyBorder="1" applyAlignment="1">
      <alignment horizontal="center" vertical="top"/>
    </xf>
    <xf numFmtId="164" fontId="1" fillId="3" borderId="45" xfId="0" applyNumberFormat="1" applyFont="1" applyFill="1" applyBorder="1" applyAlignment="1">
      <alignment horizontal="center" vertical="top"/>
    </xf>
    <xf numFmtId="49" fontId="4" fillId="0" borderId="22" xfId="0" applyNumberFormat="1" applyFont="1" applyBorder="1" applyAlignment="1">
      <alignment vertical="top"/>
    </xf>
    <xf numFmtId="49" fontId="4" fillId="0" borderId="3" xfId="0" applyNumberFormat="1" applyFont="1" applyBorder="1" applyAlignment="1">
      <alignment vertical="top"/>
    </xf>
    <xf numFmtId="3" fontId="4" fillId="3" borderId="12" xfId="0" applyNumberFormat="1" applyFont="1" applyFill="1" applyBorder="1" applyAlignment="1">
      <alignment vertical="top" wrapText="1"/>
    </xf>
    <xf numFmtId="49" fontId="4" fillId="0" borderId="12" xfId="0" applyNumberFormat="1" applyFont="1" applyBorder="1" applyAlignment="1">
      <alignment horizontal="center" vertical="top"/>
    </xf>
    <xf numFmtId="0" fontId="4" fillId="3" borderId="16" xfId="0" applyFont="1" applyFill="1" applyBorder="1" applyAlignment="1">
      <alignment vertical="top" wrapText="1"/>
    </xf>
    <xf numFmtId="0" fontId="4" fillId="3" borderId="37" xfId="0" applyFont="1" applyFill="1" applyBorder="1" applyAlignment="1">
      <alignment vertical="top" wrapText="1"/>
    </xf>
    <xf numFmtId="0" fontId="4" fillId="3" borderId="27" xfId="0" applyFont="1" applyFill="1" applyBorder="1" applyAlignment="1">
      <alignment horizontal="center" vertical="top" wrapText="1"/>
    </xf>
    <xf numFmtId="0" fontId="1" fillId="3" borderId="73" xfId="0" applyFont="1" applyFill="1" applyBorder="1" applyAlignment="1">
      <alignment horizontal="center" vertical="top" wrapText="1"/>
    </xf>
    <xf numFmtId="0" fontId="4" fillId="3" borderId="29" xfId="0" applyFont="1" applyFill="1" applyBorder="1" applyAlignment="1">
      <alignment vertical="top" wrapText="1"/>
    </xf>
    <xf numFmtId="0" fontId="1" fillId="3" borderId="46" xfId="0" applyFont="1" applyFill="1" applyBorder="1" applyAlignment="1">
      <alignment horizontal="center" vertical="top" wrapText="1"/>
    </xf>
    <xf numFmtId="3" fontId="1" fillId="0" borderId="14" xfId="0" applyNumberFormat="1" applyFont="1" applyFill="1" applyBorder="1" applyAlignment="1">
      <alignment horizontal="left" vertical="top" wrapText="1"/>
    </xf>
    <xf numFmtId="0" fontId="1" fillId="3" borderId="19" xfId="0" applyFont="1" applyFill="1" applyBorder="1" applyAlignment="1">
      <alignment horizontal="center" vertical="top" wrapText="1"/>
    </xf>
    <xf numFmtId="3" fontId="1" fillId="3" borderId="13" xfId="0" applyNumberFormat="1" applyFont="1" applyFill="1" applyBorder="1" applyAlignment="1">
      <alignment vertical="top" wrapText="1"/>
    </xf>
    <xf numFmtId="3" fontId="1" fillId="3" borderId="49" xfId="0" applyNumberFormat="1" applyFont="1" applyFill="1" applyBorder="1" applyAlignment="1">
      <alignment vertical="top" wrapText="1"/>
    </xf>
    <xf numFmtId="3" fontId="4" fillId="3" borderId="15" xfId="0" applyNumberFormat="1" applyFont="1" applyFill="1" applyBorder="1" applyAlignment="1">
      <alignment vertical="top"/>
    </xf>
    <xf numFmtId="3" fontId="4" fillId="3" borderId="72" xfId="0" applyNumberFormat="1" applyFont="1" applyFill="1" applyBorder="1" applyAlignment="1">
      <alignment vertical="top"/>
    </xf>
    <xf numFmtId="3" fontId="1" fillId="3" borderId="59" xfId="0" applyNumberFormat="1" applyFont="1" applyFill="1" applyBorder="1" applyAlignment="1">
      <alignment vertical="top" wrapText="1"/>
    </xf>
    <xf numFmtId="3" fontId="1" fillId="3" borderId="51" xfId="0" applyNumberFormat="1" applyFont="1" applyFill="1" applyBorder="1" applyAlignment="1">
      <alignment horizontal="center" vertical="top" wrapText="1"/>
    </xf>
    <xf numFmtId="3" fontId="1" fillId="3" borderId="43" xfId="0" applyNumberFormat="1" applyFont="1" applyFill="1" applyBorder="1" applyAlignment="1">
      <alignment horizontal="center" vertical="top" wrapText="1"/>
    </xf>
    <xf numFmtId="3" fontId="1" fillId="3" borderId="49" xfId="0" applyNumberFormat="1" applyFont="1" applyFill="1" applyBorder="1" applyAlignment="1">
      <alignment horizontal="center" vertical="top" wrapText="1"/>
    </xf>
    <xf numFmtId="3" fontId="4" fillId="3" borderId="44" xfId="0" applyNumberFormat="1" applyFont="1" applyFill="1" applyBorder="1" applyAlignment="1">
      <alignment horizontal="center" vertical="top" wrapText="1"/>
    </xf>
    <xf numFmtId="3" fontId="4" fillId="3" borderId="52" xfId="0" applyNumberFormat="1" applyFont="1" applyFill="1" applyBorder="1" applyAlignment="1">
      <alignment horizontal="center" vertical="top" wrapText="1"/>
    </xf>
    <xf numFmtId="3" fontId="4" fillId="3" borderId="42" xfId="0" applyNumberFormat="1" applyFont="1" applyFill="1" applyBorder="1" applyAlignment="1">
      <alignment horizontal="center" vertical="top" wrapText="1"/>
    </xf>
    <xf numFmtId="3" fontId="4" fillId="3" borderId="38" xfId="0" applyNumberFormat="1" applyFont="1" applyFill="1" applyBorder="1" applyAlignment="1">
      <alignment horizontal="center" vertical="top" wrapText="1"/>
    </xf>
    <xf numFmtId="3" fontId="4" fillId="3" borderId="51" xfId="0" applyNumberFormat="1" applyFont="1" applyFill="1" applyBorder="1" applyAlignment="1">
      <alignment horizontal="center" vertical="top" wrapText="1"/>
    </xf>
    <xf numFmtId="3" fontId="4" fillId="3" borderId="43" xfId="0" applyNumberFormat="1" applyFont="1" applyFill="1" applyBorder="1" applyAlignment="1">
      <alignment horizontal="center" vertical="top" wrapText="1"/>
    </xf>
    <xf numFmtId="3" fontId="4" fillId="3" borderId="13" xfId="0" applyNumberFormat="1" applyFont="1" applyFill="1" applyBorder="1" applyAlignment="1">
      <alignment horizontal="center" vertical="top" wrapText="1"/>
    </xf>
    <xf numFmtId="3" fontId="4" fillId="3" borderId="49" xfId="0" applyNumberFormat="1" applyFont="1" applyFill="1" applyBorder="1" applyAlignment="1">
      <alignment horizontal="center" vertical="top" wrapText="1"/>
    </xf>
    <xf numFmtId="3" fontId="4" fillId="3" borderId="53" xfId="0" applyNumberFormat="1" applyFont="1" applyFill="1" applyBorder="1" applyAlignment="1">
      <alignment horizontal="center" vertical="top" wrapText="1"/>
    </xf>
    <xf numFmtId="0" fontId="4" fillId="3" borderId="22" xfId="0" applyFont="1" applyFill="1" applyBorder="1" applyAlignment="1">
      <alignment horizontal="center" vertical="top" wrapText="1"/>
    </xf>
    <xf numFmtId="0" fontId="4" fillId="3" borderId="59" xfId="0" applyFont="1" applyFill="1" applyBorder="1" applyAlignment="1">
      <alignment horizontal="center" vertical="top" wrapText="1"/>
    </xf>
    <xf numFmtId="3" fontId="1" fillId="3" borderId="22" xfId="0" applyNumberFormat="1" applyFont="1" applyFill="1" applyBorder="1" applyAlignment="1">
      <alignment horizontal="center" vertical="top" wrapText="1"/>
    </xf>
    <xf numFmtId="0" fontId="4" fillId="3" borderId="44" xfId="0" applyFont="1" applyFill="1" applyBorder="1" applyAlignment="1">
      <alignment horizontal="center" vertical="top" wrapText="1"/>
    </xf>
    <xf numFmtId="0" fontId="4" fillId="3" borderId="52" xfId="0" applyFont="1" applyFill="1" applyBorder="1" applyAlignment="1">
      <alignment horizontal="center" vertical="top" wrapText="1"/>
    </xf>
    <xf numFmtId="0" fontId="4" fillId="3" borderId="42" xfId="0" applyFont="1" applyFill="1" applyBorder="1" applyAlignment="1">
      <alignment horizontal="center" vertical="top" wrapText="1"/>
    </xf>
    <xf numFmtId="0" fontId="4" fillId="3" borderId="51" xfId="0" applyFont="1" applyFill="1" applyBorder="1" applyAlignment="1">
      <alignment horizontal="center" vertical="top" wrapText="1"/>
    </xf>
    <xf numFmtId="0" fontId="4" fillId="3" borderId="43" xfId="0" applyFont="1" applyFill="1" applyBorder="1" applyAlignment="1">
      <alignment horizontal="center" vertical="top" wrapText="1"/>
    </xf>
    <xf numFmtId="0" fontId="4" fillId="3" borderId="49" xfId="0" applyFont="1" applyFill="1" applyBorder="1" applyAlignment="1">
      <alignment horizontal="center" vertical="top" wrapText="1"/>
    </xf>
    <xf numFmtId="0" fontId="1" fillId="3" borderId="44" xfId="0" applyFont="1" applyFill="1" applyBorder="1" applyAlignment="1">
      <alignment horizontal="center" vertical="top" wrapText="1"/>
    </xf>
    <xf numFmtId="0" fontId="1" fillId="3" borderId="53" xfId="0" applyFont="1" applyFill="1" applyBorder="1" applyAlignment="1">
      <alignment horizontal="center" vertical="top" wrapText="1"/>
    </xf>
    <xf numFmtId="3" fontId="4" fillId="3" borderId="47" xfId="0" applyNumberFormat="1" applyFont="1" applyFill="1" applyBorder="1" applyAlignment="1">
      <alignment horizontal="center" vertical="top" wrapText="1"/>
    </xf>
    <xf numFmtId="0" fontId="4" fillId="3" borderId="39" xfId="0" applyFont="1" applyFill="1" applyBorder="1" applyAlignment="1">
      <alignment horizontal="center" vertical="top" wrapText="1"/>
    </xf>
    <xf numFmtId="0" fontId="4" fillId="3" borderId="47" xfId="0" applyFont="1" applyFill="1" applyBorder="1" applyAlignment="1">
      <alignment horizontal="center" vertical="top" wrapText="1"/>
    </xf>
    <xf numFmtId="3" fontId="4" fillId="3" borderId="44" xfId="0" applyNumberFormat="1" applyFont="1" applyFill="1" applyBorder="1" applyAlignment="1">
      <alignment horizontal="center" vertical="top"/>
    </xf>
    <xf numFmtId="3" fontId="4" fillId="3" borderId="16" xfId="0" applyNumberFormat="1" applyFont="1" applyFill="1" applyBorder="1" applyAlignment="1">
      <alignment horizontal="center" vertical="top" wrapText="1"/>
    </xf>
    <xf numFmtId="3" fontId="1" fillId="3" borderId="52" xfId="0" applyNumberFormat="1" applyFont="1" applyFill="1" applyBorder="1" applyAlignment="1">
      <alignment horizontal="center" vertical="top" wrapText="1"/>
    </xf>
    <xf numFmtId="0" fontId="4" fillId="3" borderId="16" xfId="0" applyFont="1" applyFill="1" applyBorder="1" applyAlignment="1">
      <alignment horizontal="center" vertical="top" wrapText="1"/>
    </xf>
    <xf numFmtId="0" fontId="4" fillId="3" borderId="49" xfId="0" applyFont="1" applyFill="1" applyBorder="1" applyAlignment="1">
      <alignment horizontal="center" vertical="top" wrapText="1"/>
    </xf>
    <xf numFmtId="0" fontId="4" fillId="3" borderId="52" xfId="0" applyFont="1" applyFill="1" applyBorder="1" applyAlignment="1">
      <alignment horizontal="center" vertical="top" wrapText="1"/>
    </xf>
    <xf numFmtId="0" fontId="4" fillId="3" borderId="59" xfId="0" applyFont="1" applyFill="1" applyBorder="1" applyAlignment="1">
      <alignment horizontal="center" vertical="top" wrapText="1"/>
    </xf>
    <xf numFmtId="0" fontId="4" fillId="3" borderId="25" xfId="0" applyFont="1" applyFill="1" applyBorder="1" applyAlignment="1">
      <alignment horizontal="left" vertical="top" wrapText="1"/>
    </xf>
    <xf numFmtId="3" fontId="3" fillId="2" borderId="13" xfId="0" applyNumberFormat="1" applyFont="1" applyFill="1" applyBorder="1" applyAlignment="1">
      <alignment horizontal="center" vertical="top"/>
    </xf>
    <xf numFmtId="3" fontId="3" fillId="7" borderId="38" xfId="0" applyNumberFormat="1" applyFont="1" applyFill="1" applyBorder="1" applyAlignment="1">
      <alignment horizontal="center" vertical="top"/>
    </xf>
    <xf numFmtId="49" fontId="3" fillId="0" borderId="14" xfId="0" applyNumberFormat="1" applyFont="1" applyBorder="1" applyAlignment="1">
      <alignment horizontal="center" vertical="top"/>
    </xf>
    <xf numFmtId="3" fontId="4" fillId="3" borderId="29" xfId="0" applyNumberFormat="1" applyFont="1" applyFill="1" applyBorder="1" applyAlignment="1">
      <alignment horizontal="left" vertical="top" wrapText="1"/>
    </xf>
    <xf numFmtId="3" fontId="6" fillId="0" borderId="4" xfId="0" applyNumberFormat="1" applyFont="1" applyFill="1" applyBorder="1" applyAlignment="1">
      <alignment horizontal="center" vertical="top" wrapText="1"/>
    </xf>
    <xf numFmtId="3" fontId="6" fillId="0" borderId="22" xfId="0" applyNumberFormat="1" applyFont="1" applyFill="1" applyBorder="1" applyAlignment="1">
      <alignment horizontal="center" vertical="top" wrapText="1"/>
    </xf>
    <xf numFmtId="0" fontId="4" fillId="3" borderId="4" xfId="0" applyFont="1" applyFill="1" applyBorder="1" applyAlignment="1">
      <alignment horizontal="center" vertical="top" wrapText="1"/>
    </xf>
    <xf numFmtId="0" fontId="4" fillId="3" borderId="22" xfId="0" applyFont="1" applyFill="1" applyBorder="1" applyAlignment="1">
      <alignment horizontal="center" vertical="top" wrapText="1"/>
    </xf>
    <xf numFmtId="0" fontId="4" fillId="3" borderId="60" xfId="0" applyFont="1" applyFill="1" applyBorder="1" applyAlignment="1">
      <alignment horizontal="center" vertical="top" wrapText="1"/>
    </xf>
    <xf numFmtId="49" fontId="3" fillId="0" borderId="4" xfId="0" applyNumberFormat="1" applyFont="1" applyBorder="1" applyAlignment="1">
      <alignment horizontal="center" vertical="top"/>
    </xf>
    <xf numFmtId="3" fontId="3" fillId="7" borderId="58" xfId="0" applyNumberFormat="1" applyFont="1" applyFill="1" applyBorder="1" applyAlignment="1">
      <alignment horizontal="center" vertical="top"/>
    </xf>
    <xf numFmtId="3" fontId="3" fillId="2" borderId="22" xfId="0" applyNumberFormat="1" applyFont="1" applyFill="1" applyBorder="1" applyAlignment="1">
      <alignment horizontal="center" vertical="top"/>
    </xf>
    <xf numFmtId="3" fontId="3" fillId="7" borderId="35" xfId="0" applyNumberFormat="1" applyFont="1" applyFill="1" applyBorder="1" applyAlignment="1">
      <alignment horizontal="center" vertical="top"/>
    </xf>
    <xf numFmtId="3" fontId="3" fillId="2" borderId="4" xfId="0" applyNumberFormat="1" applyFont="1" applyFill="1" applyBorder="1" applyAlignment="1">
      <alignment horizontal="center" vertical="top"/>
    </xf>
    <xf numFmtId="3" fontId="6" fillId="0" borderId="13" xfId="0" applyNumberFormat="1" applyFont="1" applyFill="1" applyBorder="1" applyAlignment="1">
      <alignment horizontal="center" vertical="top" wrapText="1"/>
    </xf>
    <xf numFmtId="3" fontId="1" fillId="0" borderId="15" xfId="0" applyNumberFormat="1" applyFont="1" applyBorder="1" applyAlignment="1">
      <alignment horizontal="center" vertical="top" wrapText="1"/>
    </xf>
    <xf numFmtId="3" fontId="1" fillId="0" borderId="24" xfId="0" applyNumberFormat="1" applyFont="1" applyBorder="1" applyAlignment="1">
      <alignment horizontal="center" vertical="top" wrapText="1"/>
    </xf>
    <xf numFmtId="49" fontId="4" fillId="0" borderId="4" xfId="0" applyNumberFormat="1" applyFont="1" applyBorder="1" applyAlignment="1">
      <alignment horizontal="center" vertical="top"/>
    </xf>
    <xf numFmtId="0" fontId="4" fillId="3" borderId="36" xfId="0" applyFont="1" applyFill="1" applyBorder="1" applyAlignment="1">
      <alignment horizontal="left" vertical="top" wrapText="1"/>
    </xf>
    <xf numFmtId="0" fontId="4" fillId="3" borderId="7" xfId="0" applyFont="1" applyFill="1" applyBorder="1" applyAlignment="1">
      <alignment horizontal="center" vertical="top" wrapText="1"/>
    </xf>
    <xf numFmtId="0" fontId="4" fillId="3" borderId="16" xfId="0" applyFont="1" applyFill="1" applyBorder="1" applyAlignment="1">
      <alignment horizontal="center" vertical="top" wrapText="1"/>
    </xf>
    <xf numFmtId="0" fontId="4" fillId="3" borderId="25" xfId="0" applyFont="1" applyFill="1" applyBorder="1" applyAlignment="1">
      <alignment horizontal="center" vertical="top" wrapText="1"/>
    </xf>
    <xf numFmtId="3" fontId="1" fillId="0" borderId="60" xfId="0" applyNumberFormat="1" applyFont="1" applyBorder="1" applyAlignment="1">
      <alignment horizontal="center" vertical="top" wrapText="1"/>
    </xf>
    <xf numFmtId="3" fontId="4" fillId="3" borderId="0" xfId="0" applyNumberFormat="1" applyFont="1" applyFill="1" applyBorder="1" applyAlignment="1">
      <alignment horizontal="left" vertical="top" wrapText="1"/>
    </xf>
    <xf numFmtId="3" fontId="4" fillId="3" borderId="16" xfId="0" applyNumberFormat="1" applyFont="1" applyFill="1" applyBorder="1" applyAlignment="1">
      <alignment horizontal="center" vertical="top" wrapText="1"/>
    </xf>
    <xf numFmtId="0" fontId="4" fillId="3" borderId="47" xfId="0" applyFont="1" applyFill="1" applyBorder="1" applyAlignment="1">
      <alignment horizontal="center" vertical="top" wrapText="1"/>
    </xf>
    <xf numFmtId="3" fontId="4" fillId="3" borderId="48" xfId="0" applyNumberFormat="1" applyFont="1" applyFill="1" applyBorder="1" applyAlignment="1">
      <alignment horizontal="center" vertical="top" wrapText="1"/>
    </xf>
    <xf numFmtId="3" fontId="3" fillId="7" borderId="38" xfId="0" applyNumberFormat="1" applyFont="1" applyFill="1" applyBorder="1" applyAlignment="1">
      <alignment horizontal="center" vertical="top"/>
    </xf>
    <xf numFmtId="3" fontId="3" fillId="2" borderId="13" xfId="0" applyNumberFormat="1" applyFont="1" applyFill="1" applyBorder="1" applyAlignment="1">
      <alignment horizontal="center" vertical="top"/>
    </xf>
    <xf numFmtId="3" fontId="6" fillId="0" borderId="4" xfId="0" applyNumberFormat="1" applyFont="1" applyFill="1" applyBorder="1" applyAlignment="1">
      <alignment horizontal="center" vertical="top" wrapText="1"/>
    </xf>
    <xf numFmtId="3" fontId="4" fillId="3" borderId="39" xfId="0" applyNumberFormat="1" applyFont="1" applyFill="1" applyBorder="1" applyAlignment="1">
      <alignment horizontal="center" vertical="top" wrapText="1"/>
    </xf>
    <xf numFmtId="3" fontId="1" fillId="3" borderId="14" xfId="0" applyNumberFormat="1" applyFont="1" applyFill="1" applyBorder="1" applyAlignment="1">
      <alignment horizontal="left" vertical="top" wrapText="1"/>
    </xf>
    <xf numFmtId="3" fontId="6" fillId="3" borderId="13" xfId="0" applyNumberFormat="1" applyFont="1" applyFill="1" applyBorder="1" applyAlignment="1">
      <alignment horizontal="center" vertical="top" wrapText="1"/>
    </xf>
    <xf numFmtId="164" fontId="3" fillId="5" borderId="22" xfId="0" applyNumberFormat="1" applyFont="1" applyFill="1" applyBorder="1" applyAlignment="1">
      <alignment horizontal="center" vertical="top"/>
    </xf>
    <xf numFmtId="0" fontId="4" fillId="3" borderId="48" xfId="0" applyFont="1" applyFill="1" applyBorder="1" applyAlignment="1">
      <alignment horizontal="left" vertical="top" wrapText="1"/>
    </xf>
    <xf numFmtId="49" fontId="3" fillId="0" borderId="75" xfId="0" applyNumberFormat="1" applyFont="1" applyBorder="1" applyAlignment="1">
      <alignment horizontal="center" vertical="top"/>
    </xf>
    <xf numFmtId="49" fontId="4" fillId="0" borderId="75" xfId="0" applyNumberFormat="1" applyFont="1" applyBorder="1" applyAlignment="1">
      <alignment horizontal="center" vertical="top"/>
    </xf>
    <xf numFmtId="165" fontId="1" fillId="3" borderId="29" xfId="0" applyNumberFormat="1" applyFont="1" applyFill="1" applyBorder="1" applyAlignment="1">
      <alignment horizontal="center" vertical="top"/>
    </xf>
    <xf numFmtId="3" fontId="6" fillId="0" borderId="13" xfId="0" applyNumberFormat="1" applyFont="1" applyFill="1" applyBorder="1" applyAlignment="1">
      <alignment vertical="top" wrapText="1"/>
    </xf>
    <xf numFmtId="3" fontId="6" fillId="0" borderId="22" xfId="0" applyNumberFormat="1" applyFont="1" applyFill="1" applyBorder="1" applyAlignment="1">
      <alignment vertical="top" wrapText="1"/>
    </xf>
    <xf numFmtId="3" fontId="4" fillId="3" borderId="63" xfId="0" applyNumberFormat="1" applyFont="1" applyFill="1" applyBorder="1" applyAlignment="1">
      <alignment vertical="top" wrapText="1"/>
    </xf>
    <xf numFmtId="0" fontId="4" fillId="3" borderId="29" xfId="0" applyFont="1" applyFill="1" applyBorder="1" applyAlignment="1">
      <alignment horizontal="center" vertical="top"/>
    </xf>
    <xf numFmtId="164" fontId="4" fillId="3" borderId="70" xfId="0" applyNumberFormat="1" applyFont="1" applyFill="1" applyBorder="1" applyAlignment="1">
      <alignment horizontal="center" vertical="top"/>
    </xf>
    <xf numFmtId="0" fontId="4" fillId="3" borderId="39" xfId="0" applyFont="1" applyFill="1" applyBorder="1" applyAlignment="1">
      <alignment horizontal="left" vertical="top" wrapText="1"/>
    </xf>
    <xf numFmtId="3" fontId="3" fillId="7" borderId="38" xfId="0" applyNumberFormat="1" applyFont="1" applyFill="1" applyBorder="1" applyAlignment="1">
      <alignment horizontal="center" vertical="top"/>
    </xf>
    <xf numFmtId="3" fontId="3" fillId="2" borderId="13" xfId="0" applyNumberFormat="1" applyFont="1" applyFill="1" applyBorder="1" applyAlignment="1">
      <alignment horizontal="center" vertical="top"/>
    </xf>
    <xf numFmtId="0" fontId="4" fillId="3" borderId="40" xfId="0" applyFont="1" applyFill="1" applyBorder="1" applyAlignment="1">
      <alignment horizontal="left" vertical="top" wrapText="1"/>
    </xf>
    <xf numFmtId="49" fontId="3" fillId="0" borderId="14" xfId="0" applyNumberFormat="1" applyFont="1" applyBorder="1" applyAlignment="1">
      <alignment horizontal="center" vertical="top"/>
    </xf>
    <xf numFmtId="3" fontId="1" fillId="3" borderId="41" xfId="0" applyNumberFormat="1" applyFont="1" applyFill="1" applyBorder="1" applyAlignment="1">
      <alignment horizontal="left" vertical="top" wrapText="1"/>
    </xf>
    <xf numFmtId="0" fontId="1" fillId="3" borderId="53" xfId="0" applyFont="1" applyFill="1" applyBorder="1" applyAlignment="1">
      <alignment horizontal="center" vertical="top" wrapText="1"/>
    </xf>
    <xf numFmtId="49" fontId="4" fillId="3" borderId="63" xfId="0" applyNumberFormat="1" applyFont="1" applyFill="1" applyBorder="1" applyAlignment="1">
      <alignment horizontal="center" vertical="top"/>
    </xf>
    <xf numFmtId="49" fontId="4" fillId="3" borderId="14" xfId="0" applyNumberFormat="1" applyFont="1" applyFill="1" applyBorder="1" applyAlignment="1">
      <alignment horizontal="center" vertical="top"/>
    </xf>
    <xf numFmtId="0" fontId="4" fillId="3" borderId="39" xfId="0" applyFont="1" applyFill="1" applyBorder="1" applyAlignment="1">
      <alignment horizontal="center" vertical="top" wrapText="1"/>
    </xf>
    <xf numFmtId="3" fontId="6" fillId="3" borderId="43" xfId="0" applyNumberFormat="1" applyFont="1" applyFill="1" applyBorder="1" applyAlignment="1">
      <alignment horizontal="center" vertical="top" wrapText="1"/>
    </xf>
    <xf numFmtId="3" fontId="6" fillId="3" borderId="49" xfId="0" applyNumberFormat="1" applyFont="1" applyFill="1" applyBorder="1" applyAlignment="1">
      <alignment horizontal="center" vertical="top" wrapText="1"/>
    </xf>
    <xf numFmtId="3" fontId="3" fillId="3" borderId="13" xfId="0" applyNumberFormat="1" applyFont="1" applyFill="1" applyBorder="1" applyAlignment="1">
      <alignment horizontal="center" vertical="top" wrapText="1"/>
    </xf>
    <xf numFmtId="3" fontId="4" fillId="3" borderId="31" xfId="0" applyNumberFormat="1" applyFont="1" applyFill="1" applyBorder="1" applyAlignment="1">
      <alignment horizontal="center" vertical="top" wrapText="1"/>
    </xf>
    <xf numFmtId="3" fontId="4" fillId="3" borderId="15" xfId="0" applyNumberFormat="1" applyFont="1" applyFill="1" applyBorder="1" applyAlignment="1">
      <alignment horizontal="center" vertical="top" wrapText="1"/>
    </xf>
    <xf numFmtId="3" fontId="4" fillId="3" borderId="72" xfId="0" applyNumberFormat="1" applyFont="1" applyFill="1" applyBorder="1" applyAlignment="1">
      <alignment horizontal="center" vertical="top" wrapText="1"/>
    </xf>
    <xf numFmtId="3" fontId="4" fillId="3" borderId="39" xfId="0" applyNumberFormat="1" applyFont="1" applyFill="1" applyBorder="1" applyAlignment="1">
      <alignment horizontal="center" vertical="top" wrapText="1"/>
    </xf>
    <xf numFmtId="3" fontId="4" fillId="3" borderId="47" xfId="0" applyNumberFormat="1" applyFont="1" applyFill="1" applyBorder="1" applyAlignment="1">
      <alignment horizontal="center" vertical="top" wrapText="1"/>
    </xf>
    <xf numFmtId="3" fontId="6" fillId="3" borderId="13" xfId="0" applyNumberFormat="1" applyFont="1" applyFill="1" applyBorder="1" applyAlignment="1">
      <alignment horizontal="center" vertical="top" wrapText="1"/>
    </xf>
    <xf numFmtId="0" fontId="4" fillId="3" borderId="16" xfId="0" applyFont="1" applyFill="1" applyBorder="1" applyAlignment="1">
      <alignment horizontal="center" vertical="top" wrapText="1"/>
    </xf>
    <xf numFmtId="164" fontId="4" fillId="3" borderId="70" xfId="0" applyNumberFormat="1" applyFont="1" applyFill="1" applyBorder="1" applyAlignment="1">
      <alignment horizontal="center" vertical="top" wrapText="1"/>
    </xf>
    <xf numFmtId="164" fontId="4" fillId="3" borderId="19" xfId="0" applyNumberFormat="1" applyFont="1" applyFill="1" applyBorder="1" applyAlignment="1">
      <alignment horizontal="center" vertical="top" wrapText="1"/>
    </xf>
    <xf numFmtId="49" fontId="1" fillId="3" borderId="49" xfId="0" applyNumberFormat="1" applyFont="1" applyFill="1" applyBorder="1" applyAlignment="1">
      <alignment horizontal="center" vertical="top" wrapText="1"/>
    </xf>
    <xf numFmtId="3" fontId="4" fillId="0" borderId="45" xfId="0" applyNumberFormat="1" applyFont="1" applyBorder="1" applyAlignment="1">
      <alignment vertical="top"/>
    </xf>
    <xf numFmtId="165" fontId="4" fillId="3" borderId="29" xfId="0" applyNumberFormat="1" applyFont="1" applyFill="1" applyBorder="1" applyAlignment="1">
      <alignment horizontal="center" vertical="top" wrapText="1"/>
    </xf>
    <xf numFmtId="165" fontId="4" fillId="3" borderId="41" xfId="0" applyNumberFormat="1" applyFont="1" applyFill="1" applyBorder="1" applyAlignment="1">
      <alignment horizontal="center" vertical="top" wrapText="1"/>
    </xf>
    <xf numFmtId="3" fontId="4" fillId="0" borderId="41" xfId="0" applyNumberFormat="1" applyFont="1" applyBorder="1" applyAlignment="1">
      <alignment horizontal="center" vertical="top"/>
    </xf>
    <xf numFmtId="3" fontId="4" fillId="0" borderId="44" xfId="0" applyNumberFormat="1" applyFont="1" applyBorder="1" applyAlignment="1">
      <alignment horizontal="center" vertical="top"/>
    </xf>
    <xf numFmtId="165" fontId="4" fillId="3" borderId="47" xfId="0" applyNumberFormat="1" applyFont="1" applyFill="1" applyBorder="1" applyAlignment="1">
      <alignment horizontal="center" vertical="top" wrapText="1"/>
    </xf>
    <xf numFmtId="164" fontId="1" fillId="3" borderId="48" xfId="0" applyNumberFormat="1" applyFont="1" applyFill="1" applyBorder="1" applyAlignment="1">
      <alignment horizontal="center" vertical="top" wrapText="1"/>
    </xf>
    <xf numFmtId="164" fontId="4" fillId="3" borderId="39" xfId="0" applyNumberFormat="1" applyFont="1" applyFill="1" applyBorder="1" applyAlignment="1">
      <alignment horizontal="center" vertical="top" wrapText="1"/>
    </xf>
    <xf numFmtId="165" fontId="4" fillId="3" borderId="40" xfId="0" applyNumberFormat="1" applyFont="1" applyFill="1" applyBorder="1" applyAlignment="1">
      <alignment horizontal="center" vertical="top" wrapText="1"/>
    </xf>
    <xf numFmtId="49" fontId="1" fillId="3" borderId="65" xfId="0" applyNumberFormat="1" applyFont="1" applyFill="1" applyBorder="1" applyAlignment="1">
      <alignment horizontal="center" vertical="top" wrapText="1"/>
    </xf>
    <xf numFmtId="164" fontId="4" fillId="3" borderId="49" xfId="0" applyNumberFormat="1" applyFont="1" applyFill="1" applyBorder="1" applyAlignment="1">
      <alignment horizontal="center" vertical="top" wrapText="1"/>
    </xf>
    <xf numFmtId="164" fontId="4" fillId="3" borderId="72" xfId="0" applyNumberFormat="1" applyFont="1" applyFill="1" applyBorder="1" applyAlignment="1">
      <alignment horizontal="center" vertical="top" wrapText="1"/>
    </xf>
    <xf numFmtId="165" fontId="4" fillId="3" borderId="45" xfId="0" applyNumberFormat="1" applyFont="1" applyFill="1" applyBorder="1" applyAlignment="1">
      <alignment horizontal="center" vertical="top" wrapText="1"/>
    </xf>
    <xf numFmtId="3" fontId="4" fillId="0" borderId="51" xfId="0" applyNumberFormat="1" applyFont="1" applyBorder="1" applyAlignment="1">
      <alignment horizontal="center" vertical="top"/>
    </xf>
    <xf numFmtId="3" fontId="4" fillId="0" borderId="49" xfId="0" applyNumberFormat="1" applyFont="1" applyBorder="1" applyAlignment="1">
      <alignment horizontal="center" vertical="top"/>
    </xf>
    <xf numFmtId="3" fontId="4" fillId="0" borderId="52" xfId="0" applyNumberFormat="1" applyFont="1" applyBorder="1" applyAlignment="1">
      <alignment horizontal="center" vertical="top"/>
    </xf>
    <xf numFmtId="3" fontId="1" fillId="3" borderId="47" xfId="0" applyNumberFormat="1" applyFont="1" applyFill="1" applyBorder="1" applyAlignment="1">
      <alignment vertical="top" wrapText="1"/>
    </xf>
    <xf numFmtId="3" fontId="4" fillId="0" borderId="29" xfId="0" applyNumberFormat="1" applyFont="1" applyBorder="1" applyAlignment="1">
      <alignment horizontal="center" vertical="top"/>
    </xf>
    <xf numFmtId="3" fontId="4" fillId="0" borderId="46" xfId="0" applyNumberFormat="1" applyFont="1" applyBorder="1" applyAlignment="1">
      <alignment horizontal="center" vertical="top"/>
    </xf>
    <xf numFmtId="3" fontId="22" fillId="3" borderId="13" xfId="0" applyNumberFormat="1" applyFont="1" applyFill="1" applyBorder="1" applyAlignment="1">
      <alignment horizontal="center" vertical="top" wrapText="1"/>
    </xf>
    <xf numFmtId="3" fontId="22" fillId="3" borderId="53" xfId="0" applyNumberFormat="1" applyFont="1" applyFill="1" applyBorder="1" applyAlignment="1">
      <alignment horizontal="center" vertical="top"/>
    </xf>
    <xf numFmtId="0" fontId="4" fillId="3" borderId="43" xfId="0" applyFont="1" applyFill="1" applyBorder="1" applyAlignment="1">
      <alignment horizontal="center" vertical="top" wrapText="1"/>
    </xf>
    <xf numFmtId="164" fontId="3" fillId="5" borderId="76" xfId="0" applyNumberFormat="1" applyFont="1" applyFill="1" applyBorder="1" applyAlignment="1">
      <alignment horizontal="center" vertical="top" wrapText="1"/>
    </xf>
    <xf numFmtId="3" fontId="1" fillId="3" borderId="63" xfId="0" applyNumberFormat="1" applyFont="1" applyFill="1" applyBorder="1" applyAlignment="1">
      <alignment vertical="top" wrapText="1"/>
    </xf>
    <xf numFmtId="3" fontId="4" fillId="3" borderId="52" xfId="0" applyNumberFormat="1" applyFont="1" applyFill="1" applyBorder="1" applyAlignment="1">
      <alignment horizontal="center" vertical="top" wrapText="1"/>
    </xf>
    <xf numFmtId="0" fontId="4" fillId="3" borderId="51" xfId="0" applyFont="1" applyFill="1" applyBorder="1" applyAlignment="1">
      <alignment horizontal="center" vertical="top" wrapText="1"/>
    </xf>
    <xf numFmtId="0" fontId="4" fillId="3" borderId="49" xfId="0" applyFont="1" applyFill="1" applyBorder="1" applyAlignment="1">
      <alignment horizontal="center" vertical="top" wrapText="1"/>
    </xf>
    <xf numFmtId="0" fontId="4" fillId="3" borderId="52" xfId="0" applyFont="1" applyFill="1" applyBorder="1" applyAlignment="1">
      <alignment horizontal="center" vertical="top" wrapText="1"/>
    </xf>
    <xf numFmtId="3" fontId="3" fillId="2" borderId="13" xfId="0" applyNumberFormat="1" applyFont="1" applyFill="1" applyBorder="1" applyAlignment="1">
      <alignment horizontal="center" vertical="top"/>
    </xf>
    <xf numFmtId="3" fontId="3" fillId="7" borderId="38" xfId="0" applyNumberFormat="1" applyFont="1" applyFill="1" applyBorder="1" applyAlignment="1">
      <alignment horizontal="center" vertical="top"/>
    </xf>
    <xf numFmtId="49" fontId="3" fillId="0" borderId="14" xfId="0" applyNumberFormat="1" applyFont="1" applyBorder="1" applyAlignment="1">
      <alignment horizontal="center" vertical="top"/>
    </xf>
    <xf numFmtId="49" fontId="3" fillId="0" borderId="14" xfId="0" applyNumberFormat="1" applyFont="1" applyBorder="1" applyAlignment="1">
      <alignment horizontal="center" vertical="top" wrapText="1"/>
    </xf>
    <xf numFmtId="3" fontId="4" fillId="3" borderId="13" xfId="0" applyNumberFormat="1" applyFont="1" applyFill="1" applyBorder="1" applyAlignment="1">
      <alignment horizontal="center" vertical="top" wrapText="1"/>
    </xf>
    <xf numFmtId="0" fontId="4" fillId="3" borderId="16" xfId="0" applyFont="1" applyFill="1" applyBorder="1" applyAlignment="1">
      <alignment horizontal="center" vertical="top" wrapText="1"/>
    </xf>
    <xf numFmtId="3" fontId="4" fillId="0" borderId="15" xfId="0" applyNumberFormat="1" applyFont="1" applyBorder="1" applyAlignment="1">
      <alignment horizontal="center" vertical="top" wrapText="1"/>
    </xf>
    <xf numFmtId="164" fontId="1" fillId="3" borderId="70" xfId="0" applyNumberFormat="1" applyFont="1" applyFill="1" applyBorder="1" applyAlignment="1">
      <alignment horizontal="center" vertical="top" wrapText="1"/>
    </xf>
    <xf numFmtId="3" fontId="3" fillId="3" borderId="13" xfId="0" applyNumberFormat="1" applyFont="1" applyFill="1" applyBorder="1" applyAlignment="1">
      <alignment horizontal="center" vertical="top" wrapText="1"/>
    </xf>
    <xf numFmtId="0" fontId="22" fillId="3" borderId="13" xfId="0" applyFont="1" applyFill="1" applyBorder="1" applyAlignment="1">
      <alignment horizontal="center" vertical="top" wrapText="1"/>
    </xf>
    <xf numFmtId="0" fontId="22" fillId="3" borderId="53" xfId="0" applyFont="1" applyFill="1" applyBorder="1" applyAlignment="1">
      <alignment horizontal="center" vertical="top" wrapText="1"/>
    </xf>
    <xf numFmtId="0" fontId="22" fillId="3" borderId="38" xfId="0" applyFont="1" applyFill="1" applyBorder="1" applyAlignment="1">
      <alignment horizontal="center" vertical="top" wrapText="1"/>
    </xf>
    <xf numFmtId="0" fontId="22" fillId="3" borderId="23" xfId="0" applyFont="1" applyFill="1" applyBorder="1" applyAlignment="1">
      <alignment horizontal="center" vertical="top" wrapText="1"/>
    </xf>
    <xf numFmtId="0" fontId="4" fillId="3" borderId="44" xfId="0" applyFont="1" applyFill="1" applyBorder="1" applyAlignment="1">
      <alignment horizontal="center" vertical="top" wrapText="1"/>
    </xf>
    <xf numFmtId="0" fontId="4" fillId="3" borderId="42" xfId="0" applyFont="1" applyFill="1" applyBorder="1" applyAlignment="1">
      <alignment horizontal="center" vertical="top" wrapText="1"/>
    </xf>
    <xf numFmtId="0" fontId="4" fillId="3" borderId="43" xfId="0" applyFont="1" applyFill="1" applyBorder="1" applyAlignment="1">
      <alignment horizontal="center" vertical="top" wrapText="1"/>
    </xf>
    <xf numFmtId="0" fontId="4" fillId="3" borderId="39" xfId="0" applyFont="1" applyFill="1" applyBorder="1" applyAlignment="1">
      <alignment horizontal="center" vertical="top" wrapText="1"/>
    </xf>
    <xf numFmtId="3" fontId="4" fillId="3" borderId="39" xfId="0" applyNumberFormat="1" applyFont="1" applyFill="1" applyBorder="1" applyAlignment="1">
      <alignment horizontal="center" vertical="top" wrapText="1"/>
    </xf>
    <xf numFmtId="0" fontId="4" fillId="3" borderId="25" xfId="0" applyFont="1" applyFill="1" applyBorder="1" applyAlignment="1">
      <alignment horizontal="center" vertical="top" wrapText="1"/>
    </xf>
    <xf numFmtId="0" fontId="4" fillId="3" borderId="16" xfId="0" applyFont="1" applyFill="1" applyBorder="1" applyAlignment="1">
      <alignment horizontal="center" vertical="top" wrapText="1"/>
    </xf>
    <xf numFmtId="3" fontId="6" fillId="3" borderId="13" xfId="0" applyNumberFormat="1" applyFont="1" applyFill="1" applyBorder="1" applyAlignment="1">
      <alignment horizontal="center" vertical="top" wrapText="1"/>
    </xf>
    <xf numFmtId="0" fontId="4" fillId="3" borderId="43" xfId="0" applyFont="1" applyFill="1" applyBorder="1" applyAlignment="1">
      <alignment horizontal="left" vertical="top" wrapText="1"/>
    </xf>
    <xf numFmtId="49" fontId="4" fillId="3" borderId="44" xfId="0" applyNumberFormat="1" applyFont="1" applyFill="1" applyBorder="1" applyAlignment="1">
      <alignment horizontal="center" vertical="top"/>
    </xf>
    <xf numFmtId="0" fontId="4" fillId="3" borderId="30" xfId="0" applyFont="1" applyFill="1" applyBorder="1" applyAlignment="1">
      <alignment vertical="top" wrapText="1"/>
    </xf>
    <xf numFmtId="0" fontId="4" fillId="3" borderId="29" xfId="0" applyFont="1" applyFill="1" applyBorder="1" applyAlignment="1">
      <alignment horizontal="center" vertical="top" wrapText="1"/>
    </xf>
    <xf numFmtId="3" fontId="3" fillId="7" borderId="38" xfId="0" applyNumberFormat="1" applyFont="1" applyFill="1" applyBorder="1" applyAlignment="1">
      <alignment horizontal="center" vertical="top"/>
    </xf>
    <xf numFmtId="3" fontId="3" fillId="2" borderId="13" xfId="0" applyNumberFormat="1" applyFont="1" applyFill="1" applyBorder="1" applyAlignment="1">
      <alignment horizontal="center" vertical="top"/>
    </xf>
    <xf numFmtId="49" fontId="3" fillId="0" borderId="14" xfId="0" applyNumberFormat="1" applyFont="1" applyBorder="1" applyAlignment="1">
      <alignment horizontal="center" vertical="top"/>
    </xf>
    <xf numFmtId="3" fontId="6" fillId="0" borderId="13" xfId="0" applyNumberFormat="1" applyFont="1" applyFill="1" applyBorder="1" applyAlignment="1">
      <alignment horizontal="center" vertical="top" wrapText="1"/>
    </xf>
    <xf numFmtId="3" fontId="6" fillId="3" borderId="13" xfId="0" applyNumberFormat="1" applyFont="1" applyFill="1" applyBorder="1" applyAlignment="1">
      <alignment horizontal="center" vertical="top" wrapText="1"/>
    </xf>
    <xf numFmtId="164" fontId="1" fillId="3" borderId="68" xfId="0" applyNumberFormat="1" applyFont="1" applyFill="1" applyBorder="1" applyAlignment="1">
      <alignment horizontal="center" vertical="top" wrapText="1"/>
    </xf>
    <xf numFmtId="3" fontId="4" fillId="3" borderId="38" xfId="0" applyNumberFormat="1" applyFont="1" applyFill="1" applyBorder="1" applyAlignment="1">
      <alignment horizontal="center" vertical="top" wrapText="1"/>
    </xf>
    <xf numFmtId="3" fontId="4" fillId="3" borderId="13" xfId="0" applyNumberFormat="1" applyFont="1" applyFill="1" applyBorder="1" applyAlignment="1">
      <alignment horizontal="center" vertical="top" wrapText="1"/>
    </xf>
    <xf numFmtId="3" fontId="4" fillId="3" borderId="53" xfId="0" applyNumberFormat="1" applyFont="1" applyFill="1" applyBorder="1" applyAlignment="1">
      <alignment horizontal="center" vertical="top" wrapText="1"/>
    </xf>
    <xf numFmtId="3" fontId="3" fillId="7" borderId="38" xfId="0" applyNumberFormat="1" applyFont="1" applyFill="1" applyBorder="1" applyAlignment="1">
      <alignment horizontal="center" vertical="top"/>
    </xf>
    <xf numFmtId="3" fontId="3" fillId="2" borderId="13" xfId="0" applyNumberFormat="1" applyFont="1" applyFill="1" applyBorder="1" applyAlignment="1">
      <alignment horizontal="center" vertical="top"/>
    </xf>
    <xf numFmtId="3" fontId="4" fillId="0" borderId="40" xfId="0" applyNumberFormat="1" applyFont="1" applyFill="1" applyBorder="1" applyAlignment="1">
      <alignment horizontal="left" vertical="top" wrapText="1"/>
    </xf>
    <xf numFmtId="49" fontId="3" fillId="0" borderId="14" xfId="0" applyNumberFormat="1" applyFont="1" applyBorder="1" applyAlignment="1">
      <alignment horizontal="center" vertical="top"/>
    </xf>
    <xf numFmtId="3" fontId="3" fillId="2" borderId="22" xfId="0" applyNumberFormat="1" applyFont="1" applyFill="1" applyBorder="1" applyAlignment="1">
      <alignment horizontal="center" vertical="top"/>
    </xf>
    <xf numFmtId="3" fontId="3" fillId="7" borderId="35" xfId="0" applyNumberFormat="1" applyFont="1" applyFill="1" applyBorder="1" applyAlignment="1">
      <alignment horizontal="center" vertical="top"/>
    </xf>
    <xf numFmtId="3" fontId="3" fillId="7" borderId="58" xfId="0" applyNumberFormat="1" applyFont="1" applyFill="1" applyBorder="1" applyAlignment="1">
      <alignment horizontal="center" vertical="top"/>
    </xf>
    <xf numFmtId="3" fontId="3" fillId="2" borderId="4" xfId="0" applyNumberFormat="1" applyFont="1" applyFill="1" applyBorder="1" applyAlignment="1">
      <alignment horizontal="center" vertical="top"/>
    </xf>
    <xf numFmtId="3" fontId="6" fillId="0" borderId="4" xfId="0" applyNumberFormat="1" applyFont="1" applyFill="1" applyBorder="1" applyAlignment="1">
      <alignment horizontal="center" vertical="top" wrapText="1"/>
    </xf>
    <xf numFmtId="0" fontId="4" fillId="3" borderId="4" xfId="0" applyFont="1" applyFill="1" applyBorder="1" applyAlignment="1">
      <alignment horizontal="center" vertical="top" wrapText="1"/>
    </xf>
    <xf numFmtId="49" fontId="3" fillId="0" borderId="5" xfId="0" applyNumberFormat="1" applyFont="1" applyBorder="1" applyAlignment="1">
      <alignment horizontal="center" vertical="top"/>
    </xf>
    <xf numFmtId="49" fontId="3" fillId="0" borderId="23" xfId="0" applyNumberFormat="1" applyFont="1" applyBorder="1" applyAlignment="1">
      <alignment horizontal="center" vertical="top"/>
    </xf>
    <xf numFmtId="3" fontId="4" fillId="3" borderId="47" xfId="0" applyNumberFormat="1" applyFont="1" applyFill="1" applyBorder="1" applyAlignment="1">
      <alignment horizontal="center" vertical="top" wrapText="1"/>
    </xf>
    <xf numFmtId="3" fontId="3" fillId="3" borderId="13" xfId="0" applyNumberFormat="1" applyFont="1" applyFill="1" applyBorder="1" applyAlignment="1">
      <alignment horizontal="center" vertical="top" wrapText="1"/>
    </xf>
    <xf numFmtId="3" fontId="4" fillId="3" borderId="16" xfId="0" applyNumberFormat="1" applyFont="1" applyFill="1" applyBorder="1" applyAlignment="1">
      <alignment horizontal="center" vertical="top" wrapText="1"/>
    </xf>
    <xf numFmtId="49" fontId="4" fillId="0" borderId="5" xfId="0" applyNumberFormat="1" applyFont="1" applyBorder="1" applyAlignment="1">
      <alignment horizontal="center" vertical="top"/>
    </xf>
    <xf numFmtId="49" fontId="4" fillId="0" borderId="23" xfId="0" applyNumberFormat="1" applyFont="1" applyBorder="1" applyAlignment="1">
      <alignment horizontal="center" vertical="top"/>
    </xf>
    <xf numFmtId="49" fontId="4" fillId="0" borderId="13" xfId="0" applyNumberFormat="1" applyFont="1" applyBorder="1" applyAlignment="1">
      <alignment horizontal="center" vertical="top"/>
    </xf>
    <xf numFmtId="3" fontId="6" fillId="3" borderId="13" xfId="0" applyNumberFormat="1" applyFont="1" applyFill="1" applyBorder="1" applyAlignment="1">
      <alignment horizontal="center" vertical="top" wrapText="1"/>
    </xf>
    <xf numFmtId="164" fontId="3" fillId="3" borderId="11" xfId="0" applyNumberFormat="1" applyFont="1" applyFill="1" applyBorder="1" applyAlignment="1">
      <alignment horizontal="center" vertical="top"/>
    </xf>
    <xf numFmtId="164" fontId="3" fillId="3" borderId="12" xfId="0" applyNumberFormat="1" applyFont="1" applyFill="1" applyBorder="1" applyAlignment="1">
      <alignment horizontal="center" vertical="top"/>
    </xf>
    <xf numFmtId="164" fontId="3" fillId="3" borderId="19" xfId="0" applyNumberFormat="1" applyFont="1" applyFill="1" applyBorder="1" applyAlignment="1">
      <alignment horizontal="center" vertical="top"/>
    </xf>
    <xf numFmtId="3" fontId="4" fillId="0" borderId="53" xfId="0" applyNumberFormat="1" applyFont="1" applyBorder="1" applyAlignment="1">
      <alignment horizontal="center" vertical="top"/>
    </xf>
    <xf numFmtId="3" fontId="4" fillId="3" borderId="22" xfId="0" applyNumberFormat="1" applyFont="1" applyFill="1" applyBorder="1" applyAlignment="1">
      <alignment vertical="top" wrapText="1"/>
    </xf>
    <xf numFmtId="164" fontId="4" fillId="3" borderId="7" xfId="0" applyNumberFormat="1" applyFont="1" applyFill="1" applyBorder="1" applyAlignment="1">
      <alignment horizontal="center" vertical="top" wrapText="1"/>
    </xf>
    <xf numFmtId="164" fontId="4" fillId="3" borderId="74" xfId="0" applyNumberFormat="1" applyFont="1" applyFill="1" applyBorder="1" applyAlignment="1">
      <alignment horizontal="center" vertical="top" wrapText="1"/>
    </xf>
    <xf numFmtId="3" fontId="2" fillId="0" borderId="22" xfId="0" applyNumberFormat="1" applyFont="1" applyBorder="1" applyAlignment="1">
      <alignment horizontal="center" vertical="top" wrapText="1"/>
    </xf>
    <xf numFmtId="3" fontId="4" fillId="0" borderId="81" xfId="0" applyNumberFormat="1" applyFont="1" applyFill="1" applyBorder="1" applyAlignment="1">
      <alignment horizontal="center" vertical="top" wrapText="1"/>
    </xf>
    <xf numFmtId="3" fontId="1" fillId="3" borderId="53" xfId="0" applyNumberFormat="1" applyFont="1" applyFill="1" applyBorder="1" applyAlignment="1">
      <alignment horizontal="center" vertical="top" wrapText="1"/>
    </xf>
    <xf numFmtId="164" fontId="4" fillId="3" borderId="73" xfId="0" applyNumberFormat="1" applyFont="1" applyFill="1" applyBorder="1" applyAlignment="1">
      <alignment horizontal="center" vertical="top"/>
    </xf>
    <xf numFmtId="0" fontId="4" fillId="3" borderId="42" xfId="0" applyFont="1" applyFill="1" applyBorder="1" applyAlignment="1">
      <alignment horizontal="center" vertical="top" wrapText="1"/>
    </xf>
    <xf numFmtId="0" fontId="4" fillId="3" borderId="42" xfId="0" applyFont="1" applyFill="1" applyBorder="1" applyAlignment="1">
      <alignment horizontal="center" vertical="top" wrapText="1"/>
    </xf>
    <xf numFmtId="3" fontId="1" fillId="3" borderId="48" xfId="0" applyNumberFormat="1" applyFont="1" applyFill="1" applyBorder="1" applyAlignment="1">
      <alignment vertical="top" wrapText="1"/>
    </xf>
    <xf numFmtId="3" fontId="23" fillId="3" borderId="51" xfId="0" applyNumberFormat="1" applyFont="1" applyFill="1" applyBorder="1" applyAlignment="1">
      <alignment horizontal="center" vertical="top" wrapText="1"/>
    </xf>
    <xf numFmtId="3" fontId="6" fillId="2" borderId="13" xfId="0" applyNumberFormat="1" applyFont="1" applyFill="1" applyBorder="1" applyAlignment="1">
      <alignment horizontal="center" vertical="top"/>
    </xf>
    <xf numFmtId="3" fontId="6" fillId="0" borderId="14" xfId="0" applyNumberFormat="1" applyFont="1" applyFill="1" applyBorder="1" applyAlignment="1">
      <alignment horizontal="center" vertical="top" wrapText="1"/>
    </xf>
    <xf numFmtId="3" fontId="1" fillId="3" borderId="53" xfId="0" applyNumberFormat="1" applyFont="1" applyFill="1" applyBorder="1" applyAlignment="1">
      <alignment horizontal="center" vertical="top" wrapText="1"/>
    </xf>
    <xf numFmtId="3" fontId="6" fillId="7" borderId="38" xfId="0" applyNumberFormat="1" applyFont="1" applyFill="1" applyBorder="1" applyAlignment="1">
      <alignment horizontal="center" vertical="top"/>
    </xf>
    <xf numFmtId="3" fontId="6" fillId="0" borderId="13" xfId="0" applyNumberFormat="1" applyFont="1" applyFill="1" applyBorder="1" applyAlignment="1">
      <alignment horizontal="center" vertical="top" wrapText="1"/>
    </xf>
    <xf numFmtId="3" fontId="22" fillId="0" borderId="40" xfId="0" applyNumberFormat="1" applyFont="1" applyBorder="1" applyAlignment="1">
      <alignment horizontal="left" vertical="top"/>
    </xf>
    <xf numFmtId="3" fontId="22" fillId="0" borderId="0" xfId="0" applyNumberFormat="1" applyFont="1" applyAlignment="1">
      <alignment horizontal="left" vertical="top"/>
    </xf>
    <xf numFmtId="3" fontId="4" fillId="0" borderId="15" xfId="0" applyNumberFormat="1" applyFont="1" applyBorder="1" applyAlignment="1">
      <alignment horizontal="center" vertical="top" wrapText="1"/>
    </xf>
    <xf numFmtId="164" fontId="4" fillId="3" borderId="72" xfId="0" applyNumberFormat="1" applyFont="1" applyFill="1" applyBorder="1" applyAlignment="1">
      <alignment horizontal="center" vertical="top"/>
    </xf>
    <xf numFmtId="3" fontId="4" fillId="3" borderId="26" xfId="0" applyNumberFormat="1" applyFont="1" applyFill="1" applyBorder="1" applyAlignment="1">
      <alignment horizontal="center" vertical="top"/>
    </xf>
    <xf numFmtId="164" fontId="4" fillId="3" borderId="26" xfId="0" applyNumberFormat="1" applyFont="1" applyFill="1" applyBorder="1" applyAlignment="1">
      <alignment horizontal="center" vertical="top"/>
    </xf>
    <xf numFmtId="3" fontId="4" fillId="3" borderId="44" xfId="0" applyNumberFormat="1" applyFont="1" applyFill="1" applyBorder="1" applyAlignment="1">
      <alignment horizontal="center" vertical="top" wrapText="1"/>
    </xf>
    <xf numFmtId="3" fontId="4" fillId="3" borderId="43" xfId="0" applyNumberFormat="1" applyFont="1" applyFill="1" applyBorder="1" applyAlignment="1">
      <alignment horizontal="center" vertical="top" wrapText="1"/>
    </xf>
    <xf numFmtId="3" fontId="4" fillId="3" borderId="42" xfId="0" applyNumberFormat="1" applyFont="1" applyFill="1" applyBorder="1" applyAlignment="1">
      <alignment horizontal="center" vertical="top" wrapText="1"/>
    </xf>
    <xf numFmtId="3" fontId="4" fillId="3" borderId="13" xfId="0" applyNumberFormat="1" applyFont="1" applyFill="1" applyBorder="1" applyAlignment="1">
      <alignment horizontal="center" vertical="top" wrapText="1"/>
    </xf>
    <xf numFmtId="3" fontId="4" fillId="3" borderId="44" xfId="0" applyNumberFormat="1" applyFont="1" applyFill="1" applyBorder="1" applyAlignment="1">
      <alignment horizontal="center" vertical="top"/>
    </xf>
    <xf numFmtId="0" fontId="4" fillId="3" borderId="59" xfId="0" applyFont="1" applyFill="1" applyBorder="1" applyAlignment="1">
      <alignment horizontal="center" vertical="top" wrapText="1"/>
    </xf>
    <xf numFmtId="3" fontId="1" fillId="3" borderId="43" xfId="0" applyNumberFormat="1" applyFont="1" applyFill="1" applyBorder="1" applyAlignment="1">
      <alignment horizontal="center" vertical="top" wrapText="1"/>
    </xf>
    <xf numFmtId="0" fontId="4" fillId="3" borderId="22" xfId="0" applyFont="1" applyFill="1" applyBorder="1" applyAlignment="1">
      <alignment horizontal="center" vertical="top" wrapText="1"/>
    </xf>
    <xf numFmtId="3" fontId="1" fillId="3" borderId="53" xfId="0" applyNumberFormat="1" applyFont="1" applyFill="1" applyBorder="1" applyAlignment="1">
      <alignment horizontal="center" vertical="top" wrapText="1"/>
    </xf>
    <xf numFmtId="3" fontId="1" fillId="3" borderId="42" xfId="0" applyNumberFormat="1" applyFont="1" applyFill="1" applyBorder="1" applyAlignment="1">
      <alignment horizontal="center" vertical="top" wrapText="1"/>
    </xf>
    <xf numFmtId="3" fontId="1" fillId="3" borderId="49" xfId="0" applyNumberFormat="1" applyFont="1" applyFill="1" applyBorder="1" applyAlignment="1">
      <alignment horizontal="center" vertical="top" wrapText="1"/>
    </xf>
    <xf numFmtId="3" fontId="1" fillId="3" borderId="44" xfId="0" applyNumberFormat="1" applyFont="1" applyFill="1" applyBorder="1" applyAlignment="1">
      <alignment horizontal="center" vertical="top" wrapText="1"/>
    </xf>
    <xf numFmtId="3" fontId="1" fillId="3" borderId="52" xfId="0" applyNumberFormat="1" applyFont="1" applyFill="1" applyBorder="1" applyAlignment="1">
      <alignment horizontal="center" vertical="top" wrapText="1"/>
    </xf>
    <xf numFmtId="3" fontId="4" fillId="3" borderId="52" xfId="0" applyNumberFormat="1" applyFont="1" applyFill="1" applyBorder="1" applyAlignment="1">
      <alignment horizontal="center" vertical="top"/>
    </xf>
    <xf numFmtId="3" fontId="1" fillId="3" borderId="31" xfId="0" applyNumberFormat="1" applyFont="1" applyFill="1" applyBorder="1" applyAlignment="1">
      <alignment horizontal="center" vertical="top" wrapText="1"/>
    </xf>
    <xf numFmtId="3" fontId="3" fillId="7" borderId="38" xfId="0" applyNumberFormat="1" applyFont="1" applyFill="1" applyBorder="1" applyAlignment="1">
      <alignment horizontal="center" vertical="top"/>
    </xf>
    <xf numFmtId="49" fontId="3" fillId="7" borderId="38" xfId="0" applyNumberFormat="1" applyFont="1" applyFill="1" applyBorder="1" applyAlignment="1">
      <alignment horizontal="center" vertical="top"/>
    </xf>
    <xf numFmtId="49" fontId="3" fillId="2" borderId="13" xfId="0" applyNumberFormat="1" applyFont="1" applyFill="1" applyBorder="1" applyAlignment="1">
      <alignment horizontal="center" vertical="top"/>
    </xf>
    <xf numFmtId="49" fontId="3" fillId="0" borderId="14" xfId="0" applyNumberFormat="1" applyFont="1" applyBorder="1" applyAlignment="1">
      <alignment horizontal="center" vertical="top"/>
    </xf>
    <xf numFmtId="49" fontId="3" fillId="0" borderId="14" xfId="0" applyNumberFormat="1" applyFont="1" applyBorder="1" applyAlignment="1">
      <alignment horizontal="center" vertical="top" wrapText="1"/>
    </xf>
    <xf numFmtId="3" fontId="6" fillId="0" borderId="13" xfId="0" applyNumberFormat="1" applyFont="1" applyFill="1" applyBorder="1" applyAlignment="1">
      <alignment horizontal="center" vertical="top" wrapText="1"/>
    </xf>
    <xf numFmtId="0" fontId="1" fillId="3" borderId="39" xfId="0" applyFont="1" applyFill="1" applyBorder="1" applyAlignment="1">
      <alignment horizontal="center" vertical="top" wrapText="1"/>
    </xf>
    <xf numFmtId="164" fontId="4" fillId="0" borderId="29"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3" fontId="4" fillId="0" borderId="29" xfId="0" applyNumberFormat="1" applyFont="1" applyFill="1" applyBorder="1" applyAlignment="1">
      <alignment vertical="top" wrapText="1"/>
    </xf>
    <xf numFmtId="0" fontId="4" fillId="3" borderId="4" xfId="0" applyFont="1" applyFill="1" applyBorder="1" applyAlignment="1">
      <alignment horizontal="center" vertical="top" wrapText="1"/>
    </xf>
    <xf numFmtId="0" fontId="4" fillId="3" borderId="60" xfId="0" applyFont="1" applyFill="1" applyBorder="1" applyAlignment="1">
      <alignment horizontal="center" vertical="top" wrapText="1"/>
    </xf>
    <xf numFmtId="3" fontId="6" fillId="0" borderId="13" xfId="0" applyNumberFormat="1" applyFont="1" applyFill="1" applyBorder="1" applyAlignment="1">
      <alignment horizontal="center" vertical="top" wrapText="1"/>
    </xf>
    <xf numFmtId="0" fontId="4" fillId="3" borderId="16" xfId="0" applyFont="1" applyFill="1" applyBorder="1" applyAlignment="1">
      <alignment horizontal="center" vertical="top" wrapText="1"/>
    </xf>
    <xf numFmtId="164" fontId="1" fillId="3" borderId="47" xfId="0" applyNumberFormat="1" applyFont="1" applyFill="1" applyBorder="1" applyAlignment="1">
      <alignment horizontal="center" vertical="top"/>
    </xf>
    <xf numFmtId="0" fontId="22" fillId="3" borderId="0" xfId="0" applyFont="1" applyFill="1" applyBorder="1" applyAlignment="1">
      <alignment horizontal="center" vertical="top" wrapText="1"/>
    </xf>
    <xf numFmtId="164" fontId="23" fillId="3" borderId="73" xfId="0" applyNumberFormat="1" applyFont="1" applyFill="1" applyBorder="1" applyAlignment="1">
      <alignment horizontal="center" vertical="top"/>
    </xf>
    <xf numFmtId="164" fontId="23" fillId="3" borderId="2" xfId="0" applyNumberFormat="1" applyFont="1" applyFill="1" applyBorder="1" applyAlignment="1">
      <alignment horizontal="center" vertical="top"/>
    </xf>
    <xf numFmtId="164" fontId="23" fillId="3" borderId="3" xfId="0" applyNumberFormat="1" applyFont="1" applyFill="1" applyBorder="1" applyAlignment="1">
      <alignment horizontal="center" vertical="top"/>
    </xf>
    <xf numFmtId="164" fontId="22" fillId="0" borderId="2" xfId="0" applyNumberFormat="1" applyFont="1" applyBorder="1" applyAlignment="1">
      <alignment horizontal="center" vertical="top"/>
    </xf>
    <xf numFmtId="164" fontId="22" fillId="0" borderId="3" xfId="0" applyNumberFormat="1" applyFont="1" applyBorder="1" applyAlignment="1">
      <alignment horizontal="center" vertical="top"/>
    </xf>
    <xf numFmtId="164" fontId="22" fillId="0" borderId="28" xfId="0" applyNumberFormat="1" applyFont="1" applyBorder="1" applyAlignment="1">
      <alignment horizontal="center" vertical="top"/>
    </xf>
    <xf numFmtId="0" fontId="1" fillId="3" borderId="53" xfId="0" applyFont="1" applyFill="1" applyBorder="1" applyAlignment="1">
      <alignment horizontal="center" vertical="top" wrapText="1"/>
    </xf>
    <xf numFmtId="3" fontId="4" fillId="3" borderId="44" xfId="0" applyNumberFormat="1" applyFont="1" applyFill="1" applyBorder="1" applyAlignment="1">
      <alignment horizontal="center" vertical="top" wrapText="1"/>
    </xf>
    <xf numFmtId="3" fontId="4" fillId="3" borderId="52" xfId="0" applyNumberFormat="1" applyFont="1" applyFill="1" applyBorder="1" applyAlignment="1">
      <alignment horizontal="center" vertical="top" wrapText="1"/>
    </xf>
    <xf numFmtId="3" fontId="4" fillId="3" borderId="43" xfId="0" applyNumberFormat="1" applyFont="1" applyFill="1" applyBorder="1" applyAlignment="1">
      <alignment horizontal="center" vertical="top" wrapText="1"/>
    </xf>
    <xf numFmtId="3" fontId="4" fillId="3" borderId="49" xfId="0" applyNumberFormat="1" applyFont="1" applyFill="1" applyBorder="1" applyAlignment="1">
      <alignment horizontal="center" vertical="top" wrapText="1"/>
    </xf>
    <xf numFmtId="0" fontId="4" fillId="3" borderId="22" xfId="0" applyFont="1" applyFill="1" applyBorder="1" applyAlignment="1">
      <alignment horizontal="center" vertical="top" wrapText="1"/>
    </xf>
    <xf numFmtId="3" fontId="4" fillId="3" borderId="13" xfId="0" applyNumberFormat="1" applyFont="1" applyFill="1" applyBorder="1" applyAlignment="1">
      <alignment horizontal="center" vertical="top" wrapText="1"/>
    </xf>
    <xf numFmtId="3" fontId="4" fillId="3" borderId="53" xfId="0" applyNumberFormat="1" applyFont="1" applyFill="1" applyBorder="1" applyAlignment="1">
      <alignment horizontal="center" vertical="top" wrapText="1"/>
    </xf>
    <xf numFmtId="0" fontId="4" fillId="3" borderId="25" xfId="0" applyFont="1" applyFill="1" applyBorder="1" applyAlignment="1">
      <alignment vertical="top" wrapText="1"/>
    </xf>
    <xf numFmtId="3" fontId="6" fillId="3" borderId="13" xfId="0" applyNumberFormat="1" applyFont="1" applyFill="1" applyBorder="1" applyAlignment="1">
      <alignment horizontal="center" vertical="top" wrapText="1"/>
    </xf>
    <xf numFmtId="0" fontId="1" fillId="3" borderId="30" xfId="0" applyFont="1" applyFill="1" applyBorder="1" applyAlignment="1">
      <alignment horizontal="left" vertical="top" wrapText="1"/>
    </xf>
    <xf numFmtId="3" fontId="4" fillId="3" borderId="82" xfId="0" applyNumberFormat="1" applyFont="1" applyFill="1" applyBorder="1" applyAlignment="1">
      <alignment horizontal="center" vertical="top" wrapText="1"/>
    </xf>
    <xf numFmtId="3" fontId="4" fillId="3" borderId="83" xfId="0" applyNumberFormat="1" applyFont="1" applyFill="1" applyBorder="1" applyAlignment="1">
      <alignment horizontal="center" vertical="top" wrapText="1"/>
    </xf>
    <xf numFmtId="3" fontId="4" fillId="3" borderId="84" xfId="0" applyNumberFormat="1" applyFont="1" applyFill="1" applyBorder="1" applyAlignment="1">
      <alignment horizontal="center" vertical="top" wrapText="1"/>
    </xf>
    <xf numFmtId="164" fontId="4" fillId="3" borderId="35" xfId="0" applyNumberFormat="1" applyFont="1" applyFill="1" applyBorder="1" applyAlignment="1">
      <alignment horizontal="center" vertical="top" wrapText="1"/>
    </xf>
    <xf numFmtId="164" fontId="4" fillId="3" borderId="35" xfId="0" applyNumberFormat="1" applyFont="1" applyFill="1" applyBorder="1" applyAlignment="1">
      <alignment horizontal="center" vertical="top"/>
    </xf>
    <xf numFmtId="165" fontId="1" fillId="3" borderId="64" xfId="0" applyNumberFormat="1" applyFont="1" applyFill="1" applyBorder="1" applyAlignment="1">
      <alignment horizontal="center" vertical="top" wrapText="1"/>
    </xf>
    <xf numFmtId="3" fontId="18" fillId="3" borderId="14" xfId="0" applyNumberFormat="1" applyFont="1" applyFill="1" applyBorder="1" applyAlignment="1">
      <alignment horizontal="left" vertical="top" wrapText="1"/>
    </xf>
    <xf numFmtId="0" fontId="4" fillId="3" borderId="47" xfId="0" applyFont="1" applyFill="1" applyBorder="1" applyAlignment="1">
      <alignment horizontal="left" vertical="top" wrapText="1"/>
    </xf>
    <xf numFmtId="3" fontId="9" fillId="0" borderId="0" xfId="0" applyNumberFormat="1" applyFont="1" applyAlignment="1">
      <alignment horizontal="left" vertical="top" wrapText="1"/>
    </xf>
    <xf numFmtId="3" fontId="1" fillId="3" borderId="42" xfId="0" applyNumberFormat="1" applyFont="1" applyFill="1" applyBorder="1" applyAlignment="1">
      <alignment horizontal="center" vertical="top" wrapText="1"/>
    </xf>
    <xf numFmtId="3" fontId="1" fillId="3" borderId="51" xfId="0" applyNumberFormat="1" applyFont="1" applyFill="1" applyBorder="1" applyAlignment="1">
      <alignment horizontal="center" vertical="top" wrapText="1"/>
    </xf>
    <xf numFmtId="3" fontId="1" fillId="3" borderId="43" xfId="0" applyNumberFormat="1" applyFont="1" applyFill="1" applyBorder="1" applyAlignment="1">
      <alignment horizontal="center" vertical="top" wrapText="1"/>
    </xf>
    <xf numFmtId="3" fontId="1" fillId="3" borderId="49" xfId="0" applyNumberFormat="1" applyFont="1" applyFill="1" applyBorder="1" applyAlignment="1">
      <alignment horizontal="center" vertical="top" wrapText="1"/>
    </xf>
    <xf numFmtId="3" fontId="4" fillId="3" borderId="44" xfId="0" applyNumberFormat="1" applyFont="1" applyFill="1" applyBorder="1" applyAlignment="1">
      <alignment horizontal="center" vertical="top" wrapText="1"/>
    </xf>
    <xf numFmtId="3" fontId="4" fillId="3" borderId="52" xfId="0" applyNumberFormat="1" applyFont="1" applyFill="1" applyBorder="1" applyAlignment="1">
      <alignment horizontal="center" vertical="top" wrapText="1"/>
    </xf>
    <xf numFmtId="3" fontId="4" fillId="3" borderId="42" xfId="0" applyNumberFormat="1" applyFont="1" applyFill="1" applyBorder="1" applyAlignment="1">
      <alignment horizontal="center" vertical="top" wrapText="1"/>
    </xf>
    <xf numFmtId="3" fontId="4" fillId="3" borderId="38" xfId="0" applyNumberFormat="1" applyFont="1" applyFill="1" applyBorder="1" applyAlignment="1">
      <alignment horizontal="center" vertical="top" wrapText="1"/>
    </xf>
    <xf numFmtId="3" fontId="4" fillId="3" borderId="51" xfId="0" applyNumberFormat="1" applyFont="1" applyFill="1" applyBorder="1" applyAlignment="1">
      <alignment horizontal="center" vertical="top" wrapText="1"/>
    </xf>
    <xf numFmtId="3" fontId="4" fillId="3" borderId="43" xfId="0" applyNumberFormat="1" applyFont="1" applyFill="1" applyBorder="1" applyAlignment="1">
      <alignment horizontal="center" vertical="top" wrapText="1"/>
    </xf>
    <xf numFmtId="3" fontId="4" fillId="3" borderId="13" xfId="0" applyNumberFormat="1" applyFont="1" applyFill="1" applyBorder="1" applyAlignment="1">
      <alignment horizontal="center" vertical="top" wrapText="1"/>
    </xf>
    <xf numFmtId="3" fontId="4" fillId="3" borderId="49" xfId="0" applyNumberFormat="1" applyFont="1" applyFill="1" applyBorder="1" applyAlignment="1">
      <alignment horizontal="center" vertical="top" wrapText="1"/>
    </xf>
    <xf numFmtId="3" fontId="4" fillId="3" borderId="53" xfId="0" applyNumberFormat="1" applyFont="1" applyFill="1" applyBorder="1" applyAlignment="1">
      <alignment horizontal="center" vertical="top" wrapText="1"/>
    </xf>
    <xf numFmtId="3" fontId="6" fillId="2" borderId="13" xfId="0" applyNumberFormat="1" applyFont="1" applyFill="1" applyBorder="1" applyAlignment="1">
      <alignment horizontal="center" vertical="top"/>
    </xf>
    <xf numFmtId="3" fontId="4" fillId="3" borderId="41" xfId="0" applyNumberFormat="1" applyFont="1" applyFill="1" applyBorder="1" applyAlignment="1">
      <alignment horizontal="left" vertical="top" wrapText="1"/>
    </xf>
    <xf numFmtId="3" fontId="3" fillId="7" borderId="38" xfId="0" applyNumberFormat="1" applyFont="1" applyFill="1" applyBorder="1" applyAlignment="1">
      <alignment horizontal="center" vertical="top"/>
    </xf>
    <xf numFmtId="3" fontId="3" fillId="2" borderId="13" xfId="0" applyNumberFormat="1" applyFont="1" applyFill="1" applyBorder="1" applyAlignment="1">
      <alignment horizontal="center" vertical="top"/>
    </xf>
    <xf numFmtId="3" fontId="4" fillId="2" borderId="9" xfId="0" applyNumberFormat="1" applyFont="1" applyFill="1" applyBorder="1" applyAlignment="1">
      <alignment horizontal="center" vertical="top"/>
    </xf>
    <xf numFmtId="0" fontId="1" fillId="3" borderId="43" xfId="0" applyFont="1" applyFill="1" applyBorder="1" applyAlignment="1">
      <alignment horizontal="center" vertical="top" wrapText="1"/>
    </xf>
    <xf numFmtId="3" fontId="6" fillId="0" borderId="14" xfId="0" applyNumberFormat="1" applyFont="1" applyFill="1" applyBorder="1" applyAlignment="1">
      <alignment horizontal="center" vertical="top" wrapText="1"/>
    </xf>
    <xf numFmtId="0" fontId="4" fillId="3" borderId="40" xfId="0" applyFont="1" applyFill="1" applyBorder="1" applyAlignment="1">
      <alignment horizontal="left" vertical="top" wrapText="1"/>
    </xf>
    <xf numFmtId="3" fontId="4" fillId="0" borderId="41" xfId="0" applyNumberFormat="1" applyFont="1" applyFill="1" applyBorder="1" applyAlignment="1">
      <alignment horizontal="left" vertical="top" wrapText="1"/>
    </xf>
    <xf numFmtId="49" fontId="3" fillId="7" borderId="38" xfId="0" applyNumberFormat="1" applyFont="1" applyFill="1" applyBorder="1" applyAlignment="1">
      <alignment horizontal="center" vertical="top"/>
    </xf>
    <xf numFmtId="49" fontId="3" fillId="2" borderId="13" xfId="0" applyNumberFormat="1" applyFont="1" applyFill="1" applyBorder="1" applyAlignment="1">
      <alignment horizontal="center" vertical="top"/>
    </xf>
    <xf numFmtId="49" fontId="3" fillId="0" borderId="14" xfId="0" applyNumberFormat="1" applyFont="1" applyBorder="1" applyAlignment="1">
      <alignment horizontal="center" vertical="top"/>
    </xf>
    <xf numFmtId="3" fontId="3" fillId="2" borderId="22" xfId="0" applyNumberFormat="1" applyFont="1" applyFill="1" applyBorder="1" applyAlignment="1">
      <alignment horizontal="center" vertical="top"/>
    </xf>
    <xf numFmtId="3" fontId="3" fillId="7" borderId="35" xfId="0" applyNumberFormat="1" applyFont="1" applyFill="1" applyBorder="1" applyAlignment="1">
      <alignment horizontal="center" vertical="top"/>
    </xf>
    <xf numFmtId="3" fontId="3" fillId="7" borderId="58" xfId="0" applyNumberFormat="1" applyFont="1" applyFill="1" applyBorder="1" applyAlignment="1">
      <alignment horizontal="center" vertical="top"/>
    </xf>
    <xf numFmtId="3" fontId="3" fillId="2" borderId="4" xfId="0" applyNumberFormat="1" applyFont="1" applyFill="1" applyBorder="1" applyAlignment="1">
      <alignment horizontal="center" vertical="top"/>
    </xf>
    <xf numFmtId="3" fontId="4" fillId="3" borderId="61" xfId="0" applyNumberFormat="1" applyFont="1" applyFill="1" applyBorder="1" applyAlignment="1">
      <alignment horizontal="left" vertical="top" wrapText="1"/>
    </xf>
    <xf numFmtId="49" fontId="3" fillId="0" borderId="14" xfId="0" applyNumberFormat="1" applyFont="1" applyBorder="1" applyAlignment="1">
      <alignment horizontal="center" vertical="top" wrapText="1"/>
    </xf>
    <xf numFmtId="49" fontId="3" fillId="0" borderId="23" xfId="0" applyNumberFormat="1" applyFont="1" applyBorder="1" applyAlignment="1">
      <alignment horizontal="center" vertical="top" wrapText="1"/>
    </xf>
    <xf numFmtId="3" fontId="1" fillId="3" borderId="41" xfId="0" applyNumberFormat="1" applyFont="1" applyFill="1" applyBorder="1" applyAlignment="1">
      <alignment horizontal="left" vertical="top" wrapText="1"/>
    </xf>
    <xf numFmtId="3" fontId="1" fillId="3" borderId="40" xfId="0" applyNumberFormat="1" applyFont="1" applyFill="1" applyBorder="1" applyAlignment="1">
      <alignment horizontal="left" vertical="top" wrapText="1"/>
    </xf>
    <xf numFmtId="3" fontId="4" fillId="0" borderId="21" xfId="0" applyNumberFormat="1" applyFont="1" applyBorder="1" applyAlignment="1">
      <alignment horizontal="center" vertical="center" textRotation="90" wrapText="1"/>
    </xf>
    <xf numFmtId="3" fontId="6" fillId="0" borderId="4" xfId="0" applyNumberFormat="1" applyFont="1" applyFill="1" applyBorder="1" applyAlignment="1">
      <alignment horizontal="center" vertical="top" wrapText="1"/>
    </xf>
    <xf numFmtId="3" fontId="6" fillId="0" borderId="22" xfId="0" applyNumberFormat="1" applyFont="1" applyFill="1" applyBorder="1" applyAlignment="1">
      <alignment horizontal="center" vertical="top" wrapText="1"/>
    </xf>
    <xf numFmtId="3" fontId="6" fillId="0" borderId="5" xfId="0" applyNumberFormat="1" applyFont="1" applyFill="1" applyBorder="1" applyAlignment="1">
      <alignment horizontal="center" vertical="top" wrapText="1"/>
    </xf>
    <xf numFmtId="0" fontId="4" fillId="3" borderId="4" xfId="0" applyFont="1" applyFill="1" applyBorder="1" applyAlignment="1">
      <alignment horizontal="center" vertical="top" wrapText="1"/>
    </xf>
    <xf numFmtId="0" fontId="4" fillId="3" borderId="22" xfId="0" applyFont="1" applyFill="1" applyBorder="1" applyAlignment="1">
      <alignment horizontal="center" vertical="top" wrapText="1"/>
    </xf>
    <xf numFmtId="0" fontId="4" fillId="3" borderId="60" xfId="0" applyFont="1" applyFill="1" applyBorder="1" applyAlignment="1">
      <alignment horizontal="center" vertical="top" wrapText="1"/>
    </xf>
    <xf numFmtId="0" fontId="4" fillId="3" borderId="59" xfId="0" applyFont="1" applyFill="1" applyBorder="1" applyAlignment="1">
      <alignment horizontal="center" vertical="top" wrapText="1"/>
    </xf>
    <xf numFmtId="3" fontId="1" fillId="3" borderId="53" xfId="0" applyNumberFormat="1" applyFont="1" applyFill="1" applyBorder="1" applyAlignment="1">
      <alignment horizontal="center" vertical="top" wrapText="1"/>
    </xf>
    <xf numFmtId="49" fontId="3" fillId="0" borderId="5" xfId="0" applyNumberFormat="1" applyFont="1" applyBorder="1" applyAlignment="1">
      <alignment horizontal="center" vertical="top"/>
    </xf>
    <xf numFmtId="49" fontId="3" fillId="0" borderId="23" xfId="0" applyNumberFormat="1" applyFont="1" applyBorder="1" applyAlignment="1">
      <alignment horizontal="center" vertical="top"/>
    </xf>
    <xf numFmtId="3" fontId="1" fillId="3" borderId="16" xfId="0" applyNumberFormat="1" applyFont="1" applyFill="1" applyBorder="1" applyAlignment="1">
      <alignment horizontal="left" vertical="top" wrapText="1"/>
    </xf>
    <xf numFmtId="3" fontId="4" fillId="2" borderId="8" xfId="0" applyNumberFormat="1" applyFont="1" applyFill="1" applyBorder="1" applyAlignment="1">
      <alignment horizontal="center" vertical="top"/>
    </xf>
    <xf numFmtId="3" fontId="4" fillId="0" borderId="48" xfId="0" applyNumberFormat="1" applyFont="1" applyFill="1" applyBorder="1" applyAlignment="1">
      <alignment horizontal="left" vertical="top" wrapText="1"/>
    </xf>
    <xf numFmtId="3" fontId="1" fillId="3" borderId="25" xfId="0" applyNumberFormat="1" applyFont="1" applyFill="1" applyBorder="1" applyAlignment="1">
      <alignment horizontal="left" vertical="top" wrapText="1"/>
    </xf>
    <xf numFmtId="3" fontId="1" fillId="3" borderId="22" xfId="0" applyNumberFormat="1" applyFont="1" applyFill="1" applyBorder="1" applyAlignment="1">
      <alignment horizontal="center" vertical="top" wrapText="1"/>
    </xf>
    <xf numFmtId="3" fontId="4" fillId="3" borderId="14" xfId="0" applyNumberFormat="1" applyFont="1" applyFill="1" applyBorder="1" applyAlignment="1">
      <alignment horizontal="left" vertical="top" wrapText="1"/>
    </xf>
    <xf numFmtId="3" fontId="4" fillId="3" borderId="29" xfId="0" applyNumberFormat="1" applyFont="1" applyFill="1" applyBorder="1" applyAlignment="1">
      <alignment horizontal="left" vertical="top" wrapText="1"/>
    </xf>
    <xf numFmtId="3" fontId="4" fillId="3" borderId="18" xfId="0" applyNumberFormat="1" applyFont="1" applyFill="1" applyBorder="1" applyAlignment="1">
      <alignment horizontal="left" vertical="top" wrapText="1"/>
    </xf>
    <xf numFmtId="3" fontId="4" fillId="8" borderId="9" xfId="0" applyNumberFormat="1" applyFont="1" applyFill="1" applyBorder="1" applyAlignment="1">
      <alignment horizontal="center" vertical="center" wrapText="1"/>
    </xf>
    <xf numFmtId="3" fontId="4" fillId="8" borderId="10" xfId="0" applyNumberFormat="1" applyFont="1" applyFill="1" applyBorder="1" applyAlignment="1">
      <alignment horizontal="center" vertical="center" wrapText="1"/>
    </xf>
    <xf numFmtId="3" fontId="4" fillId="7" borderId="9" xfId="0" applyNumberFormat="1" applyFont="1" applyFill="1" applyBorder="1" applyAlignment="1">
      <alignment horizontal="center" vertical="top"/>
    </xf>
    <xf numFmtId="0" fontId="4" fillId="3" borderId="44" xfId="0" applyFont="1" applyFill="1" applyBorder="1" applyAlignment="1">
      <alignment horizontal="center" vertical="top" wrapText="1"/>
    </xf>
    <xf numFmtId="0" fontId="4" fillId="3" borderId="52" xfId="0" applyFont="1" applyFill="1" applyBorder="1" applyAlignment="1">
      <alignment horizontal="center" vertical="top" wrapText="1"/>
    </xf>
    <xf numFmtId="3" fontId="6" fillId="3" borderId="63" xfId="0" applyNumberFormat="1" applyFont="1" applyFill="1" applyBorder="1" applyAlignment="1">
      <alignment horizontal="center" vertical="top" wrapText="1"/>
    </xf>
    <xf numFmtId="3" fontId="6" fillId="3" borderId="65" xfId="0" applyNumberFormat="1" applyFont="1" applyFill="1" applyBorder="1" applyAlignment="1">
      <alignment horizontal="center" vertical="top" wrapText="1"/>
    </xf>
    <xf numFmtId="3" fontId="6" fillId="7" borderId="38" xfId="0" applyNumberFormat="1" applyFont="1" applyFill="1" applyBorder="1" applyAlignment="1">
      <alignment horizontal="center" vertical="top"/>
    </xf>
    <xf numFmtId="0" fontId="4" fillId="3" borderId="42" xfId="0" applyFont="1" applyFill="1" applyBorder="1" applyAlignment="1">
      <alignment horizontal="center" vertical="top" wrapText="1"/>
    </xf>
    <xf numFmtId="0" fontId="4" fillId="3" borderId="51" xfId="0" applyFont="1" applyFill="1" applyBorder="1" applyAlignment="1">
      <alignment horizontal="center" vertical="top" wrapText="1"/>
    </xf>
    <xf numFmtId="0" fontId="4" fillId="3" borderId="43" xfId="0" applyFont="1" applyFill="1" applyBorder="1" applyAlignment="1">
      <alignment horizontal="center" vertical="top" wrapText="1"/>
    </xf>
    <xf numFmtId="0" fontId="4" fillId="3" borderId="49" xfId="0" applyFont="1" applyFill="1" applyBorder="1" applyAlignment="1">
      <alignment horizontal="center" vertical="top" wrapText="1"/>
    </xf>
    <xf numFmtId="0" fontId="1" fillId="3" borderId="53" xfId="0" applyFont="1" applyFill="1" applyBorder="1" applyAlignment="1">
      <alignment horizontal="center" vertical="top" wrapText="1"/>
    </xf>
    <xf numFmtId="3" fontId="1" fillId="3" borderId="14" xfId="0" applyNumberFormat="1" applyFont="1" applyFill="1" applyBorder="1" applyAlignment="1">
      <alignment horizontal="left" vertical="top" wrapText="1"/>
    </xf>
    <xf numFmtId="3" fontId="22" fillId="0" borderId="40" xfId="0" applyNumberFormat="1" applyFont="1" applyBorder="1" applyAlignment="1">
      <alignment horizontal="left" vertical="top"/>
    </xf>
    <xf numFmtId="3" fontId="22" fillId="0" borderId="0" xfId="0" applyNumberFormat="1" applyFont="1" applyAlignment="1">
      <alignment horizontal="left" vertical="top"/>
    </xf>
    <xf numFmtId="3" fontId="1" fillId="3" borderId="13" xfId="0" applyNumberFormat="1" applyFont="1" applyFill="1" applyBorder="1" applyAlignment="1">
      <alignment horizontal="left" vertical="top" wrapText="1"/>
    </xf>
    <xf numFmtId="3" fontId="4" fillId="3" borderId="65" xfId="0" applyNumberFormat="1" applyFont="1" applyFill="1" applyBorder="1" applyAlignment="1">
      <alignment horizontal="left" vertical="top" wrapText="1"/>
    </xf>
    <xf numFmtId="3" fontId="4" fillId="3" borderId="30" xfId="0" applyNumberFormat="1" applyFont="1" applyFill="1" applyBorder="1" applyAlignment="1">
      <alignment horizontal="left" vertical="top" wrapText="1"/>
    </xf>
    <xf numFmtId="3" fontId="4" fillId="3" borderId="0" xfId="0" applyNumberFormat="1" applyFont="1" applyFill="1" applyBorder="1" applyAlignment="1">
      <alignment horizontal="left" vertical="top" wrapText="1"/>
    </xf>
    <xf numFmtId="3" fontId="4" fillId="3" borderId="50" xfId="0" applyNumberFormat="1" applyFont="1" applyFill="1" applyBorder="1" applyAlignment="1">
      <alignment horizontal="left" vertical="top" wrapText="1"/>
    </xf>
    <xf numFmtId="3" fontId="1" fillId="3" borderId="31" xfId="0" applyNumberFormat="1" applyFont="1" applyFill="1" applyBorder="1" applyAlignment="1">
      <alignment horizontal="center" vertical="top" wrapText="1"/>
    </xf>
    <xf numFmtId="3" fontId="1" fillId="3" borderId="15" xfId="0" applyNumberFormat="1" applyFont="1" applyFill="1" applyBorder="1" applyAlignment="1">
      <alignment horizontal="center" vertical="top" wrapText="1"/>
    </xf>
    <xf numFmtId="0" fontId="1" fillId="3" borderId="30" xfId="0" applyFont="1" applyFill="1" applyBorder="1" applyAlignment="1">
      <alignment horizontal="left" vertical="top" wrapText="1"/>
    </xf>
    <xf numFmtId="0" fontId="4" fillId="3" borderId="50" xfId="0" applyFont="1" applyFill="1" applyBorder="1" applyAlignment="1">
      <alignment horizontal="left" vertical="top" wrapText="1"/>
    </xf>
    <xf numFmtId="3" fontId="4" fillId="0" borderId="63" xfId="0" applyNumberFormat="1" applyFont="1" applyFill="1" applyBorder="1" applyAlignment="1">
      <alignment horizontal="left" vertical="top" wrapText="1"/>
    </xf>
    <xf numFmtId="3" fontId="1" fillId="0" borderId="14" xfId="0" applyNumberFormat="1" applyFont="1" applyFill="1" applyBorder="1" applyAlignment="1">
      <alignment horizontal="left" vertical="top" wrapText="1"/>
    </xf>
    <xf numFmtId="3" fontId="6" fillId="3" borderId="43" xfId="0" applyNumberFormat="1" applyFont="1" applyFill="1" applyBorder="1" applyAlignment="1">
      <alignment horizontal="center" vertical="top" wrapText="1"/>
    </xf>
    <xf numFmtId="3" fontId="6" fillId="3" borderId="49" xfId="0" applyNumberFormat="1" applyFont="1" applyFill="1" applyBorder="1" applyAlignment="1">
      <alignment horizontal="center" vertical="top" wrapText="1"/>
    </xf>
    <xf numFmtId="3" fontId="3" fillId="3" borderId="13" xfId="0" applyNumberFormat="1" applyFont="1" applyFill="1" applyBorder="1" applyAlignment="1">
      <alignment horizontal="center" vertical="top" wrapText="1"/>
    </xf>
    <xf numFmtId="3" fontId="3" fillId="3" borderId="49" xfId="0" applyNumberFormat="1" applyFont="1" applyFill="1" applyBorder="1" applyAlignment="1">
      <alignment horizontal="center" vertical="top" wrapText="1"/>
    </xf>
    <xf numFmtId="3" fontId="1" fillId="3" borderId="63" xfId="0" applyNumberFormat="1" applyFont="1" applyFill="1" applyBorder="1" applyAlignment="1">
      <alignment horizontal="left" vertical="top" wrapText="1"/>
    </xf>
    <xf numFmtId="3" fontId="6" fillId="3" borderId="14" xfId="0" applyNumberFormat="1" applyFont="1" applyFill="1" applyBorder="1" applyAlignment="1">
      <alignment horizontal="left" vertical="top" wrapText="1"/>
    </xf>
    <xf numFmtId="3" fontId="1" fillId="3" borderId="65" xfId="0" applyNumberFormat="1" applyFont="1" applyFill="1" applyBorder="1" applyAlignment="1">
      <alignment horizontal="left" vertical="top" wrapText="1"/>
    </xf>
    <xf numFmtId="0" fontId="4" fillId="0" borderId="41" xfId="0" applyFont="1" applyFill="1" applyBorder="1" applyAlignment="1">
      <alignment horizontal="left" vertical="top" wrapText="1"/>
    </xf>
    <xf numFmtId="3" fontId="1" fillId="3" borderId="0" xfId="0" applyNumberFormat="1" applyFont="1" applyFill="1" applyBorder="1" applyAlignment="1">
      <alignment horizontal="left" vertical="top"/>
    </xf>
    <xf numFmtId="3" fontId="1" fillId="3" borderId="34" xfId="0" applyNumberFormat="1" applyFont="1" applyFill="1" applyBorder="1" applyAlignment="1">
      <alignment horizontal="left" vertical="top" wrapText="1"/>
    </xf>
    <xf numFmtId="3" fontId="4" fillId="3" borderId="44" xfId="0" applyNumberFormat="1" applyFont="1" applyFill="1" applyBorder="1" applyAlignment="1">
      <alignment horizontal="center" vertical="top"/>
    </xf>
    <xf numFmtId="3" fontId="4" fillId="3" borderId="52" xfId="0" applyNumberFormat="1" applyFont="1" applyFill="1" applyBorder="1" applyAlignment="1">
      <alignment horizontal="center" vertical="top"/>
    </xf>
    <xf numFmtId="3" fontId="5" fillId="8" borderId="18" xfId="0" applyNumberFormat="1" applyFont="1" applyFill="1" applyBorder="1" applyAlignment="1">
      <alignment horizontal="left" vertical="top" wrapText="1"/>
    </xf>
    <xf numFmtId="3" fontId="6" fillId="3" borderId="13" xfId="0" applyNumberFormat="1" applyFont="1" applyFill="1" applyBorder="1" applyAlignment="1">
      <alignment horizontal="center" vertical="top" wrapText="1"/>
    </xf>
    <xf numFmtId="3" fontId="1" fillId="3" borderId="44" xfId="0" applyNumberFormat="1" applyFont="1" applyFill="1" applyBorder="1" applyAlignment="1">
      <alignment horizontal="center" vertical="top" wrapText="1"/>
    </xf>
    <xf numFmtId="3" fontId="1" fillId="3" borderId="52" xfId="0" applyNumberFormat="1" applyFont="1" applyFill="1" applyBorder="1" applyAlignment="1">
      <alignment horizontal="center" vertical="top" wrapText="1"/>
    </xf>
    <xf numFmtId="49" fontId="3" fillId="0" borderId="5" xfId="0" applyNumberFormat="1" applyFont="1" applyBorder="1" applyAlignment="1">
      <alignment horizontal="center" vertical="top" wrapText="1"/>
    </xf>
    <xf numFmtId="0" fontId="4" fillId="3" borderId="43" xfId="0" applyFont="1" applyFill="1" applyBorder="1" applyAlignment="1">
      <alignment horizontal="left" vertical="top" wrapText="1"/>
    </xf>
    <xf numFmtId="3" fontId="4" fillId="0" borderId="65" xfId="0" applyNumberFormat="1" applyFont="1" applyFill="1" applyBorder="1" applyAlignment="1">
      <alignment horizontal="center" vertical="center" wrapText="1"/>
    </xf>
    <xf numFmtId="3" fontId="3" fillId="5" borderId="39" xfId="0" applyNumberFormat="1" applyFont="1" applyFill="1" applyBorder="1" applyAlignment="1">
      <alignment horizontal="center" vertical="top"/>
    </xf>
    <xf numFmtId="3" fontId="6" fillId="3" borderId="14" xfId="0" applyNumberFormat="1" applyFont="1" applyFill="1" applyBorder="1" applyAlignment="1">
      <alignment vertical="center" wrapText="1"/>
    </xf>
    <xf numFmtId="0" fontId="4" fillId="3" borderId="26" xfId="0" applyFont="1" applyFill="1" applyBorder="1" applyAlignment="1">
      <alignment vertical="top" wrapText="1"/>
    </xf>
    <xf numFmtId="3" fontId="4" fillId="3" borderId="61" xfId="0" applyNumberFormat="1" applyFont="1" applyFill="1" applyBorder="1" applyAlignment="1">
      <alignment horizontal="center" vertical="top" wrapText="1"/>
    </xf>
    <xf numFmtId="0" fontId="4" fillId="3" borderId="36" xfId="0" applyFont="1" applyFill="1" applyBorder="1" applyAlignment="1">
      <alignment horizontal="center" vertical="top" wrapText="1"/>
    </xf>
    <xf numFmtId="0" fontId="4" fillId="3" borderId="40" xfId="0" applyFont="1" applyFill="1" applyBorder="1" applyAlignment="1">
      <alignment horizontal="center" vertical="top" wrapText="1"/>
    </xf>
    <xf numFmtId="0" fontId="4" fillId="3" borderId="61" xfId="0" applyFont="1" applyFill="1" applyBorder="1" applyAlignment="1">
      <alignment horizontal="center" vertical="top" wrapText="1"/>
    </xf>
    <xf numFmtId="0" fontId="4" fillId="3" borderId="26" xfId="0" applyFont="1" applyFill="1" applyBorder="1" applyAlignment="1">
      <alignment horizontal="center" vertical="top" wrapText="1"/>
    </xf>
    <xf numFmtId="49" fontId="4" fillId="3" borderId="48" xfId="0" applyNumberFormat="1" applyFont="1" applyFill="1" applyBorder="1" applyAlignment="1">
      <alignment horizontal="center" vertical="top" wrapText="1"/>
    </xf>
    <xf numFmtId="0" fontId="4" fillId="3" borderId="41" xfId="0" applyFont="1" applyFill="1" applyBorder="1" applyAlignment="1">
      <alignment horizontal="center" vertical="top" wrapText="1"/>
    </xf>
    <xf numFmtId="3" fontId="4" fillId="3" borderId="36" xfId="0" applyNumberFormat="1" applyFont="1" applyFill="1" applyBorder="1" applyAlignment="1">
      <alignment horizontal="center" vertical="top" wrapText="1"/>
    </xf>
    <xf numFmtId="3" fontId="4" fillId="3" borderId="66" xfId="0" applyNumberFormat="1" applyFont="1" applyFill="1" applyBorder="1" applyAlignment="1">
      <alignment horizontal="center" vertical="center" textRotation="90" wrapText="1"/>
    </xf>
    <xf numFmtId="3" fontId="3" fillId="3" borderId="17" xfId="0" applyNumberFormat="1" applyFont="1" applyFill="1" applyBorder="1" applyAlignment="1">
      <alignment horizontal="center" vertical="top" wrapText="1"/>
    </xf>
    <xf numFmtId="3" fontId="4" fillId="3" borderId="23" xfId="0" applyNumberFormat="1" applyFont="1" applyFill="1" applyBorder="1" applyAlignment="1">
      <alignment horizontal="center" vertical="top" wrapText="1"/>
    </xf>
    <xf numFmtId="3" fontId="2" fillId="0" borderId="14" xfId="0" applyNumberFormat="1" applyFont="1" applyBorder="1" applyAlignment="1">
      <alignment horizontal="center" vertical="top" wrapText="1"/>
    </xf>
    <xf numFmtId="164" fontId="6" fillId="5" borderId="30" xfId="0" applyNumberFormat="1" applyFont="1" applyFill="1" applyBorder="1" applyAlignment="1">
      <alignment horizontal="center" vertical="top"/>
    </xf>
    <xf numFmtId="164" fontId="4" fillId="3" borderId="78" xfId="0" applyNumberFormat="1" applyFont="1" applyFill="1" applyBorder="1" applyAlignment="1">
      <alignment horizontal="center" vertical="top" wrapText="1"/>
    </xf>
    <xf numFmtId="3" fontId="4" fillId="3" borderId="16" xfId="0" applyNumberFormat="1" applyFont="1" applyFill="1" applyBorder="1" applyAlignment="1">
      <alignment horizontal="center" vertical="top"/>
    </xf>
    <xf numFmtId="3" fontId="4" fillId="0" borderId="49" xfId="0" applyNumberFormat="1" applyFont="1" applyBorder="1" applyAlignment="1">
      <alignment vertical="top"/>
    </xf>
    <xf numFmtId="3" fontId="4" fillId="0" borderId="72" xfId="0" applyNumberFormat="1" applyFont="1" applyBorder="1" applyAlignment="1">
      <alignment vertical="top"/>
    </xf>
    <xf numFmtId="3" fontId="6" fillId="3" borderId="5" xfId="0" applyNumberFormat="1" applyFont="1" applyFill="1" applyBorder="1" applyAlignment="1">
      <alignment horizontal="center" vertical="center" wrapText="1"/>
    </xf>
    <xf numFmtId="3" fontId="4" fillId="0" borderId="45" xfId="0" applyNumberFormat="1" applyFont="1" applyBorder="1" applyAlignment="1">
      <alignment horizontal="center" vertical="top"/>
    </xf>
    <xf numFmtId="164" fontId="4" fillId="0" borderId="28" xfId="0" applyNumberFormat="1" applyFont="1" applyBorder="1" applyAlignment="1">
      <alignment horizontal="center" vertical="top"/>
    </xf>
    <xf numFmtId="164" fontId="4" fillId="0" borderId="50" xfId="0" applyNumberFormat="1" applyFont="1" applyBorder="1" applyAlignment="1">
      <alignment horizontal="center" vertical="top"/>
    </xf>
    <xf numFmtId="164" fontId="4" fillId="0" borderId="49" xfId="0" applyNumberFormat="1" applyFont="1" applyBorder="1" applyAlignment="1">
      <alignment horizontal="center" vertical="top"/>
    </xf>
    <xf numFmtId="164" fontId="4" fillId="0" borderId="72" xfId="0" applyNumberFormat="1" applyFont="1" applyBorder="1" applyAlignment="1">
      <alignment horizontal="center" vertical="top"/>
    </xf>
    <xf numFmtId="3" fontId="6" fillId="3" borderId="49" xfId="0" applyNumberFormat="1" applyFont="1" applyFill="1" applyBorder="1" applyAlignment="1">
      <alignment vertical="top" wrapText="1"/>
    </xf>
    <xf numFmtId="3" fontId="6" fillId="3" borderId="52" xfId="0" applyNumberFormat="1" applyFont="1" applyFill="1" applyBorder="1" applyAlignment="1">
      <alignment horizontal="center" vertical="center" wrapText="1"/>
    </xf>
    <xf numFmtId="3" fontId="14" fillId="0" borderId="52" xfId="0" applyNumberFormat="1" applyFont="1" applyFill="1" applyBorder="1" applyAlignment="1">
      <alignment vertical="center" textRotation="90" wrapText="1"/>
    </xf>
    <xf numFmtId="3" fontId="6" fillId="0" borderId="44" xfId="0" applyNumberFormat="1" applyFont="1" applyFill="1" applyBorder="1" applyAlignment="1">
      <alignment horizontal="center" vertical="top" wrapText="1"/>
    </xf>
    <xf numFmtId="3" fontId="6" fillId="0" borderId="52" xfId="0" applyNumberFormat="1" applyFont="1" applyFill="1" applyBorder="1" applyAlignment="1">
      <alignment horizontal="center" vertical="top" wrapText="1"/>
    </xf>
    <xf numFmtId="3" fontId="6" fillId="3" borderId="53" xfId="0" applyNumberFormat="1" applyFont="1" applyFill="1" applyBorder="1" applyAlignment="1">
      <alignment horizontal="center" vertical="top" wrapText="1"/>
    </xf>
    <xf numFmtId="164" fontId="27" fillId="3" borderId="68" xfId="0" applyNumberFormat="1" applyFont="1" applyFill="1" applyBorder="1" applyAlignment="1">
      <alignment horizontal="center" vertical="top"/>
    </xf>
    <xf numFmtId="164" fontId="4" fillId="0" borderId="15" xfId="0" applyNumberFormat="1" applyFont="1" applyBorder="1" applyAlignment="1">
      <alignment horizontal="center" vertical="top"/>
    </xf>
    <xf numFmtId="3" fontId="28" fillId="3" borderId="16" xfId="0" applyNumberFormat="1" applyFont="1" applyFill="1" applyBorder="1" applyAlignment="1">
      <alignment horizontal="center" vertical="top"/>
    </xf>
    <xf numFmtId="164" fontId="28" fillId="3" borderId="38" xfId="0" applyNumberFormat="1" applyFont="1" applyFill="1" applyBorder="1" applyAlignment="1">
      <alignment horizontal="center" vertical="top"/>
    </xf>
    <xf numFmtId="164" fontId="28" fillId="3" borderId="13" xfId="0" applyNumberFormat="1" applyFont="1" applyFill="1" applyBorder="1" applyAlignment="1">
      <alignment horizontal="center" vertical="top"/>
    </xf>
    <xf numFmtId="164" fontId="28" fillId="3" borderId="53" xfId="0" applyNumberFormat="1" applyFont="1" applyFill="1" applyBorder="1" applyAlignment="1">
      <alignment horizontal="center" vertical="top"/>
    </xf>
    <xf numFmtId="3" fontId="28" fillId="3" borderId="16" xfId="0" applyNumberFormat="1" applyFont="1" applyFill="1" applyBorder="1" applyAlignment="1">
      <alignment horizontal="center" vertical="top" wrapText="1"/>
    </xf>
    <xf numFmtId="164" fontId="28" fillId="3" borderId="0" xfId="0" applyNumberFormat="1" applyFont="1" applyFill="1" applyBorder="1" applyAlignment="1">
      <alignment horizontal="center" vertical="top"/>
    </xf>
    <xf numFmtId="3" fontId="4" fillId="3" borderId="85" xfId="0" applyNumberFormat="1" applyFont="1" applyFill="1" applyBorder="1" applyAlignment="1">
      <alignment horizontal="center" vertical="top" wrapText="1"/>
    </xf>
    <xf numFmtId="3" fontId="4" fillId="3" borderId="86" xfId="0" applyNumberFormat="1" applyFont="1" applyFill="1" applyBorder="1" applyAlignment="1">
      <alignment horizontal="center" vertical="top" wrapText="1"/>
    </xf>
    <xf numFmtId="3" fontId="4" fillId="0" borderId="34" xfId="0" applyNumberFormat="1" applyFont="1" applyBorder="1" applyAlignment="1">
      <alignment vertical="top"/>
    </xf>
    <xf numFmtId="3" fontId="4" fillId="0" borderId="36" xfId="0" applyNumberFormat="1" applyFont="1" applyBorder="1" applyAlignment="1">
      <alignment vertical="top"/>
    </xf>
    <xf numFmtId="3" fontId="4" fillId="0" borderId="38" xfId="0" applyNumberFormat="1" applyFont="1" applyBorder="1" applyAlignment="1">
      <alignment vertical="top"/>
    </xf>
    <xf numFmtId="3" fontId="4" fillId="0" borderId="4" xfId="0" applyNumberFormat="1" applyFont="1" applyBorder="1" applyAlignment="1">
      <alignment vertical="top"/>
    </xf>
    <xf numFmtId="3" fontId="4" fillId="0" borderId="6" xfId="0" applyNumberFormat="1" applyFont="1" applyBorder="1" applyAlignment="1">
      <alignment vertical="top"/>
    </xf>
    <xf numFmtId="3" fontId="4" fillId="0" borderId="53" xfId="0" applyNumberFormat="1" applyFont="1" applyBorder="1" applyAlignment="1">
      <alignment vertical="top"/>
    </xf>
    <xf numFmtId="3" fontId="6" fillId="3" borderId="5" xfId="0" applyNumberFormat="1" applyFont="1" applyFill="1" applyBorder="1" applyAlignment="1">
      <alignment vertical="center" wrapText="1"/>
    </xf>
    <xf numFmtId="3" fontId="6" fillId="3" borderId="53" xfId="0" applyNumberFormat="1" applyFont="1" applyFill="1" applyBorder="1" applyAlignment="1">
      <alignment vertical="center" wrapText="1"/>
    </xf>
    <xf numFmtId="165" fontId="27" fillId="3" borderId="16" xfId="0" applyNumberFormat="1" applyFont="1" applyFill="1" applyBorder="1" applyAlignment="1">
      <alignment horizontal="center" vertical="top"/>
    </xf>
    <xf numFmtId="3" fontId="6" fillId="0" borderId="53" xfId="0" applyNumberFormat="1" applyFont="1" applyFill="1" applyBorder="1" applyAlignment="1">
      <alignment horizontal="center" vertical="top" wrapText="1"/>
    </xf>
    <xf numFmtId="3" fontId="27" fillId="3" borderId="14" xfId="0" applyNumberFormat="1" applyFont="1" applyFill="1" applyBorder="1" applyAlignment="1">
      <alignment horizontal="center" vertical="top"/>
    </xf>
    <xf numFmtId="3" fontId="6" fillId="0" borderId="53" xfId="0" applyNumberFormat="1" applyFont="1" applyFill="1" applyBorder="1" applyAlignment="1">
      <alignment horizontal="center" vertical="center" wrapText="1"/>
    </xf>
    <xf numFmtId="164" fontId="27" fillId="3" borderId="68" xfId="0" applyNumberFormat="1" applyFont="1" applyFill="1" applyBorder="1" applyAlignment="1">
      <alignment horizontal="center" vertical="top" wrapText="1"/>
    </xf>
    <xf numFmtId="164" fontId="27" fillId="3" borderId="52" xfId="0" applyNumberFormat="1" applyFont="1" applyFill="1" applyBorder="1" applyAlignment="1">
      <alignment horizontal="center" vertical="top" wrapText="1"/>
    </xf>
    <xf numFmtId="0" fontId="1" fillId="3" borderId="42" xfId="0" applyFont="1" applyFill="1" applyBorder="1" applyAlignment="1">
      <alignment horizontal="center" vertical="top" wrapText="1"/>
    </xf>
    <xf numFmtId="0" fontId="1" fillId="3" borderId="31" xfId="0" applyFont="1" applyFill="1" applyBorder="1" applyAlignment="1">
      <alignment horizontal="center" vertical="top" wrapText="1"/>
    </xf>
    <xf numFmtId="3" fontId="6" fillId="3" borderId="60" xfId="0" applyNumberFormat="1" applyFont="1" applyFill="1" applyBorder="1" applyAlignment="1">
      <alignment horizontal="center" vertical="top" wrapText="1"/>
    </xf>
    <xf numFmtId="164" fontId="4" fillId="0" borderId="0" xfId="0" applyNumberFormat="1" applyFont="1" applyAlignment="1">
      <alignment vertical="top"/>
    </xf>
    <xf numFmtId="164" fontId="27" fillId="0" borderId="68" xfId="0" applyNumberFormat="1" applyFont="1" applyBorder="1" applyAlignment="1">
      <alignment horizontal="center" vertical="top" wrapText="1"/>
    </xf>
    <xf numFmtId="3" fontId="1" fillId="0" borderId="7" xfId="0" applyNumberFormat="1" applyFont="1" applyBorder="1" applyAlignment="1">
      <alignment horizontal="center" vertical="top" wrapText="1"/>
    </xf>
    <xf numFmtId="164" fontId="1" fillId="0" borderId="4" xfId="0" applyNumberFormat="1" applyFont="1" applyBorder="1" applyAlignment="1">
      <alignment horizontal="center" vertical="top" wrapText="1"/>
    </xf>
    <xf numFmtId="164" fontId="1" fillId="0" borderId="60" xfId="0" applyNumberFormat="1" applyFont="1" applyBorder="1" applyAlignment="1">
      <alignment horizontal="center" vertical="top" wrapText="1"/>
    </xf>
    <xf numFmtId="3" fontId="4" fillId="3" borderId="59" xfId="0" applyNumberFormat="1" applyFont="1" applyFill="1" applyBorder="1" applyAlignment="1">
      <alignment vertical="center" textRotation="90" wrapText="1"/>
    </xf>
    <xf numFmtId="3" fontId="1" fillId="0" borderId="13" xfId="0" applyNumberFormat="1" applyFont="1" applyFill="1" applyBorder="1" applyAlignment="1">
      <alignment horizontal="center" vertical="top" textRotation="180" wrapText="1"/>
    </xf>
    <xf numFmtId="3" fontId="4" fillId="4" borderId="48" xfId="0" applyNumberFormat="1" applyFont="1" applyFill="1" applyBorder="1" applyAlignment="1">
      <alignment horizontal="center" vertical="top" wrapText="1"/>
    </xf>
    <xf numFmtId="3" fontId="4" fillId="4" borderId="40" xfId="0" applyNumberFormat="1" applyFont="1" applyFill="1" applyBorder="1" applyAlignment="1">
      <alignment vertical="top" wrapText="1"/>
    </xf>
    <xf numFmtId="3" fontId="1" fillId="0" borderId="4" xfId="0" applyNumberFormat="1" applyFont="1" applyFill="1" applyBorder="1" applyAlignment="1">
      <alignment horizontal="center" vertical="top" textRotation="180" wrapText="1"/>
    </xf>
    <xf numFmtId="3" fontId="1" fillId="0" borderId="53" xfId="0" applyNumberFormat="1" applyFont="1" applyFill="1" applyBorder="1" applyAlignment="1">
      <alignment horizontal="center" vertical="top" textRotation="180" wrapText="1"/>
    </xf>
    <xf numFmtId="164" fontId="4" fillId="4" borderId="2" xfId="0" applyNumberFormat="1" applyFont="1" applyFill="1" applyBorder="1" applyAlignment="1">
      <alignment horizontal="center" vertical="top" wrapText="1"/>
    </xf>
    <xf numFmtId="164" fontId="4" fillId="4" borderId="3" xfId="0" applyNumberFormat="1" applyFont="1" applyFill="1" applyBorder="1" applyAlignment="1">
      <alignment horizontal="center" vertical="top" wrapText="1"/>
    </xf>
    <xf numFmtId="164" fontId="4" fillId="4" borderId="28" xfId="0" applyNumberFormat="1" applyFont="1" applyFill="1" applyBorder="1" applyAlignment="1">
      <alignment horizontal="center" vertical="top" wrapText="1"/>
    </xf>
    <xf numFmtId="164" fontId="4" fillId="4" borderId="11" xfId="0" applyNumberFormat="1" applyFont="1" applyFill="1" applyBorder="1" applyAlignment="1">
      <alignment horizontal="center" vertical="top" wrapText="1"/>
    </xf>
    <xf numFmtId="164" fontId="4" fillId="4" borderId="12" xfId="0" applyNumberFormat="1" applyFont="1" applyFill="1" applyBorder="1" applyAlignment="1">
      <alignment horizontal="center" vertical="top" wrapText="1"/>
    </xf>
    <xf numFmtId="164" fontId="4" fillId="4" borderId="19" xfId="0" applyNumberFormat="1" applyFont="1" applyFill="1" applyBorder="1" applyAlignment="1">
      <alignment horizontal="center" vertical="top" wrapText="1"/>
    </xf>
    <xf numFmtId="3" fontId="26" fillId="3" borderId="40" xfId="0" applyNumberFormat="1" applyFont="1" applyFill="1" applyBorder="1" applyAlignment="1">
      <alignment horizontal="center" vertical="top" wrapText="1"/>
    </xf>
    <xf numFmtId="164" fontId="26" fillId="3" borderId="51" xfId="0" applyNumberFormat="1" applyFont="1" applyFill="1" applyBorder="1" applyAlignment="1">
      <alignment horizontal="center" vertical="top" wrapText="1"/>
    </xf>
    <xf numFmtId="164" fontId="26" fillId="3" borderId="15" xfId="0" applyNumberFormat="1" applyFont="1" applyFill="1" applyBorder="1" applyAlignment="1">
      <alignment horizontal="center" vertical="top" wrapText="1"/>
    </xf>
    <xf numFmtId="165" fontId="26" fillId="3" borderId="40" xfId="0" applyNumberFormat="1" applyFont="1" applyFill="1" applyBorder="1" applyAlignment="1">
      <alignment horizontal="center" vertical="top" wrapText="1"/>
    </xf>
    <xf numFmtId="165" fontId="26" fillId="3" borderId="47" xfId="0" applyNumberFormat="1" applyFont="1" applyFill="1" applyBorder="1" applyAlignment="1">
      <alignment horizontal="center" vertical="top" wrapText="1"/>
    </xf>
    <xf numFmtId="164" fontId="26" fillId="3" borderId="49" xfId="0" applyNumberFormat="1" applyFont="1" applyFill="1" applyBorder="1" applyAlignment="1">
      <alignment horizontal="center" vertical="top" wrapText="1"/>
    </xf>
    <xf numFmtId="164" fontId="4" fillId="4" borderId="42" xfId="0" applyNumberFormat="1" applyFont="1" applyFill="1" applyBorder="1" applyAlignment="1">
      <alignment horizontal="center" vertical="top" wrapText="1"/>
    </xf>
    <xf numFmtId="164" fontId="4" fillId="4" borderId="43" xfId="0" applyNumberFormat="1" applyFont="1" applyFill="1" applyBorder="1" applyAlignment="1">
      <alignment horizontal="center" vertical="top" wrapText="1"/>
    </xf>
    <xf numFmtId="164" fontId="4" fillId="4" borderId="44" xfId="0" applyNumberFormat="1" applyFont="1" applyFill="1" applyBorder="1" applyAlignment="1">
      <alignment horizontal="center" vertical="top" wrapText="1"/>
    </xf>
    <xf numFmtId="165" fontId="26" fillId="3" borderId="16" xfId="0" applyNumberFormat="1" applyFont="1" applyFill="1" applyBorder="1" applyAlignment="1">
      <alignment horizontal="center" vertical="top" wrapText="1"/>
    </xf>
    <xf numFmtId="3" fontId="4" fillId="0" borderId="38" xfId="0" applyNumberFormat="1" applyFont="1" applyBorder="1" applyAlignment="1">
      <alignment horizontal="center" vertical="top"/>
    </xf>
    <xf numFmtId="3" fontId="4" fillId="0" borderId="13" xfId="0" applyNumberFormat="1" applyFont="1" applyBorder="1" applyAlignment="1">
      <alignment horizontal="center" vertical="top"/>
    </xf>
    <xf numFmtId="3" fontId="1" fillId="0" borderId="52" xfId="0" applyNumberFormat="1" applyFont="1" applyFill="1" applyBorder="1" applyAlignment="1">
      <alignment horizontal="center" vertical="top" textRotation="180" wrapText="1"/>
    </xf>
    <xf numFmtId="3" fontId="6" fillId="3" borderId="14" xfId="0" applyNumberFormat="1" applyFont="1" applyFill="1" applyBorder="1" applyAlignment="1">
      <alignment horizontal="center" vertical="center"/>
    </xf>
    <xf numFmtId="164" fontId="3" fillId="5" borderId="59" xfId="0" applyNumberFormat="1" applyFont="1" applyFill="1" applyBorder="1" applyAlignment="1">
      <alignment horizontal="center" vertical="top" wrapText="1"/>
    </xf>
    <xf numFmtId="3" fontId="4" fillId="0" borderId="53" xfId="0" applyNumberFormat="1" applyFont="1" applyBorder="1" applyAlignment="1">
      <alignment horizontal="center" vertical="top" textRotation="90"/>
    </xf>
    <xf numFmtId="3" fontId="1" fillId="3" borderId="26" xfId="0" applyNumberFormat="1" applyFont="1" applyFill="1" applyBorder="1" applyAlignment="1">
      <alignment horizontal="center" vertical="top" wrapText="1"/>
    </xf>
    <xf numFmtId="164" fontId="1" fillId="3" borderId="2" xfId="0" applyNumberFormat="1" applyFont="1" applyFill="1" applyBorder="1" applyAlignment="1">
      <alignment horizontal="center" vertical="top" wrapText="1"/>
    </xf>
    <xf numFmtId="164" fontId="1" fillId="3" borderId="78" xfId="0" applyNumberFormat="1" applyFont="1" applyFill="1" applyBorder="1" applyAlignment="1">
      <alignment horizontal="center" vertical="top" wrapText="1"/>
    </xf>
    <xf numFmtId="164" fontId="1" fillId="3" borderId="28" xfId="0" applyNumberFormat="1" applyFont="1" applyFill="1" applyBorder="1" applyAlignment="1">
      <alignment horizontal="center" vertical="top" wrapText="1"/>
    </xf>
    <xf numFmtId="164" fontId="26" fillId="3" borderId="68" xfId="0" applyNumberFormat="1" applyFont="1" applyFill="1" applyBorder="1" applyAlignment="1">
      <alignment horizontal="center" vertical="top" wrapText="1"/>
    </xf>
    <xf numFmtId="3" fontId="31" fillId="3" borderId="47" xfId="0" applyNumberFormat="1" applyFont="1" applyFill="1" applyBorder="1" applyAlignment="1">
      <alignment horizontal="center" vertical="top" wrapText="1"/>
    </xf>
    <xf numFmtId="164" fontId="31" fillId="3" borderId="51" xfId="0" applyNumberFormat="1" applyFont="1" applyFill="1" applyBorder="1" applyAlignment="1">
      <alignment horizontal="center" vertical="top"/>
    </xf>
    <xf numFmtId="164" fontId="31" fillId="3" borderId="49" xfId="0" applyNumberFormat="1" applyFont="1" applyFill="1" applyBorder="1" applyAlignment="1">
      <alignment horizontal="center" vertical="top"/>
    </xf>
    <xf numFmtId="164" fontId="31" fillId="3" borderId="52" xfId="0" applyNumberFormat="1" applyFont="1" applyFill="1" applyBorder="1" applyAlignment="1">
      <alignment horizontal="center" vertical="top"/>
    </xf>
    <xf numFmtId="3" fontId="4" fillId="0" borderId="37" xfId="0" applyNumberFormat="1" applyFont="1" applyFill="1" applyBorder="1" applyAlignment="1">
      <alignment horizontal="center" vertical="top"/>
    </xf>
    <xf numFmtId="164" fontId="4" fillId="0" borderId="2" xfId="0" applyNumberFormat="1" applyFont="1" applyFill="1" applyBorder="1" applyAlignment="1">
      <alignment horizontal="center" vertical="top"/>
    </xf>
    <xf numFmtId="164" fontId="4" fillId="0" borderId="3" xfId="0" applyNumberFormat="1" applyFont="1" applyFill="1" applyBorder="1" applyAlignment="1">
      <alignment horizontal="center" vertical="top"/>
    </xf>
    <xf numFmtId="164" fontId="4" fillId="0" borderId="28" xfId="0" applyNumberFormat="1" applyFont="1" applyFill="1" applyBorder="1" applyAlignment="1">
      <alignment horizontal="center" vertical="top"/>
    </xf>
    <xf numFmtId="164" fontId="26" fillId="3" borderId="15" xfId="0" applyNumberFormat="1" applyFont="1" applyFill="1" applyBorder="1" applyAlignment="1">
      <alignment horizontal="center" vertical="top"/>
    </xf>
    <xf numFmtId="3" fontId="26" fillId="0" borderId="40" xfId="0" applyNumberFormat="1" applyFont="1" applyFill="1" applyBorder="1" applyAlignment="1">
      <alignment horizontal="center" vertical="top"/>
    </xf>
    <xf numFmtId="164" fontId="26" fillId="0" borderId="38" xfId="0" applyNumberFormat="1" applyFont="1" applyFill="1" applyBorder="1" applyAlignment="1">
      <alignment horizontal="center" vertical="top"/>
    </xf>
    <xf numFmtId="164" fontId="26" fillId="0" borderId="15" xfId="0" applyNumberFormat="1" applyFont="1" applyFill="1" applyBorder="1" applyAlignment="1">
      <alignment horizontal="center" vertical="top"/>
    </xf>
    <xf numFmtId="3" fontId="4" fillId="0" borderId="48" xfId="0" applyNumberFormat="1" applyFont="1" applyBorder="1" applyAlignment="1">
      <alignment vertical="top"/>
    </xf>
    <xf numFmtId="3" fontId="3" fillId="7" borderId="38" xfId="0" applyNumberFormat="1" applyFont="1" applyFill="1" applyBorder="1" applyAlignment="1">
      <alignment horizontal="center" vertical="top"/>
    </xf>
    <xf numFmtId="3" fontId="3" fillId="2" borderId="13" xfId="0" applyNumberFormat="1" applyFont="1" applyFill="1" applyBorder="1" applyAlignment="1">
      <alignment horizontal="center" vertical="top"/>
    </xf>
    <xf numFmtId="49" fontId="3" fillId="0" borderId="14" xfId="0" applyNumberFormat="1" applyFont="1" applyBorder="1" applyAlignment="1">
      <alignment horizontal="center" vertical="top"/>
    </xf>
    <xf numFmtId="3" fontId="1" fillId="3" borderId="14" xfId="0" applyNumberFormat="1" applyFont="1" applyFill="1" applyBorder="1" applyAlignment="1">
      <alignment horizontal="left" vertical="top" wrapText="1"/>
    </xf>
    <xf numFmtId="3" fontId="1" fillId="3" borderId="14" xfId="0" applyNumberFormat="1" applyFont="1" applyFill="1" applyBorder="1" applyAlignment="1">
      <alignment horizontal="center" vertical="center" textRotation="90" wrapText="1"/>
    </xf>
    <xf numFmtId="3" fontId="1" fillId="3" borderId="42" xfId="0" applyNumberFormat="1" applyFont="1" applyFill="1" applyBorder="1" applyAlignment="1">
      <alignment horizontal="center" vertical="top" wrapText="1"/>
    </xf>
    <xf numFmtId="3" fontId="1" fillId="3" borderId="43" xfId="0" applyNumberFormat="1" applyFont="1" applyFill="1" applyBorder="1" applyAlignment="1">
      <alignment horizontal="center" vertical="top" wrapText="1"/>
    </xf>
    <xf numFmtId="3" fontId="1" fillId="3" borderId="49" xfId="0" applyNumberFormat="1" applyFont="1" applyFill="1" applyBorder="1" applyAlignment="1">
      <alignment horizontal="center" vertical="top" wrapText="1"/>
    </xf>
    <xf numFmtId="3" fontId="4" fillId="3" borderId="44" xfId="0" applyNumberFormat="1" applyFont="1" applyFill="1" applyBorder="1" applyAlignment="1">
      <alignment horizontal="center" vertical="top"/>
    </xf>
    <xf numFmtId="49" fontId="1" fillId="3" borderId="13" xfId="0" applyNumberFormat="1" applyFont="1" applyFill="1" applyBorder="1" applyAlignment="1">
      <alignment horizontal="center" vertical="top"/>
    </xf>
    <xf numFmtId="3" fontId="4" fillId="3" borderId="44" xfId="0" applyNumberFormat="1" applyFont="1" applyFill="1" applyBorder="1" applyAlignment="1">
      <alignment horizontal="center" vertical="top" wrapText="1"/>
    </xf>
    <xf numFmtId="3" fontId="4" fillId="3" borderId="52" xfId="0" applyNumberFormat="1" applyFont="1" applyFill="1" applyBorder="1" applyAlignment="1">
      <alignment horizontal="center" vertical="top" wrapText="1"/>
    </xf>
    <xf numFmtId="3" fontId="1" fillId="3" borderId="44" xfId="0" applyNumberFormat="1" applyFont="1" applyFill="1" applyBorder="1" applyAlignment="1">
      <alignment horizontal="center" vertical="top" wrapText="1"/>
    </xf>
    <xf numFmtId="3" fontId="1" fillId="3" borderId="52" xfId="0" applyNumberFormat="1" applyFont="1" applyFill="1" applyBorder="1" applyAlignment="1">
      <alignment horizontal="center" vertical="top" wrapText="1"/>
    </xf>
    <xf numFmtId="0" fontId="4" fillId="3" borderId="43" xfId="0" applyFont="1" applyFill="1" applyBorder="1" applyAlignment="1">
      <alignment horizontal="center" vertical="top" wrapText="1"/>
    </xf>
    <xf numFmtId="164" fontId="4" fillId="0" borderId="6" xfId="0" applyNumberFormat="1" applyFont="1" applyBorder="1" applyAlignment="1">
      <alignment horizontal="center" vertical="top"/>
    </xf>
    <xf numFmtId="3" fontId="6" fillId="5" borderId="61" xfId="0" applyNumberFormat="1" applyFont="1" applyFill="1" applyBorder="1" applyAlignment="1">
      <alignment horizontal="center" vertical="top"/>
    </xf>
    <xf numFmtId="49" fontId="1" fillId="3" borderId="46" xfId="0" applyNumberFormat="1" applyFont="1" applyFill="1" applyBorder="1" applyAlignment="1">
      <alignment horizontal="center" vertical="top" wrapText="1"/>
    </xf>
    <xf numFmtId="164" fontId="9" fillId="0" borderId="0" xfId="0" applyNumberFormat="1" applyFont="1" applyAlignment="1">
      <alignment horizontal="left" vertical="top" wrapText="1"/>
    </xf>
    <xf numFmtId="164" fontId="3" fillId="7" borderId="18" xfId="0" applyNumberFormat="1" applyFont="1" applyFill="1" applyBorder="1" applyAlignment="1">
      <alignment vertical="top"/>
    </xf>
    <xf numFmtId="164" fontId="3" fillId="2" borderId="1" xfId="0" applyNumberFormat="1" applyFont="1" applyFill="1" applyBorder="1" applyAlignment="1">
      <alignment vertical="top"/>
    </xf>
    <xf numFmtId="164" fontId="3" fillId="2" borderId="9" xfId="0" applyNumberFormat="1" applyFont="1" applyFill="1" applyBorder="1" applyAlignment="1">
      <alignment vertical="top"/>
    </xf>
    <xf numFmtId="164" fontId="1" fillId="4" borderId="78" xfId="0" applyNumberFormat="1" applyFont="1" applyFill="1" applyBorder="1" applyAlignment="1">
      <alignment horizontal="center" vertical="top"/>
    </xf>
    <xf numFmtId="164" fontId="1" fillId="4" borderId="3" xfId="0" applyNumberFormat="1" applyFont="1" applyFill="1" applyBorder="1" applyAlignment="1">
      <alignment horizontal="center" vertical="top"/>
    </xf>
    <xf numFmtId="164" fontId="1" fillId="4" borderId="73" xfId="0" applyNumberFormat="1" applyFont="1" applyFill="1" applyBorder="1" applyAlignment="1">
      <alignment horizontal="center" vertical="top"/>
    </xf>
    <xf numFmtId="164" fontId="1" fillId="3" borderId="70" xfId="0" applyNumberFormat="1" applyFont="1" applyFill="1" applyBorder="1" applyAlignment="1">
      <alignment horizontal="center" vertical="top"/>
    </xf>
    <xf numFmtId="164" fontId="1" fillId="3" borderId="68" xfId="0" applyNumberFormat="1" applyFont="1" applyFill="1" applyBorder="1" applyAlignment="1">
      <alignment horizontal="center" vertical="top"/>
    </xf>
    <xf numFmtId="164" fontId="1" fillId="3" borderId="53" xfId="0" applyNumberFormat="1" applyFont="1" applyFill="1" applyBorder="1" applyAlignment="1">
      <alignment horizontal="center" vertical="top"/>
    </xf>
    <xf numFmtId="164" fontId="21" fillId="3" borderId="68" xfId="0" applyNumberFormat="1" applyFont="1" applyFill="1" applyBorder="1" applyAlignment="1">
      <alignment horizontal="center" vertical="top"/>
    </xf>
    <xf numFmtId="164" fontId="21" fillId="3" borderId="13" xfId="0" applyNumberFormat="1" applyFont="1" applyFill="1" applyBorder="1" applyAlignment="1">
      <alignment horizontal="center" vertical="top"/>
    </xf>
    <xf numFmtId="164" fontId="21" fillId="3" borderId="53" xfId="0" applyNumberFormat="1" applyFont="1" applyFill="1" applyBorder="1" applyAlignment="1">
      <alignment horizontal="center" vertical="top"/>
    </xf>
    <xf numFmtId="164" fontId="21" fillId="3" borderId="38" xfId="0" applyNumberFormat="1" applyFont="1" applyFill="1" applyBorder="1" applyAlignment="1">
      <alignment horizontal="center" vertical="top"/>
    </xf>
    <xf numFmtId="164" fontId="27" fillId="0" borderId="0" xfId="0" applyNumberFormat="1" applyFont="1" applyAlignment="1">
      <alignment vertical="top"/>
    </xf>
    <xf numFmtId="164" fontId="27" fillId="0" borderId="53" xfId="0" applyNumberFormat="1" applyFont="1" applyBorder="1" applyAlignment="1">
      <alignment vertical="top"/>
    </xf>
    <xf numFmtId="164" fontId="6" fillId="5" borderId="54" xfId="0" applyNumberFormat="1" applyFont="1" applyFill="1" applyBorder="1" applyAlignment="1">
      <alignment horizontal="center" vertical="top" wrapText="1"/>
    </xf>
    <xf numFmtId="164" fontId="6" fillId="5" borderId="21" xfId="0" applyNumberFormat="1" applyFont="1" applyFill="1" applyBorder="1" applyAlignment="1">
      <alignment horizontal="center" vertical="top" wrapText="1"/>
    </xf>
    <xf numFmtId="164" fontId="6" fillId="5" borderId="56" xfId="0" applyNumberFormat="1" applyFont="1" applyFill="1" applyBorder="1" applyAlignment="1">
      <alignment horizontal="center" vertical="top" wrapText="1"/>
    </xf>
    <xf numFmtId="164" fontId="3" fillId="5" borderId="20" xfId="0" applyNumberFormat="1" applyFont="1" applyFill="1" applyBorder="1" applyAlignment="1">
      <alignment horizontal="center" vertical="top" wrapText="1"/>
    </xf>
    <xf numFmtId="164" fontId="3" fillId="5" borderId="21" xfId="0" applyNumberFormat="1" applyFont="1" applyFill="1" applyBorder="1" applyAlignment="1">
      <alignment horizontal="center" vertical="top" wrapText="1"/>
    </xf>
    <xf numFmtId="164" fontId="3" fillId="2" borderId="34" xfId="0" applyNumberFormat="1" applyFont="1" applyFill="1" applyBorder="1" applyAlignment="1">
      <alignment vertical="top"/>
    </xf>
    <xf numFmtId="164" fontId="3" fillId="5" borderId="58" xfId="0" applyNumberFormat="1" applyFont="1" applyFill="1" applyBorder="1" applyAlignment="1">
      <alignment horizontal="center" vertical="top" wrapText="1"/>
    </xf>
    <xf numFmtId="164" fontId="3" fillId="5" borderId="1" xfId="0" applyNumberFormat="1" applyFont="1" applyFill="1" applyBorder="1" applyAlignment="1">
      <alignment horizontal="center" vertical="top" wrapText="1"/>
    </xf>
    <xf numFmtId="164" fontId="1" fillId="3" borderId="0" xfId="0" applyNumberFormat="1" applyFont="1" applyFill="1" applyBorder="1" applyAlignment="1">
      <alignment horizontal="left" vertical="top"/>
    </xf>
    <xf numFmtId="164" fontId="6" fillId="0" borderId="35" xfId="0" applyNumberFormat="1" applyFont="1" applyBorder="1" applyAlignment="1">
      <alignment horizontal="center" vertical="center" textRotation="90" wrapText="1"/>
    </xf>
    <xf numFmtId="164" fontId="6" fillId="0" borderId="33" xfId="0" applyNumberFormat="1" applyFont="1" applyBorder="1" applyAlignment="1">
      <alignment horizontal="center" vertical="center" textRotation="90" wrapText="1"/>
    </xf>
    <xf numFmtId="164" fontId="13" fillId="3" borderId="0" xfId="0" applyNumberFormat="1" applyFont="1" applyFill="1" applyBorder="1" applyAlignment="1"/>
    <xf numFmtId="164" fontId="19" fillId="3" borderId="0" xfId="0" applyNumberFormat="1" applyFont="1" applyFill="1" applyBorder="1" applyAlignment="1"/>
    <xf numFmtId="164" fontId="13" fillId="0" borderId="0" xfId="0" applyNumberFormat="1" applyFont="1" applyAlignment="1"/>
    <xf numFmtId="164" fontId="13" fillId="0" borderId="0" xfId="0" applyNumberFormat="1" applyFont="1" applyBorder="1" applyAlignment="1"/>
    <xf numFmtId="3" fontId="4" fillId="0" borderId="47" xfId="0" applyNumberFormat="1" applyFont="1" applyFill="1" applyBorder="1" applyAlignment="1">
      <alignment horizontal="center" vertical="top" wrapText="1"/>
    </xf>
    <xf numFmtId="3" fontId="4" fillId="3" borderId="52" xfId="0" applyNumberFormat="1" applyFont="1" applyFill="1" applyBorder="1" applyAlignment="1">
      <alignment horizontal="center" vertical="top"/>
    </xf>
    <xf numFmtId="49" fontId="1" fillId="3" borderId="41" xfId="0" applyNumberFormat="1" applyFont="1" applyFill="1" applyBorder="1" applyAlignment="1">
      <alignment horizontal="center" vertical="top" wrapText="1"/>
    </xf>
    <xf numFmtId="165" fontId="1" fillId="3" borderId="29" xfId="0" applyNumberFormat="1" applyFont="1" applyFill="1" applyBorder="1" applyAlignment="1">
      <alignment horizontal="center" vertical="top" wrapText="1"/>
    </xf>
    <xf numFmtId="0" fontId="4" fillId="3" borderId="48" xfId="0" applyFont="1" applyFill="1" applyBorder="1" applyAlignment="1">
      <alignment horizontal="center" vertical="top" wrapText="1"/>
    </xf>
    <xf numFmtId="165" fontId="1" fillId="3" borderId="41" xfId="0" applyNumberFormat="1" applyFont="1" applyFill="1" applyBorder="1" applyAlignment="1">
      <alignment horizontal="center" vertical="top" wrapText="1"/>
    </xf>
    <xf numFmtId="49" fontId="4" fillId="3" borderId="46" xfId="0" applyNumberFormat="1" applyFont="1" applyFill="1" applyBorder="1" applyAlignment="1">
      <alignment horizontal="center" vertical="top" wrapText="1"/>
    </xf>
    <xf numFmtId="0" fontId="13" fillId="3" borderId="40" xfId="0" applyFont="1" applyFill="1" applyBorder="1" applyAlignment="1">
      <alignment horizontal="center" vertical="top" wrapText="1"/>
    </xf>
    <xf numFmtId="3" fontId="1" fillId="3" borderId="40" xfId="0" applyNumberFormat="1" applyFont="1" applyFill="1" applyBorder="1" applyAlignment="1">
      <alignment vertical="top" wrapText="1"/>
    </xf>
    <xf numFmtId="1" fontId="4" fillId="3" borderId="59" xfId="0" applyNumberFormat="1" applyFont="1" applyFill="1" applyBorder="1" applyAlignment="1">
      <alignment horizontal="center" vertical="top"/>
    </xf>
    <xf numFmtId="3" fontId="4" fillId="3" borderId="14" xfId="0" applyNumberFormat="1" applyFont="1" applyFill="1" applyBorder="1" applyAlignment="1">
      <alignment horizontal="left" vertical="top" wrapText="1"/>
    </xf>
    <xf numFmtId="3" fontId="4" fillId="3" borderId="0" xfId="0" applyNumberFormat="1" applyFont="1" applyFill="1" applyBorder="1" applyAlignment="1">
      <alignment horizontal="left" vertical="top" wrapText="1"/>
    </xf>
    <xf numFmtId="3" fontId="6" fillId="3" borderId="49" xfId="0" applyNumberFormat="1" applyFont="1" applyFill="1" applyBorder="1" applyAlignment="1">
      <alignment horizontal="center" vertical="top" wrapText="1"/>
    </xf>
    <xf numFmtId="3" fontId="4" fillId="3" borderId="15" xfId="0" applyNumberFormat="1" applyFont="1" applyFill="1" applyBorder="1" applyAlignment="1">
      <alignment horizontal="center" vertical="top" wrapText="1"/>
    </xf>
    <xf numFmtId="3" fontId="4" fillId="3" borderId="16" xfId="0" applyNumberFormat="1" applyFont="1" applyFill="1" applyBorder="1" applyAlignment="1">
      <alignment horizontal="center" vertical="top" wrapText="1"/>
    </xf>
    <xf numFmtId="49" fontId="4" fillId="0" borderId="49" xfId="0" applyNumberFormat="1" applyFont="1" applyBorder="1" applyAlignment="1">
      <alignment horizontal="center" vertical="top" wrapText="1"/>
    </xf>
    <xf numFmtId="3" fontId="4" fillId="3" borderId="52" xfId="0" applyNumberFormat="1" applyFont="1" applyFill="1" applyBorder="1" applyAlignment="1">
      <alignment horizontal="center" vertical="top" wrapText="1"/>
    </xf>
    <xf numFmtId="3" fontId="4" fillId="3" borderId="52" xfId="0" applyNumberFormat="1" applyFont="1" applyFill="1" applyBorder="1" applyAlignment="1">
      <alignment horizontal="center" vertical="top"/>
    </xf>
    <xf numFmtId="49" fontId="4" fillId="3" borderId="14" xfId="0" applyNumberFormat="1" applyFont="1" applyFill="1" applyBorder="1" applyAlignment="1">
      <alignment horizontal="center" vertical="top" wrapText="1"/>
    </xf>
    <xf numFmtId="3" fontId="6" fillId="3" borderId="12" xfId="0" applyNumberFormat="1" applyFont="1" applyFill="1" applyBorder="1" applyAlignment="1">
      <alignment horizontal="center" vertical="top" wrapText="1"/>
    </xf>
    <xf numFmtId="3" fontId="4" fillId="0" borderId="0" xfId="0" applyNumberFormat="1" applyFont="1" applyFill="1" applyBorder="1" applyAlignment="1">
      <alignment horizontal="left" vertical="top" wrapText="1"/>
    </xf>
    <xf numFmtId="3" fontId="6" fillId="3" borderId="60" xfId="0" applyNumberFormat="1" applyFont="1" applyFill="1" applyBorder="1" applyAlignment="1">
      <alignment horizontal="center" vertical="top"/>
    </xf>
    <xf numFmtId="3" fontId="4" fillId="3" borderId="52" xfId="0" applyNumberFormat="1" applyFont="1" applyFill="1" applyBorder="1" applyAlignment="1">
      <alignment vertical="center" textRotation="90" wrapText="1"/>
    </xf>
    <xf numFmtId="3" fontId="4" fillId="0" borderId="37" xfId="0" applyNumberFormat="1" applyFont="1" applyBorder="1" applyAlignment="1">
      <alignment horizontal="center" vertical="top" wrapText="1"/>
    </xf>
    <xf numFmtId="164" fontId="4" fillId="0" borderId="78" xfId="0" applyNumberFormat="1" applyFont="1" applyBorder="1" applyAlignment="1">
      <alignment horizontal="center" vertical="top" wrapText="1"/>
    </xf>
    <xf numFmtId="164" fontId="4" fillId="0" borderId="3" xfId="0" applyNumberFormat="1" applyFont="1" applyBorder="1" applyAlignment="1">
      <alignment horizontal="center" vertical="top" wrapText="1"/>
    </xf>
    <xf numFmtId="164" fontId="4" fillId="0" borderId="73" xfId="0" applyNumberFormat="1" applyFont="1" applyBorder="1" applyAlignment="1">
      <alignment horizontal="center" vertical="top" wrapText="1"/>
    </xf>
    <xf numFmtId="3" fontId="26" fillId="3" borderId="47" xfId="0" applyNumberFormat="1" applyFont="1" applyFill="1" applyBorder="1" applyAlignment="1">
      <alignment horizontal="center" vertical="top" wrapText="1"/>
    </xf>
    <xf numFmtId="164" fontId="4" fillId="0" borderId="42" xfId="0" applyNumberFormat="1" applyFont="1" applyBorder="1" applyAlignment="1">
      <alignment horizontal="center" vertical="top" wrapText="1"/>
    </xf>
    <xf numFmtId="3" fontId="4" fillId="0" borderId="52" xfId="0" applyNumberFormat="1" applyFont="1" applyBorder="1" applyAlignment="1">
      <alignment horizontal="center" vertical="top" textRotation="90"/>
    </xf>
    <xf numFmtId="3" fontId="3" fillId="3" borderId="52" xfId="0" applyNumberFormat="1" applyFont="1" applyFill="1" applyBorder="1" applyAlignment="1">
      <alignment horizontal="center" vertical="top" wrapText="1"/>
    </xf>
    <xf numFmtId="3" fontId="9" fillId="0" borderId="0" xfId="0" applyNumberFormat="1" applyFont="1" applyAlignment="1">
      <alignment vertical="top" wrapText="1"/>
    </xf>
    <xf numFmtId="0" fontId="13" fillId="0" borderId="34" xfId="0" applyFont="1" applyBorder="1" applyAlignment="1"/>
    <xf numFmtId="0" fontId="4" fillId="3" borderId="41" xfId="0" applyFont="1" applyFill="1" applyBorder="1" applyAlignment="1">
      <alignment horizontal="left" vertical="top" wrapText="1"/>
    </xf>
    <xf numFmtId="0" fontId="4" fillId="3" borderId="42" xfId="0" applyFont="1" applyFill="1" applyBorder="1" applyAlignment="1">
      <alignment horizontal="center" vertical="top" wrapText="1"/>
    </xf>
    <xf numFmtId="0" fontId="4" fillId="3" borderId="43" xfId="0" applyFont="1" applyFill="1" applyBorder="1" applyAlignment="1">
      <alignment horizontal="center" vertical="top" wrapText="1"/>
    </xf>
    <xf numFmtId="0" fontId="4" fillId="3" borderId="13" xfId="0" applyFont="1" applyFill="1" applyBorder="1" applyAlignment="1">
      <alignment horizontal="center" vertical="top" wrapText="1"/>
    </xf>
    <xf numFmtId="3" fontId="1" fillId="3" borderId="0" xfId="0" applyNumberFormat="1" applyFont="1" applyFill="1" applyBorder="1" applyAlignment="1">
      <alignment horizontal="left" vertical="top" wrapText="1"/>
    </xf>
    <xf numFmtId="3" fontId="6" fillId="3" borderId="1" xfId="0" applyNumberFormat="1" applyFont="1" applyFill="1" applyBorder="1" applyAlignment="1">
      <alignment horizontal="right" vertical="top"/>
    </xf>
    <xf numFmtId="49" fontId="3" fillId="7" borderId="35" xfId="0" applyNumberFormat="1" applyFont="1" applyFill="1" applyBorder="1" applyAlignment="1">
      <alignment horizontal="center" vertical="top"/>
    </xf>
    <xf numFmtId="49" fontId="3" fillId="7" borderId="38" xfId="0" applyNumberFormat="1" applyFont="1" applyFill="1" applyBorder="1" applyAlignment="1">
      <alignment horizontal="center" vertical="top"/>
    </xf>
    <xf numFmtId="49" fontId="3" fillId="7" borderId="58" xfId="0" applyNumberFormat="1" applyFont="1" applyFill="1" applyBorder="1" applyAlignment="1">
      <alignment horizontal="center" vertical="top"/>
    </xf>
    <xf numFmtId="49" fontId="3" fillId="2" borderId="4" xfId="0" applyNumberFormat="1" applyFont="1" applyFill="1" applyBorder="1" applyAlignment="1">
      <alignment horizontal="center" vertical="top"/>
    </xf>
    <xf numFmtId="49" fontId="3" fillId="2" borderId="13" xfId="0" applyNumberFormat="1" applyFont="1" applyFill="1" applyBorder="1" applyAlignment="1">
      <alignment horizontal="center" vertical="top"/>
    </xf>
    <xf numFmtId="49" fontId="3" fillId="2" borderId="22" xfId="0" applyNumberFormat="1" applyFont="1" applyFill="1" applyBorder="1" applyAlignment="1">
      <alignment horizontal="center" vertical="top"/>
    </xf>
    <xf numFmtId="49" fontId="3" fillId="0" borderId="5" xfId="0" applyNumberFormat="1" applyFont="1" applyBorder="1" applyAlignment="1">
      <alignment horizontal="center" vertical="top"/>
    </xf>
    <xf numFmtId="49" fontId="3" fillId="0" borderId="14" xfId="0" applyNumberFormat="1" applyFont="1" applyBorder="1" applyAlignment="1">
      <alignment horizontal="center" vertical="top"/>
    </xf>
    <xf numFmtId="49" fontId="3" fillId="0" borderId="23" xfId="0" applyNumberFormat="1" applyFont="1" applyBorder="1" applyAlignment="1">
      <alignment horizontal="center" vertical="top"/>
    </xf>
    <xf numFmtId="3" fontId="1" fillId="3" borderId="5" xfId="0" applyNumberFormat="1" applyFont="1" applyFill="1" applyBorder="1" applyAlignment="1">
      <alignment horizontal="left" vertical="top" wrapText="1"/>
    </xf>
    <xf numFmtId="3" fontId="1" fillId="3" borderId="14" xfId="0" applyNumberFormat="1" applyFont="1" applyFill="1" applyBorder="1" applyAlignment="1">
      <alignment horizontal="left" vertical="top" wrapText="1"/>
    </xf>
    <xf numFmtId="3" fontId="1" fillId="3" borderId="23" xfId="0" applyNumberFormat="1" applyFont="1" applyFill="1" applyBorder="1" applyAlignment="1">
      <alignment horizontal="left" vertical="top" wrapText="1"/>
    </xf>
    <xf numFmtId="3" fontId="6" fillId="0" borderId="4" xfId="0" applyNumberFormat="1" applyFont="1" applyFill="1" applyBorder="1" applyAlignment="1">
      <alignment horizontal="center" vertical="top" wrapText="1"/>
    </xf>
    <xf numFmtId="3" fontId="6" fillId="0" borderId="13" xfId="0" applyNumberFormat="1" applyFont="1" applyFill="1" applyBorder="1" applyAlignment="1">
      <alignment horizontal="center" vertical="top" wrapText="1"/>
    </xf>
    <xf numFmtId="3" fontId="6" fillId="0" borderId="22" xfId="0" applyNumberFormat="1" applyFont="1" applyFill="1" applyBorder="1" applyAlignment="1">
      <alignment horizontal="center" vertical="top" wrapText="1"/>
    </xf>
    <xf numFmtId="3" fontId="1" fillId="0" borderId="6" xfId="0" applyNumberFormat="1" applyFont="1" applyBorder="1" applyAlignment="1">
      <alignment horizontal="center" vertical="top" wrapText="1"/>
    </xf>
    <xf numFmtId="3" fontId="1" fillId="0" borderId="15" xfId="0" applyNumberFormat="1" applyFont="1" applyBorder="1" applyAlignment="1">
      <alignment horizontal="center" vertical="top" wrapText="1"/>
    </xf>
    <xf numFmtId="3" fontId="22" fillId="0" borderId="40" xfId="0" applyNumberFormat="1" applyFont="1" applyBorder="1" applyAlignment="1">
      <alignment horizontal="left" vertical="top"/>
    </xf>
    <xf numFmtId="3" fontId="22" fillId="0" borderId="0" xfId="0" applyNumberFormat="1" applyFont="1" applyAlignment="1">
      <alignment horizontal="left" vertical="top"/>
    </xf>
    <xf numFmtId="3" fontId="1" fillId="3" borderId="43" xfId="0" applyNumberFormat="1" applyFont="1" applyFill="1" applyBorder="1" applyAlignment="1">
      <alignment horizontal="left" vertical="top" wrapText="1"/>
    </xf>
    <xf numFmtId="3" fontId="1" fillId="3" borderId="13" xfId="0" applyNumberFormat="1" applyFont="1" applyFill="1" applyBorder="1" applyAlignment="1">
      <alignment horizontal="left" vertical="top" wrapText="1"/>
    </xf>
    <xf numFmtId="3" fontId="22" fillId="0" borderId="0" xfId="0" applyNumberFormat="1" applyFont="1" applyBorder="1" applyAlignment="1">
      <alignment horizontal="left" vertical="top" wrapText="1"/>
    </xf>
    <xf numFmtId="3" fontId="4" fillId="3" borderId="39" xfId="0" applyNumberFormat="1" applyFont="1" applyFill="1" applyBorder="1" applyAlignment="1">
      <alignment horizontal="center" vertical="top" wrapText="1"/>
    </xf>
    <xf numFmtId="3" fontId="4" fillId="3" borderId="47" xfId="0" applyNumberFormat="1" applyFont="1" applyFill="1" applyBorder="1" applyAlignment="1">
      <alignment horizontal="center" vertical="top" wrapText="1"/>
    </xf>
    <xf numFmtId="3" fontId="15" fillId="3" borderId="63" xfId="0" applyNumberFormat="1" applyFont="1" applyFill="1" applyBorder="1" applyAlignment="1">
      <alignment horizontal="left" vertical="top" wrapText="1"/>
    </xf>
    <xf numFmtId="3" fontId="15" fillId="3" borderId="65" xfId="0" applyNumberFormat="1" applyFont="1" applyFill="1" applyBorder="1" applyAlignment="1">
      <alignment horizontal="left" vertical="top" wrapText="1"/>
    </xf>
    <xf numFmtId="3" fontId="4" fillId="3" borderId="63" xfId="0" applyNumberFormat="1" applyFont="1" applyFill="1" applyBorder="1" applyAlignment="1">
      <alignment horizontal="left" vertical="top" wrapText="1"/>
    </xf>
    <xf numFmtId="3" fontId="4" fillId="3" borderId="14" xfId="0" applyNumberFormat="1" applyFont="1" applyFill="1" applyBorder="1" applyAlignment="1">
      <alignment horizontal="left" vertical="top" wrapText="1"/>
    </xf>
    <xf numFmtId="3" fontId="4" fillId="3" borderId="65" xfId="0" applyNumberFormat="1" applyFont="1" applyFill="1" applyBorder="1" applyAlignment="1">
      <alignment horizontal="left" vertical="top" wrapText="1"/>
    </xf>
    <xf numFmtId="3" fontId="4" fillId="3" borderId="30" xfId="0" applyNumberFormat="1" applyFont="1" applyFill="1" applyBorder="1" applyAlignment="1">
      <alignment horizontal="left" vertical="top" wrapText="1"/>
    </xf>
    <xf numFmtId="3" fontId="4" fillId="3" borderId="0" xfId="0" applyNumberFormat="1" applyFont="1" applyFill="1" applyBorder="1" applyAlignment="1">
      <alignment horizontal="left" vertical="top" wrapText="1"/>
    </xf>
    <xf numFmtId="3" fontId="4" fillId="3" borderId="50" xfId="0" applyNumberFormat="1" applyFont="1" applyFill="1" applyBorder="1" applyAlignment="1">
      <alignment horizontal="left" vertical="top" wrapText="1"/>
    </xf>
    <xf numFmtId="3" fontId="1" fillId="0" borderId="30" xfId="0" applyNumberFormat="1" applyFont="1" applyFill="1" applyBorder="1" applyAlignment="1">
      <alignment horizontal="left" vertical="top" wrapText="1"/>
    </xf>
    <xf numFmtId="3" fontId="1" fillId="0" borderId="0" xfId="0" applyNumberFormat="1" applyFont="1" applyFill="1" applyBorder="1" applyAlignment="1">
      <alignment horizontal="left" vertical="top" wrapText="1"/>
    </xf>
    <xf numFmtId="3" fontId="1" fillId="0" borderId="50" xfId="0" applyNumberFormat="1" applyFont="1" applyFill="1" applyBorder="1" applyAlignment="1">
      <alignment horizontal="left" vertical="top" wrapText="1"/>
    </xf>
    <xf numFmtId="3" fontId="1" fillId="0" borderId="1" xfId="0" applyNumberFormat="1" applyFont="1" applyFill="1" applyBorder="1" applyAlignment="1">
      <alignment horizontal="left" vertical="top" wrapText="1"/>
    </xf>
    <xf numFmtId="3" fontId="15" fillId="3" borderId="43" xfId="0" applyNumberFormat="1" applyFont="1" applyFill="1" applyBorder="1" applyAlignment="1">
      <alignment horizontal="left" vertical="top" wrapText="1"/>
    </xf>
    <xf numFmtId="3" fontId="18" fillId="3" borderId="49" xfId="0" applyNumberFormat="1" applyFont="1" applyFill="1" applyBorder="1" applyAlignment="1">
      <alignment horizontal="left" vertical="top" wrapText="1"/>
    </xf>
    <xf numFmtId="0" fontId="1" fillId="3" borderId="39" xfId="0" applyFont="1" applyFill="1" applyBorder="1" applyAlignment="1">
      <alignment horizontal="center" vertical="top" wrapText="1"/>
    </xf>
    <xf numFmtId="0" fontId="1" fillId="3" borderId="16" xfId="0" applyFont="1" applyFill="1" applyBorder="1" applyAlignment="1">
      <alignment horizontal="center" vertical="top" wrapText="1"/>
    </xf>
    <xf numFmtId="3" fontId="4" fillId="0" borderId="34" xfId="0" applyNumberFormat="1" applyFont="1" applyFill="1" applyBorder="1" applyAlignment="1">
      <alignment horizontal="left" vertical="top" wrapText="1"/>
    </xf>
    <xf numFmtId="3" fontId="4" fillId="0" borderId="1" xfId="0" applyNumberFormat="1" applyFont="1" applyFill="1" applyBorder="1" applyAlignment="1">
      <alignment horizontal="left" vertical="top" wrapText="1"/>
    </xf>
    <xf numFmtId="49" fontId="4" fillId="3" borderId="63" xfId="0" applyNumberFormat="1" applyFont="1" applyFill="1" applyBorder="1" applyAlignment="1">
      <alignment horizontal="center" vertical="top"/>
    </xf>
    <xf numFmtId="49" fontId="4" fillId="3" borderId="14" xfId="0" applyNumberFormat="1" applyFont="1" applyFill="1" applyBorder="1" applyAlignment="1">
      <alignment horizontal="center" vertical="top"/>
    </xf>
    <xf numFmtId="3" fontId="3" fillId="2" borderId="9" xfId="0" applyNumberFormat="1" applyFont="1" applyFill="1" applyBorder="1" applyAlignment="1">
      <alignment horizontal="right" vertical="top"/>
    </xf>
    <xf numFmtId="3" fontId="6" fillId="2" borderId="62" xfId="0" applyNumberFormat="1" applyFont="1" applyFill="1" applyBorder="1" applyAlignment="1">
      <alignment horizontal="left" vertical="top" wrapText="1"/>
    </xf>
    <xf numFmtId="3" fontId="6" fillId="2" borderId="9" xfId="0" applyNumberFormat="1" applyFont="1" applyFill="1" applyBorder="1" applyAlignment="1">
      <alignment horizontal="left" vertical="top" wrapText="1"/>
    </xf>
    <xf numFmtId="3" fontId="20" fillId="3" borderId="6" xfId="0" applyNumberFormat="1" applyFont="1" applyFill="1" applyBorder="1" applyAlignment="1">
      <alignment horizontal="center" vertical="top" wrapText="1"/>
    </xf>
    <xf numFmtId="3" fontId="20" fillId="3" borderId="15" xfId="0" applyNumberFormat="1" applyFont="1" applyFill="1" applyBorder="1" applyAlignment="1">
      <alignment horizontal="center" vertical="top" wrapText="1"/>
    </xf>
    <xf numFmtId="0" fontId="4" fillId="3" borderId="30" xfId="0" applyFont="1" applyFill="1" applyBorder="1" applyAlignment="1">
      <alignment horizontal="left" vertical="top" wrapText="1"/>
    </xf>
    <xf numFmtId="0" fontId="4" fillId="3" borderId="1" xfId="0" applyFont="1" applyFill="1" applyBorder="1" applyAlignment="1">
      <alignment horizontal="left" vertical="top" wrapText="1"/>
    </xf>
    <xf numFmtId="3" fontId="1" fillId="0" borderId="5" xfId="0" applyNumberFormat="1" applyFont="1" applyFill="1" applyBorder="1" applyAlignment="1">
      <alignment horizontal="left" vertical="top" wrapText="1"/>
    </xf>
    <xf numFmtId="3" fontId="1" fillId="0" borderId="23" xfId="0" applyNumberFormat="1" applyFont="1" applyFill="1" applyBorder="1" applyAlignment="1">
      <alignment horizontal="left" vertical="top" wrapText="1"/>
    </xf>
    <xf numFmtId="3" fontId="1" fillId="0" borderId="24" xfId="0" applyNumberFormat="1" applyFont="1" applyBorder="1" applyAlignment="1">
      <alignment horizontal="center" vertical="top" wrapText="1"/>
    </xf>
    <xf numFmtId="0" fontId="1" fillId="3" borderId="30" xfId="0" applyFont="1" applyFill="1" applyBorder="1" applyAlignment="1">
      <alignment horizontal="left" vertical="top" wrapText="1"/>
    </xf>
    <xf numFmtId="0" fontId="1" fillId="3" borderId="0" xfId="0" applyFont="1" applyFill="1" applyBorder="1" applyAlignment="1">
      <alignment horizontal="left" vertical="top" wrapText="1"/>
    </xf>
    <xf numFmtId="0" fontId="4" fillId="3" borderId="50" xfId="0" applyFont="1" applyFill="1" applyBorder="1" applyAlignment="1">
      <alignment horizontal="left" vertical="top" wrapText="1"/>
    </xf>
    <xf numFmtId="3" fontId="3" fillId="7" borderId="38" xfId="0" applyNumberFormat="1" applyFont="1" applyFill="1" applyBorder="1" applyAlignment="1">
      <alignment horizontal="center" vertical="top"/>
    </xf>
    <xf numFmtId="3" fontId="3" fillId="2" borderId="13" xfId="0" applyNumberFormat="1" applyFont="1" applyFill="1" applyBorder="1" applyAlignment="1">
      <alignment horizontal="center" vertical="top"/>
    </xf>
    <xf numFmtId="3" fontId="6" fillId="5" borderId="67" xfId="0" applyNumberFormat="1" applyFont="1" applyFill="1" applyBorder="1" applyAlignment="1">
      <alignment horizontal="right" vertical="top" wrapText="1"/>
    </xf>
    <xf numFmtId="3" fontId="6" fillId="5" borderId="55" xfId="0" applyNumberFormat="1" applyFont="1" applyFill="1" applyBorder="1" applyAlignment="1">
      <alignment horizontal="right" vertical="top" wrapText="1"/>
    </xf>
    <xf numFmtId="3" fontId="6" fillId="5" borderId="56" xfId="0" applyNumberFormat="1" applyFont="1" applyFill="1" applyBorder="1" applyAlignment="1">
      <alignment horizontal="right" vertical="top" wrapText="1"/>
    </xf>
    <xf numFmtId="3" fontId="4" fillId="0" borderId="6" xfId="0" applyNumberFormat="1" applyFont="1" applyBorder="1" applyAlignment="1">
      <alignment horizontal="center" vertical="top" wrapText="1"/>
    </xf>
    <xf numFmtId="3" fontId="4" fillId="0" borderId="15" xfId="0" applyNumberFormat="1" applyFont="1" applyBorder="1" applyAlignment="1">
      <alignment horizontal="center" vertical="top" wrapText="1"/>
    </xf>
    <xf numFmtId="3" fontId="1" fillId="0" borderId="63" xfId="0" applyNumberFormat="1" applyFont="1" applyFill="1" applyBorder="1" applyAlignment="1">
      <alignment horizontal="left" vertical="top" wrapText="1"/>
    </xf>
    <xf numFmtId="3" fontId="1" fillId="0" borderId="14" xfId="0" applyNumberFormat="1" applyFont="1" applyFill="1" applyBorder="1" applyAlignment="1">
      <alignment horizontal="left" vertical="top" wrapText="1"/>
    </xf>
    <xf numFmtId="3" fontId="1" fillId="0" borderId="65" xfId="0" applyNumberFormat="1" applyFont="1" applyFill="1" applyBorder="1" applyAlignment="1">
      <alignment horizontal="left" vertical="top" wrapText="1"/>
    </xf>
    <xf numFmtId="3" fontId="4" fillId="3" borderId="39" xfId="0" applyNumberFormat="1" applyFont="1" applyFill="1" applyBorder="1" applyAlignment="1">
      <alignment horizontal="left" vertical="top" wrapText="1"/>
    </xf>
    <xf numFmtId="3" fontId="4" fillId="3" borderId="47" xfId="0" applyNumberFormat="1" applyFont="1" applyFill="1" applyBorder="1" applyAlignment="1">
      <alignment horizontal="left" vertical="top" wrapText="1"/>
    </xf>
    <xf numFmtId="3" fontId="1" fillId="3" borderId="31" xfId="0" applyNumberFormat="1" applyFont="1" applyFill="1" applyBorder="1" applyAlignment="1">
      <alignment horizontal="center" vertical="top" wrapText="1"/>
    </xf>
    <xf numFmtId="3" fontId="1" fillId="3" borderId="15" xfId="0" applyNumberFormat="1" applyFont="1" applyFill="1" applyBorder="1" applyAlignment="1">
      <alignment horizontal="center" vertical="top" wrapText="1"/>
    </xf>
    <xf numFmtId="3" fontId="1" fillId="3" borderId="72" xfId="0" applyNumberFormat="1" applyFont="1" applyFill="1" applyBorder="1" applyAlignment="1">
      <alignment horizontal="center" vertical="top" wrapText="1"/>
    </xf>
    <xf numFmtId="3" fontId="6" fillId="7" borderId="35" xfId="0" applyNumberFormat="1" applyFont="1" applyFill="1" applyBorder="1" applyAlignment="1">
      <alignment horizontal="center" vertical="top"/>
    </xf>
    <xf numFmtId="3" fontId="6" fillId="7" borderId="38" xfId="0" applyNumberFormat="1" applyFont="1" applyFill="1" applyBorder="1" applyAlignment="1">
      <alignment horizontal="center" vertical="top"/>
    </xf>
    <xf numFmtId="3" fontId="6" fillId="2" borderId="4" xfId="0" applyNumberFormat="1" applyFont="1" applyFill="1" applyBorder="1" applyAlignment="1">
      <alignment horizontal="center" vertical="top"/>
    </xf>
    <xf numFmtId="3" fontId="6" fillId="2" borderId="13" xfId="0" applyNumberFormat="1" applyFont="1" applyFill="1" applyBorder="1" applyAlignment="1">
      <alignment horizontal="center" vertical="top"/>
    </xf>
    <xf numFmtId="49" fontId="6" fillId="0" borderId="4" xfId="0" applyNumberFormat="1" applyFont="1" applyBorder="1" applyAlignment="1">
      <alignment horizontal="center" vertical="top"/>
    </xf>
    <xf numFmtId="49" fontId="6" fillId="0" borderId="13" xfId="0" applyNumberFormat="1" applyFont="1" applyBorder="1" applyAlignment="1">
      <alignment horizontal="center" vertical="top"/>
    </xf>
    <xf numFmtId="0" fontId="4" fillId="0" borderId="30"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3" borderId="63" xfId="0" applyFont="1" applyFill="1" applyBorder="1" applyAlignment="1">
      <alignment horizontal="left" vertical="top" wrapText="1"/>
    </xf>
    <xf numFmtId="0" fontId="4" fillId="3" borderId="14" xfId="0" applyFont="1" applyFill="1" applyBorder="1" applyAlignment="1">
      <alignment horizontal="left" vertical="top" wrapText="1"/>
    </xf>
    <xf numFmtId="0" fontId="4" fillId="3" borderId="0" xfId="0" applyFont="1" applyFill="1" applyBorder="1" applyAlignment="1">
      <alignment horizontal="left" vertical="top" wrapText="1"/>
    </xf>
    <xf numFmtId="49" fontId="4" fillId="0" borderId="63" xfId="0" applyNumberFormat="1" applyFont="1" applyBorder="1" applyAlignment="1">
      <alignment horizontal="center" vertical="top" wrapText="1"/>
    </xf>
    <xf numFmtId="49" fontId="4" fillId="0" borderId="65" xfId="0" applyNumberFormat="1" applyFont="1" applyBorder="1" applyAlignment="1">
      <alignment horizontal="center" vertical="top" wrapText="1"/>
    </xf>
    <xf numFmtId="3" fontId="6" fillId="3" borderId="43" xfId="0" applyNumberFormat="1" applyFont="1" applyFill="1" applyBorder="1" applyAlignment="1">
      <alignment horizontal="center" vertical="top" wrapText="1"/>
    </xf>
    <xf numFmtId="3" fontId="6" fillId="3" borderId="49" xfId="0" applyNumberFormat="1" applyFont="1" applyFill="1" applyBorder="1" applyAlignment="1">
      <alignment horizontal="center" vertical="top" wrapText="1"/>
    </xf>
    <xf numFmtId="0" fontId="1" fillId="0" borderId="30" xfId="0" applyFont="1" applyFill="1" applyBorder="1" applyAlignment="1">
      <alignment horizontal="left" vertical="top" wrapText="1"/>
    </xf>
    <xf numFmtId="0" fontId="1" fillId="0" borderId="50" xfId="0" applyFont="1" applyFill="1" applyBorder="1" applyAlignment="1">
      <alignment horizontal="left" vertical="top" wrapText="1"/>
    </xf>
    <xf numFmtId="3" fontId="3" fillId="3" borderId="5" xfId="0" applyNumberFormat="1" applyFont="1" applyFill="1" applyBorder="1" applyAlignment="1">
      <alignment horizontal="left" vertical="top" wrapText="1"/>
    </xf>
    <xf numFmtId="3" fontId="3" fillId="3" borderId="14" xfId="0" applyNumberFormat="1" applyFont="1" applyFill="1" applyBorder="1" applyAlignment="1">
      <alignment horizontal="left" vertical="top" wrapText="1"/>
    </xf>
    <xf numFmtId="3" fontId="4" fillId="0" borderId="63" xfId="0" applyNumberFormat="1" applyFont="1" applyFill="1" applyBorder="1" applyAlignment="1">
      <alignment horizontal="left" vertical="top" wrapText="1"/>
    </xf>
    <xf numFmtId="3" fontId="4" fillId="0" borderId="14" xfId="0" applyNumberFormat="1" applyFont="1" applyFill="1" applyBorder="1" applyAlignment="1">
      <alignment horizontal="left" vertical="top" wrapText="1"/>
    </xf>
    <xf numFmtId="3" fontId="3" fillId="3" borderId="13" xfId="0" applyNumberFormat="1" applyFont="1" applyFill="1" applyBorder="1" applyAlignment="1">
      <alignment horizontal="center" vertical="top" wrapText="1"/>
    </xf>
    <xf numFmtId="3" fontId="3" fillId="3" borderId="49" xfId="0" applyNumberFormat="1" applyFont="1" applyFill="1" applyBorder="1" applyAlignment="1">
      <alignment horizontal="center" vertical="top" wrapText="1"/>
    </xf>
    <xf numFmtId="3" fontId="4" fillId="0" borderId="23" xfId="0" applyNumberFormat="1" applyFont="1" applyFill="1" applyBorder="1" applyAlignment="1">
      <alignment horizontal="left" vertical="top" wrapText="1"/>
    </xf>
    <xf numFmtId="0" fontId="4" fillId="0" borderId="40" xfId="0" applyFont="1" applyFill="1" applyBorder="1" applyAlignment="1">
      <alignment horizontal="left" vertical="top" wrapText="1"/>
    </xf>
    <xf numFmtId="0" fontId="4" fillId="0" borderId="61" xfId="0" applyFont="1" applyFill="1" applyBorder="1" applyAlignment="1">
      <alignment horizontal="left" vertical="top" wrapText="1"/>
    </xf>
    <xf numFmtId="3" fontId="1" fillId="3" borderId="63" xfId="0" applyNumberFormat="1" applyFont="1" applyFill="1" applyBorder="1" applyAlignment="1">
      <alignment horizontal="left" vertical="top" wrapText="1"/>
    </xf>
    <xf numFmtId="3" fontId="6" fillId="3" borderId="14" xfId="0" applyNumberFormat="1" applyFont="1" applyFill="1" applyBorder="1" applyAlignment="1">
      <alignment horizontal="left" vertical="top" wrapText="1"/>
    </xf>
    <xf numFmtId="3" fontId="4" fillId="3" borderId="1" xfId="0" applyNumberFormat="1" applyFont="1" applyFill="1" applyBorder="1" applyAlignment="1">
      <alignment horizontal="left" vertical="top" wrapText="1"/>
    </xf>
    <xf numFmtId="3" fontId="1" fillId="0" borderId="31" xfId="0" applyNumberFormat="1" applyFont="1" applyBorder="1" applyAlignment="1">
      <alignment horizontal="center" vertical="top" wrapText="1"/>
    </xf>
    <xf numFmtId="3" fontId="1" fillId="3" borderId="65" xfId="0" applyNumberFormat="1" applyFont="1" applyFill="1" applyBorder="1" applyAlignment="1">
      <alignment horizontal="left" vertical="top" wrapText="1"/>
    </xf>
    <xf numFmtId="3" fontId="1" fillId="3" borderId="41" xfId="0" applyNumberFormat="1" applyFont="1" applyFill="1" applyBorder="1" applyAlignment="1">
      <alignment horizontal="left" vertical="top" wrapText="1"/>
    </xf>
    <xf numFmtId="3" fontId="1" fillId="3" borderId="48" xfId="0" applyNumberFormat="1" applyFont="1" applyFill="1" applyBorder="1" applyAlignment="1">
      <alignment horizontal="left" vertical="top" wrapText="1"/>
    </xf>
    <xf numFmtId="3" fontId="4" fillId="3" borderId="31" xfId="0" applyNumberFormat="1" applyFont="1" applyFill="1" applyBorder="1" applyAlignment="1">
      <alignment horizontal="center" vertical="top" wrapText="1"/>
    </xf>
    <xf numFmtId="3" fontId="4" fillId="3" borderId="15" xfId="0" applyNumberFormat="1" applyFont="1" applyFill="1" applyBorder="1" applyAlignment="1">
      <alignment horizontal="center" vertical="top" wrapText="1"/>
    </xf>
    <xf numFmtId="3" fontId="4" fillId="2" borderId="8" xfId="0" applyNumberFormat="1" applyFont="1" applyFill="1" applyBorder="1" applyAlignment="1">
      <alignment horizontal="center" vertical="top"/>
    </xf>
    <xf numFmtId="3" fontId="4" fillId="2" borderId="9" xfId="0" applyNumberFormat="1" applyFont="1" applyFill="1" applyBorder="1" applyAlignment="1">
      <alignment horizontal="center" vertical="top"/>
    </xf>
    <xf numFmtId="3" fontId="3" fillId="5" borderId="67" xfId="0" applyNumberFormat="1" applyFont="1" applyFill="1" applyBorder="1" applyAlignment="1">
      <alignment horizontal="right" vertical="top" wrapText="1"/>
    </xf>
    <xf numFmtId="3" fontId="3" fillId="5" borderId="55" xfId="0" applyNumberFormat="1" applyFont="1" applyFill="1" applyBorder="1" applyAlignment="1">
      <alignment horizontal="right" vertical="top" wrapText="1"/>
    </xf>
    <xf numFmtId="3" fontId="3" fillId="5" borderId="56" xfId="0" applyNumberFormat="1" applyFont="1" applyFill="1" applyBorder="1" applyAlignment="1">
      <alignment horizontal="right" vertical="top" wrapText="1"/>
    </xf>
    <xf numFmtId="3" fontId="3" fillId="2" borderId="62" xfId="0" applyNumberFormat="1" applyFont="1" applyFill="1" applyBorder="1" applyAlignment="1">
      <alignment horizontal="right" vertical="top"/>
    </xf>
    <xf numFmtId="3" fontId="3" fillId="7" borderId="1" xfId="0" applyNumberFormat="1" applyFont="1" applyFill="1" applyBorder="1" applyAlignment="1">
      <alignment horizontal="right" vertical="top"/>
    </xf>
    <xf numFmtId="3" fontId="4" fillId="7" borderId="9" xfId="0" applyNumberFormat="1" applyFont="1" applyFill="1" applyBorder="1" applyAlignment="1">
      <alignment horizontal="center" vertical="top"/>
    </xf>
    <xf numFmtId="3" fontId="4" fillId="0" borderId="65" xfId="0" applyNumberFormat="1" applyFont="1" applyFill="1" applyBorder="1" applyAlignment="1">
      <alignment horizontal="left" vertical="top" wrapText="1"/>
    </xf>
    <xf numFmtId="0" fontId="4" fillId="0" borderId="41" xfId="0" applyFont="1" applyFill="1" applyBorder="1" applyAlignment="1">
      <alignment horizontal="left" vertical="top" wrapText="1"/>
    </xf>
    <xf numFmtId="0" fontId="4" fillId="0" borderId="48" xfId="0" applyFont="1" applyFill="1" applyBorder="1" applyAlignment="1">
      <alignment horizontal="left" vertical="top" wrapText="1"/>
    </xf>
    <xf numFmtId="3" fontId="4" fillId="3" borderId="72" xfId="0" applyNumberFormat="1" applyFont="1" applyFill="1" applyBorder="1" applyAlignment="1">
      <alignment horizontal="center" vertical="top" wrapText="1"/>
    </xf>
    <xf numFmtId="3" fontId="3" fillId="4" borderId="5" xfId="0" applyNumberFormat="1" applyFont="1" applyFill="1" applyBorder="1" applyAlignment="1">
      <alignment horizontal="left" vertical="top" wrapText="1"/>
    </xf>
    <xf numFmtId="3" fontId="3" fillId="4" borderId="14" xfId="0" applyNumberFormat="1" applyFont="1" applyFill="1" applyBorder="1" applyAlignment="1">
      <alignment horizontal="left" vertical="top" wrapText="1"/>
    </xf>
    <xf numFmtId="0" fontId="4" fillId="3" borderId="40" xfId="0" applyFont="1" applyFill="1" applyBorder="1" applyAlignment="1">
      <alignment horizontal="left" vertical="top" wrapText="1"/>
    </xf>
    <xf numFmtId="3" fontId="4" fillId="0" borderId="29" xfId="0" applyNumberFormat="1" applyFont="1" applyBorder="1" applyAlignment="1">
      <alignment horizontal="left" vertical="top" wrapText="1"/>
    </xf>
    <xf numFmtId="3" fontId="4" fillId="0" borderId="18" xfId="0" applyNumberFormat="1" applyFont="1" applyBorder="1" applyAlignment="1">
      <alignment horizontal="left" vertical="top" wrapText="1"/>
    </xf>
    <xf numFmtId="3" fontId="3" fillId="8" borderId="62" xfId="0" applyNumberFormat="1" applyFont="1" applyFill="1" applyBorder="1" applyAlignment="1">
      <alignment horizontal="right" vertical="center"/>
    </xf>
    <xf numFmtId="3" fontId="3" fillId="8" borderId="9" xfId="0" applyNumberFormat="1" applyFont="1" applyFill="1" applyBorder="1" applyAlignment="1">
      <alignment horizontal="right" vertical="center"/>
    </xf>
    <xf numFmtId="3" fontId="4" fillId="8" borderId="9" xfId="0" applyNumberFormat="1" applyFont="1" applyFill="1" applyBorder="1" applyAlignment="1">
      <alignment horizontal="center" vertical="center" wrapText="1"/>
    </xf>
    <xf numFmtId="3" fontId="6" fillId="0" borderId="35" xfId="0" applyNumberFormat="1" applyFont="1" applyBorder="1" applyAlignment="1">
      <alignment horizontal="center" vertical="center" wrapText="1"/>
    </xf>
    <xf numFmtId="3" fontId="6" fillId="0" borderId="4" xfId="0" applyNumberFormat="1" applyFont="1" applyBorder="1" applyAlignment="1">
      <alignment horizontal="center" vertical="center" wrapText="1"/>
    </xf>
    <xf numFmtId="3" fontId="6" fillId="0" borderId="5" xfId="0" applyNumberFormat="1" applyFont="1" applyBorder="1" applyAlignment="1">
      <alignment horizontal="center" vertical="center" wrapText="1"/>
    </xf>
    <xf numFmtId="3" fontId="3" fillId="5" borderId="32" xfId="0" applyNumberFormat="1" applyFont="1" applyFill="1" applyBorder="1" applyAlignment="1">
      <alignment horizontal="right" vertical="top" wrapText="1"/>
    </xf>
    <xf numFmtId="3" fontId="3" fillId="5" borderId="33" xfId="0" applyNumberFormat="1" applyFont="1" applyFill="1" applyBorder="1" applyAlignment="1">
      <alignment horizontal="right" vertical="top" wrapText="1"/>
    </xf>
    <xf numFmtId="3" fontId="3" fillId="5" borderId="62" xfId="0" applyNumberFormat="1" applyFont="1" applyFill="1" applyBorder="1" applyAlignment="1">
      <alignment horizontal="right" vertical="top" wrapText="1"/>
    </xf>
    <xf numFmtId="3" fontId="4" fillId="5" borderId="29" xfId="0" applyNumberFormat="1" applyFont="1" applyFill="1" applyBorder="1" applyAlignment="1">
      <alignment horizontal="left" vertical="top" wrapText="1"/>
    </xf>
    <xf numFmtId="3" fontId="4" fillId="5" borderId="18" xfId="0" applyNumberFormat="1" applyFont="1" applyFill="1" applyBorder="1" applyAlignment="1">
      <alignment horizontal="left" vertical="top" wrapText="1"/>
    </xf>
    <xf numFmtId="3" fontId="4" fillId="5" borderId="42" xfId="0" applyNumberFormat="1" applyFont="1" applyFill="1" applyBorder="1" applyAlignment="1">
      <alignment horizontal="left" vertical="top" wrapText="1"/>
    </xf>
    <xf numFmtId="3" fontId="4" fillId="5" borderId="43" xfId="0" applyNumberFormat="1" applyFont="1" applyFill="1" applyBorder="1" applyAlignment="1">
      <alignment horizontal="left" vertical="top" wrapText="1"/>
    </xf>
    <xf numFmtId="3" fontId="4" fillId="5" borderId="63" xfId="0" applyNumberFormat="1" applyFont="1" applyFill="1" applyBorder="1" applyAlignment="1">
      <alignment horizontal="left" vertical="top" wrapText="1"/>
    </xf>
    <xf numFmtId="3" fontId="3" fillId="8" borderId="32" xfId="0" applyNumberFormat="1" applyFont="1" applyFill="1" applyBorder="1" applyAlignment="1">
      <alignment horizontal="right" vertical="top" wrapText="1"/>
    </xf>
    <xf numFmtId="3" fontId="3" fillId="8" borderId="33" xfId="0" applyNumberFormat="1" applyFont="1" applyFill="1" applyBorder="1" applyAlignment="1">
      <alignment horizontal="right" vertical="top" wrapText="1"/>
    </xf>
    <xf numFmtId="3" fontId="3" fillId="8" borderId="62" xfId="0" applyNumberFormat="1" applyFont="1" applyFill="1" applyBorder="1" applyAlignment="1">
      <alignment horizontal="right" vertical="top" wrapText="1"/>
    </xf>
    <xf numFmtId="3" fontId="4" fillId="0" borderId="51" xfId="0" applyNumberFormat="1" applyFont="1" applyBorder="1" applyAlignment="1">
      <alignment horizontal="left" vertical="top" wrapText="1"/>
    </xf>
    <xf numFmtId="3" fontId="4" fillId="0" borderId="49" xfId="0" applyNumberFormat="1" applyFont="1" applyBorder="1" applyAlignment="1">
      <alignment horizontal="left" vertical="top" wrapText="1"/>
    </xf>
    <xf numFmtId="3" fontId="4" fillId="0" borderId="65" xfId="0" applyNumberFormat="1" applyFont="1" applyBorder="1" applyAlignment="1">
      <alignment horizontal="left" vertical="top" wrapText="1"/>
    </xf>
    <xf numFmtId="3" fontId="4" fillId="0" borderId="11" xfId="0" applyNumberFormat="1" applyFont="1" applyBorder="1" applyAlignment="1">
      <alignment horizontal="left" vertical="top" wrapText="1"/>
    </xf>
    <xf numFmtId="3" fontId="4" fillId="0" borderId="12" xfId="0" applyNumberFormat="1" applyFont="1" applyBorder="1" applyAlignment="1">
      <alignment horizontal="left" vertical="top" wrapText="1"/>
    </xf>
    <xf numFmtId="3" fontId="4" fillId="0" borderId="17" xfId="0" applyNumberFormat="1" applyFont="1" applyBorder="1" applyAlignment="1">
      <alignment horizontal="left" vertical="top" wrapText="1"/>
    </xf>
    <xf numFmtId="3" fontId="4" fillId="5" borderId="11" xfId="0" applyNumberFormat="1" applyFont="1" applyFill="1" applyBorder="1" applyAlignment="1">
      <alignment horizontal="left" vertical="top" wrapText="1"/>
    </xf>
    <xf numFmtId="3" fontId="4" fillId="5" borderId="12" xfId="0" applyNumberFormat="1" applyFont="1" applyFill="1" applyBorder="1" applyAlignment="1">
      <alignment horizontal="left" vertical="top" wrapText="1"/>
    </xf>
    <xf numFmtId="3" fontId="4" fillId="5" borderId="17" xfId="0" applyNumberFormat="1" applyFont="1" applyFill="1" applyBorder="1" applyAlignment="1">
      <alignment horizontal="left" vertical="top" wrapText="1"/>
    </xf>
    <xf numFmtId="3" fontId="3" fillId="8" borderId="35" xfId="0" applyNumberFormat="1" applyFont="1" applyFill="1" applyBorder="1" applyAlignment="1">
      <alignment horizontal="right" vertical="top" wrapText="1"/>
    </xf>
    <xf numFmtId="3" fontId="3" fillId="8" borderId="4" xfId="0" applyNumberFormat="1" applyFont="1" applyFill="1" applyBorder="1" applyAlignment="1">
      <alignment horizontal="right" vertical="top" wrapText="1"/>
    </xf>
    <xf numFmtId="3" fontId="3" fillId="8" borderId="5" xfId="0" applyNumberFormat="1" applyFont="1" applyFill="1" applyBorder="1" applyAlignment="1">
      <alignment horizontal="right" vertical="top" wrapText="1"/>
    </xf>
    <xf numFmtId="3" fontId="3" fillId="5" borderId="29" xfId="0" applyNumberFormat="1" applyFont="1" applyFill="1" applyBorder="1" applyAlignment="1">
      <alignment horizontal="right" vertical="top" wrapText="1"/>
    </xf>
    <xf numFmtId="3" fontId="3" fillId="5" borderId="18" xfId="0" applyNumberFormat="1" applyFont="1" applyFill="1" applyBorder="1" applyAlignment="1">
      <alignment horizontal="right" vertical="top" wrapText="1"/>
    </xf>
    <xf numFmtId="3" fontId="4" fillId="3" borderId="38" xfId="0" applyNumberFormat="1" applyFont="1" applyFill="1" applyBorder="1" applyAlignment="1">
      <alignment horizontal="left" vertical="top" wrapText="1"/>
    </xf>
    <xf numFmtId="3" fontId="4" fillId="3" borderId="13" xfId="0" applyNumberFormat="1" applyFont="1" applyFill="1" applyBorder="1" applyAlignment="1">
      <alignment horizontal="left" vertical="top" wrapText="1"/>
    </xf>
    <xf numFmtId="3" fontId="4" fillId="3" borderId="29" xfId="0" applyNumberFormat="1" applyFont="1" applyFill="1" applyBorder="1" applyAlignment="1">
      <alignment horizontal="left" vertical="top" wrapText="1"/>
    </xf>
    <xf numFmtId="3" fontId="4" fillId="3" borderId="18" xfId="0" applyNumberFormat="1" applyFont="1" applyFill="1" applyBorder="1" applyAlignment="1">
      <alignment horizontal="left" vertical="top" wrapText="1"/>
    </xf>
    <xf numFmtId="3" fontId="1" fillId="3" borderId="34" xfId="0" applyNumberFormat="1" applyFont="1" applyFill="1" applyBorder="1" applyAlignment="1">
      <alignment horizontal="left" vertical="top" wrapText="1"/>
    </xf>
    <xf numFmtId="3" fontId="1" fillId="3" borderId="34" xfId="0" applyNumberFormat="1" applyFont="1" applyFill="1" applyBorder="1" applyAlignment="1">
      <alignment horizontal="left" vertical="top"/>
    </xf>
    <xf numFmtId="3" fontId="4" fillId="0" borderId="61" xfId="0" applyNumberFormat="1" applyFont="1" applyBorder="1" applyAlignment="1">
      <alignment horizontal="left" vertical="top" wrapText="1"/>
    </xf>
    <xf numFmtId="3" fontId="4" fillId="0" borderId="1" xfId="0" applyNumberFormat="1" applyFont="1" applyBorder="1" applyAlignment="1">
      <alignment horizontal="left" vertical="top" wrapText="1"/>
    </xf>
    <xf numFmtId="3" fontId="4" fillId="0" borderId="24" xfId="0" applyNumberFormat="1" applyFont="1" applyBorder="1" applyAlignment="1">
      <alignment horizontal="left" vertical="top" wrapText="1"/>
    </xf>
    <xf numFmtId="3" fontId="4" fillId="3" borderId="19" xfId="0" applyNumberFormat="1" applyFont="1" applyFill="1" applyBorder="1" applyAlignment="1">
      <alignment horizontal="left" vertical="top" wrapText="1"/>
    </xf>
    <xf numFmtId="3" fontId="1" fillId="3" borderId="42" xfId="0" applyNumberFormat="1" applyFont="1" applyFill="1" applyBorder="1" applyAlignment="1">
      <alignment horizontal="center" vertical="top" wrapText="1"/>
    </xf>
    <xf numFmtId="3" fontId="1" fillId="3" borderId="51" xfId="0" applyNumberFormat="1" applyFont="1" applyFill="1" applyBorder="1" applyAlignment="1">
      <alignment horizontal="center" vertical="top" wrapText="1"/>
    </xf>
    <xf numFmtId="3" fontId="1" fillId="3" borderId="43" xfId="0" applyNumberFormat="1" applyFont="1" applyFill="1" applyBorder="1" applyAlignment="1">
      <alignment horizontal="center" vertical="top" wrapText="1"/>
    </xf>
    <xf numFmtId="3" fontId="1" fillId="3" borderId="49" xfId="0" applyNumberFormat="1" applyFont="1" applyFill="1" applyBorder="1" applyAlignment="1">
      <alignment horizontal="center" vertical="top" wrapText="1"/>
    </xf>
    <xf numFmtId="3" fontId="4" fillId="3" borderId="44" xfId="0" applyNumberFormat="1" applyFont="1" applyFill="1" applyBorder="1" applyAlignment="1">
      <alignment horizontal="center" vertical="top"/>
    </xf>
    <xf numFmtId="3" fontId="4" fillId="3" borderId="52" xfId="0" applyNumberFormat="1" applyFont="1" applyFill="1" applyBorder="1" applyAlignment="1">
      <alignment horizontal="center" vertical="top"/>
    </xf>
    <xf numFmtId="3" fontId="3" fillId="2" borderId="77" xfId="0" applyNumberFormat="1" applyFont="1" applyFill="1" applyBorder="1" applyAlignment="1">
      <alignment horizontal="right" vertical="top"/>
    </xf>
    <xf numFmtId="3" fontId="4" fillId="2" borderId="33" xfId="0" applyNumberFormat="1" applyFont="1" applyFill="1" applyBorder="1" applyAlignment="1">
      <alignment horizontal="right" vertical="top"/>
    </xf>
    <xf numFmtId="3" fontId="4" fillId="2" borderId="62" xfId="0" applyNumberFormat="1" applyFont="1" applyFill="1" applyBorder="1" applyAlignment="1">
      <alignment horizontal="right" vertical="top"/>
    </xf>
    <xf numFmtId="3" fontId="4" fillId="3" borderId="16" xfId="0" applyNumberFormat="1" applyFont="1" applyFill="1" applyBorder="1" applyAlignment="1">
      <alignment horizontal="center" vertical="top" wrapText="1"/>
    </xf>
    <xf numFmtId="165" fontId="1" fillId="3" borderId="16" xfId="0" applyNumberFormat="1" applyFont="1" applyFill="1" applyBorder="1" applyAlignment="1">
      <alignment horizontal="left" vertical="top" wrapText="1"/>
    </xf>
    <xf numFmtId="165" fontId="1" fillId="3" borderId="47" xfId="0" applyNumberFormat="1" applyFont="1" applyFill="1" applyBorder="1" applyAlignment="1">
      <alignment horizontal="left" vertical="top" wrapText="1"/>
    </xf>
    <xf numFmtId="49" fontId="1" fillId="3" borderId="16" xfId="0" applyNumberFormat="1" applyFont="1" applyFill="1" applyBorder="1" applyAlignment="1">
      <alignment horizontal="center" vertical="top"/>
    </xf>
    <xf numFmtId="49" fontId="1" fillId="3" borderId="38" xfId="0" applyNumberFormat="1" applyFont="1" applyFill="1" applyBorder="1" applyAlignment="1">
      <alignment horizontal="center" vertical="top"/>
    </xf>
    <xf numFmtId="49" fontId="1" fillId="3" borderId="13" xfId="0" applyNumberFormat="1" applyFont="1" applyFill="1" applyBorder="1" applyAlignment="1">
      <alignment horizontal="center" vertical="top"/>
    </xf>
    <xf numFmtId="0" fontId="1" fillId="3" borderId="53" xfId="0" applyNumberFormat="1" applyFont="1" applyFill="1" applyBorder="1" applyAlignment="1">
      <alignment horizontal="center" vertical="top" wrapText="1"/>
    </xf>
    <xf numFmtId="3" fontId="4" fillId="3" borderId="44" xfId="0" applyNumberFormat="1" applyFont="1" applyFill="1" applyBorder="1" applyAlignment="1">
      <alignment horizontal="center" vertical="top" wrapText="1"/>
    </xf>
    <xf numFmtId="3" fontId="4" fillId="3" borderId="52" xfId="0" applyNumberFormat="1" applyFont="1" applyFill="1" applyBorder="1" applyAlignment="1">
      <alignment horizontal="center" vertical="top" wrapText="1"/>
    </xf>
    <xf numFmtId="3" fontId="1" fillId="3" borderId="13" xfId="0" applyNumberFormat="1" applyFont="1" applyFill="1" applyBorder="1" applyAlignment="1">
      <alignment horizontal="center" vertical="center" textRotation="90" wrapText="1"/>
    </xf>
    <xf numFmtId="3" fontId="1" fillId="3" borderId="39" xfId="0" applyNumberFormat="1" applyFont="1" applyFill="1" applyBorder="1" applyAlignment="1">
      <alignment horizontal="left" vertical="top" wrapText="1"/>
    </xf>
    <xf numFmtId="3" fontId="1" fillId="3" borderId="47" xfId="0" applyNumberFormat="1" applyFont="1" applyFill="1" applyBorder="1" applyAlignment="1">
      <alignment horizontal="left" vertical="top" wrapText="1"/>
    </xf>
    <xf numFmtId="0" fontId="4" fillId="3" borderId="7" xfId="0" applyFont="1" applyFill="1" applyBorder="1" applyAlignment="1">
      <alignment horizontal="center" vertical="top" wrapText="1"/>
    </xf>
    <xf numFmtId="0" fontId="4" fillId="3" borderId="25" xfId="0" applyFont="1" applyFill="1" applyBorder="1" applyAlignment="1">
      <alignment horizontal="center" vertical="top" wrapText="1"/>
    </xf>
    <xf numFmtId="0" fontId="4" fillId="3" borderId="16" xfId="0" applyFont="1" applyFill="1" applyBorder="1" applyAlignment="1">
      <alignment horizontal="center" vertical="top" wrapText="1"/>
    </xf>
    <xf numFmtId="3" fontId="3" fillId="7" borderId="35" xfId="0" applyNumberFormat="1" applyFont="1" applyFill="1" applyBorder="1" applyAlignment="1">
      <alignment horizontal="center" vertical="top"/>
    </xf>
    <xf numFmtId="3" fontId="3" fillId="7" borderId="58" xfId="0" applyNumberFormat="1" applyFont="1" applyFill="1" applyBorder="1" applyAlignment="1">
      <alignment horizontal="center" vertical="top"/>
    </xf>
    <xf numFmtId="3" fontId="3" fillId="2" borderId="4" xfId="0" applyNumberFormat="1" applyFont="1" applyFill="1" applyBorder="1" applyAlignment="1">
      <alignment horizontal="center" vertical="top"/>
    </xf>
    <xf numFmtId="3" fontId="3" fillId="2" borderId="22" xfId="0" applyNumberFormat="1" applyFont="1" applyFill="1" applyBorder="1" applyAlignment="1">
      <alignment horizontal="center" vertical="top"/>
    </xf>
    <xf numFmtId="49" fontId="3" fillId="0" borderId="4" xfId="0" applyNumberFormat="1" applyFont="1" applyBorder="1" applyAlignment="1">
      <alignment horizontal="center" vertical="top"/>
    </xf>
    <xf numFmtId="49" fontId="3" fillId="0" borderId="13" xfId="0" applyNumberFormat="1" applyFont="1" applyBorder="1" applyAlignment="1">
      <alignment horizontal="center" vertical="top"/>
    </xf>
    <xf numFmtId="49" fontId="3" fillId="0" borderId="22" xfId="0" applyNumberFormat="1" applyFont="1" applyBorder="1" applyAlignment="1">
      <alignment horizontal="center" vertical="top"/>
    </xf>
    <xf numFmtId="3" fontId="4" fillId="3" borderId="5" xfId="0" applyNumberFormat="1" applyFont="1" applyFill="1" applyBorder="1" applyAlignment="1">
      <alignment horizontal="left" vertical="top" wrapText="1"/>
    </xf>
    <xf numFmtId="3" fontId="4" fillId="3" borderId="23" xfId="0" applyNumberFormat="1" applyFont="1" applyFill="1" applyBorder="1" applyAlignment="1">
      <alignment horizontal="left" vertical="top" wrapText="1"/>
    </xf>
    <xf numFmtId="0" fontId="4" fillId="3" borderId="36" xfId="0" applyFont="1" applyFill="1" applyBorder="1" applyAlignment="1">
      <alignment horizontal="left" vertical="top" wrapText="1"/>
    </xf>
    <xf numFmtId="0" fontId="4" fillId="3" borderId="61" xfId="0" applyFont="1" applyFill="1" applyBorder="1" applyAlignment="1">
      <alignment horizontal="left" vertical="top" wrapText="1"/>
    </xf>
    <xf numFmtId="49" fontId="4" fillId="0" borderId="5" xfId="0" applyNumberFormat="1" applyFont="1" applyBorder="1" applyAlignment="1">
      <alignment horizontal="center" vertical="top"/>
    </xf>
    <xf numFmtId="49" fontId="4" fillId="0" borderId="23" xfId="0" applyNumberFormat="1" applyFont="1" applyBorder="1" applyAlignment="1">
      <alignment horizontal="center" vertical="top"/>
    </xf>
    <xf numFmtId="49" fontId="4" fillId="0" borderId="4" xfId="0" applyNumberFormat="1" applyFont="1" applyBorder="1" applyAlignment="1">
      <alignment horizontal="center" vertical="top"/>
    </xf>
    <xf numFmtId="49" fontId="4" fillId="0" borderId="13" xfId="0" applyNumberFormat="1" applyFont="1" applyBorder="1" applyAlignment="1">
      <alignment horizontal="center" vertical="top"/>
    </xf>
    <xf numFmtId="49" fontId="4" fillId="0" borderId="22" xfId="0" applyNumberFormat="1" applyFont="1" applyBorder="1" applyAlignment="1">
      <alignment horizontal="center" vertical="top"/>
    </xf>
    <xf numFmtId="3" fontId="4" fillId="0" borderId="5" xfId="0" applyNumberFormat="1" applyFont="1" applyFill="1" applyBorder="1" applyAlignment="1">
      <alignment horizontal="left" vertical="top" wrapText="1"/>
    </xf>
    <xf numFmtId="3" fontId="29" fillId="3" borderId="16" xfId="0" applyNumberFormat="1" applyFont="1" applyFill="1" applyBorder="1" applyAlignment="1">
      <alignment horizontal="left" vertical="top" wrapText="1"/>
    </xf>
    <xf numFmtId="3" fontId="29" fillId="3" borderId="47" xfId="0" applyNumberFormat="1" applyFont="1" applyFill="1" applyBorder="1" applyAlignment="1">
      <alignment horizontal="left" vertical="top" wrapText="1"/>
    </xf>
    <xf numFmtId="3" fontId="4" fillId="0" borderId="40" xfId="0" applyNumberFormat="1" applyFont="1" applyBorder="1" applyAlignment="1">
      <alignment horizontal="center" vertical="center" wrapText="1"/>
    </xf>
    <xf numFmtId="3" fontId="4" fillId="0" borderId="61" xfId="0" applyNumberFormat="1" applyFont="1" applyBorder="1" applyAlignment="1">
      <alignment horizontal="center" vertical="center" wrapText="1"/>
    </xf>
    <xf numFmtId="3" fontId="4" fillId="0" borderId="4" xfId="0" applyNumberFormat="1" applyFont="1" applyBorder="1" applyAlignment="1">
      <alignment horizontal="center" vertical="center" textRotation="90" wrapText="1"/>
    </xf>
    <xf numFmtId="3" fontId="4" fillId="0" borderId="13" xfId="0" applyNumberFormat="1" applyFont="1" applyBorder="1" applyAlignment="1">
      <alignment horizontal="center" vertical="center" textRotation="90" wrapText="1"/>
    </xf>
    <xf numFmtId="3" fontId="4" fillId="0" borderId="22" xfId="0" applyNumberFormat="1" applyFont="1" applyBorder="1" applyAlignment="1">
      <alignment horizontal="center" vertical="center" textRotation="90" wrapText="1"/>
    </xf>
    <xf numFmtId="3" fontId="1" fillId="0" borderId="6" xfId="0" applyNumberFormat="1" applyFont="1" applyBorder="1" applyAlignment="1">
      <alignment horizontal="center" vertical="center" wrapText="1"/>
    </xf>
    <xf numFmtId="3" fontId="1" fillId="0" borderId="15" xfId="0" applyNumberFormat="1" applyFont="1" applyBorder="1" applyAlignment="1">
      <alignment horizontal="center" vertical="center" wrapText="1"/>
    </xf>
    <xf numFmtId="3" fontId="1" fillId="0" borderId="24" xfId="0" applyNumberFormat="1" applyFont="1" applyBorder="1" applyAlignment="1">
      <alignment horizontal="center" vertical="center" wrapText="1"/>
    </xf>
    <xf numFmtId="3" fontId="4" fillId="0" borderId="7" xfId="0" applyNumberFormat="1" applyFont="1" applyBorder="1" applyAlignment="1">
      <alignment horizontal="center" vertical="center" textRotation="90" wrapText="1"/>
    </xf>
    <xf numFmtId="3" fontId="4" fillId="0" borderId="16" xfId="0" applyNumberFormat="1" applyFont="1" applyBorder="1" applyAlignment="1">
      <alignment horizontal="center" vertical="center" textRotation="90" wrapText="1"/>
    </xf>
    <xf numFmtId="3" fontId="4" fillId="0" borderId="25" xfId="0" applyNumberFormat="1" applyFont="1" applyBorder="1" applyAlignment="1">
      <alignment horizontal="center" vertical="center" textRotation="90" wrapText="1"/>
    </xf>
    <xf numFmtId="3" fontId="3" fillId="9" borderId="67" xfId="0" applyNumberFormat="1" applyFont="1" applyFill="1" applyBorder="1" applyAlignment="1">
      <alignment horizontal="left" vertical="top" wrapText="1"/>
    </xf>
    <xf numFmtId="3" fontId="3" fillId="9" borderId="55" xfId="0" applyNumberFormat="1" applyFont="1" applyFill="1" applyBorder="1" applyAlignment="1">
      <alignment horizontal="left" vertical="top" wrapText="1"/>
    </xf>
    <xf numFmtId="3" fontId="3" fillId="6" borderId="26" xfId="0" applyNumberFormat="1" applyFont="1" applyFill="1" applyBorder="1" applyAlignment="1">
      <alignment horizontal="left" vertical="top" wrapText="1"/>
    </xf>
    <xf numFmtId="3" fontId="3" fillId="6" borderId="27" xfId="0" applyNumberFormat="1" applyFont="1" applyFill="1" applyBorder="1" applyAlignment="1">
      <alignment horizontal="left" vertical="top" wrapText="1"/>
    </xf>
    <xf numFmtId="3" fontId="5" fillId="8" borderId="29" xfId="0" applyNumberFormat="1" applyFont="1" applyFill="1" applyBorder="1" applyAlignment="1">
      <alignment horizontal="left" vertical="top" wrapText="1"/>
    </xf>
    <xf numFmtId="3" fontId="5" fillId="8" borderId="18" xfId="0" applyNumberFormat="1" applyFont="1" applyFill="1" applyBorder="1" applyAlignment="1">
      <alignment horizontal="left" vertical="top" wrapText="1"/>
    </xf>
    <xf numFmtId="3" fontId="4" fillId="4" borderId="41" xfId="0" applyNumberFormat="1" applyFont="1" applyFill="1" applyBorder="1" applyAlignment="1">
      <alignment horizontal="left" vertical="top" wrapText="1"/>
    </xf>
    <xf numFmtId="3" fontId="4" fillId="4" borderId="40" xfId="0" applyNumberFormat="1" applyFont="1" applyFill="1" applyBorder="1" applyAlignment="1">
      <alignment horizontal="left" vertical="top" wrapText="1"/>
    </xf>
    <xf numFmtId="3" fontId="25" fillId="3" borderId="13" xfId="0" applyNumberFormat="1" applyFont="1" applyFill="1" applyBorder="1" applyAlignment="1">
      <alignment horizontal="center" vertical="top" wrapText="1"/>
    </xf>
    <xf numFmtId="3" fontId="4" fillId="0" borderId="41" xfId="0" applyNumberFormat="1" applyFont="1" applyFill="1" applyBorder="1" applyAlignment="1">
      <alignment horizontal="left" vertical="top" wrapText="1"/>
    </xf>
    <xf numFmtId="3" fontId="4" fillId="0" borderId="48" xfId="0" applyNumberFormat="1" applyFont="1" applyFill="1" applyBorder="1" applyAlignment="1">
      <alignment horizontal="left" vertical="top" wrapText="1"/>
    </xf>
    <xf numFmtId="3" fontId="4" fillId="0" borderId="40" xfId="0" applyNumberFormat="1" applyFont="1" applyFill="1" applyBorder="1" applyAlignment="1">
      <alignment horizontal="left" vertical="top" wrapText="1"/>
    </xf>
    <xf numFmtId="3" fontId="1" fillId="3" borderId="40" xfId="0" applyNumberFormat="1" applyFont="1" applyFill="1" applyBorder="1" applyAlignment="1">
      <alignment horizontal="left" vertical="top" wrapText="1"/>
    </xf>
    <xf numFmtId="3" fontId="6" fillId="3" borderId="13" xfId="0" applyNumberFormat="1" applyFont="1" applyFill="1" applyBorder="1" applyAlignment="1">
      <alignment horizontal="center" vertical="top" wrapText="1"/>
    </xf>
    <xf numFmtId="3" fontId="3" fillId="5" borderId="1" xfId="0" applyNumberFormat="1" applyFont="1" applyFill="1" applyBorder="1" applyAlignment="1">
      <alignment horizontal="right" vertical="top" wrapText="1"/>
    </xf>
    <xf numFmtId="3" fontId="9" fillId="0" borderId="0" xfId="0" applyNumberFormat="1" applyFont="1" applyAlignment="1">
      <alignment horizontal="right" vertical="top" wrapText="1"/>
    </xf>
    <xf numFmtId="3" fontId="1" fillId="0" borderId="48" xfId="0" applyNumberFormat="1" applyFont="1" applyBorder="1" applyAlignment="1">
      <alignment horizontal="center" vertical="center"/>
    </xf>
    <xf numFmtId="3" fontId="1" fillId="0" borderId="50" xfId="0" applyNumberFormat="1" applyFont="1" applyBorder="1" applyAlignment="1">
      <alignment horizontal="center" vertical="center"/>
    </xf>
    <xf numFmtId="3" fontId="1" fillId="0" borderId="72" xfId="0" applyNumberFormat="1" applyFont="1" applyBorder="1" applyAlignment="1">
      <alignment horizontal="center" vertical="center"/>
    </xf>
    <xf numFmtId="3" fontId="1" fillId="3" borderId="44" xfId="0" applyNumberFormat="1" applyFont="1" applyFill="1" applyBorder="1" applyAlignment="1">
      <alignment horizontal="center" vertical="top" wrapText="1"/>
    </xf>
    <xf numFmtId="3" fontId="1" fillId="3" borderId="52" xfId="0" applyNumberFormat="1" applyFont="1" applyFill="1" applyBorder="1" applyAlignment="1">
      <alignment horizontal="center" vertical="top" wrapText="1"/>
    </xf>
    <xf numFmtId="3" fontId="9" fillId="0" borderId="0" xfId="0" applyNumberFormat="1" applyFont="1" applyAlignment="1">
      <alignment horizontal="center"/>
    </xf>
    <xf numFmtId="3" fontId="11" fillId="0" borderId="0" xfId="0" applyNumberFormat="1" applyFont="1" applyAlignment="1">
      <alignment horizontal="center" vertical="center" wrapText="1"/>
    </xf>
    <xf numFmtId="3" fontId="12" fillId="0" borderId="0" xfId="0" applyNumberFormat="1" applyFont="1" applyAlignment="1">
      <alignment horizontal="center" vertical="top" wrapText="1"/>
    </xf>
    <xf numFmtId="3" fontId="29" fillId="0" borderId="41" xfId="0" applyNumberFormat="1" applyFont="1" applyBorder="1" applyAlignment="1">
      <alignment horizontal="left" vertical="top" wrapText="1"/>
    </xf>
    <xf numFmtId="3" fontId="4" fillId="0" borderId="40" xfId="0" applyNumberFormat="1" applyFont="1" applyBorder="1" applyAlignment="1">
      <alignment horizontal="left" vertical="top" wrapText="1"/>
    </xf>
    <xf numFmtId="3" fontId="4" fillId="0" borderId="2" xfId="0" applyNumberFormat="1" applyFont="1" applyBorder="1" applyAlignment="1">
      <alignment horizontal="center" vertical="center" textRotation="90" wrapText="1"/>
    </xf>
    <xf numFmtId="3" fontId="4" fillId="0" borderId="11" xfId="0" applyNumberFormat="1" applyFont="1" applyBorder="1" applyAlignment="1">
      <alignment horizontal="center" vertical="center" textRotation="90" wrapText="1"/>
    </xf>
    <xf numFmtId="3" fontId="4" fillId="0" borderId="20" xfId="0" applyNumberFormat="1" applyFont="1" applyBorder="1" applyAlignment="1">
      <alignment horizontal="center" vertical="center" textRotation="90" wrapText="1"/>
    </xf>
    <xf numFmtId="3" fontId="4" fillId="0" borderId="3" xfId="0" applyNumberFormat="1" applyFont="1" applyBorder="1" applyAlignment="1">
      <alignment horizontal="center" vertical="center" textRotation="90" wrapText="1"/>
    </xf>
    <xf numFmtId="3" fontId="4" fillId="0" borderId="12" xfId="0" applyNumberFormat="1" applyFont="1" applyBorder="1" applyAlignment="1">
      <alignment horizontal="center" vertical="center" textRotation="90" wrapText="1"/>
    </xf>
    <xf numFmtId="3" fontId="4" fillId="0" borderId="21" xfId="0" applyNumberFormat="1" applyFont="1" applyBorder="1" applyAlignment="1">
      <alignment horizontal="center" vertical="center" textRotation="90" wrapText="1"/>
    </xf>
    <xf numFmtId="49" fontId="4" fillId="0" borderId="4" xfId="0" applyNumberFormat="1" applyFont="1" applyBorder="1" applyAlignment="1">
      <alignment horizontal="center" vertical="center" textRotation="90" wrapText="1"/>
    </xf>
    <xf numFmtId="49" fontId="4" fillId="0" borderId="13" xfId="0" applyNumberFormat="1" applyFont="1" applyBorder="1" applyAlignment="1">
      <alignment horizontal="center" vertical="center" textRotation="90" wrapText="1"/>
    </xf>
    <xf numFmtId="49" fontId="4" fillId="0" borderId="22" xfId="0" applyNumberFormat="1" applyFont="1" applyBorder="1" applyAlignment="1">
      <alignment horizontal="center" vertical="center" textRotation="90" wrapText="1"/>
    </xf>
    <xf numFmtId="3" fontId="4" fillId="0" borderId="5" xfId="0" applyNumberFormat="1" applyFont="1" applyBorder="1" applyAlignment="1">
      <alignment horizontal="center" vertical="center" wrapText="1"/>
    </xf>
    <xf numFmtId="3" fontId="4" fillId="0" borderId="14" xfId="0" applyNumberFormat="1" applyFont="1" applyBorder="1" applyAlignment="1">
      <alignment horizontal="center" vertical="center" wrapText="1"/>
    </xf>
    <xf numFmtId="3" fontId="4" fillId="0" borderId="23" xfId="0" applyNumberFormat="1" applyFont="1" applyBorder="1" applyAlignment="1">
      <alignment horizontal="center" vertical="center" wrapText="1"/>
    </xf>
    <xf numFmtId="3" fontId="1" fillId="0" borderId="1" xfId="0" applyNumberFormat="1" applyFont="1" applyBorder="1" applyAlignment="1">
      <alignment horizontal="right"/>
    </xf>
    <xf numFmtId="3" fontId="6" fillId="0" borderId="8" xfId="0" applyNumberFormat="1" applyFont="1" applyBorder="1" applyAlignment="1">
      <alignment horizontal="center" vertical="center" wrapText="1"/>
    </xf>
    <xf numFmtId="3" fontId="6" fillId="0" borderId="9" xfId="0" applyNumberFormat="1" applyFont="1" applyBorder="1" applyAlignment="1">
      <alignment horizontal="center" vertical="center" wrapText="1"/>
    </xf>
    <xf numFmtId="3" fontId="6" fillId="0" borderId="10" xfId="0" applyNumberFormat="1" applyFont="1" applyBorder="1" applyAlignment="1">
      <alignment horizontal="center" vertical="center" wrapText="1"/>
    </xf>
    <xf numFmtId="0" fontId="4" fillId="3" borderId="39" xfId="0" applyFont="1" applyFill="1" applyBorder="1" applyAlignment="1">
      <alignment vertical="top" wrapText="1"/>
    </xf>
    <xf numFmtId="0" fontId="4" fillId="3" borderId="25" xfId="0" applyFont="1" applyFill="1" applyBorder="1" applyAlignment="1">
      <alignment vertical="top" wrapText="1"/>
    </xf>
    <xf numFmtId="3" fontId="4" fillId="0" borderId="74" xfId="0" applyNumberFormat="1" applyFont="1" applyBorder="1" applyAlignment="1">
      <alignment horizontal="center" vertical="center" textRotation="90" wrapText="1"/>
    </xf>
    <xf numFmtId="3" fontId="4" fillId="0" borderId="68" xfId="0" applyNumberFormat="1" applyFont="1" applyBorder="1" applyAlignment="1">
      <alignment horizontal="center" vertical="center" textRotation="90" wrapText="1"/>
    </xf>
    <xf numFmtId="3" fontId="4" fillId="0" borderId="75" xfId="0" applyNumberFormat="1" applyFont="1" applyBorder="1" applyAlignment="1">
      <alignment horizontal="center" vertical="center" textRotation="90" wrapText="1"/>
    </xf>
    <xf numFmtId="164" fontId="1" fillId="0" borderId="60" xfId="0" applyNumberFormat="1" applyFont="1" applyBorder="1" applyAlignment="1">
      <alignment horizontal="center" vertical="center" textRotation="90" wrapText="1"/>
    </xf>
    <xf numFmtId="164" fontId="1" fillId="0" borderId="53" xfId="0" applyNumberFormat="1" applyFont="1" applyBorder="1" applyAlignment="1">
      <alignment horizontal="center" vertical="center" textRotation="90" wrapText="1"/>
    </xf>
    <xf numFmtId="164" fontId="1" fillId="0" borderId="59" xfId="0" applyNumberFormat="1" applyFont="1" applyBorder="1" applyAlignment="1">
      <alignment horizontal="center" vertical="center" textRotation="90" wrapText="1"/>
    </xf>
    <xf numFmtId="3" fontId="6" fillId="0" borderId="5" xfId="0" applyNumberFormat="1" applyFont="1" applyFill="1" applyBorder="1" applyAlignment="1">
      <alignment horizontal="center" vertical="top" wrapText="1"/>
    </xf>
    <xf numFmtId="3" fontId="6" fillId="0" borderId="23" xfId="0" applyNumberFormat="1" applyFont="1" applyFill="1" applyBorder="1" applyAlignment="1">
      <alignment horizontal="center" vertical="top" wrapText="1"/>
    </xf>
    <xf numFmtId="3" fontId="4" fillId="3" borderId="41" xfId="0" applyNumberFormat="1" applyFont="1" applyFill="1" applyBorder="1" applyAlignment="1">
      <alignment horizontal="left" vertical="top" wrapText="1"/>
    </xf>
    <xf numFmtId="3" fontId="4" fillId="3" borderId="40" xfId="0" applyNumberFormat="1" applyFont="1" applyFill="1" applyBorder="1" applyAlignment="1">
      <alignment horizontal="left" vertical="top" wrapText="1"/>
    </xf>
    <xf numFmtId="0" fontId="4" fillId="3" borderId="41" xfId="0" applyFont="1" applyFill="1" applyBorder="1" applyAlignment="1">
      <alignment horizontal="left" vertical="top" wrapText="1"/>
    </xf>
    <xf numFmtId="3" fontId="1" fillId="0" borderId="60" xfId="0" applyNumberFormat="1" applyFont="1" applyBorder="1" applyAlignment="1">
      <alignment horizontal="center" vertical="top" wrapText="1"/>
    </xf>
    <xf numFmtId="3" fontId="1" fillId="0" borderId="59" xfId="0" applyNumberFormat="1" applyFont="1" applyBorder="1" applyAlignment="1">
      <alignment horizontal="center" vertical="top" wrapText="1"/>
    </xf>
    <xf numFmtId="3" fontId="4" fillId="0" borderId="36" xfId="0" applyNumberFormat="1" applyFont="1" applyFill="1" applyBorder="1" applyAlignment="1">
      <alignment vertical="top" wrapText="1"/>
    </xf>
    <xf numFmtId="3" fontId="2" fillId="0" borderId="61" xfId="0" applyNumberFormat="1" applyFont="1" applyFill="1" applyBorder="1" applyAlignment="1">
      <alignment vertical="top" wrapText="1"/>
    </xf>
    <xf numFmtId="3" fontId="1" fillId="0" borderId="53" xfId="0" applyNumberFormat="1" applyFont="1" applyBorder="1" applyAlignment="1">
      <alignment horizontal="center" vertical="top" wrapText="1"/>
    </xf>
    <xf numFmtId="3" fontId="4" fillId="0" borderId="36" xfId="0" applyNumberFormat="1" applyFont="1" applyFill="1" applyBorder="1" applyAlignment="1">
      <alignment horizontal="left" vertical="top" wrapText="1"/>
    </xf>
    <xf numFmtId="3" fontId="4" fillId="0" borderId="61" xfId="0" applyNumberFormat="1" applyFont="1" applyFill="1" applyBorder="1" applyAlignment="1">
      <alignment horizontal="left" vertical="top" wrapText="1"/>
    </xf>
    <xf numFmtId="0" fontId="4" fillId="3" borderId="39" xfId="0" applyFont="1" applyFill="1" applyBorder="1" applyAlignment="1">
      <alignment horizontal="left" vertical="top" wrapText="1"/>
    </xf>
    <xf numFmtId="0" fontId="4" fillId="3" borderId="25" xfId="0" applyFont="1" applyFill="1" applyBorder="1" applyAlignment="1">
      <alignment horizontal="left" vertical="top" wrapText="1"/>
    </xf>
    <xf numFmtId="3" fontId="1" fillId="0" borderId="44" xfId="0" applyNumberFormat="1" applyFont="1" applyFill="1" applyBorder="1" applyAlignment="1">
      <alignment horizontal="center" vertical="top" wrapText="1"/>
    </xf>
    <xf numFmtId="3" fontId="1" fillId="0" borderId="53" xfId="0" applyNumberFormat="1" applyFont="1" applyFill="1" applyBorder="1" applyAlignment="1">
      <alignment horizontal="center" vertical="top" wrapText="1"/>
    </xf>
    <xf numFmtId="3" fontId="1" fillId="3" borderId="49" xfId="0" applyNumberFormat="1" applyFont="1" applyFill="1" applyBorder="1" applyAlignment="1">
      <alignment horizontal="left" vertical="top" wrapText="1"/>
    </xf>
    <xf numFmtId="49" fontId="4" fillId="0" borderId="13" xfId="0" applyNumberFormat="1" applyFont="1" applyBorder="1" applyAlignment="1">
      <alignment horizontal="center" vertical="top" wrapText="1"/>
    </xf>
    <xf numFmtId="49" fontId="4" fillId="0" borderId="49" xfId="0" applyNumberFormat="1" applyFont="1" applyBorder="1" applyAlignment="1">
      <alignment horizontal="center" vertical="top" wrapText="1"/>
    </xf>
    <xf numFmtId="49" fontId="3" fillId="0" borderId="5" xfId="0" applyNumberFormat="1" applyFont="1" applyBorder="1" applyAlignment="1">
      <alignment horizontal="center" vertical="top" wrapText="1"/>
    </xf>
    <xf numFmtId="49" fontId="3" fillId="0" borderId="23" xfId="0" applyNumberFormat="1" applyFont="1" applyBorder="1" applyAlignment="1">
      <alignment horizontal="center" vertical="top" wrapText="1"/>
    </xf>
    <xf numFmtId="3" fontId="22" fillId="0" borderId="40" xfId="0" applyNumberFormat="1" applyFont="1" applyBorder="1" applyAlignment="1">
      <alignment horizontal="left"/>
    </xf>
    <xf numFmtId="3" fontId="22" fillId="0" borderId="0" xfId="0" applyNumberFormat="1" applyFont="1" applyAlignment="1">
      <alignment horizontal="left"/>
    </xf>
    <xf numFmtId="3" fontId="4" fillId="0" borderId="0" xfId="0" applyNumberFormat="1" applyFont="1" applyBorder="1" applyAlignment="1">
      <alignment horizontal="left" vertical="top"/>
    </xf>
    <xf numFmtId="3" fontId="4" fillId="0" borderId="0" xfId="0" applyNumberFormat="1" applyFont="1" applyAlignment="1">
      <alignment horizontal="left" vertical="top"/>
    </xf>
    <xf numFmtId="49" fontId="4" fillId="0" borderId="43" xfId="0" applyNumberFormat="1" applyFont="1" applyBorder="1" applyAlignment="1">
      <alignment horizontal="center" vertical="top" wrapText="1"/>
    </xf>
    <xf numFmtId="3" fontId="4" fillId="3" borderId="43" xfId="0" applyNumberFormat="1" applyFont="1" applyFill="1" applyBorder="1" applyAlignment="1">
      <alignment horizontal="left" vertical="top" wrapText="1"/>
    </xf>
    <xf numFmtId="3" fontId="4" fillId="3" borderId="49" xfId="0" applyNumberFormat="1" applyFont="1" applyFill="1" applyBorder="1" applyAlignment="1">
      <alignment horizontal="left" vertical="top" wrapText="1"/>
    </xf>
    <xf numFmtId="3" fontId="4" fillId="0" borderId="39" xfId="0" applyNumberFormat="1" applyFont="1" applyFill="1" applyBorder="1" applyAlignment="1">
      <alignment horizontal="left" vertical="top" wrapText="1"/>
    </xf>
    <xf numFmtId="3" fontId="4" fillId="0" borderId="47" xfId="0" applyNumberFormat="1" applyFont="1" applyFill="1" applyBorder="1" applyAlignment="1">
      <alignment horizontal="left" vertical="top" wrapText="1"/>
    </xf>
    <xf numFmtId="3" fontId="4" fillId="0" borderId="39" xfId="0" applyNumberFormat="1" applyFont="1" applyFill="1" applyBorder="1" applyAlignment="1">
      <alignment horizontal="center" vertical="top" wrapText="1"/>
    </xf>
    <xf numFmtId="3" fontId="4" fillId="0" borderId="47" xfId="0" applyNumberFormat="1" applyFont="1" applyFill="1" applyBorder="1" applyAlignment="1">
      <alignment horizontal="center" vertical="top" wrapText="1"/>
    </xf>
    <xf numFmtId="49" fontId="4" fillId="0" borderId="43" xfId="0" applyNumberFormat="1" applyFont="1" applyBorder="1" applyAlignment="1">
      <alignment horizontal="center" vertical="top"/>
    </xf>
    <xf numFmtId="49" fontId="4" fillId="0" borderId="49" xfId="0" applyNumberFormat="1" applyFont="1" applyBorder="1" applyAlignment="1">
      <alignment horizontal="center" vertical="top"/>
    </xf>
    <xf numFmtId="0" fontId="4" fillId="3" borderId="43" xfId="0" applyFont="1" applyFill="1" applyBorder="1" applyAlignment="1">
      <alignment horizontal="left" vertical="top" wrapText="1"/>
    </xf>
    <xf numFmtId="0" fontId="4" fillId="3" borderId="49" xfId="0" applyFont="1" applyFill="1" applyBorder="1" applyAlignment="1">
      <alignment horizontal="left" vertical="top" wrapText="1"/>
    </xf>
    <xf numFmtId="0" fontId="4" fillId="3" borderId="47" xfId="0" applyFont="1" applyFill="1" applyBorder="1" applyAlignment="1">
      <alignment horizontal="left" vertical="top" wrapText="1"/>
    </xf>
    <xf numFmtId="0" fontId="4" fillId="3" borderId="34" xfId="0" applyFont="1" applyFill="1" applyBorder="1" applyAlignment="1">
      <alignment horizontal="left" vertical="top" wrapText="1"/>
    </xf>
    <xf numFmtId="3" fontId="4" fillId="0" borderId="30" xfId="0" applyNumberFormat="1" applyFont="1" applyFill="1" applyBorder="1" applyAlignment="1">
      <alignment horizontal="left" vertical="top" wrapText="1"/>
    </xf>
    <xf numFmtId="3" fontId="4" fillId="0" borderId="50" xfId="0" applyNumberFormat="1" applyFont="1" applyFill="1" applyBorder="1" applyAlignment="1">
      <alignment horizontal="left" vertical="top" wrapText="1"/>
    </xf>
    <xf numFmtId="0" fontId="4" fillId="3" borderId="39" xfId="0" applyFont="1" applyFill="1" applyBorder="1" applyAlignment="1">
      <alignment horizontal="center" vertical="top" wrapText="1"/>
    </xf>
    <xf numFmtId="0" fontId="4" fillId="3" borderId="47" xfId="0" applyFont="1" applyFill="1" applyBorder="1" applyAlignment="1">
      <alignment horizontal="center" vertical="top" wrapText="1"/>
    </xf>
    <xf numFmtId="3" fontId="4" fillId="3" borderId="4" xfId="0" applyNumberFormat="1" applyFont="1" applyFill="1" applyBorder="1" applyAlignment="1">
      <alignment horizontal="left" vertical="top" wrapText="1"/>
    </xf>
    <xf numFmtId="3" fontId="4" fillId="3" borderId="22" xfId="0" applyNumberFormat="1" applyFont="1" applyFill="1" applyBorder="1" applyAlignment="1">
      <alignment horizontal="left" vertical="top" wrapText="1"/>
    </xf>
    <xf numFmtId="3" fontId="6" fillId="3" borderId="1" xfId="0" applyNumberFormat="1" applyFont="1" applyFill="1" applyBorder="1" applyAlignment="1">
      <alignment horizontal="center" vertical="top"/>
    </xf>
    <xf numFmtId="3" fontId="1" fillId="3" borderId="16" xfId="0" applyNumberFormat="1" applyFont="1" applyFill="1" applyBorder="1" applyAlignment="1">
      <alignment horizontal="left" vertical="top" wrapText="1"/>
    </xf>
    <xf numFmtId="3" fontId="1" fillId="3" borderId="25" xfId="0" applyNumberFormat="1" applyFont="1" applyFill="1" applyBorder="1" applyAlignment="1">
      <alignment horizontal="left" vertical="top" wrapText="1"/>
    </xf>
    <xf numFmtId="3" fontId="6" fillId="3" borderId="4" xfId="0" applyNumberFormat="1" applyFont="1" applyFill="1" applyBorder="1" applyAlignment="1">
      <alignment horizontal="left" vertical="top" wrapText="1"/>
    </xf>
    <xf numFmtId="3" fontId="6" fillId="3" borderId="13" xfId="0" applyNumberFormat="1" applyFont="1" applyFill="1" applyBorder="1" applyAlignment="1">
      <alignment horizontal="left" vertical="top" wrapText="1"/>
    </xf>
    <xf numFmtId="3" fontId="6" fillId="3" borderId="49" xfId="0" applyNumberFormat="1" applyFont="1" applyFill="1" applyBorder="1" applyAlignment="1">
      <alignment horizontal="left" vertical="top" wrapText="1"/>
    </xf>
    <xf numFmtId="3" fontId="1" fillId="0" borderId="43" xfId="0" applyNumberFormat="1" applyFont="1" applyFill="1" applyBorder="1" applyAlignment="1">
      <alignment horizontal="left" vertical="top" wrapText="1"/>
    </xf>
    <xf numFmtId="3" fontId="1" fillId="0" borderId="22" xfId="0" applyNumberFormat="1" applyFont="1" applyFill="1" applyBorder="1" applyAlignment="1">
      <alignment horizontal="left" vertical="top" wrapText="1"/>
    </xf>
    <xf numFmtId="3" fontId="6" fillId="4" borderId="4" xfId="0" applyNumberFormat="1" applyFont="1" applyFill="1" applyBorder="1" applyAlignment="1">
      <alignment horizontal="left" vertical="top" wrapText="1"/>
    </xf>
    <xf numFmtId="3" fontId="6" fillId="4" borderId="13" xfId="0" applyNumberFormat="1" applyFont="1" applyFill="1" applyBorder="1" applyAlignment="1">
      <alignment horizontal="left" vertical="top" wrapText="1"/>
    </xf>
    <xf numFmtId="3" fontId="6" fillId="4" borderId="49" xfId="0" applyNumberFormat="1" applyFont="1" applyFill="1" applyBorder="1" applyAlignment="1">
      <alignment horizontal="left" vertical="top" wrapText="1"/>
    </xf>
    <xf numFmtId="0" fontId="1" fillId="3" borderId="39" xfId="0" applyFont="1" applyFill="1" applyBorder="1" applyAlignment="1">
      <alignment horizontal="left" vertical="top" wrapText="1"/>
    </xf>
    <xf numFmtId="0" fontId="1" fillId="3" borderId="16" xfId="0" applyFont="1" applyFill="1" applyBorder="1" applyAlignment="1">
      <alignment horizontal="left" vertical="top" wrapText="1"/>
    </xf>
    <xf numFmtId="0" fontId="1" fillId="3" borderId="47" xfId="0" applyFont="1" applyFill="1" applyBorder="1" applyAlignment="1">
      <alignment horizontal="left" vertical="top" wrapText="1"/>
    </xf>
    <xf numFmtId="3" fontId="6" fillId="0" borderId="14" xfId="0" applyNumberFormat="1" applyFont="1" applyFill="1" applyBorder="1" applyAlignment="1">
      <alignment horizontal="center" vertical="top" wrapText="1"/>
    </xf>
    <xf numFmtId="3" fontId="6" fillId="3" borderId="63" xfId="0" applyNumberFormat="1" applyFont="1" applyFill="1" applyBorder="1" applyAlignment="1">
      <alignment horizontal="center" vertical="top" wrapText="1"/>
    </xf>
    <xf numFmtId="3" fontId="6" fillId="3" borderId="65" xfId="0" applyNumberFormat="1" applyFont="1" applyFill="1" applyBorder="1" applyAlignment="1">
      <alignment horizontal="center" vertical="top" wrapText="1"/>
    </xf>
    <xf numFmtId="3" fontId="6" fillId="3" borderId="53" xfId="0" applyNumberFormat="1" applyFont="1" applyFill="1" applyBorder="1" applyAlignment="1">
      <alignment horizontal="center" vertical="top" wrapText="1"/>
    </xf>
    <xf numFmtId="0" fontId="4" fillId="3" borderId="16" xfId="0" applyFont="1" applyFill="1" applyBorder="1" applyAlignment="1">
      <alignment horizontal="left" vertical="top" wrapText="1"/>
    </xf>
    <xf numFmtId="0" fontId="4" fillId="3" borderId="42" xfId="0" applyFont="1" applyFill="1" applyBorder="1" applyAlignment="1">
      <alignment horizontal="center" vertical="top" wrapText="1"/>
    </xf>
    <xf numFmtId="0" fontId="4" fillId="3" borderId="38" xfId="0" applyFont="1" applyFill="1" applyBorder="1" applyAlignment="1">
      <alignment horizontal="center" vertical="top" wrapText="1"/>
    </xf>
    <xf numFmtId="0" fontId="4" fillId="3" borderId="43" xfId="0" applyFont="1" applyFill="1" applyBorder="1" applyAlignment="1">
      <alignment horizontal="center" vertical="top" wrapText="1"/>
    </xf>
    <xf numFmtId="0" fontId="4" fillId="3" borderId="13" xfId="0" applyFont="1" applyFill="1" applyBorder="1" applyAlignment="1">
      <alignment horizontal="center" vertical="top" wrapText="1"/>
    </xf>
    <xf numFmtId="0" fontId="1" fillId="3" borderId="44" xfId="0" applyFont="1" applyFill="1" applyBorder="1" applyAlignment="1">
      <alignment horizontal="center" vertical="top" wrapText="1"/>
    </xf>
    <xf numFmtId="0" fontId="1" fillId="3" borderId="53" xfId="0" applyFont="1" applyFill="1" applyBorder="1" applyAlignment="1">
      <alignment horizontal="center" vertical="top" wrapText="1"/>
    </xf>
    <xf numFmtId="3" fontId="6" fillId="5" borderId="24" xfId="0" applyNumberFormat="1" applyFont="1" applyFill="1" applyBorder="1" applyAlignment="1">
      <alignment horizontal="right" vertical="top" wrapText="1"/>
    </xf>
    <xf numFmtId="3" fontId="6" fillId="2" borderId="10" xfId="0" applyNumberFormat="1" applyFont="1" applyFill="1" applyBorder="1" applyAlignment="1">
      <alignment horizontal="left" vertical="top" wrapText="1"/>
    </xf>
    <xf numFmtId="3" fontId="3" fillId="3" borderId="4" xfId="0" applyNumberFormat="1" applyFont="1" applyFill="1" applyBorder="1" applyAlignment="1">
      <alignment horizontal="left" vertical="top" wrapText="1"/>
    </xf>
    <xf numFmtId="3" fontId="3" fillId="3" borderId="49" xfId="0" applyNumberFormat="1" applyFont="1" applyFill="1" applyBorder="1" applyAlignment="1">
      <alignment horizontal="left" vertical="top" wrapText="1"/>
    </xf>
    <xf numFmtId="3" fontId="1" fillId="0" borderId="49" xfId="0" applyNumberFormat="1" applyFont="1" applyFill="1" applyBorder="1" applyAlignment="1">
      <alignment horizontal="left" vertical="top" wrapText="1"/>
    </xf>
    <xf numFmtId="3" fontId="6" fillId="0" borderId="53" xfId="0" applyNumberFormat="1" applyFont="1" applyFill="1" applyBorder="1" applyAlignment="1">
      <alignment horizontal="center" vertical="top" wrapText="1"/>
    </xf>
    <xf numFmtId="3" fontId="1" fillId="3" borderId="14" xfId="0" applyNumberFormat="1" applyFont="1" applyFill="1" applyBorder="1" applyAlignment="1">
      <alignment horizontal="center" vertical="center" textRotation="90" wrapText="1"/>
    </xf>
    <xf numFmtId="165" fontId="1" fillId="3" borderId="40" xfId="0" applyNumberFormat="1" applyFont="1" applyFill="1" applyBorder="1" applyAlignment="1">
      <alignment horizontal="left" vertical="top" wrapText="1"/>
    </xf>
    <xf numFmtId="3" fontId="9" fillId="0" borderId="0" xfId="0" applyNumberFormat="1" applyFont="1" applyAlignment="1">
      <alignment horizontal="left" vertical="top" wrapText="1"/>
    </xf>
    <xf numFmtId="3" fontId="29" fillId="3" borderId="40" xfId="0" applyNumberFormat="1" applyFont="1" applyFill="1" applyBorder="1" applyAlignment="1">
      <alignment horizontal="left" vertical="top" wrapText="1"/>
    </xf>
    <xf numFmtId="3" fontId="29" fillId="3" borderId="48" xfId="0" applyNumberFormat="1" applyFont="1" applyFill="1" applyBorder="1" applyAlignment="1">
      <alignment horizontal="left" vertical="top" wrapText="1"/>
    </xf>
    <xf numFmtId="3" fontId="25" fillId="3" borderId="14" xfId="0" applyNumberFormat="1" applyFont="1" applyFill="1" applyBorder="1" applyAlignment="1">
      <alignment horizontal="center" vertical="top" wrapText="1"/>
    </xf>
    <xf numFmtId="3" fontId="3" fillId="6" borderId="28" xfId="0" applyNumberFormat="1" applyFont="1" applyFill="1" applyBorder="1" applyAlignment="1">
      <alignment horizontal="left" vertical="top" wrapText="1"/>
    </xf>
    <xf numFmtId="3" fontId="3" fillId="9" borderId="56" xfId="0" applyNumberFormat="1" applyFont="1" applyFill="1" applyBorder="1" applyAlignment="1">
      <alignment horizontal="left" vertical="top" wrapText="1"/>
    </xf>
    <xf numFmtId="3" fontId="1" fillId="0" borderId="26" xfId="0" applyNumberFormat="1" applyFont="1" applyBorder="1" applyAlignment="1">
      <alignment horizontal="center" vertical="center"/>
    </xf>
    <xf numFmtId="3" fontId="1" fillId="0" borderId="27" xfId="0" applyNumberFormat="1" applyFont="1" applyBorder="1" applyAlignment="1">
      <alignment horizontal="center" vertical="center"/>
    </xf>
    <xf numFmtId="3" fontId="1" fillId="0" borderId="28" xfId="0" applyNumberFormat="1" applyFont="1" applyBorder="1" applyAlignment="1">
      <alignment horizontal="center" vertical="center"/>
    </xf>
    <xf numFmtId="164" fontId="4" fillId="0" borderId="74" xfId="0" applyNumberFormat="1" applyFont="1" applyBorder="1" applyAlignment="1">
      <alignment horizontal="center" vertical="center" textRotation="90" wrapText="1"/>
    </xf>
    <xf numFmtId="164" fontId="4" fillId="0" borderId="68" xfId="0" applyNumberFormat="1" applyFont="1" applyBorder="1" applyAlignment="1">
      <alignment horizontal="center" vertical="center" textRotation="90" wrapText="1"/>
    </xf>
    <xf numFmtId="164" fontId="4" fillId="0" borderId="75" xfId="0" applyNumberFormat="1" applyFont="1" applyBorder="1" applyAlignment="1">
      <alignment horizontal="center" vertical="center" textRotation="90" wrapText="1"/>
    </xf>
  </cellXfs>
  <cellStyles count="2">
    <cellStyle name="Excel Built-in Normal" xfId="1"/>
    <cellStyle name="Įprastas" xfId="0" builtinId="0"/>
  </cellStyles>
  <dxfs count="0"/>
  <tableStyles count="0" defaultTableStyle="TableStyleMedium2" defaultPivotStyle="PivotStyleLight16"/>
  <colors>
    <mruColors>
      <color rgb="FFFFFF99"/>
      <color rgb="FFCCFFCC"/>
      <color rgb="FFFFCCFF"/>
      <color rgb="FFFFFF66"/>
      <color rgb="FFFF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309"/>
  <sheetViews>
    <sheetView zoomScaleNormal="100" zoomScaleSheetLayoutView="100" workbookViewId="0">
      <selection activeCell="A4" sqref="A4:Q4"/>
    </sheetView>
  </sheetViews>
  <sheetFormatPr defaultColWidth="9.28515625" defaultRowHeight="15" x14ac:dyDescent="0.25"/>
  <cols>
    <col min="1" max="4" width="3.28515625" style="23" customWidth="1"/>
    <col min="5" max="5" width="35.5703125" style="204" customWidth="1"/>
    <col min="6" max="6" width="4" style="913" customWidth="1"/>
    <col min="7" max="7" width="14.28515625" style="358" customWidth="1"/>
    <col min="8" max="8" width="8.5703125" style="204" customWidth="1"/>
    <col min="9" max="12" width="9.7109375" style="204" customWidth="1"/>
    <col min="13" max="13" width="37.85546875" style="204" customWidth="1"/>
    <col min="14" max="14" width="7.42578125" style="204" customWidth="1"/>
    <col min="15" max="16" width="7.42578125" style="580" customWidth="1"/>
    <col min="17" max="17" width="6.7109375" style="58" customWidth="1"/>
    <col min="18" max="16384" width="9.28515625" style="204"/>
  </cols>
  <sheetData>
    <row r="1" spans="1:17" s="32" customFormat="1" ht="15.75" customHeight="1" x14ac:dyDescent="0.25">
      <c r="F1" s="849"/>
      <c r="G1" s="850"/>
      <c r="H1" s="1834" t="s">
        <v>329</v>
      </c>
      <c r="I1" s="1834"/>
      <c r="J1" s="1834"/>
      <c r="K1" s="1834"/>
      <c r="L1" s="1834"/>
      <c r="M1" s="1834"/>
      <c r="N1" s="1834"/>
      <c r="O1" s="1834"/>
      <c r="P1" s="1834"/>
      <c r="Q1" s="1834"/>
    </row>
    <row r="2" spans="1:17" s="32" customFormat="1" ht="18" customHeight="1" x14ac:dyDescent="0.25">
      <c r="F2" s="849"/>
      <c r="G2" s="850"/>
      <c r="H2" s="534"/>
      <c r="I2" s="534"/>
      <c r="J2" s="534"/>
      <c r="K2" s="534"/>
      <c r="L2" s="534"/>
      <c r="M2" s="534"/>
      <c r="N2" s="534"/>
      <c r="O2" s="534"/>
      <c r="P2" s="534"/>
      <c r="Q2" s="534"/>
    </row>
    <row r="3" spans="1:17" s="582" customFormat="1" ht="16.5" customHeight="1" x14ac:dyDescent="0.25">
      <c r="A3" s="1840" t="s">
        <v>258</v>
      </c>
      <c r="B3" s="1840"/>
      <c r="C3" s="1840"/>
      <c r="D3" s="1840"/>
      <c r="E3" s="1840"/>
      <c r="F3" s="1840"/>
      <c r="G3" s="1840"/>
      <c r="H3" s="1840"/>
      <c r="I3" s="1840"/>
      <c r="J3" s="1840"/>
      <c r="K3" s="1840"/>
      <c r="L3" s="1840"/>
      <c r="M3" s="1840"/>
      <c r="N3" s="1840"/>
      <c r="O3" s="1840"/>
      <c r="P3" s="1840"/>
      <c r="Q3" s="1840"/>
    </row>
    <row r="4" spans="1:17" s="22" customFormat="1" ht="16.5" customHeight="1" x14ac:dyDescent="0.25">
      <c r="A4" s="1841" t="s">
        <v>0</v>
      </c>
      <c r="B4" s="1841"/>
      <c r="C4" s="1841"/>
      <c r="D4" s="1841"/>
      <c r="E4" s="1841"/>
      <c r="F4" s="1841"/>
      <c r="G4" s="1841"/>
      <c r="H4" s="1841"/>
      <c r="I4" s="1841"/>
      <c r="J4" s="1841"/>
      <c r="K4" s="1841"/>
      <c r="L4" s="1841"/>
      <c r="M4" s="1841"/>
      <c r="N4" s="1841"/>
      <c r="O4" s="1841"/>
      <c r="P4" s="1841"/>
      <c r="Q4" s="1841"/>
    </row>
    <row r="5" spans="1:17" s="22" customFormat="1" ht="16.5" customHeight="1" x14ac:dyDescent="0.25">
      <c r="A5" s="1842" t="s">
        <v>1</v>
      </c>
      <c r="B5" s="1842"/>
      <c r="C5" s="1842"/>
      <c r="D5" s="1842"/>
      <c r="E5" s="1842"/>
      <c r="F5" s="1842"/>
      <c r="G5" s="1842"/>
      <c r="H5" s="1842"/>
      <c r="I5" s="1842"/>
      <c r="J5" s="1842"/>
      <c r="K5" s="1842"/>
      <c r="L5" s="1842"/>
      <c r="M5" s="1842"/>
      <c r="N5" s="1842"/>
      <c r="O5" s="1842"/>
      <c r="P5" s="1842"/>
      <c r="Q5" s="1842"/>
    </row>
    <row r="6" spans="1:17" s="1" customFormat="1" ht="21.75" customHeight="1" thickBot="1" x14ac:dyDescent="0.25">
      <c r="A6" s="1857" t="s">
        <v>2</v>
      </c>
      <c r="B6" s="1857"/>
      <c r="C6" s="1857"/>
      <c r="D6" s="1857"/>
      <c r="E6" s="1857"/>
      <c r="F6" s="1857"/>
      <c r="G6" s="1857"/>
      <c r="H6" s="1857"/>
      <c r="I6" s="1857"/>
      <c r="J6" s="1857"/>
      <c r="K6" s="1857"/>
      <c r="L6" s="1857"/>
      <c r="M6" s="1857"/>
      <c r="N6" s="1857"/>
      <c r="O6" s="1857"/>
      <c r="P6" s="1857"/>
      <c r="Q6" s="1857"/>
    </row>
    <row r="7" spans="1:17" s="2" customFormat="1" ht="16.899999999999999" customHeight="1" thickBot="1" x14ac:dyDescent="0.3">
      <c r="A7" s="1845" t="s">
        <v>198</v>
      </c>
      <c r="B7" s="1848" t="s">
        <v>3</v>
      </c>
      <c r="C7" s="1851" t="s">
        <v>4</v>
      </c>
      <c r="D7" s="1851" t="s">
        <v>138</v>
      </c>
      <c r="E7" s="1854" t="s">
        <v>5</v>
      </c>
      <c r="F7" s="1810" t="s">
        <v>199</v>
      </c>
      <c r="G7" s="1813" t="s">
        <v>200</v>
      </c>
      <c r="H7" s="1816" t="s">
        <v>6</v>
      </c>
      <c r="I7" s="1816" t="s">
        <v>261</v>
      </c>
      <c r="J7" s="1863" t="s">
        <v>256</v>
      </c>
      <c r="K7" s="1863" t="s">
        <v>201</v>
      </c>
      <c r="L7" s="1866" t="s">
        <v>257</v>
      </c>
      <c r="M7" s="1858" t="s">
        <v>7</v>
      </c>
      <c r="N7" s="1859"/>
      <c r="O7" s="1859"/>
      <c r="P7" s="1859"/>
      <c r="Q7" s="1860"/>
    </row>
    <row r="8" spans="1:17" s="2" customFormat="1" ht="17.25" customHeight="1" x14ac:dyDescent="0.25">
      <c r="A8" s="1846"/>
      <c r="B8" s="1849"/>
      <c r="C8" s="1852"/>
      <c r="D8" s="1852"/>
      <c r="E8" s="1855"/>
      <c r="F8" s="1811"/>
      <c r="G8" s="1814"/>
      <c r="H8" s="1817"/>
      <c r="I8" s="1817"/>
      <c r="J8" s="1864"/>
      <c r="K8" s="1864"/>
      <c r="L8" s="1867"/>
      <c r="M8" s="1808" t="s">
        <v>5</v>
      </c>
      <c r="N8" s="1816" t="s">
        <v>259</v>
      </c>
      <c r="O8" s="1835" t="s">
        <v>193</v>
      </c>
      <c r="P8" s="1836"/>
      <c r="Q8" s="1837"/>
    </row>
    <row r="9" spans="1:17" s="2" customFormat="1" ht="100.5" customHeight="1" thickBot="1" x14ac:dyDescent="0.3">
      <c r="A9" s="1847"/>
      <c r="B9" s="1850"/>
      <c r="C9" s="1853"/>
      <c r="D9" s="1853"/>
      <c r="E9" s="1856"/>
      <c r="F9" s="1812"/>
      <c r="G9" s="1815"/>
      <c r="H9" s="1818"/>
      <c r="I9" s="1818"/>
      <c r="J9" s="1865"/>
      <c r="K9" s="1865"/>
      <c r="L9" s="1868"/>
      <c r="M9" s="1809"/>
      <c r="N9" s="1818"/>
      <c r="O9" s="564" t="s">
        <v>202</v>
      </c>
      <c r="P9" s="529" t="s">
        <v>203</v>
      </c>
      <c r="Q9" s="249" t="s">
        <v>255</v>
      </c>
    </row>
    <row r="10" spans="1:17" s="1" customFormat="1" ht="18" customHeight="1" x14ac:dyDescent="0.25">
      <c r="A10" s="1821" t="s">
        <v>8</v>
      </c>
      <c r="B10" s="1822"/>
      <c r="C10" s="1822"/>
      <c r="D10" s="1822"/>
      <c r="E10" s="1822"/>
      <c r="F10" s="1822"/>
      <c r="G10" s="1822"/>
      <c r="H10" s="1822"/>
      <c r="I10" s="1822"/>
      <c r="J10" s="1822"/>
      <c r="K10" s="1822"/>
      <c r="L10" s="1822"/>
      <c r="M10" s="1822"/>
      <c r="N10" s="1822"/>
      <c r="O10" s="530"/>
      <c r="P10" s="530"/>
      <c r="Q10" s="531"/>
    </row>
    <row r="11" spans="1:17" s="1" customFormat="1" ht="16.899999999999999" customHeight="1" x14ac:dyDescent="0.25">
      <c r="A11" s="1823" t="s">
        <v>9</v>
      </c>
      <c r="B11" s="1824"/>
      <c r="C11" s="1824"/>
      <c r="D11" s="1824"/>
      <c r="E11" s="1824"/>
      <c r="F11" s="1824"/>
      <c r="G11" s="1824"/>
      <c r="H11" s="1824"/>
      <c r="I11" s="1824"/>
      <c r="J11" s="1824"/>
      <c r="K11" s="1824"/>
      <c r="L11" s="1824"/>
      <c r="M11" s="1824"/>
      <c r="N11" s="1824"/>
      <c r="O11" s="538"/>
      <c r="P11" s="570"/>
      <c r="Q11" s="539"/>
    </row>
    <row r="12" spans="1:17" s="2" customFormat="1" ht="16.899999999999999" customHeight="1" x14ac:dyDescent="0.25">
      <c r="A12" s="445" t="s">
        <v>10</v>
      </c>
      <c r="B12" s="441" t="s">
        <v>11</v>
      </c>
      <c r="C12" s="440"/>
      <c r="D12" s="440"/>
      <c r="E12" s="440"/>
      <c r="F12" s="911"/>
      <c r="G12" s="440"/>
      <c r="H12" s="440"/>
      <c r="I12" s="440"/>
      <c r="J12" s="440"/>
      <c r="K12" s="440"/>
      <c r="L12" s="440"/>
      <c r="M12" s="440"/>
      <c r="N12" s="440"/>
      <c r="O12" s="440"/>
      <c r="P12" s="584"/>
      <c r="Q12" s="583"/>
    </row>
    <row r="13" spans="1:17" s="2" customFormat="1" ht="15" customHeight="1" thickBot="1" x14ac:dyDescent="0.3">
      <c r="A13" s="45" t="s">
        <v>10</v>
      </c>
      <c r="B13" s="70" t="s">
        <v>10</v>
      </c>
      <c r="C13" s="1819" t="s">
        <v>12</v>
      </c>
      <c r="D13" s="1820"/>
      <c r="E13" s="1820"/>
      <c r="F13" s="1820"/>
      <c r="G13" s="1820"/>
      <c r="H13" s="1820"/>
      <c r="I13" s="1820"/>
      <c r="J13" s="1820"/>
      <c r="K13" s="1820"/>
      <c r="L13" s="1820"/>
      <c r="M13" s="1820"/>
      <c r="N13" s="1820"/>
      <c r="O13" s="532"/>
      <c r="P13" s="532"/>
      <c r="Q13" s="533"/>
    </row>
    <row r="14" spans="1:17" s="2" customFormat="1" ht="27.75" customHeight="1" x14ac:dyDescent="0.25">
      <c r="A14" s="349" t="s">
        <v>10</v>
      </c>
      <c r="B14" s="5" t="s">
        <v>10</v>
      </c>
      <c r="C14" s="357" t="s">
        <v>10</v>
      </c>
      <c r="D14" s="991"/>
      <c r="E14" s="992" t="s">
        <v>278</v>
      </c>
      <c r="F14" s="993"/>
      <c r="G14" s="990"/>
      <c r="H14" s="985"/>
      <c r="I14" s="988"/>
      <c r="J14" s="986"/>
      <c r="K14" s="989"/>
      <c r="L14" s="987"/>
      <c r="M14" s="987"/>
      <c r="N14" s="987"/>
      <c r="O14" s="985"/>
      <c r="P14" s="989"/>
      <c r="Q14" s="987"/>
    </row>
    <row r="15" spans="1:17" s="2" customFormat="1" ht="15" customHeight="1" x14ac:dyDescent="0.25">
      <c r="A15" s="976"/>
      <c r="B15" s="5"/>
      <c r="C15" s="977"/>
      <c r="D15" s="1886" t="s">
        <v>10</v>
      </c>
      <c r="E15" s="1620" t="s">
        <v>14</v>
      </c>
      <c r="F15" s="1613" t="s">
        <v>207</v>
      </c>
      <c r="G15" s="1883" t="s">
        <v>147</v>
      </c>
      <c r="H15" s="116" t="s">
        <v>170</v>
      </c>
      <c r="I15" s="449">
        <v>1231.9000000000001</v>
      </c>
      <c r="J15" s="983">
        <v>1649.5</v>
      </c>
      <c r="K15" s="293">
        <v>1649.5</v>
      </c>
      <c r="L15" s="984">
        <v>1649.5</v>
      </c>
      <c r="M15" s="1806" t="s">
        <v>262</v>
      </c>
      <c r="N15" s="978">
        <v>1329</v>
      </c>
      <c r="O15" s="21">
        <v>1073</v>
      </c>
      <c r="P15" s="1048">
        <v>1073</v>
      </c>
      <c r="Q15" s="1050">
        <v>1073</v>
      </c>
    </row>
    <row r="16" spans="1:17" s="2" customFormat="1" ht="14.25" customHeight="1" x14ac:dyDescent="0.25">
      <c r="A16" s="349"/>
      <c r="B16" s="5"/>
      <c r="C16" s="357"/>
      <c r="D16" s="1886"/>
      <c r="E16" s="1620"/>
      <c r="F16" s="1613"/>
      <c r="G16" s="1884"/>
      <c r="H16" s="57" t="s">
        <v>96</v>
      </c>
      <c r="I16" s="27">
        <v>100</v>
      </c>
      <c r="J16" s="591"/>
      <c r="K16" s="625"/>
      <c r="L16" s="33"/>
      <c r="M16" s="1807"/>
      <c r="N16" s="433"/>
      <c r="O16" s="1099"/>
      <c r="P16" s="1049"/>
      <c r="Q16" s="1043"/>
    </row>
    <row r="17" spans="1:17" s="2" customFormat="1" ht="15.75" customHeight="1" x14ac:dyDescent="0.25">
      <c r="A17" s="349"/>
      <c r="B17" s="5"/>
      <c r="C17" s="357"/>
      <c r="D17" s="1886"/>
      <c r="E17" s="1620"/>
      <c r="F17" s="1613"/>
      <c r="G17" s="1884"/>
      <c r="H17" s="56" t="s">
        <v>170</v>
      </c>
      <c r="I17" s="16">
        <v>717</v>
      </c>
      <c r="J17" s="672">
        <v>2728.2</v>
      </c>
      <c r="K17" s="121">
        <v>2728.2</v>
      </c>
      <c r="L17" s="851">
        <v>2728.2</v>
      </c>
      <c r="M17" s="1843" t="s">
        <v>16</v>
      </c>
      <c r="N17" s="768">
        <v>5288</v>
      </c>
      <c r="O17" s="8">
        <v>5320</v>
      </c>
      <c r="P17" s="1047">
        <v>5320</v>
      </c>
      <c r="Q17" s="1042">
        <v>5320</v>
      </c>
    </row>
    <row r="18" spans="1:17" s="2" customFormat="1" ht="16.5" customHeight="1" x14ac:dyDescent="0.25">
      <c r="A18" s="349"/>
      <c r="B18" s="5"/>
      <c r="C18" s="357"/>
      <c r="D18" s="1886"/>
      <c r="E18" s="1620"/>
      <c r="F18" s="1613"/>
      <c r="G18" s="812"/>
      <c r="H18" s="54" t="s">
        <v>13</v>
      </c>
      <c r="I18" s="16">
        <f>1071.3+8.8+32</f>
        <v>1112.0999999999999</v>
      </c>
      <c r="J18" s="591"/>
      <c r="K18" s="625"/>
      <c r="L18" s="33"/>
      <c r="M18" s="1844"/>
      <c r="N18" s="432"/>
      <c r="O18" s="1099"/>
      <c r="P18" s="585"/>
      <c r="Q18" s="1043"/>
    </row>
    <row r="19" spans="1:17" s="2" customFormat="1" ht="27.75" customHeight="1" x14ac:dyDescent="0.25">
      <c r="A19" s="349"/>
      <c r="B19" s="5"/>
      <c r="C19" s="357"/>
      <c r="D19" s="1886"/>
      <c r="E19" s="1620"/>
      <c r="F19" s="1613"/>
      <c r="G19" s="813"/>
      <c r="H19" s="56" t="s">
        <v>170</v>
      </c>
      <c r="I19" s="16">
        <v>310.7</v>
      </c>
      <c r="J19" s="592">
        <v>335.4</v>
      </c>
      <c r="K19" s="120">
        <v>335.4</v>
      </c>
      <c r="L19" s="290">
        <v>335.4</v>
      </c>
      <c r="M19" s="974" t="s">
        <v>263</v>
      </c>
      <c r="N19" s="769">
        <v>109</v>
      </c>
      <c r="O19" s="8">
        <v>70</v>
      </c>
      <c r="P19" s="1047">
        <v>70</v>
      </c>
      <c r="Q19" s="1050">
        <v>70</v>
      </c>
    </row>
    <row r="20" spans="1:17" s="2" customFormat="1" ht="27" customHeight="1" x14ac:dyDescent="0.25">
      <c r="A20" s="349"/>
      <c r="B20" s="5"/>
      <c r="C20" s="357"/>
      <c r="D20" s="1886"/>
      <c r="E20" s="1620"/>
      <c r="F20" s="1613"/>
      <c r="G20" s="813"/>
      <c r="H20" s="344" t="s">
        <v>13</v>
      </c>
      <c r="I20" s="450">
        <v>915.6</v>
      </c>
      <c r="J20" s="592">
        <v>1045.4000000000001</v>
      </c>
      <c r="K20" s="120">
        <v>1045.4000000000001</v>
      </c>
      <c r="L20" s="290">
        <v>1045.4000000000001</v>
      </c>
      <c r="M20" s="973" t="s">
        <v>264</v>
      </c>
      <c r="N20" s="770">
        <v>4</v>
      </c>
      <c r="O20" s="669">
        <v>4</v>
      </c>
      <c r="P20" s="143">
        <v>4</v>
      </c>
      <c r="Q20" s="230">
        <v>4</v>
      </c>
    </row>
    <row r="21" spans="1:17" s="2" customFormat="1" ht="26.25" customHeight="1" x14ac:dyDescent="0.25">
      <c r="A21" s="349"/>
      <c r="B21" s="5"/>
      <c r="C21" s="357"/>
      <c r="D21" s="1886"/>
      <c r="E21" s="1620"/>
      <c r="F21" s="1613"/>
      <c r="G21" s="814"/>
      <c r="H21" s="110"/>
      <c r="I21" s="343"/>
      <c r="J21" s="595"/>
      <c r="K21" s="130"/>
      <c r="L21" s="307"/>
      <c r="M21" s="975" t="s">
        <v>75</v>
      </c>
      <c r="N21" s="195">
        <v>190</v>
      </c>
      <c r="O21" s="72">
        <v>200</v>
      </c>
      <c r="P21" s="143">
        <v>200</v>
      </c>
      <c r="Q21" s="230">
        <v>200</v>
      </c>
    </row>
    <row r="22" spans="1:17" s="2" customFormat="1" ht="27.75" customHeight="1" x14ac:dyDescent="0.25">
      <c r="A22" s="349"/>
      <c r="B22" s="5"/>
      <c r="C22" s="357"/>
      <c r="D22" s="1886"/>
      <c r="E22" s="1620"/>
      <c r="F22" s="829"/>
      <c r="G22" s="815" t="s">
        <v>160</v>
      </c>
      <c r="H22" s="57" t="s">
        <v>13</v>
      </c>
      <c r="I22" s="449">
        <v>504.6</v>
      </c>
      <c r="J22" s="672">
        <v>473.8</v>
      </c>
      <c r="K22" s="120">
        <v>473.8</v>
      </c>
      <c r="L22" s="218">
        <v>473.8</v>
      </c>
      <c r="M22" s="1825" t="s">
        <v>76</v>
      </c>
      <c r="N22" s="195">
        <v>309</v>
      </c>
      <c r="O22" s="8">
        <v>154</v>
      </c>
      <c r="P22" s="1286">
        <v>154</v>
      </c>
      <c r="Q22" s="1284">
        <v>154</v>
      </c>
    </row>
    <row r="23" spans="1:17" s="2" customFormat="1" ht="13.5" customHeight="1" x14ac:dyDescent="0.25">
      <c r="A23" s="349"/>
      <c r="B23" s="5"/>
      <c r="C23" s="357"/>
      <c r="D23" s="1887"/>
      <c r="E23" s="1885"/>
      <c r="F23" s="482"/>
      <c r="G23" s="814"/>
      <c r="H23" s="112" t="s">
        <v>17</v>
      </c>
      <c r="I23" s="7">
        <f>SUM(I15:I22)</f>
        <v>4891.9000000000005</v>
      </c>
      <c r="J23" s="675">
        <f>SUM(J15:J22)</f>
        <v>6232.3</v>
      </c>
      <c r="K23" s="673">
        <f>SUM(K15:K22)</f>
        <v>6232.3</v>
      </c>
      <c r="L23" s="690">
        <f>SUM(L15:L22)</f>
        <v>6232.3</v>
      </c>
      <c r="M23" s="1826"/>
      <c r="N23" s="403"/>
      <c r="O23" s="1046"/>
      <c r="P23" s="1049"/>
      <c r="Q23" s="1043"/>
    </row>
    <row r="24" spans="1:17" s="2" customFormat="1" ht="42" customHeight="1" x14ac:dyDescent="0.25">
      <c r="A24" s="349"/>
      <c r="B24" s="5"/>
      <c r="C24" s="357"/>
      <c r="D24" s="483" t="s">
        <v>25</v>
      </c>
      <c r="E24" s="860" t="s">
        <v>18</v>
      </c>
      <c r="F24" s="888" t="s">
        <v>207</v>
      </c>
      <c r="G24" s="813" t="s">
        <v>147</v>
      </c>
      <c r="H24" s="113" t="s">
        <v>13</v>
      </c>
      <c r="I24" s="259">
        <v>4423.3999999999996</v>
      </c>
      <c r="J24" s="595">
        <v>1079.7</v>
      </c>
      <c r="K24" s="130">
        <v>1079.7</v>
      </c>
      <c r="L24" s="711">
        <v>1079.7</v>
      </c>
      <c r="M24" s="426" t="s">
        <v>140</v>
      </c>
      <c r="N24" s="768">
        <v>723</v>
      </c>
      <c r="O24" s="21">
        <v>723</v>
      </c>
      <c r="P24" s="143">
        <v>723</v>
      </c>
      <c r="Q24" s="230">
        <v>723</v>
      </c>
    </row>
    <row r="25" spans="1:17" s="2" customFormat="1" ht="42" customHeight="1" x14ac:dyDescent="0.25">
      <c r="A25" s="349"/>
      <c r="B25" s="5"/>
      <c r="C25" s="357"/>
      <c r="D25" s="483"/>
      <c r="E25" s="860"/>
      <c r="F25" s="1827" t="s">
        <v>208</v>
      </c>
      <c r="G25" s="813"/>
      <c r="H25" s="113" t="s">
        <v>13</v>
      </c>
      <c r="I25" s="451">
        <f>399.3+220.2+88.2</f>
        <v>707.7</v>
      </c>
      <c r="J25" s="657">
        <v>1031.8</v>
      </c>
      <c r="K25" s="296">
        <v>1031.8</v>
      </c>
      <c r="L25" s="711">
        <v>1031.8</v>
      </c>
      <c r="M25" s="103" t="s">
        <v>141</v>
      </c>
      <c r="N25" s="770">
        <v>65</v>
      </c>
      <c r="O25" s="8">
        <v>65</v>
      </c>
      <c r="P25" s="1047">
        <v>65</v>
      </c>
      <c r="Q25" s="230">
        <v>65</v>
      </c>
    </row>
    <row r="26" spans="1:17" s="2" customFormat="1" ht="40.5" customHeight="1" x14ac:dyDescent="0.25">
      <c r="A26" s="349"/>
      <c r="B26" s="5"/>
      <c r="C26" s="357"/>
      <c r="D26" s="483"/>
      <c r="E26" s="860"/>
      <c r="F26" s="1827"/>
      <c r="G26" s="813"/>
      <c r="H26" s="113" t="s">
        <v>13</v>
      </c>
      <c r="I26" s="451">
        <f>1047.8+260.4+64.5</f>
        <v>1372.6999999999998</v>
      </c>
      <c r="J26" s="595">
        <v>1818.6</v>
      </c>
      <c r="K26" s="130">
        <v>1818.6</v>
      </c>
      <c r="L26" s="307">
        <v>1818.6</v>
      </c>
      <c r="M26" s="428" t="s">
        <v>185</v>
      </c>
      <c r="N26" s="771">
        <v>123</v>
      </c>
      <c r="O26" s="72">
        <v>123</v>
      </c>
      <c r="P26" s="143">
        <v>123</v>
      </c>
      <c r="Q26" s="230">
        <v>123</v>
      </c>
    </row>
    <row r="27" spans="1:17" s="2" customFormat="1" ht="39" customHeight="1" x14ac:dyDescent="0.25">
      <c r="A27" s="349"/>
      <c r="B27" s="5"/>
      <c r="C27" s="357"/>
      <c r="D27" s="483"/>
      <c r="E27" s="860"/>
      <c r="F27" s="830"/>
      <c r="G27" s="813"/>
      <c r="H27" s="113" t="s">
        <v>13</v>
      </c>
      <c r="I27" s="451">
        <v>254</v>
      </c>
      <c r="J27" s="657">
        <v>322</v>
      </c>
      <c r="K27" s="296">
        <v>322</v>
      </c>
      <c r="L27" s="711">
        <v>322</v>
      </c>
      <c r="M27" s="686" t="s">
        <v>142</v>
      </c>
      <c r="N27" s="433">
        <v>32</v>
      </c>
      <c r="O27" s="1099">
        <v>32</v>
      </c>
      <c r="P27" s="1049">
        <v>32</v>
      </c>
      <c r="Q27" s="230">
        <v>32</v>
      </c>
    </row>
    <row r="28" spans="1:17" s="2" customFormat="1" ht="28.5" customHeight="1" x14ac:dyDescent="0.25">
      <c r="A28" s="349"/>
      <c r="B28" s="5"/>
      <c r="C28" s="357"/>
      <c r="D28" s="483"/>
      <c r="E28" s="860"/>
      <c r="F28" s="830"/>
      <c r="G28" s="813"/>
      <c r="H28" s="113" t="s">
        <v>13</v>
      </c>
      <c r="I28" s="451">
        <v>476.7</v>
      </c>
      <c r="J28" s="594">
        <v>598.1</v>
      </c>
      <c r="K28" s="123">
        <v>598.1</v>
      </c>
      <c r="L28" s="292">
        <v>598.1</v>
      </c>
      <c r="M28" s="103" t="s">
        <v>186</v>
      </c>
      <c r="N28" s="770">
        <v>35</v>
      </c>
      <c r="O28" s="1099">
        <v>35</v>
      </c>
      <c r="P28" s="1049">
        <v>35</v>
      </c>
      <c r="Q28" s="230">
        <v>35</v>
      </c>
    </row>
    <row r="29" spans="1:17" s="2" customFormat="1" ht="32.25" customHeight="1" x14ac:dyDescent="0.25">
      <c r="A29" s="349"/>
      <c r="B29" s="5"/>
      <c r="C29" s="357"/>
      <c r="D29" s="483"/>
      <c r="E29" s="860"/>
      <c r="F29" s="830"/>
      <c r="G29" s="813"/>
      <c r="H29" s="113" t="s">
        <v>13</v>
      </c>
      <c r="I29" s="451">
        <v>41.4</v>
      </c>
      <c r="J29" s="594">
        <v>52.7</v>
      </c>
      <c r="K29" s="123">
        <v>52.7</v>
      </c>
      <c r="L29" s="292">
        <v>52.7</v>
      </c>
      <c r="M29" s="1828" t="s">
        <v>143</v>
      </c>
      <c r="N29" s="202">
        <v>8</v>
      </c>
      <c r="O29" s="8">
        <v>8</v>
      </c>
      <c r="P29" s="1047">
        <v>8</v>
      </c>
      <c r="Q29" s="1042">
        <v>8</v>
      </c>
    </row>
    <row r="30" spans="1:17" s="2" customFormat="1" ht="16.5" customHeight="1" x14ac:dyDescent="0.25">
      <c r="A30" s="349"/>
      <c r="B30" s="5"/>
      <c r="C30" s="357"/>
      <c r="D30" s="483"/>
      <c r="E30" s="894"/>
      <c r="F30" s="831"/>
      <c r="G30" s="813"/>
      <c r="H30" s="114" t="s">
        <v>17</v>
      </c>
      <c r="I30" s="282">
        <f>SUM(I24:I29)</f>
        <v>7275.8999999999987</v>
      </c>
      <c r="J30" s="675">
        <f t="shared" ref="J30:L30" si="0">SUM(J24:J29)</f>
        <v>4902.9000000000005</v>
      </c>
      <c r="K30" s="691">
        <f t="shared" si="0"/>
        <v>4902.9000000000005</v>
      </c>
      <c r="L30" s="674">
        <f t="shared" si="0"/>
        <v>4902.9000000000005</v>
      </c>
      <c r="M30" s="1829"/>
      <c r="N30" s="771"/>
      <c r="O30" s="1046"/>
      <c r="P30" s="1049"/>
      <c r="Q30" s="1043"/>
    </row>
    <row r="31" spans="1:17" s="2" customFormat="1" ht="26.25" customHeight="1" x14ac:dyDescent="0.25">
      <c r="A31" s="349"/>
      <c r="B31" s="5"/>
      <c r="C31" s="357"/>
      <c r="D31" s="484" t="s">
        <v>27</v>
      </c>
      <c r="E31" s="1627" t="s">
        <v>19</v>
      </c>
      <c r="F31" s="888" t="s">
        <v>207</v>
      </c>
      <c r="G31" s="813"/>
      <c r="H31" s="444" t="s">
        <v>13</v>
      </c>
      <c r="I31" s="1268">
        <v>1254.0999999999999</v>
      </c>
      <c r="J31" s="670"/>
      <c r="K31" s="291"/>
      <c r="L31" s="1269"/>
      <c r="M31" s="1270" t="s">
        <v>20</v>
      </c>
      <c r="N31" s="770">
        <v>60</v>
      </c>
      <c r="O31" s="72"/>
      <c r="P31" s="143"/>
      <c r="Q31" s="230"/>
    </row>
    <row r="32" spans="1:17" s="2" customFormat="1" ht="27.75" customHeight="1" x14ac:dyDescent="0.25">
      <c r="A32" s="1261"/>
      <c r="B32" s="5"/>
      <c r="C32" s="1265"/>
      <c r="D32" s="483"/>
      <c r="E32" s="1627"/>
      <c r="F32" s="1266"/>
      <c r="G32" s="813"/>
      <c r="H32" s="104" t="s">
        <v>13</v>
      </c>
      <c r="I32" s="325"/>
      <c r="J32" s="325">
        <v>1360.4</v>
      </c>
      <c r="K32" s="296">
        <v>1360.4</v>
      </c>
      <c r="L32" s="284">
        <v>1360.4</v>
      </c>
      <c r="M32" s="55" t="s">
        <v>317</v>
      </c>
      <c r="N32" s="770"/>
      <c r="O32" s="72">
        <v>53</v>
      </c>
      <c r="P32" s="143">
        <v>53</v>
      </c>
      <c r="Q32" s="230">
        <v>53</v>
      </c>
    </row>
    <row r="33" spans="1:17" s="2" customFormat="1" ht="21.75" customHeight="1" x14ac:dyDescent="0.25">
      <c r="A33" s="1261"/>
      <c r="B33" s="5"/>
      <c r="C33" s="1265"/>
      <c r="D33" s="483"/>
      <c r="E33" s="1627"/>
      <c r="F33" s="1266"/>
      <c r="G33" s="813"/>
      <c r="H33" s="104" t="s">
        <v>13</v>
      </c>
      <c r="I33" s="324"/>
      <c r="J33" s="465">
        <v>272</v>
      </c>
      <c r="K33" s="130">
        <v>272</v>
      </c>
      <c r="L33" s="307">
        <v>272</v>
      </c>
      <c r="M33" s="1667" t="s">
        <v>318</v>
      </c>
      <c r="N33" s="202"/>
      <c r="O33" s="21">
        <v>14</v>
      </c>
      <c r="P33" s="1289">
        <v>14</v>
      </c>
      <c r="Q33" s="1290">
        <v>14</v>
      </c>
    </row>
    <row r="34" spans="1:17" s="2" customFormat="1" ht="16.5" customHeight="1" x14ac:dyDescent="0.25">
      <c r="A34" s="349"/>
      <c r="B34" s="5"/>
      <c r="C34" s="357"/>
      <c r="D34" s="483"/>
      <c r="E34" s="1628"/>
      <c r="F34" s="480"/>
      <c r="G34" s="813"/>
      <c r="H34" s="114" t="s">
        <v>17</v>
      </c>
      <c r="I34" s="282">
        <f t="shared" ref="I34" si="1">+I31</f>
        <v>1254.0999999999999</v>
      </c>
      <c r="J34" s="282">
        <f>SUM(J32:J33)</f>
        <v>1632.4</v>
      </c>
      <c r="K34" s="673">
        <f>SUM(K32:K33)</f>
        <v>1632.4</v>
      </c>
      <c r="L34" s="674">
        <f>SUM(L32:L33)</f>
        <v>1632.4</v>
      </c>
      <c r="M34" s="1668"/>
      <c r="N34" s="771"/>
      <c r="O34" s="1099"/>
      <c r="P34" s="1287"/>
      <c r="Q34" s="1285"/>
    </row>
    <row r="35" spans="1:17" s="2" customFormat="1" ht="23.25" customHeight="1" x14ac:dyDescent="0.25">
      <c r="A35" s="349"/>
      <c r="B35" s="5"/>
      <c r="C35" s="357"/>
      <c r="D35" s="484" t="s">
        <v>29</v>
      </c>
      <c r="E35" s="1627" t="s">
        <v>21</v>
      </c>
      <c r="F35" s="871" t="s">
        <v>207</v>
      </c>
      <c r="G35" s="813"/>
      <c r="H35" s="111" t="s">
        <v>13</v>
      </c>
      <c r="I35" s="343">
        <v>2297.9</v>
      </c>
      <c r="J35" s="595">
        <v>2582.1999999999998</v>
      </c>
      <c r="K35" s="130">
        <v>2582.1999999999998</v>
      </c>
      <c r="L35" s="307">
        <v>2582.1999999999998</v>
      </c>
      <c r="M35" s="1830" t="s">
        <v>22</v>
      </c>
      <c r="N35" s="1228">
        <v>5720</v>
      </c>
      <c r="O35" s="1294">
        <v>6429</v>
      </c>
      <c r="P35" s="1295">
        <v>6429</v>
      </c>
      <c r="Q35" s="1290">
        <v>6429</v>
      </c>
    </row>
    <row r="36" spans="1:17" s="2" customFormat="1" ht="16.5" customHeight="1" x14ac:dyDescent="0.25">
      <c r="A36" s="349"/>
      <c r="B36" s="5"/>
      <c r="C36" s="357"/>
      <c r="D36" s="483"/>
      <c r="E36" s="1627"/>
      <c r="F36" s="872" t="s">
        <v>208</v>
      </c>
      <c r="G36" s="813"/>
      <c r="H36" s="114" t="s">
        <v>17</v>
      </c>
      <c r="I36" s="7">
        <f t="shared" ref="I36:L36" si="2">+I35</f>
        <v>2297.9</v>
      </c>
      <c r="J36" s="7">
        <f t="shared" si="2"/>
        <v>2582.1999999999998</v>
      </c>
      <c r="K36" s="673">
        <f t="shared" si="2"/>
        <v>2582.1999999999998</v>
      </c>
      <c r="L36" s="333">
        <f t="shared" si="2"/>
        <v>2582.1999999999998</v>
      </c>
      <c r="M36" s="1830"/>
      <c r="N36" s="202">
        <v>871</v>
      </c>
      <c r="O36" s="1099">
        <v>914</v>
      </c>
      <c r="P36" s="1287">
        <v>914</v>
      </c>
      <c r="Q36" s="1296">
        <v>914</v>
      </c>
    </row>
    <row r="37" spans="1:17" s="2" customFormat="1" ht="16.899999999999999" customHeight="1" x14ac:dyDescent="0.25">
      <c r="A37" s="1657"/>
      <c r="B37" s="1658"/>
      <c r="C37" s="351"/>
      <c r="D37" s="485" t="s">
        <v>30</v>
      </c>
      <c r="E37" s="1626" t="s">
        <v>23</v>
      </c>
      <c r="F37" s="871" t="s">
        <v>207</v>
      </c>
      <c r="G37" s="816"/>
      <c r="H37" s="244" t="s">
        <v>15</v>
      </c>
      <c r="I37" s="453">
        <v>498.7</v>
      </c>
      <c r="J37" s="594">
        <v>584.29999999999995</v>
      </c>
      <c r="K37" s="123">
        <v>584.29999999999995</v>
      </c>
      <c r="L37" s="292">
        <v>584.29999999999995</v>
      </c>
      <c r="M37" s="1703" t="s">
        <v>77</v>
      </c>
      <c r="N37" s="434">
        <v>6349</v>
      </c>
      <c r="O37" s="8">
        <v>6429</v>
      </c>
      <c r="P37" s="1286">
        <v>6429</v>
      </c>
      <c r="Q37" s="1290">
        <v>6429</v>
      </c>
    </row>
    <row r="38" spans="1:17" s="2" customFormat="1" ht="7.5" customHeight="1" x14ac:dyDescent="0.25">
      <c r="A38" s="1657"/>
      <c r="B38" s="1658"/>
      <c r="C38" s="351"/>
      <c r="D38" s="486"/>
      <c r="E38" s="1627"/>
      <c r="F38" s="1832" t="s">
        <v>208</v>
      </c>
      <c r="G38" s="816"/>
      <c r="H38" s="104"/>
      <c r="I38" s="324"/>
      <c r="J38" s="595"/>
      <c r="K38" s="130"/>
      <c r="L38" s="307"/>
      <c r="M38" s="1831"/>
      <c r="N38" s="435"/>
      <c r="O38" s="1045"/>
      <c r="P38" s="1048"/>
      <c r="Q38" s="1050"/>
    </row>
    <row r="39" spans="1:17" s="2" customFormat="1" ht="15" customHeight="1" x14ac:dyDescent="0.25">
      <c r="A39" s="1657"/>
      <c r="B39" s="1658"/>
      <c r="C39" s="351"/>
      <c r="D39" s="487"/>
      <c r="E39" s="1628"/>
      <c r="F39" s="1686"/>
      <c r="G39" s="816"/>
      <c r="H39" s="115" t="s">
        <v>17</v>
      </c>
      <c r="I39" s="282">
        <f t="shared" ref="I39:L39" si="3">SUM(I37:I38)</f>
        <v>498.7</v>
      </c>
      <c r="J39" s="282">
        <f t="shared" si="3"/>
        <v>584.29999999999995</v>
      </c>
      <c r="K39" s="673">
        <f t="shared" si="3"/>
        <v>584.29999999999995</v>
      </c>
      <c r="L39" s="674">
        <f t="shared" si="3"/>
        <v>584.29999999999995</v>
      </c>
      <c r="M39" s="19"/>
      <c r="N39" s="771"/>
      <c r="O39" s="289"/>
      <c r="P39" s="150"/>
      <c r="Q39" s="1043"/>
    </row>
    <row r="40" spans="1:17" s="1" customFormat="1" ht="15.75" customHeight="1" x14ac:dyDescent="0.25">
      <c r="A40" s="349"/>
      <c r="B40" s="350"/>
      <c r="C40" s="351"/>
      <c r="D40" s="485" t="s">
        <v>41</v>
      </c>
      <c r="E40" s="1627" t="s">
        <v>120</v>
      </c>
      <c r="F40" s="871" t="s">
        <v>144</v>
      </c>
      <c r="G40" s="816"/>
      <c r="H40" s="90" t="s">
        <v>170</v>
      </c>
      <c r="I40" s="334">
        <v>93.9</v>
      </c>
      <c r="J40" s="672">
        <v>148.80000000000001</v>
      </c>
      <c r="K40" s="121">
        <v>148.80000000000001</v>
      </c>
      <c r="L40" s="219">
        <v>148.80000000000001</v>
      </c>
      <c r="M40" s="314" t="s">
        <v>128</v>
      </c>
      <c r="N40" s="434">
        <v>11</v>
      </c>
      <c r="O40" s="1044">
        <v>14</v>
      </c>
      <c r="P40" s="1047">
        <v>14</v>
      </c>
      <c r="Q40" s="1065">
        <v>14</v>
      </c>
    </row>
    <row r="41" spans="1:17" s="1" customFormat="1" ht="15" customHeight="1" x14ac:dyDescent="0.25">
      <c r="A41" s="349"/>
      <c r="B41" s="350"/>
      <c r="C41" s="351"/>
      <c r="D41" s="486"/>
      <c r="E41" s="1627"/>
      <c r="F41" s="871" t="s">
        <v>208</v>
      </c>
      <c r="G41" s="816"/>
      <c r="H41" s="183" t="s">
        <v>170</v>
      </c>
      <c r="I41" s="449">
        <v>67.900000000000006</v>
      </c>
      <c r="J41" s="591">
        <v>95.8</v>
      </c>
      <c r="K41" s="625">
        <v>95.8</v>
      </c>
      <c r="L41" s="33">
        <v>95.8</v>
      </c>
      <c r="M41" s="1831"/>
      <c r="N41" s="435"/>
      <c r="O41" s="21"/>
      <c r="P41" s="1048"/>
      <c r="Q41" s="1050"/>
    </row>
    <row r="42" spans="1:17" s="1" customFormat="1" ht="15.75" customHeight="1" x14ac:dyDescent="0.25">
      <c r="A42" s="349"/>
      <c r="B42" s="350"/>
      <c r="C42" s="351"/>
      <c r="D42" s="487"/>
      <c r="E42" s="1628"/>
      <c r="F42" s="872" t="s">
        <v>207</v>
      </c>
      <c r="G42" s="816"/>
      <c r="H42" s="114" t="s">
        <v>17</v>
      </c>
      <c r="I42" s="283">
        <f>SUM(I40:I41)</f>
        <v>161.80000000000001</v>
      </c>
      <c r="J42" s="676">
        <f t="shared" ref="J42:L42" si="4">SUM(J40:J41)</f>
        <v>244.60000000000002</v>
      </c>
      <c r="K42" s="677">
        <f t="shared" si="4"/>
        <v>244.60000000000002</v>
      </c>
      <c r="L42" s="692">
        <f t="shared" si="4"/>
        <v>244.60000000000002</v>
      </c>
      <c r="M42" s="1704"/>
      <c r="N42" s="436"/>
      <c r="O42" s="1039"/>
      <c r="P42" s="1041"/>
      <c r="Q42" s="1067"/>
    </row>
    <row r="43" spans="1:17" s="1" customFormat="1" ht="51.75" customHeight="1" x14ac:dyDescent="0.25">
      <c r="A43" s="349"/>
      <c r="B43" s="350"/>
      <c r="C43" s="351"/>
      <c r="D43" s="1025" t="s">
        <v>42</v>
      </c>
      <c r="E43" s="1113" t="s">
        <v>191</v>
      </c>
      <c r="F43" s="480" t="s">
        <v>207</v>
      </c>
      <c r="G43" s="819"/>
      <c r="H43" s="245"/>
      <c r="I43" s="454"/>
      <c r="J43" s="1220"/>
      <c r="K43" s="1221"/>
      <c r="L43" s="1222"/>
      <c r="M43" s="314" t="s">
        <v>105</v>
      </c>
      <c r="N43" s="250">
        <v>3200</v>
      </c>
      <c r="O43" s="175">
        <v>3200</v>
      </c>
      <c r="P43" s="149">
        <v>3200</v>
      </c>
      <c r="Q43" s="232">
        <v>3200</v>
      </c>
    </row>
    <row r="44" spans="1:17" s="1" customFormat="1" ht="15.75" customHeight="1" x14ac:dyDescent="0.25">
      <c r="A44" s="1201"/>
      <c r="B44" s="1202"/>
      <c r="C44" s="1204"/>
      <c r="D44" s="486"/>
      <c r="E44" s="1698" t="s">
        <v>314</v>
      </c>
      <c r="F44" s="1219" t="s">
        <v>207</v>
      </c>
      <c r="G44" s="1223"/>
      <c r="H44" s="90" t="s">
        <v>13</v>
      </c>
      <c r="I44" s="334">
        <f>667.4-480.6</f>
        <v>186.79999999999995</v>
      </c>
      <c r="J44" s="591"/>
      <c r="K44" s="293"/>
      <c r="L44" s="33"/>
      <c r="M44" s="1871" t="s">
        <v>90</v>
      </c>
      <c r="N44" s="1215">
        <v>108</v>
      </c>
      <c r="O44" s="289"/>
      <c r="P44" s="150"/>
      <c r="Q44" s="1200"/>
    </row>
    <row r="45" spans="1:17" s="1" customFormat="1" ht="18" customHeight="1" x14ac:dyDescent="0.25">
      <c r="A45" s="1201"/>
      <c r="B45" s="1202"/>
      <c r="C45" s="1204"/>
      <c r="D45" s="486"/>
      <c r="E45" s="1610"/>
      <c r="F45" s="1219" t="s">
        <v>208</v>
      </c>
      <c r="G45" s="816"/>
      <c r="H45" s="57" t="s">
        <v>98</v>
      </c>
      <c r="I45" s="27">
        <v>2.1</v>
      </c>
      <c r="J45" s="672"/>
      <c r="K45" s="121"/>
      <c r="L45" s="218"/>
      <c r="M45" s="1872"/>
      <c r="N45" s="1215"/>
      <c r="O45" s="21"/>
      <c r="P45" s="1199"/>
      <c r="Q45" s="231"/>
    </row>
    <row r="46" spans="1:17" s="1" customFormat="1" ht="14.25" customHeight="1" x14ac:dyDescent="0.25">
      <c r="A46" s="1201"/>
      <c r="B46" s="1202"/>
      <c r="C46" s="1204"/>
      <c r="D46" s="486"/>
      <c r="E46" s="1610"/>
      <c r="F46" s="828" t="s">
        <v>144</v>
      </c>
      <c r="G46" s="816"/>
      <c r="H46" s="57" t="s">
        <v>103</v>
      </c>
      <c r="I46" s="27">
        <v>50</v>
      </c>
      <c r="J46" s="672"/>
      <c r="K46" s="625"/>
      <c r="L46" s="219"/>
      <c r="M46" s="1872"/>
      <c r="N46" s="1215"/>
      <c r="O46" s="1198"/>
      <c r="P46" s="1199"/>
      <c r="Q46" s="231"/>
    </row>
    <row r="47" spans="1:17" s="1" customFormat="1" ht="13.5" customHeight="1" x14ac:dyDescent="0.25">
      <c r="A47" s="1201"/>
      <c r="B47" s="1202"/>
      <c r="C47" s="1204"/>
      <c r="D47" s="486"/>
      <c r="E47" s="1610"/>
      <c r="F47" s="832"/>
      <c r="G47" s="1154"/>
      <c r="H47" s="114" t="s">
        <v>17</v>
      </c>
      <c r="I47" s="282">
        <f>SUM(I44:I46)</f>
        <v>238.89999999999995</v>
      </c>
      <c r="J47" s="282">
        <f>SUM(J44:J46)</f>
        <v>0</v>
      </c>
      <c r="K47" s="688">
        <f>SUM(K44:K46)</f>
        <v>0</v>
      </c>
      <c r="L47" s="674">
        <f>SUM(L44:L46)</f>
        <v>0</v>
      </c>
      <c r="M47" s="1203"/>
      <c r="N47" s="202"/>
      <c r="O47" s="21"/>
      <c r="P47" s="1199"/>
      <c r="Q47" s="231"/>
    </row>
    <row r="48" spans="1:17" s="1" customFormat="1" ht="15" customHeight="1" thickBot="1" x14ac:dyDescent="0.3">
      <c r="A48" s="353"/>
      <c r="B48" s="355"/>
      <c r="C48" s="356"/>
      <c r="D48" s="488"/>
      <c r="E48" s="1224"/>
      <c r="F48" s="1709" t="s">
        <v>24</v>
      </c>
      <c r="G48" s="1833"/>
      <c r="H48" s="1710"/>
      <c r="I48" s="7">
        <f>+I39+I36+I34+I30+I23+I42+I47</f>
        <v>16619.2</v>
      </c>
      <c r="J48" s="809">
        <f>+J39+J36+J34+J30+J23+J42+J47</f>
        <v>16178.699999999999</v>
      </c>
      <c r="K48" s="333">
        <f>+K39+K36+K34+K30+K23+K42+K47</f>
        <v>16178.699999999999</v>
      </c>
      <c r="L48" s="690">
        <f>+L39+L36+L34+L30+L23+L42+L47</f>
        <v>16178.699999999999</v>
      </c>
      <c r="M48" s="767"/>
      <c r="N48" s="772"/>
      <c r="O48" s="386"/>
      <c r="P48" s="150"/>
      <c r="Q48" s="455"/>
    </row>
    <row r="49" spans="1:19" s="2" customFormat="1" ht="42.6" customHeight="1" x14ac:dyDescent="0.25">
      <c r="A49" s="1789" t="s">
        <v>10</v>
      </c>
      <c r="B49" s="1791" t="s">
        <v>10</v>
      </c>
      <c r="C49" s="1888" t="s">
        <v>25</v>
      </c>
      <c r="D49" s="490"/>
      <c r="E49" s="1796" t="s">
        <v>315</v>
      </c>
      <c r="F49" s="1869" t="s">
        <v>207</v>
      </c>
      <c r="G49" s="918" t="s">
        <v>147</v>
      </c>
      <c r="H49" s="51" t="s">
        <v>26</v>
      </c>
      <c r="I49" s="808">
        <v>9323.7000000000007</v>
      </c>
      <c r="J49" s="401">
        <v>10700.9</v>
      </c>
      <c r="K49" s="180">
        <v>10700.9</v>
      </c>
      <c r="L49" s="1230">
        <v>10700.9</v>
      </c>
      <c r="M49" s="52" t="s">
        <v>129</v>
      </c>
      <c r="N49" s="202">
        <v>4124</v>
      </c>
      <c r="O49" s="654">
        <v>4269</v>
      </c>
      <c r="P49" s="260">
        <v>4269</v>
      </c>
      <c r="Q49" s="540">
        <v>4269</v>
      </c>
    </row>
    <row r="50" spans="1:19" s="2" customFormat="1" ht="16.5" customHeight="1" thickBot="1" x14ac:dyDescent="0.3">
      <c r="A50" s="1790"/>
      <c r="B50" s="1792"/>
      <c r="C50" s="1889"/>
      <c r="D50" s="489"/>
      <c r="E50" s="1797"/>
      <c r="F50" s="1870"/>
      <c r="G50" s="241"/>
      <c r="H50" s="36" t="s">
        <v>17</v>
      </c>
      <c r="I50" s="9">
        <f t="shared" ref="I50:L50" si="5">+I49</f>
        <v>9323.7000000000007</v>
      </c>
      <c r="J50" s="678">
        <f t="shared" si="5"/>
        <v>10700.9</v>
      </c>
      <c r="K50" s="124">
        <f t="shared" si="5"/>
        <v>10700.9</v>
      </c>
      <c r="L50" s="178">
        <f t="shared" si="5"/>
        <v>10700.9</v>
      </c>
      <c r="M50" s="20"/>
      <c r="N50" s="773"/>
      <c r="O50" s="386"/>
      <c r="P50" s="1053"/>
      <c r="Q50" s="455"/>
    </row>
    <row r="51" spans="1:19" s="2" customFormat="1" ht="18.75" customHeight="1" x14ac:dyDescent="0.25">
      <c r="A51" s="868" t="s">
        <v>10</v>
      </c>
      <c r="B51" s="4" t="s">
        <v>10</v>
      </c>
      <c r="C51" s="82" t="s">
        <v>27</v>
      </c>
      <c r="D51" s="490"/>
      <c r="E51" s="1796" t="s">
        <v>28</v>
      </c>
      <c r="F51" s="859" t="s">
        <v>207</v>
      </c>
      <c r="G51" s="1874" t="s">
        <v>147</v>
      </c>
      <c r="H51" s="29" t="s">
        <v>26</v>
      </c>
      <c r="I51" s="456">
        <v>33328.400000000001</v>
      </c>
      <c r="J51" s="1297">
        <v>36621.800000000003</v>
      </c>
      <c r="K51" s="634">
        <v>36621.800000000003</v>
      </c>
      <c r="L51" s="134">
        <v>36621.800000000003</v>
      </c>
      <c r="M51" s="1876" t="s">
        <v>129</v>
      </c>
      <c r="N51" s="253">
        <v>32400</v>
      </c>
      <c r="O51" s="335">
        <v>37818</v>
      </c>
      <c r="P51" s="260">
        <v>37818</v>
      </c>
      <c r="Q51" s="540">
        <v>37818</v>
      </c>
    </row>
    <row r="52" spans="1:19" s="2" customFormat="1" ht="16.5" customHeight="1" thickBot="1" x14ac:dyDescent="0.3">
      <c r="A52" s="864"/>
      <c r="B52" s="10"/>
      <c r="C52" s="866"/>
      <c r="D52" s="489"/>
      <c r="E52" s="1797"/>
      <c r="F52" s="917"/>
      <c r="G52" s="1875"/>
      <c r="H52" s="36" t="s">
        <v>17</v>
      </c>
      <c r="I52" s="7">
        <f t="shared" ref="I52:L52" si="6">+I51</f>
        <v>33328.400000000001</v>
      </c>
      <c r="J52" s="7">
        <f t="shared" si="6"/>
        <v>36621.800000000003</v>
      </c>
      <c r="K52" s="124">
        <f t="shared" si="6"/>
        <v>36621.800000000003</v>
      </c>
      <c r="L52" s="333">
        <f t="shared" si="6"/>
        <v>36621.800000000003</v>
      </c>
      <c r="M52" s="1877"/>
      <c r="N52" s="774"/>
      <c r="O52" s="289"/>
      <c r="P52" s="523"/>
      <c r="Q52" s="455"/>
    </row>
    <row r="53" spans="1:19" s="1" customFormat="1" ht="15" customHeight="1" x14ac:dyDescent="0.25">
      <c r="A53" s="1789" t="s">
        <v>10</v>
      </c>
      <c r="B53" s="1791" t="s">
        <v>10</v>
      </c>
      <c r="C53" s="1606" t="s">
        <v>29</v>
      </c>
      <c r="D53" s="875"/>
      <c r="E53" s="1805" t="s">
        <v>100</v>
      </c>
      <c r="F53" s="859" t="s">
        <v>207</v>
      </c>
      <c r="G53" s="1874" t="s">
        <v>147</v>
      </c>
      <c r="H53" s="1244" t="s">
        <v>15</v>
      </c>
      <c r="I53" s="1245">
        <f>347.4+1984.8</f>
        <v>2332.1999999999998</v>
      </c>
      <c r="J53" s="401">
        <v>1455.4</v>
      </c>
      <c r="K53" s="180">
        <v>1505.4</v>
      </c>
      <c r="L53" s="1230">
        <v>1505.4</v>
      </c>
      <c r="M53" s="1879" t="s">
        <v>101</v>
      </c>
      <c r="N53" s="253">
        <v>1590</v>
      </c>
      <c r="O53" s="654">
        <v>967</v>
      </c>
      <c r="P53" s="150">
        <v>967</v>
      </c>
      <c r="Q53" s="1229">
        <v>967</v>
      </c>
      <c r="R53" s="1617"/>
      <c r="S53" s="1618"/>
    </row>
    <row r="54" spans="1:19" s="1" customFormat="1" ht="16.5" customHeight="1" x14ac:dyDescent="0.25">
      <c r="A54" s="1657"/>
      <c r="B54" s="1658"/>
      <c r="C54" s="1607"/>
      <c r="D54" s="486"/>
      <c r="E54" s="1692"/>
      <c r="F54" s="1236"/>
      <c r="G54" s="1878"/>
      <c r="H54" s="941" t="s">
        <v>96</v>
      </c>
      <c r="I54" s="465"/>
      <c r="J54" s="595">
        <v>50</v>
      </c>
      <c r="K54" s="707"/>
      <c r="L54" s="1243"/>
      <c r="M54" s="1830"/>
      <c r="N54" s="202"/>
      <c r="O54" s="289"/>
      <c r="P54" s="150"/>
      <c r="Q54" s="1237"/>
      <c r="R54" s="1240"/>
      <c r="S54" s="1241"/>
    </row>
    <row r="55" spans="1:19" s="1" customFormat="1" ht="15" customHeight="1" x14ac:dyDescent="0.2">
      <c r="A55" s="1657"/>
      <c r="B55" s="1658"/>
      <c r="C55" s="1607"/>
      <c r="D55" s="486"/>
      <c r="E55" s="1692"/>
      <c r="F55" s="914"/>
      <c r="G55" s="1878"/>
      <c r="H55" s="34" t="s">
        <v>170</v>
      </c>
      <c r="I55" s="325">
        <f>638.6+19.3</f>
        <v>657.9</v>
      </c>
      <c r="J55" s="657">
        <v>69.5</v>
      </c>
      <c r="K55" s="296">
        <v>69.5</v>
      </c>
      <c r="L55" s="284">
        <v>69.5</v>
      </c>
      <c r="M55" s="1830"/>
      <c r="N55" s="202"/>
      <c r="O55" s="535"/>
      <c r="P55" s="536"/>
      <c r="Q55" s="537"/>
      <c r="R55" s="1890"/>
      <c r="S55" s="1891"/>
    </row>
    <row r="56" spans="1:19" s="2" customFormat="1" ht="14.25" customHeight="1" thickBot="1" x14ac:dyDescent="0.3">
      <c r="A56" s="1790"/>
      <c r="B56" s="1792"/>
      <c r="C56" s="1608"/>
      <c r="D56" s="876"/>
      <c r="E56" s="1695"/>
      <c r="F56" s="917"/>
      <c r="G56" s="1875"/>
      <c r="H56" s="36" t="s">
        <v>17</v>
      </c>
      <c r="I56" s="9">
        <f>SUM(I53:I55)</f>
        <v>2990.1</v>
      </c>
      <c r="J56" s="678">
        <f>SUM(J53:J55)</f>
        <v>1574.9</v>
      </c>
      <c r="K56" s="178">
        <f>SUM(K53:K55)</f>
        <v>1574.9</v>
      </c>
      <c r="L56" s="679">
        <f>SUM(L53:L55)</f>
        <v>1574.9</v>
      </c>
      <c r="M56" s="1880"/>
      <c r="N56" s="773"/>
      <c r="O56" s="586"/>
      <c r="P56" s="587"/>
      <c r="Q56" s="588"/>
    </row>
    <row r="57" spans="1:19" s="1" customFormat="1" ht="29.25" customHeight="1" x14ac:dyDescent="0.25">
      <c r="A57" s="1789" t="s">
        <v>10</v>
      </c>
      <c r="B57" s="1791" t="s">
        <v>10</v>
      </c>
      <c r="C57" s="1606" t="s">
        <v>30</v>
      </c>
      <c r="D57" s="875"/>
      <c r="E57" s="1796" t="s">
        <v>114</v>
      </c>
      <c r="F57" s="859" t="s">
        <v>207</v>
      </c>
      <c r="G57" s="919" t="s">
        <v>147</v>
      </c>
      <c r="H57" s="61" t="s">
        <v>13</v>
      </c>
      <c r="I57" s="457">
        <v>302.2</v>
      </c>
      <c r="J57" s="1298">
        <v>437.3</v>
      </c>
      <c r="K57" s="295">
        <v>437.3</v>
      </c>
      <c r="L57" s="294">
        <v>437.3</v>
      </c>
      <c r="M57" s="198" t="s">
        <v>113</v>
      </c>
      <c r="N57" s="775">
        <v>100</v>
      </c>
      <c r="O57" s="680">
        <v>100</v>
      </c>
      <c r="P57" s="148">
        <v>100</v>
      </c>
      <c r="Q57" s="229">
        <v>100</v>
      </c>
    </row>
    <row r="58" spans="1:19" s="1" customFormat="1" ht="21.75" customHeight="1" x14ac:dyDescent="0.25">
      <c r="A58" s="1657"/>
      <c r="B58" s="1658"/>
      <c r="C58" s="1607"/>
      <c r="D58" s="486"/>
      <c r="E58" s="1627"/>
      <c r="F58" s="914"/>
      <c r="G58" s="920"/>
      <c r="H58" s="62"/>
      <c r="I58" s="458"/>
      <c r="J58" s="598"/>
      <c r="K58" s="300"/>
      <c r="L58" s="299"/>
      <c r="M58" s="1873" t="s">
        <v>173</v>
      </c>
      <c r="N58" s="776">
        <v>50</v>
      </c>
      <c r="O58" s="289">
        <v>50</v>
      </c>
      <c r="P58" s="965">
        <v>50</v>
      </c>
      <c r="Q58" s="1001">
        <v>50</v>
      </c>
    </row>
    <row r="59" spans="1:19" s="2" customFormat="1" ht="13.5" customHeight="1" thickBot="1" x14ac:dyDescent="0.3">
      <c r="A59" s="1790"/>
      <c r="B59" s="1792"/>
      <c r="C59" s="1608"/>
      <c r="D59" s="876"/>
      <c r="E59" s="1797"/>
      <c r="F59" s="917"/>
      <c r="G59" s="921"/>
      <c r="H59" s="36" t="s">
        <v>17</v>
      </c>
      <c r="I59" s="9">
        <f>+I57+I58</f>
        <v>302.2</v>
      </c>
      <c r="J59" s="9">
        <f t="shared" ref="J59:L59" si="7">+J57+J58</f>
        <v>437.3</v>
      </c>
      <c r="K59" s="689">
        <f t="shared" si="7"/>
        <v>437.3</v>
      </c>
      <c r="L59" s="679">
        <f t="shared" si="7"/>
        <v>437.3</v>
      </c>
      <c r="M59" s="1799"/>
      <c r="N59" s="777"/>
      <c r="O59" s="681"/>
      <c r="P59" s="536"/>
      <c r="Q59" s="233"/>
    </row>
    <row r="60" spans="1:19" s="1" customFormat="1" ht="24" customHeight="1" x14ac:dyDescent="0.25">
      <c r="A60" s="1789" t="s">
        <v>10</v>
      </c>
      <c r="B60" s="1791" t="s">
        <v>10</v>
      </c>
      <c r="C60" s="1793" t="s">
        <v>41</v>
      </c>
      <c r="D60" s="1800"/>
      <c r="E60" s="1796" t="s">
        <v>171</v>
      </c>
      <c r="F60" s="1612" t="s">
        <v>207</v>
      </c>
      <c r="G60" s="1615" t="s">
        <v>147</v>
      </c>
      <c r="H60" s="447" t="s">
        <v>13</v>
      </c>
      <c r="I60" s="459">
        <v>73.099999999999994</v>
      </c>
      <c r="J60" s="597">
        <v>57.9</v>
      </c>
      <c r="K60" s="298">
        <v>57.9</v>
      </c>
      <c r="L60" s="297">
        <v>57.9</v>
      </c>
      <c r="M60" s="1798" t="s">
        <v>172</v>
      </c>
      <c r="N60" s="1786">
        <v>3</v>
      </c>
      <c r="O60" s="535">
        <v>4</v>
      </c>
      <c r="P60" s="148">
        <v>4</v>
      </c>
      <c r="Q60" s="537">
        <v>4</v>
      </c>
    </row>
    <row r="61" spans="1:19" s="1" customFormat="1" ht="13.5" thickBot="1" x14ac:dyDescent="0.3">
      <c r="A61" s="1790"/>
      <c r="B61" s="1792"/>
      <c r="C61" s="1795"/>
      <c r="D61" s="1801"/>
      <c r="E61" s="1797"/>
      <c r="F61" s="1614"/>
      <c r="G61" s="1653"/>
      <c r="H61" s="321" t="s">
        <v>17</v>
      </c>
      <c r="I61" s="460">
        <f>I60</f>
        <v>73.099999999999994</v>
      </c>
      <c r="J61" s="682">
        <f t="shared" ref="J61:L61" si="8">J60</f>
        <v>57.9</v>
      </c>
      <c r="K61" s="129">
        <f t="shared" si="8"/>
        <v>57.9</v>
      </c>
      <c r="L61" s="683">
        <f t="shared" si="8"/>
        <v>57.9</v>
      </c>
      <c r="M61" s="1799"/>
      <c r="N61" s="1787"/>
      <c r="O61" s="586"/>
      <c r="P61" s="587"/>
      <c r="Q61" s="233"/>
    </row>
    <row r="62" spans="1:19" s="1" customFormat="1" ht="17.25" customHeight="1" x14ac:dyDescent="0.25">
      <c r="A62" s="1789" t="s">
        <v>10</v>
      </c>
      <c r="B62" s="1791" t="s">
        <v>10</v>
      </c>
      <c r="C62" s="1793" t="s">
        <v>42</v>
      </c>
      <c r="D62" s="875"/>
      <c r="E62" s="1796" t="s">
        <v>204</v>
      </c>
      <c r="F62" s="861" t="s">
        <v>207</v>
      </c>
      <c r="G62" s="1615" t="s">
        <v>147</v>
      </c>
      <c r="H62" s="447" t="s">
        <v>13</v>
      </c>
      <c r="I62" s="459">
        <v>196.6</v>
      </c>
      <c r="J62" s="1280"/>
      <c r="K62" s="1281"/>
      <c r="L62" s="1282"/>
      <c r="M62" s="1798" t="s">
        <v>205</v>
      </c>
      <c r="N62" s="775">
        <v>30</v>
      </c>
      <c r="O62" s="274">
        <v>30</v>
      </c>
      <c r="P62" s="1271">
        <v>30</v>
      </c>
      <c r="Q62" s="1272">
        <v>30</v>
      </c>
    </row>
    <row r="63" spans="1:19" s="1" customFormat="1" ht="16.5" customHeight="1" x14ac:dyDescent="0.25">
      <c r="A63" s="1657"/>
      <c r="B63" s="1658"/>
      <c r="C63" s="1794"/>
      <c r="D63" s="486"/>
      <c r="E63" s="1627"/>
      <c r="F63" s="1273"/>
      <c r="G63" s="1616"/>
      <c r="H63" s="941" t="s">
        <v>26</v>
      </c>
      <c r="I63" s="465"/>
      <c r="J63" s="465">
        <v>196.6</v>
      </c>
      <c r="K63" s="130">
        <v>196.6</v>
      </c>
      <c r="L63" s="307">
        <v>196.6</v>
      </c>
      <c r="M63" s="1721"/>
      <c r="N63" s="1274"/>
      <c r="O63" s="1276"/>
      <c r="P63" s="1176"/>
      <c r="Q63" s="1177"/>
    </row>
    <row r="64" spans="1:19" s="2" customFormat="1" ht="16.5" customHeight="1" thickBot="1" x14ac:dyDescent="0.3">
      <c r="A64" s="1790"/>
      <c r="B64" s="1792"/>
      <c r="C64" s="1795"/>
      <c r="D64" s="876"/>
      <c r="E64" s="1797"/>
      <c r="F64" s="862" t="s">
        <v>208</v>
      </c>
      <c r="G64" s="1653"/>
      <c r="H64" s="36" t="s">
        <v>17</v>
      </c>
      <c r="I64" s="9">
        <f>I62</f>
        <v>196.6</v>
      </c>
      <c r="J64" s="9">
        <f>J63</f>
        <v>196.6</v>
      </c>
      <c r="K64" s="124">
        <f>K63</f>
        <v>196.6</v>
      </c>
      <c r="L64" s="178">
        <f>L63</f>
        <v>196.6</v>
      </c>
      <c r="M64" s="1799"/>
      <c r="N64" s="777"/>
      <c r="O64" s="806"/>
      <c r="P64" s="687"/>
      <c r="Q64" s="807"/>
    </row>
    <row r="65" spans="1:17" s="2" customFormat="1" ht="16.5" customHeight="1" x14ac:dyDescent="0.25">
      <c r="A65" s="1789" t="s">
        <v>10</v>
      </c>
      <c r="B65" s="1791" t="s">
        <v>10</v>
      </c>
      <c r="C65" s="1793" t="s">
        <v>71</v>
      </c>
      <c r="D65" s="1802"/>
      <c r="E65" s="1805" t="s">
        <v>270</v>
      </c>
      <c r="F65" s="1612" t="s">
        <v>219</v>
      </c>
      <c r="G65" s="1615" t="s">
        <v>147</v>
      </c>
      <c r="H65" s="514" t="s">
        <v>15</v>
      </c>
      <c r="I65" s="515"/>
      <c r="J65" s="694">
        <v>54</v>
      </c>
      <c r="K65" s="176"/>
      <c r="L65" s="177"/>
      <c r="M65" s="1798" t="s">
        <v>276</v>
      </c>
      <c r="N65" s="1786"/>
      <c r="O65" s="281">
        <v>100</v>
      </c>
      <c r="P65" s="664"/>
      <c r="Q65" s="994"/>
    </row>
    <row r="66" spans="1:17" s="2" customFormat="1" ht="15" customHeight="1" x14ac:dyDescent="0.25">
      <c r="A66" s="1657"/>
      <c r="B66" s="1658"/>
      <c r="C66" s="1794"/>
      <c r="D66" s="1803"/>
      <c r="E66" s="1692"/>
      <c r="F66" s="1613"/>
      <c r="G66" s="1616"/>
      <c r="H66" s="251" t="s">
        <v>26</v>
      </c>
      <c r="I66" s="1275"/>
      <c r="J66" s="983">
        <v>256.8</v>
      </c>
      <c r="K66" s="293"/>
      <c r="L66" s="220"/>
      <c r="M66" s="1721"/>
      <c r="N66" s="1788"/>
      <c r="O66" s="281"/>
      <c r="P66" s="664"/>
      <c r="Q66" s="994"/>
    </row>
    <row r="67" spans="1:17" s="2" customFormat="1" ht="15.75" customHeight="1" thickBot="1" x14ac:dyDescent="0.3">
      <c r="A67" s="1790"/>
      <c r="B67" s="1792"/>
      <c r="C67" s="1795"/>
      <c r="D67" s="1804"/>
      <c r="E67" s="1695"/>
      <c r="F67" s="1614"/>
      <c r="G67" s="1653"/>
      <c r="H67" s="329" t="s">
        <v>17</v>
      </c>
      <c r="I67" s="513">
        <f>I65</f>
        <v>0</v>
      </c>
      <c r="J67" s="9">
        <f>J65+J66</f>
        <v>310.8</v>
      </c>
      <c r="K67" s="124">
        <f t="shared" ref="K67:L67" si="9">K65+K66</f>
        <v>0</v>
      </c>
      <c r="L67" s="744">
        <f t="shared" si="9"/>
        <v>0</v>
      </c>
      <c r="M67" s="1799"/>
      <c r="N67" s="1787"/>
      <c r="O67" s="276"/>
      <c r="P67" s="999"/>
      <c r="Q67" s="234"/>
    </row>
    <row r="68" spans="1:17" s="2" customFormat="1" ht="25.5" customHeight="1" x14ac:dyDescent="0.25">
      <c r="A68" s="1789" t="s">
        <v>10</v>
      </c>
      <c r="B68" s="1791" t="s">
        <v>10</v>
      </c>
      <c r="C68" s="1793" t="s">
        <v>250</v>
      </c>
      <c r="D68" s="1023"/>
      <c r="E68" s="992" t="s">
        <v>290</v>
      </c>
      <c r="F68" s="1102" t="s">
        <v>219</v>
      </c>
      <c r="G68" s="1874" t="s">
        <v>147</v>
      </c>
      <c r="H68" s="514"/>
      <c r="I68" s="515"/>
      <c r="J68" s="694"/>
      <c r="K68" s="176"/>
      <c r="L68" s="177"/>
      <c r="M68" s="1027"/>
      <c r="N68" s="1027"/>
      <c r="O68" s="1028"/>
      <c r="P68" s="728"/>
      <c r="Q68" s="1029"/>
    </row>
    <row r="69" spans="1:17" s="2" customFormat="1" ht="27" customHeight="1" x14ac:dyDescent="0.25">
      <c r="A69" s="1657"/>
      <c r="B69" s="1658"/>
      <c r="C69" s="1794"/>
      <c r="D69" s="1025" t="s">
        <v>10</v>
      </c>
      <c r="E69" s="1024" t="s">
        <v>271</v>
      </c>
      <c r="F69" s="1111"/>
      <c r="G69" s="1878"/>
      <c r="H69" s="54" t="s">
        <v>15</v>
      </c>
      <c r="I69" s="16"/>
      <c r="J69" s="672">
        <v>17.100000000000001</v>
      </c>
      <c r="K69" s="121">
        <v>17.100000000000001</v>
      </c>
      <c r="L69" s="851">
        <v>17.100000000000001</v>
      </c>
      <c r="M69" s="1030" t="s">
        <v>272</v>
      </c>
      <c r="N69" s="374"/>
      <c r="O69" s="279">
        <v>70</v>
      </c>
      <c r="P69" s="145">
        <v>70</v>
      </c>
      <c r="Q69" s="1031">
        <v>70</v>
      </c>
    </row>
    <row r="70" spans="1:17" s="2" customFormat="1" ht="15.75" customHeight="1" x14ac:dyDescent="0.25">
      <c r="A70" s="1657"/>
      <c r="B70" s="1658"/>
      <c r="C70" s="1794"/>
      <c r="D70" s="1019" t="s">
        <v>25</v>
      </c>
      <c r="E70" s="897" t="s">
        <v>289</v>
      </c>
      <c r="F70" s="1111"/>
      <c r="G70" s="1878"/>
      <c r="H70" s="54" t="s">
        <v>13</v>
      </c>
      <c r="I70" s="1021"/>
      <c r="J70" s="591">
        <v>61.7</v>
      </c>
      <c r="K70" s="625">
        <v>61.7</v>
      </c>
      <c r="L70" s="33">
        <v>61.7</v>
      </c>
      <c r="M70" s="1881" t="s">
        <v>319</v>
      </c>
      <c r="N70" s="1026"/>
      <c r="O70" s="281">
        <v>2.5</v>
      </c>
      <c r="P70" s="664">
        <v>2.5</v>
      </c>
      <c r="Q70" s="1283">
        <v>2.5</v>
      </c>
    </row>
    <row r="71" spans="1:17" s="2" customFormat="1" ht="15.75" customHeight="1" thickBot="1" x14ac:dyDescent="0.3">
      <c r="A71" s="1790"/>
      <c r="B71" s="1792"/>
      <c r="C71" s="1795"/>
      <c r="D71" s="1022"/>
      <c r="E71" s="905"/>
      <c r="F71" s="1112"/>
      <c r="G71" s="1875"/>
      <c r="H71" s="329" t="s">
        <v>17</v>
      </c>
      <c r="I71" s="513">
        <f>I68</f>
        <v>0</v>
      </c>
      <c r="J71" s="678">
        <f>J69+J70</f>
        <v>78.800000000000011</v>
      </c>
      <c r="K71" s="124">
        <f t="shared" ref="K71:L71" si="10">K69+K70</f>
        <v>78.800000000000011</v>
      </c>
      <c r="L71" s="744">
        <f t="shared" si="10"/>
        <v>78.800000000000011</v>
      </c>
      <c r="M71" s="1882"/>
      <c r="N71" s="1291"/>
      <c r="O71" s="276"/>
      <c r="P71" s="1288"/>
      <c r="Q71" s="234"/>
    </row>
    <row r="72" spans="1:17" s="2" customFormat="1" ht="16.5" customHeight="1" x14ac:dyDescent="0.25">
      <c r="A72" s="1789" t="s">
        <v>10</v>
      </c>
      <c r="B72" s="1791" t="s">
        <v>10</v>
      </c>
      <c r="C72" s="1793" t="s">
        <v>273</v>
      </c>
      <c r="D72" s="1802"/>
      <c r="E72" s="1796" t="s">
        <v>248</v>
      </c>
      <c r="F72" s="1612" t="s">
        <v>207</v>
      </c>
      <c r="G72" s="1615" t="s">
        <v>147</v>
      </c>
      <c r="H72" s="514" t="s">
        <v>13</v>
      </c>
      <c r="I72" s="515">
        <v>0.3</v>
      </c>
      <c r="J72" s="1278"/>
      <c r="K72" s="1279"/>
      <c r="L72" s="1277"/>
      <c r="M72" s="1798" t="s">
        <v>129</v>
      </c>
      <c r="N72" s="1786">
        <v>1</v>
      </c>
      <c r="O72" s="281">
        <v>1</v>
      </c>
      <c r="P72" s="664">
        <v>1</v>
      </c>
      <c r="Q72" s="665">
        <v>1</v>
      </c>
    </row>
    <row r="73" spans="1:17" s="2" customFormat="1" ht="16.5" customHeight="1" x14ac:dyDescent="0.25">
      <c r="A73" s="1657"/>
      <c r="B73" s="1658"/>
      <c r="C73" s="1794"/>
      <c r="D73" s="1803"/>
      <c r="E73" s="1627"/>
      <c r="F73" s="1613"/>
      <c r="G73" s="1616"/>
      <c r="H73" s="54" t="s">
        <v>26</v>
      </c>
      <c r="I73" s="1021"/>
      <c r="J73" s="591">
        <v>0.3</v>
      </c>
      <c r="K73" s="625">
        <v>0.3</v>
      </c>
      <c r="L73" s="33">
        <v>0.3</v>
      </c>
      <c r="M73" s="1721"/>
      <c r="N73" s="1788"/>
      <c r="O73" s="1276"/>
      <c r="P73" s="1176"/>
      <c r="Q73" s="1177"/>
    </row>
    <row r="74" spans="1:17" s="2" customFormat="1" ht="15.75" customHeight="1" thickBot="1" x14ac:dyDescent="0.3">
      <c r="A74" s="1790"/>
      <c r="B74" s="1792"/>
      <c r="C74" s="1795"/>
      <c r="D74" s="1804"/>
      <c r="E74" s="1797"/>
      <c r="F74" s="1614"/>
      <c r="G74" s="1653"/>
      <c r="H74" s="329" t="s">
        <v>17</v>
      </c>
      <c r="I74" s="513">
        <f>I72</f>
        <v>0.3</v>
      </c>
      <c r="J74" s="678">
        <f>J73</f>
        <v>0.3</v>
      </c>
      <c r="K74" s="124">
        <f>K73</f>
        <v>0.3</v>
      </c>
      <c r="L74" s="679">
        <f>L73</f>
        <v>0.3</v>
      </c>
      <c r="M74" s="1799"/>
      <c r="N74" s="1787"/>
      <c r="O74" s="276"/>
      <c r="P74" s="528"/>
      <c r="Q74" s="234"/>
    </row>
    <row r="75" spans="1:17" s="2" customFormat="1" ht="41.25" customHeight="1" x14ac:dyDescent="0.25">
      <c r="A75" s="1085"/>
      <c r="B75" s="1086"/>
      <c r="C75" s="1082"/>
      <c r="D75" s="1090"/>
      <c r="E75" s="1911" t="s">
        <v>249</v>
      </c>
      <c r="F75" s="1077" t="s">
        <v>207</v>
      </c>
      <c r="G75" s="1095" t="s">
        <v>160</v>
      </c>
      <c r="H75" s="408" t="s">
        <v>13</v>
      </c>
      <c r="I75" s="515">
        <v>701.1</v>
      </c>
      <c r="J75" s="694"/>
      <c r="K75" s="176"/>
      <c r="L75" s="409"/>
      <c r="M75" s="1091" t="s">
        <v>251</v>
      </c>
      <c r="N75" s="1092">
        <v>536</v>
      </c>
      <c r="O75" s="274"/>
      <c r="P75" s="1079"/>
      <c r="Q75" s="1081"/>
    </row>
    <row r="76" spans="1:17" s="2" customFormat="1" ht="15.75" customHeight="1" thickBot="1" x14ac:dyDescent="0.3">
      <c r="A76" s="1083"/>
      <c r="B76" s="1084"/>
      <c r="C76" s="1108"/>
      <c r="D76" s="1109"/>
      <c r="E76" s="1912"/>
      <c r="F76" s="1078"/>
      <c r="G76" s="1089"/>
      <c r="H76" s="372" t="s">
        <v>17</v>
      </c>
      <c r="I76" s="513">
        <f>I75</f>
        <v>701.1</v>
      </c>
      <c r="J76" s="596">
        <f>J75</f>
        <v>0</v>
      </c>
      <c r="K76" s="1106">
        <f>K75</f>
        <v>0</v>
      </c>
      <c r="L76" s="567">
        <f>L75</f>
        <v>0</v>
      </c>
      <c r="M76" s="1072"/>
      <c r="N76" s="1094"/>
      <c r="O76" s="806"/>
      <c r="P76" s="1080"/>
      <c r="Q76" s="1071"/>
    </row>
    <row r="77" spans="1:17" s="2" customFormat="1" ht="38.25" x14ac:dyDescent="0.25">
      <c r="A77" s="1074"/>
      <c r="B77" s="1073"/>
      <c r="C77" s="520"/>
      <c r="D77" s="521"/>
      <c r="E77" s="1756" t="s">
        <v>279</v>
      </c>
      <c r="F77" s="1087" t="s">
        <v>219</v>
      </c>
      <c r="G77" s="1088" t="s">
        <v>147</v>
      </c>
      <c r="H77" s="39" t="s">
        <v>13</v>
      </c>
      <c r="I77" s="449">
        <v>24.7</v>
      </c>
      <c r="J77" s="591"/>
      <c r="K77" s="625"/>
      <c r="L77" s="33"/>
      <c r="M77" s="1107" t="s">
        <v>280</v>
      </c>
      <c r="N77" s="1098">
        <v>60</v>
      </c>
      <c r="O77" s="278"/>
      <c r="P77" s="1069"/>
      <c r="Q77" s="1070"/>
    </row>
    <row r="78" spans="1:17" s="2" customFormat="1" ht="34.5" customHeight="1" x14ac:dyDescent="0.25">
      <c r="A78" s="81"/>
      <c r="B78" s="1073"/>
      <c r="C78" s="520"/>
      <c r="D78" s="521"/>
      <c r="E78" s="1756"/>
      <c r="F78" s="1087"/>
      <c r="G78" s="1088"/>
      <c r="H78" s="251"/>
      <c r="I78" s="334"/>
      <c r="J78" s="983"/>
      <c r="K78" s="293"/>
      <c r="L78" s="984"/>
      <c r="M78" s="1861" t="s">
        <v>281</v>
      </c>
      <c r="N78" s="1093">
        <v>5</v>
      </c>
      <c r="O78" s="281"/>
      <c r="P78" s="664"/>
      <c r="Q78" s="665"/>
    </row>
    <row r="79" spans="1:17" s="2" customFormat="1" ht="15.75" customHeight="1" thickBot="1" x14ac:dyDescent="0.3">
      <c r="A79" s="378"/>
      <c r="B79" s="1084"/>
      <c r="C79" s="863"/>
      <c r="D79" s="890"/>
      <c r="E79" s="905"/>
      <c r="F79" s="862"/>
      <c r="G79" s="873"/>
      <c r="H79" s="372" t="s">
        <v>17</v>
      </c>
      <c r="I79" s="513">
        <f>I77</f>
        <v>24.7</v>
      </c>
      <c r="J79" s="596">
        <f t="shared" ref="J79:L79" si="11">J75</f>
        <v>0</v>
      </c>
      <c r="K79" s="1106">
        <f t="shared" si="11"/>
        <v>0</v>
      </c>
      <c r="L79" s="567">
        <f t="shared" si="11"/>
        <v>0</v>
      </c>
      <c r="M79" s="1862"/>
      <c r="N79" s="777"/>
      <c r="O79" s="659"/>
      <c r="P79" s="142"/>
      <c r="Q79" s="240"/>
    </row>
    <row r="80" spans="1:17" s="1" customFormat="1" ht="16.5" customHeight="1" thickBot="1" x14ac:dyDescent="0.3">
      <c r="A80" s="42" t="s">
        <v>10</v>
      </c>
      <c r="B80" s="3" t="s">
        <v>10</v>
      </c>
      <c r="C80" s="1771" t="s">
        <v>31</v>
      </c>
      <c r="D80" s="1771"/>
      <c r="E80" s="1772"/>
      <c r="F80" s="1772"/>
      <c r="G80" s="1773"/>
      <c r="H80" s="1773"/>
      <c r="I80" s="712">
        <f>I56+I52+I50+I48+I59+I64+I61+I74+I79+I76</f>
        <v>63559.399999999987</v>
      </c>
      <c r="J80" s="599">
        <f>J56+J52+J50+J48+J59+J64+J61+J74+J79+J71+J67</f>
        <v>66158.000000000015</v>
      </c>
      <c r="K80" s="140">
        <f>K56+K52+K50+K48+K59+K64+K61+K74+K79+K71+K67</f>
        <v>65847.200000000012</v>
      </c>
      <c r="L80" s="693">
        <f>L56+L52+L50+L48+L59+L64+L61+L74+L79+L71+L67</f>
        <v>65847.200000000012</v>
      </c>
      <c r="M80" s="1707"/>
      <c r="N80" s="1708"/>
      <c r="O80" s="696"/>
      <c r="P80" s="696"/>
      <c r="Q80" s="697"/>
    </row>
    <row r="81" spans="1:19" s="1" customFormat="1" ht="16.5" customHeight="1" thickBot="1" x14ac:dyDescent="0.3">
      <c r="A81" s="43" t="s">
        <v>10</v>
      </c>
      <c r="B81" s="3" t="s">
        <v>25</v>
      </c>
      <c r="C81" s="443" t="s">
        <v>32</v>
      </c>
      <c r="D81" s="442"/>
      <c r="E81" s="442"/>
      <c r="F81" s="695"/>
      <c r="G81" s="442"/>
      <c r="H81" s="442"/>
      <c r="I81" s="461"/>
      <c r="J81" s="695"/>
      <c r="K81" s="442"/>
      <c r="L81" s="442"/>
      <c r="M81" s="442"/>
      <c r="N81" s="442"/>
      <c r="O81" s="698"/>
      <c r="P81" s="698"/>
      <c r="Q81" s="699"/>
    </row>
    <row r="82" spans="1:19" s="2" customFormat="1" ht="15" customHeight="1" x14ac:dyDescent="0.25">
      <c r="A82" s="855" t="s">
        <v>10</v>
      </c>
      <c r="B82" s="854" t="s">
        <v>25</v>
      </c>
      <c r="C82" s="359" t="s">
        <v>10</v>
      </c>
      <c r="D82" s="491"/>
      <c r="E82" s="1699" t="s">
        <v>293</v>
      </c>
      <c r="F82" s="833"/>
      <c r="G82" s="1670" t="s">
        <v>188</v>
      </c>
      <c r="H82" s="18"/>
      <c r="I82" s="922"/>
      <c r="J82" s="923"/>
      <c r="K82" s="924"/>
      <c r="L82" s="925"/>
      <c r="M82" s="926"/>
      <c r="N82" s="927"/>
      <c r="O82" s="654"/>
      <c r="P82" s="260"/>
      <c r="Q82" s="877"/>
    </row>
    <row r="83" spans="1:19" s="2" customFormat="1" ht="12" customHeight="1" x14ac:dyDescent="0.25">
      <c r="A83" s="349"/>
      <c r="B83" s="350"/>
      <c r="C83" s="359"/>
      <c r="D83" s="491"/>
      <c r="E83" s="1699"/>
      <c r="F83" s="494"/>
      <c r="G83" s="1670"/>
      <c r="H83" s="116"/>
      <c r="I83" s="473"/>
      <c r="J83" s="600"/>
      <c r="K83" s="627"/>
      <c r="L83" s="302"/>
      <c r="M83" s="185"/>
      <c r="N83" s="435"/>
      <c r="O83" s="289"/>
      <c r="P83" s="150"/>
      <c r="Q83" s="326"/>
    </row>
    <row r="84" spans="1:19" s="2" customFormat="1" ht="16.899999999999999" customHeight="1" x14ac:dyDescent="0.25">
      <c r="A84" s="349"/>
      <c r="B84" s="350"/>
      <c r="C84" s="351"/>
      <c r="D84" s="485" t="s">
        <v>10</v>
      </c>
      <c r="E84" s="1698" t="s">
        <v>181</v>
      </c>
      <c r="F84" s="828" t="s">
        <v>207</v>
      </c>
      <c r="G84" s="1670"/>
      <c r="H84" s="60" t="s">
        <v>15</v>
      </c>
      <c r="I84" s="264">
        <f>524.4-24</f>
        <v>500.4</v>
      </c>
      <c r="J84" s="601">
        <v>789.7</v>
      </c>
      <c r="K84" s="628">
        <v>789.7</v>
      </c>
      <c r="L84" s="636">
        <v>789.7</v>
      </c>
      <c r="M84" s="1629" t="s">
        <v>69</v>
      </c>
      <c r="N84" s="1622">
        <v>82</v>
      </c>
      <c r="O84" s="1517">
        <v>82</v>
      </c>
      <c r="P84" s="1518">
        <v>82</v>
      </c>
      <c r="Q84" s="700">
        <v>82</v>
      </c>
    </row>
    <row r="85" spans="1:19" s="2" customFormat="1" ht="15.75" customHeight="1" x14ac:dyDescent="0.25">
      <c r="A85" s="349"/>
      <c r="B85" s="350"/>
      <c r="C85" s="351"/>
      <c r="D85" s="486"/>
      <c r="E85" s="1610"/>
      <c r="F85" s="871" t="s">
        <v>208</v>
      </c>
      <c r="G85" s="1670"/>
      <c r="H85" s="60" t="s">
        <v>170</v>
      </c>
      <c r="I85" s="264">
        <v>56.2</v>
      </c>
      <c r="J85" s="701">
        <v>36.1</v>
      </c>
      <c r="K85" s="628">
        <v>36.1</v>
      </c>
      <c r="L85" s="340">
        <v>36.1</v>
      </c>
      <c r="M85" s="1630"/>
      <c r="N85" s="1774"/>
      <c r="O85" s="1310"/>
      <c r="P85" s="1313"/>
      <c r="Q85" s="1315"/>
    </row>
    <row r="86" spans="1:19" s="2" customFormat="1" ht="16.899999999999999" customHeight="1" x14ac:dyDescent="0.25">
      <c r="A86" s="349"/>
      <c r="B86" s="350"/>
      <c r="C86" s="351"/>
      <c r="D86" s="486"/>
      <c r="E86" s="1610"/>
      <c r="F86" s="833"/>
      <c r="G86" s="1670"/>
      <c r="H86" s="54" t="s">
        <v>33</v>
      </c>
      <c r="I86" s="262">
        <v>453</v>
      </c>
      <c r="J86" s="701">
        <v>460</v>
      </c>
      <c r="K86" s="628">
        <v>465</v>
      </c>
      <c r="L86" s="340">
        <v>470</v>
      </c>
      <c r="M86" s="191"/>
      <c r="N86" s="432"/>
      <c r="O86" s="1310"/>
      <c r="P86" s="1313"/>
      <c r="Q86" s="1315"/>
    </row>
    <row r="87" spans="1:19" s="2" customFormat="1" ht="17.25" customHeight="1" x14ac:dyDescent="0.25">
      <c r="A87" s="349"/>
      <c r="B87" s="350"/>
      <c r="C87" s="351"/>
      <c r="D87" s="486"/>
      <c r="E87" s="1610"/>
      <c r="F87" s="833"/>
      <c r="G87" s="1670" t="s">
        <v>189</v>
      </c>
      <c r="H87" s="54" t="s">
        <v>70</v>
      </c>
      <c r="I87" s="263">
        <v>62.7</v>
      </c>
      <c r="J87" s="603"/>
      <c r="K87" s="341"/>
      <c r="L87" s="340"/>
      <c r="M87" s="201"/>
      <c r="N87" s="433"/>
      <c r="O87" s="21"/>
      <c r="P87" s="1313"/>
      <c r="Q87" s="1315"/>
    </row>
    <row r="88" spans="1:19" s="2" customFormat="1" ht="28.5" customHeight="1" x14ac:dyDescent="0.25">
      <c r="A88" s="349"/>
      <c r="B88" s="350"/>
      <c r="C88" s="351"/>
      <c r="D88" s="486"/>
      <c r="E88" s="895"/>
      <c r="F88" s="872"/>
      <c r="G88" s="1670"/>
      <c r="H88" s="90" t="s">
        <v>13</v>
      </c>
      <c r="I88" s="263">
        <v>24.5</v>
      </c>
      <c r="J88" s="600"/>
      <c r="K88" s="301"/>
      <c r="L88" s="302"/>
      <c r="M88" s="191" t="s">
        <v>206</v>
      </c>
      <c r="N88" s="432">
        <v>23</v>
      </c>
      <c r="O88" s="669"/>
      <c r="P88" s="143"/>
      <c r="Q88" s="230"/>
    </row>
    <row r="89" spans="1:19" s="2" customFormat="1" ht="15.6" customHeight="1" x14ac:dyDescent="0.25">
      <c r="A89" s="349"/>
      <c r="B89" s="350"/>
      <c r="C89" s="351"/>
      <c r="D89" s="485" t="s">
        <v>25</v>
      </c>
      <c r="E89" s="1619" t="s">
        <v>242</v>
      </c>
      <c r="F89" s="871" t="s">
        <v>144</v>
      </c>
      <c r="G89" s="1670"/>
      <c r="H89" s="90" t="s">
        <v>15</v>
      </c>
      <c r="I89" s="263">
        <f>1171.7-102.8</f>
        <v>1068.9000000000001</v>
      </c>
      <c r="J89" s="605">
        <v>1706</v>
      </c>
      <c r="K89" s="628">
        <v>1706</v>
      </c>
      <c r="L89" s="636">
        <v>1706</v>
      </c>
      <c r="M89" s="1015" t="s">
        <v>130</v>
      </c>
      <c r="N89" s="781">
        <v>160</v>
      </c>
      <c r="O89" s="1309">
        <v>160</v>
      </c>
      <c r="P89" s="143">
        <v>160</v>
      </c>
      <c r="Q89" s="230">
        <v>160</v>
      </c>
    </row>
    <row r="90" spans="1:19" s="2" customFormat="1" ht="15.6" customHeight="1" x14ac:dyDescent="0.25">
      <c r="A90" s="1192"/>
      <c r="B90" s="1193"/>
      <c r="C90" s="1194"/>
      <c r="D90" s="486"/>
      <c r="E90" s="1620"/>
      <c r="F90" s="1196" t="s">
        <v>207</v>
      </c>
      <c r="G90" s="1670"/>
      <c r="H90" s="90" t="s">
        <v>15</v>
      </c>
      <c r="I90" s="263"/>
      <c r="J90" s="605"/>
      <c r="K90" s="628">
        <v>6</v>
      </c>
      <c r="L90" s="636">
        <v>6</v>
      </c>
      <c r="M90" s="1015" t="s">
        <v>307</v>
      </c>
      <c r="N90" s="781"/>
      <c r="O90" s="1517"/>
      <c r="P90" s="96">
        <v>1</v>
      </c>
      <c r="Q90" s="1315">
        <v>1</v>
      </c>
      <c r="R90" s="1621"/>
      <c r="S90" s="1621"/>
    </row>
    <row r="91" spans="1:19" s="2" customFormat="1" ht="15.6" customHeight="1" x14ac:dyDescent="0.25">
      <c r="A91" s="996"/>
      <c r="B91" s="995"/>
      <c r="C91" s="997"/>
      <c r="D91" s="486"/>
      <c r="E91" s="1620"/>
      <c r="F91" s="1187"/>
      <c r="G91" s="1670"/>
      <c r="H91" s="90" t="s">
        <v>15</v>
      </c>
      <c r="I91" s="263"/>
      <c r="J91" s="701">
        <v>3.4</v>
      </c>
      <c r="K91" s="341"/>
      <c r="L91" s="636"/>
      <c r="M91" s="1016" t="s">
        <v>268</v>
      </c>
      <c r="N91" s="270"/>
      <c r="O91" s="1017">
        <v>1</v>
      </c>
      <c r="P91" s="1018"/>
      <c r="Q91" s="573"/>
      <c r="R91" s="1621"/>
      <c r="S91" s="1621"/>
    </row>
    <row r="92" spans="1:19" s="2" customFormat="1" ht="15.6" customHeight="1" x14ac:dyDescent="0.25">
      <c r="A92" s="996"/>
      <c r="B92" s="995"/>
      <c r="C92" s="997"/>
      <c r="D92" s="486"/>
      <c r="E92" s="1003"/>
      <c r="F92" s="1002"/>
      <c r="G92" s="1670"/>
      <c r="H92" s="90" t="s">
        <v>15</v>
      </c>
      <c r="I92" s="263"/>
      <c r="J92" s="701">
        <v>2.2000000000000002</v>
      </c>
      <c r="K92" s="341"/>
      <c r="L92" s="636"/>
      <c r="M92" s="1016" t="s">
        <v>283</v>
      </c>
      <c r="N92" s="270"/>
      <c r="O92" s="1017">
        <v>2</v>
      </c>
      <c r="P92" s="1018"/>
      <c r="Q92" s="573"/>
      <c r="R92" s="1621"/>
      <c r="S92" s="1621"/>
    </row>
    <row r="93" spans="1:19" s="2" customFormat="1" ht="15.6" customHeight="1" x14ac:dyDescent="0.25">
      <c r="A93" s="996"/>
      <c r="B93" s="995"/>
      <c r="C93" s="997"/>
      <c r="D93" s="486"/>
      <c r="E93" s="1003"/>
      <c r="F93" s="1002"/>
      <c r="G93" s="1670"/>
      <c r="H93" s="90" t="s">
        <v>170</v>
      </c>
      <c r="I93" s="263">
        <v>347.6</v>
      </c>
      <c r="J93" s="701">
        <v>134.9</v>
      </c>
      <c r="K93" s="341">
        <v>134.9</v>
      </c>
      <c r="L93" s="340">
        <v>134.9</v>
      </c>
      <c r="M93" s="1775" t="s">
        <v>132</v>
      </c>
      <c r="N93" s="1777" t="s">
        <v>210</v>
      </c>
      <c r="O93" s="1778" t="s">
        <v>210</v>
      </c>
      <c r="P93" s="1779" t="s">
        <v>210</v>
      </c>
      <c r="Q93" s="1780" t="s">
        <v>210</v>
      </c>
    </row>
    <row r="94" spans="1:19" s="2" customFormat="1" ht="17.25" customHeight="1" x14ac:dyDescent="0.25">
      <c r="A94" s="349"/>
      <c r="B94" s="350"/>
      <c r="C94" s="351"/>
      <c r="D94" s="486"/>
      <c r="E94" s="895"/>
      <c r="F94" s="871"/>
      <c r="G94" s="1670"/>
      <c r="H94" s="56" t="s">
        <v>33</v>
      </c>
      <c r="I94" s="262">
        <v>169.1</v>
      </c>
      <c r="J94" s="701">
        <v>131</v>
      </c>
      <c r="K94" s="341">
        <v>132</v>
      </c>
      <c r="L94" s="636">
        <v>133</v>
      </c>
      <c r="M94" s="1775"/>
      <c r="N94" s="1777"/>
      <c r="O94" s="1778"/>
      <c r="P94" s="1779"/>
      <c r="Q94" s="1780"/>
    </row>
    <row r="95" spans="1:19" s="2" customFormat="1" ht="16.5" customHeight="1" x14ac:dyDescent="0.25">
      <c r="A95" s="349"/>
      <c r="B95" s="350"/>
      <c r="C95" s="351"/>
      <c r="D95" s="486"/>
      <c r="E95" s="895"/>
      <c r="F95" s="871"/>
      <c r="G95" s="817"/>
      <c r="H95" s="56" t="s">
        <v>70</v>
      </c>
      <c r="I95" s="262">
        <v>15.4</v>
      </c>
      <c r="J95" s="603"/>
      <c r="K95" s="627"/>
      <c r="L95" s="340"/>
      <c r="M95" s="1776"/>
      <c r="N95" s="288"/>
      <c r="O95" s="661"/>
      <c r="P95" s="1521"/>
      <c r="Q95" s="662"/>
    </row>
    <row r="96" spans="1:19" s="2" customFormat="1" ht="16.5" customHeight="1" x14ac:dyDescent="0.25">
      <c r="A96" s="516"/>
      <c r="B96" s="517"/>
      <c r="C96" s="518"/>
      <c r="D96" s="486"/>
      <c r="E96" s="895"/>
      <c r="F96" s="871"/>
      <c r="G96" s="817"/>
      <c r="H96" s="56" t="s">
        <v>15</v>
      </c>
      <c r="I96" s="262">
        <v>6.3</v>
      </c>
      <c r="J96" s="603"/>
      <c r="K96" s="627"/>
      <c r="L96" s="637"/>
      <c r="M96" s="519" t="s">
        <v>252</v>
      </c>
      <c r="N96" s="782">
        <v>100</v>
      </c>
      <c r="O96" s="703"/>
      <c r="P96" s="147"/>
      <c r="Q96" s="713"/>
    </row>
    <row r="97" spans="1:17" s="2" customFormat="1" ht="26.25" customHeight="1" x14ac:dyDescent="0.25">
      <c r="A97" s="349"/>
      <c r="B97" s="350"/>
      <c r="C97" s="351"/>
      <c r="D97" s="486"/>
      <c r="E97" s="895"/>
      <c r="F97" s="1783"/>
      <c r="G97" s="817"/>
      <c r="H97" s="56" t="s">
        <v>34</v>
      </c>
      <c r="I97" s="262">
        <v>6</v>
      </c>
      <c r="J97" s="604"/>
      <c r="K97" s="341"/>
      <c r="L97" s="340"/>
      <c r="M97" s="186" t="s">
        <v>106</v>
      </c>
      <c r="N97" s="250">
        <v>250</v>
      </c>
      <c r="O97" s="175">
        <v>250</v>
      </c>
      <c r="P97" s="149">
        <v>250</v>
      </c>
      <c r="Q97" s="236">
        <v>250</v>
      </c>
    </row>
    <row r="98" spans="1:17" s="2" customFormat="1" ht="28.5" customHeight="1" x14ac:dyDescent="0.25">
      <c r="A98" s="349"/>
      <c r="B98" s="350"/>
      <c r="C98" s="351"/>
      <c r="D98" s="486"/>
      <c r="E98" s="895"/>
      <c r="F98" s="1783"/>
      <c r="G98" s="817"/>
      <c r="H98" s="60" t="s">
        <v>26</v>
      </c>
      <c r="I98" s="264">
        <v>23</v>
      </c>
      <c r="J98" s="601"/>
      <c r="K98" s="628"/>
      <c r="L98" s="636"/>
      <c r="M98" s="187" t="s">
        <v>133</v>
      </c>
      <c r="N98" s="783" t="s">
        <v>159</v>
      </c>
      <c r="O98" s="811" t="s">
        <v>159</v>
      </c>
      <c r="P98" s="273" t="s">
        <v>159</v>
      </c>
      <c r="Q98" s="146" t="s">
        <v>265</v>
      </c>
    </row>
    <row r="99" spans="1:17" s="2" customFormat="1" ht="27.75" customHeight="1" x14ac:dyDescent="0.25">
      <c r="A99" s="349"/>
      <c r="B99" s="350"/>
      <c r="C99" s="351"/>
      <c r="D99" s="486"/>
      <c r="E99" s="895"/>
      <c r="F99" s="889"/>
      <c r="G99" s="817"/>
      <c r="H99" s="60" t="s">
        <v>13</v>
      </c>
      <c r="I99" s="264">
        <f>0.5+102.8</f>
        <v>103.3</v>
      </c>
      <c r="J99" s="601"/>
      <c r="K99" s="628"/>
      <c r="L99" s="636"/>
      <c r="M99" s="187" t="s">
        <v>206</v>
      </c>
      <c r="N99" s="783" t="s">
        <v>244</v>
      </c>
      <c r="O99" s="1563"/>
      <c r="P99" s="273"/>
      <c r="Q99" s="146"/>
    </row>
    <row r="100" spans="1:17" s="2" customFormat="1" ht="27.75" customHeight="1" x14ac:dyDescent="0.25">
      <c r="A100" s="511"/>
      <c r="B100" s="510"/>
      <c r="C100" s="512"/>
      <c r="D100" s="486"/>
      <c r="E100" s="895"/>
      <c r="F100" s="928"/>
      <c r="G100" s="817"/>
      <c r="H100" s="60" t="s">
        <v>13</v>
      </c>
      <c r="I100" s="264">
        <v>32.799999999999997</v>
      </c>
      <c r="J100" s="601"/>
      <c r="K100" s="628"/>
      <c r="L100" s="636"/>
      <c r="M100" s="187" t="s">
        <v>245</v>
      </c>
      <c r="N100" s="783" t="s">
        <v>246</v>
      </c>
      <c r="O100" s="1564"/>
      <c r="P100" s="147"/>
      <c r="Q100" s="573"/>
    </row>
    <row r="101" spans="1:17" s="2" customFormat="1" ht="14.25" customHeight="1" x14ac:dyDescent="0.25">
      <c r="A101" s="349"/>
      <c r="B101" s="350"/>
      <c r="C101" s="351"/>
      <c r="D101" s="485" t="s">
        <v>27</v>
      </c>
      <c r="E101" s="1664" t="s">
        <v>92</v>
      </c>
      <c r="F101" s="871" t="s">
        <v>144</v>
      </c>
      <c r="G101" s="817"/>
      <c r="H101" s="54" t="s">
        <v>15</v>
      </c>
      <c r="I101" s="262">
        <f>735.8+0.7+0.8-40.2</f>
        <v>697.09999999999991</v>
      </c>
      <c r="J101" s="601">
        <v>989.2</v>
      </c>
      <c r="K101" s="341">
        <v>989.2</v>
      </c>
      <c r="L101" s="636">
        <v>989.2</v>
      </c>
      <c r="M101" s="1649" t="s">
        <v>107</v>
      </c>
      <c r="N101" s="776">
        <v>70</v>
      </c>
      <c r="O101" s="970">
        <v>70</v>
      </c>
      <c r="P101" s="660">
        <v>70</v>
      </c>
      <c r="Q101" s="235">
        <v>70</v>
      </c>
    </row>
    <row r="102" spans="1:17" s="2" customFormat="1" ht="14.25" customHeight="1" x14ac:dyDescent="0.25">
      <c r="A102" s="349"/>
      <c r="B102" s="350"/>
      <c r="C102" s="351"/>
      <c r="D102" s="486"/>
      <c r="E102" s="1665"/>
      <c r="F102" s="871" t="s">
        <v>207</v>
      </c>
      <c r="G102" s="817"/>
      <c r="H102" s="181" t="s">
        <v>170</v>
      </c>
      <c r="I102" s="262">
        <f>139.4+0.7+6+3</f>
        <v>149.1</v>
      </c>
      <c r="J102" s="701">
        <v>59.9</v>
      </c>
      <c r="K102" s="627">
        <v>59.9</v>
      </c>
      <c r="L102" s="340">
        <v>59.9</v>
      </c>
      <c r="M102" s="1656"/>
      <c r="N102" s="784"/>
      <c r="O102" s="574"/>
      <c r="P102" s="422"/>
      <c r="Q102" s="575"/>
    </row>
    <row r="103" spans="1:17" s="2" customFormat="1" ht="26.25" customHeight="1" x14ac:dyDescent="0.25">
      <c r="A103" s="1007"/>
      <c r="B103" s="1008"/>
      <c r="C103" s="1009"/>
      <c r="D103" s="486"/>
      <c r="E103" s="1032"/>
      <c r="F103" s="1187" t="s">
        <v>208</v>
      </c>
      <c r="G103" s="817"/>
      <c r="H103" s="181" t="s">
        <v>15</v>
      </c>
      <c r="I103" s="263"/>
      <c r="J103" s="603">
        <v>14.1</v>
      </c>
      <c r="K103" s="627"/>
      <c r="L103" s="637"/>
      <c r="M103" s="1011" t="s">
        <v>275</v>
      </c>
      <c r="N103" s="1013"/>
      <c r="O103" s="574">
        <v>100</v>
      </c>
      <c r="P103" s="716"/>
      <c r="Q103" s="1033"/>
    </row>
    <row r="104" spans="1:17" s="2" customFormat="1" ht="15.75" customHeight="1" x14ac:dyDescent="0.25">
      <c r="A104" s="349"/>
      <c r="B104" s="350"/>
      <c r="C104" s="351"/>
      <c r="D104" s="486"/>
      <c r="E104" s="895"/>
      <c r="F104" s="871"/>
      <c r="G104" s="817"/>
      <c r="H104" s="116" t="s">
        <v>33</v>
      </c>
      <c r="I104" s="263">
        <v>108.4</v>
      </c>
      <c r="J104" s="603">
        <v>110.1</v>
      </c>
      <c r="K104" s="627">
        <v>110.1</v>
      </c>
      <c r="L104" s="637">
        <v>110.1</v>
      </c>
      <c r="M104" s="438" t="s">
        <v>211</v>
      </c>
      <c r="N104" s="784">
        <v>1</v>
      </c>
      <c r="O104" s="714"/>
      <c r="P104" s="1526"/>
      <c r="Q104" s="1359"/>
    </row>
    <row r="105" spans="1:17" s="2" customFormat="1" ht="18" customHeight="1" x14ac:dyDescent="0.25">
      <c r="A105" s="349"/>
      <c r="B105" s="350"/>
      <c r="C105" s="351"/>
      <c r="D105" s="486"/>
      <c r="E105" s="895"/>
      <c r="F105" s="871"/>
      <c r="G105" s="817"/>
      <c r="H105" s="60" t="s">
        <v>70</v>
      </c>
      <c r="I105" s="264">
        <v>16.7</v>
      </c>
      <c r="J105" s="600"/>
      <c r="K105" s="301"/>
      <c r="L105" s="302"/>
      <c r="M105" s="438" t="s">
        <v>212</v>
      </c>
      <c r="N105" s="784">
        <v>1</v>
      </c>
      <c r="O105" s="1565"/>
      <c r="P105" s="145"/>
      <c r="Q105" s="237"/>
    </row>
    <row r="106" spans="1:17" s="2" customFormat="1" ht="15" customHeight="1" x14ac:dyDescent="0.25">
      <c r="A106" s="349"/>
      <c r="B106" s="350"/>
      <c r="C106" s="351"/>
      <c r="D106" s="486"/>
      <c r="E106" s="895"/>
      <c r="F106" s="871"/>
      <c r="G106" s="817"/>
      <c r="H106" s="39"/>
      <c r="I106" s="473"/>
      <c r="J106" s="600"/>
      <c r="K106" s="301"/>
      <c r="L106" s="302"/>
      <c r="M106" s="438" t="s">
        <v>213</v>
      </c>
      <c r="N106" s="784">
        <v>1</v>
      </c>
      <c r="O106" s="1565"/>
      <c r="P106" s="1367"/>
      <c r="Q106" s="237"/>
    </row>
    <row r="107" spans="1:17" s="2" customFormat="1" ht="15.75" customHeight="1" x14ac:dyDescent="0.25">
      <c r="A107" s="349"/>
      <c r="B107" s="350"/>
      <c r="C107" s="351"/>
      <c r="D107" s="486"/>
      <c r="E107" s="895"/>
      <c r="F107" s="871"/>
      <c r="G107" s="817"/>
      <c r="H107" s="39"/>
      <c r="I107" s="473"/>
      <c r="J107" s="600"/>
      <c r="K107" s="301"/>
      <c r="L107" s="302"/>
      <c r="M107" s="438" t="s">
        <v>214</v>
      </c>
      <c r="N107" s="784">
        <v>7</v>
      </c>
      <c r="O107" s="1191"/>
      <c r="P107" s="145"/>
      <c r="Q107" s="237"/>
    </row>
    <row r="108" spans="1:17" s="2" customFormat="1" ht="18" customHeight="1" x14ac:dyDescent="0.25">
      <c r="A108" s="349"/>
      <c r="B108" s="350"/>
      <c r="C108" s="351"/>
      <c r="D108" s="486"/>
      <c r="E108" s="895"/>
      <c r="F108" s="871"/>
      <c r="G108" s="817"/>
      <c r="H108" s="39"/>
      <c r="I108" s="473"/>
      <c r="J108" s="600"/>
      <c r="K108" s="301"/>
      <c r="L108" s="302"/>
      <c r="M108" s="308" t="s">
        <v>215</v>
      </c>
      <c r="N108" s="784">
        <v>33</v>
      </c>
      <c r="O108" s="1191"/>
      <c r="P108" s="145"/>
      <c r="Q108" s="237"/>
    </row>
    <row r="109" spans="1:17" s="2" customFormat="1" ht="27.75" customHeight="1" x14ac:dyDescent="0.25">
      <c r="A109" s="349"/>
      <c r="B109" s="350"/>
      <c r="C109" s="351"/>
      <c r="D109" s="486"/>
      <c r="E109" s="896"/>
      <c r="F109" s="834"/>
      <c r="G109" s="817"/>
      <c r="H109" s="39"/>
      <c r="I109" s="473"/>
      <c r="J109" s="600"/>
      <c r="K109" s="301"/>
      <c r="L109" s="302"/>
      <c r="M109" s="438" t="s">
        <v>216</v>
      </c>
      <c r="N109" s="784">
        <v>42</v>
      </c>
      <c r="O109" s="175">
        <v>42</v>
      </c>
      <c r="P109" s="149">
        <v>42</v>
      </c>
      <c r="Q109" s="230">
        <v>42</v>
      </c>
    </row>
    <row r="110" spans="1:17" s="2" customFormat="1" ht="28.5" customHeight="1" x14ac:dyDescent="0.25">
      <c r="A110" s="349"/>
      <c r="B110" s="350"/>
      <c r="C110" s="351"/>
      <c r="D110" s="486"/>
      <c r="E110" s="896"/>
      <c r="F110" s="835"/>
      <c r="G110" s="818"/>
      <c r="H110" s="251"/>
      <c r="I110" s="263"/>
      <c r="J110" s="603"/>
      <c r="K110" s="627"/>
      <c r="L110" s="637"/>
      <c r="M110" s="188" t="s">
        <v>227</v>
      </c>
      <c r="N110" s="785">
        <v>70</v>
      </c>
      <c r="O110" s="175">
        <v>70</v>
      </c>
      <c r="P110" s="149">
        <v>70</v>
      </c>
      <c r="Q110" s="576">
        <v>70</v>
      </c>
    </row>
    <row r="111" spans="1:17" s="2" customFormat="1" ht="26.25" customHeight="1" x14ac:dyDescent="0.25">
      <c r="A111" s="349"/>
      <c r="B111" s="350"/>
      <c r="C111" s="351"/>
      <c r="D111" s="487"/>
      <c r="E111" s="896"/>
      <c r="F111" s="836"/>
      <c r="G111" s="818"/>
      <c r="H111" s="54" t="s">
        <v>13</v>
      </c>
      <c r="I111" s="262">
        <f>0.4+40.2</f>
        <v>40.6</v>
      </c>
      <c r="J111" s="604"/>
      <c r="K111" s="341"/>
      <c r="L111" s="340"/>
      <c r="M111" s="188" t="s">
        <v>206</v>
      </c>
      <c r="N111" s="785">
        <v>35</v>
      </c>
      <c r="O111" s="1566"/>
      <c r="P111" s="577"/>
      <c r="Q111" s="235"/>
    </row>
    <row r="112" spans="1:17" s="2" customFormat="1" ht="38.25" customHeight="1" x14ac:dyDescent="0.25">
      <c r="A112" s="349"/>
      <c r="B112" s="350"/>
      <c r="C112" s="351"/>
      <c r="D112" s="486" t="s">
        <v>29</v>
      </c>
      <c r="E112" s="1113" t="s">
        <v>35</v>
      </c>
      <c r="F112" s="888" t="s">
        <v>207</v>
      </c>
      <c r="G112" s="816"/>
      <c r="H112" s="60" t="s">
        <v>15</v>
      </c>
      <c r="I112" s="264">
        <v>984.1</v>
      </c>
      <c r="J112" s="605">
        <v>1397.5</v>
      </c>
      <c r="K112" s="628">
        <v>1397.5</v>
      </c>
      <c r="L112" s="636">
        <v>1397.5</v>
      </c>
      <c r="M112" s="109" t="s">
        <v>217</v>
      </c>
      <c r="N112" s="250">
        <v>450</v>
      </c>
      <c r="O112" s="175">
        <v>450</v>
      </c>
      <c r="P112" s="149">
        <v>460</v>
      </c>
      <c r="Q112" s="230">
        <v>470</v>
      </c>
    </row>
    <row r="113" spans="1:17" s="2" customFormat="1" ht="15" customHeight="1" x14ac:dyDescent="0.25">
      <c r="A113" s="1074"/>
      <c r="B113" s="1073"/>
      <c r="C113" s="1075"/>
      <c r="D113" s="486"/>
      <c r="E113" s="897"/>
      <c r="F113" s="1087"/>
      <c r="G113" s="816"/>
      <c r="H113" s="251"/>
      <c r="I113" s="263"/>
      <c r="J113" s="606"/>
      <c r="K113" s="627"/>
      <c r="L113" s="637"/>
      <c r="M113" s="109" t="s">
        <v>282</v>
      </c>
      <c r="N113" s="250">
        <v>5</v>
      </c>
      <c r="O113" s="175"/>
      <c r="P113" s="149"/>
      <c r="Q113" s="230"/>
    </row>
    <row r="114" spans="1:17" s="2" customFormat="1" ht="15" customHeight="1" x14ac:dyDescent="0.25">
      <c r="A114" s="996"/>
      <c r="B114" s="995"/>
      <c r="C114" s="997"/>
      <c r="D114" s="486"/>
      <c r="E114" s="897"/>
      <c r="F114" s="1000"/>
      <c r="G114" s="816"/>
      <c r="H114" s="54" t="s">
        <v>15</v>
      </c>
      <c r="I114" s="262"/>
      <c r="J114" s="701">
        <v>4.0999999999999996</v>
      </c>
      <c r="K114" s="628"/>
      <c r="L114" s="340"/>
      <c r="M114" s="109" t="s">
        <v>283</v>
      </c>
      <c r="N114" s="250"/>
      <c r="O114" s="175">
        <v>5</v>
      </c>
      <c r="P114" s="149"/>
      <c r="Q114" s="230"/>
    </row>
    <row r="115" spans="1:17" s="2" customFormat="1" ht="15" customHeight="1" x14ac:dyDescent="0.25">
      <c r="A115" s="996"/>
      <c r="B115" s="995"/>
      <c r="C115" s="997"/>
      <c r="D115" s="486"/>
      <c r="E115" s="897"/>
      <c r="F115" s="1000"/>
      <c r="G115" s="816"/>
      <c r="H115" s="54" t="s">
        <v>15</v>
      </c>
      <c r="I115" s="262"/>
      <c r="J115" s="701">
        <v>1.5</v>
      </c>
      <c r="K115" s="628"/>
      <c r="L115" s="340"/>
      <c r="M115" s="185" t="s">
        <v>284</v>
      </c>
      <c r="N115" s="435"/>
      <c r="O115" s="173">
        <v>6</v>
      </c>
      <c r="P115" s="150"/>
      <c r="Q115" s="1315"/>
    </row>
    <row r="116" spans="1:17" s="2" customFormat="1" ht="18.75" customHeight="1" x14ac:dyDescent="0.25">
      <c r="A116" s="349"/>
      <c r="B116" s="350"/>
      <c r="C116" s="351"/>
      <c r="D116" s="486"/>
      <c r="E116" s="897"/>
      <c r="F116" s="835"/>
      <c r="G116" s="816"/>
      <c r="H116" s="54" t="s">
        <v>170</v>
      </c>
      <c r="I116" s="262">
        <v>197.9</v>
      </c>
      <c r="J116" s="701">
        <v>101</v>
      </c>
      <c r="K116" s="628">
        <v>101</v>
      </c>
      <c r="L116" s="302">
        <v>101</v>
      </c>
      <c r="M116" s="1784" t="s">
        <v>108</v>
      </c>
      <c r="N116" s="434">
        <v>10</v>
      </c>
      <c r="O116" s="1765">
        <v>8</v>
      </c>
      <c r="P116" s="1767">
        <v>6</v>
      </c>
      <c r="Q116" s="1781">
        <v>6</v>
      </c>
    </row>
    <row r="117" spans="1:17" s="2" customFormat="1" ht="17.25" customHeight="1" x14ac:dyDescent="0.25">
      <c r="A117" s="349"/>
      <c r="B117" s="350"/>
      <c r="C117" s="351"/>
      <c r="D117" s="486"/>
      <c r="E117" s="897"/>
      <c r="F117" s="835"/>
      <c r="G117" s="816"/>
      <c r="H117" s="54" t="s">
        <v>96</v>
      </c>
      <c r="I117" s="262">
        <v>1.1000000000000001</v>
      </c>
      <c r="J117" s="606"/>
      <c r="K117" s="341"/>
      <c r="L117" s="340"/>
      <c r="M117" s="1785"/>
      <c r="N117" s="436"/>
      <c r="O117" s="1766"/>
      <c r="P117" s="1768"/>
      <c r="Q117" s="1782"/>
    </row>
    <row r="118" spans="1:17" s="2" customFormat="1" ht="29.25" customHeight="1" x14ac:dyDescent="0.25">
      <c r="A118" s="349"/>
      <c r="B118" s="350"/>
      <c r="C118" s="351"/>
      <c r="D118" s="486"/>
      <c r="E118" s="897"/>
      <c r="F118" s="837"/>
      <c r="G118" s="819"/>
      <c r="H118" s="57" t="s">
        <v>33</v>
      </c>
      <c r="I118" s="264">
        <v>0.7</v>
      </c>
      <c r="J118" s="601">
        <v>0.3</v>
      </c>
      <c r="K118" s="628">
        <v>0.3</v>
      </c>
      <c r="L118" s="636">
        <v>0.3</v>
      </c>
      <c r="M118" s="189" t="s">
        <v>232</v>
      </c>
      <c r="N118" s="250">
        <v>5</v>
      </c>
      <c r="O118" s="717">
        <v>4</v>
      </c>
      <c r="P118" s="149">
        <v>3</v>
      </c>
      <c r="Q118" s="1315">
        <v>2</v>
      </c>
    </row>
    <row r="119" spans="1:17" s="2" customFormat="1" ht="28.5" customHeight="1" x14ac:dyDescent="0.25">
      <c r="A119" s="349"/>
      <c r="B119" s="350"/>
      <c r="C119" s="351"/>
      <c r="D119" s="486"/>
      <c r="E119" s="897"/>
      <c r="F119" s="835"/>
      <c r="G119" s="816"/>
      <c r="H119" s="335"/>
      <c r="I119" s="265"/>
      <c r="J119" s="607"/>
      <c r="K119" s="277"/>
      <c r="L119" s="223"/>
      <c r="M119" s="189" t="s">
        <v>243</v>
      </c>
      <c r="N119" s="786" t="s">
        <v>218</v>
      </c>
      <c r="O119" s="1410" t="s">
        <v>269</v>
      </c>
      <c r="P119" s="718" t="s">
        <v>218</v>
      </c>
      <c r="Q119" s="1567" t="s">
        <v>218</v>
      </c>
    </row>
    <row r="120" spans="1:17" s="2" customFormat="1" ht="29.25" customHeight="1" x14ac:dyDescent="0.25">
      <c r="A120" s="349"/>
      <c r="B120" s="350"/>
      <c r="C120" s="351"/>
      <c r="D120" s="486"/>
      <c r="E120" s="897"/>
      <c r="F120" s="835"/>
      <c r="G120" s="816"/>
      <c r="H120" s="95"/>
      <c r="I120" s="288"/>
      <c r="J120" s="607"/>
      <c r="K120" s="277"/>
      <c r="L120" s="223"/>
      <c r="M120" s="187" t="s">
        <v>225</v>
      </c>
      <c r="N120" s="250">
        <v>150</v>
      </c>
      <c r="O120" s="715">
        <v>250</v>
      </c>
      <c r="P120" s="1321">
        <v>270</v>
      </c>
      <c r="Q120" s="1520">
        <v>290</v>
      </c>
    </row>
    <row r="121" spans="1:17" s="2" customFormat="1" ht="26.25" customHeight="1" x14ac:dyDescent="0.25">
      <c r="A121" s="349"/>
      <c r="B121" s="350"/>
      <c r="C121" s="351"/>
      <c r="D121" s="486"/>
      <c r="E121" s="897"/>
      <c r="F121" s="835"/>
      <c r="G121" s="816"/>
      <c r="H121" s="175" t="s">
        <v>13</v>
      </c>
      <c r="I121" s="270">
        <f>0.6+57</f>
        <v>57.6</v>
      </c>
      <c r="J121" s="608"/>
      <c r="K121" s="147"/>
      <c r="L121" s="638"/>
      <c r="M121" s="186" t="s">
        <v>206</v>
      </c>
      <c r="N121" s="250">
        <v>50</v>
      </c>
      <c r="O121" s="574"/>
      <c r="P121" s="716"/>
      <c r="Q121" s="576"/>
    </row>
    <row r="122" spans="1:17" s="2" customFormat="1" ht="27" customHeight="1" x14ac:dyDescent="0.25">
      <c r="A122" s="511"/>
      <c r="B122" s="510"/>
      <c r="C122" s="512"/>
      <c r="D122" s="486"/>
      <c r="E122" s="898"/>
      <c r="F122" s="835"/>
      <c r="G122" s="816"/>
      <c r="H122" s="95" t="s">
        <v>13</v>
      </c>
      <c r="I122" s="270">
        <v>32.799999999999997</v>
      </c>
      <c r="J122" s="608"/>
      <c r="K122" s="147"/>
      <c r="L122" s="638"/>
      <c r="M122" s="186" t="s">
        <v>245</v>
      </c>
      <c r="N122" s="250">
        <v>71</v>
      </c>
      <c r="O122" s="21"/>
      <c r="P122" s="1313"/>
      <c r="Q122" s="230"/>
    </row>
    <row r="123" spans="1:17" s="2" customFormat="1" ht="29.25" customHeight="1" x14ac:dyDescent="0.25">
      <c r="A123" s="349"/>
      <c r="B123" s="350"/>
      <c r="C123" s="351"/>
      <c r="D123" s="486"/>
      <c r="E123" s="899" t="s">
        <v>240</v>
      </c>
      <c r="F123" s="871"/>
      <c r="G123" s="816"/>
      <c r="H123" s="95" t="s">
        <v>15</v>
      </c>
      <c r="I123" s="265">
        <v>50.5</v>
      </c>
      <c r="J123" s="607"/>
      <c r="K123" s="277"/>
      <c r="L123" s="223"/>
      <c r="M123" s="430" t="s">
        <v>122</v>
      </c>
      <c r="N123" s="435">
        <v>1</v>
      </c>
      <c r="O123" s="669"/>
      <c r="P123" s="143"/>
      <c r="Q123" s="1315"/>
    </row>
    <row r="124" spans="1:17" s="1" customFormat="1" ht="21.75" customHeight="1" x14ac:dyDescent="0.25">
      <c r="A124" s="1601"/>
      <c r="B124" s="1604"/>
      <c r="C124" s="1607"/>
      <c r="D124" s="486"/>
      <c r="E124" s="1636" t="s">
        <v>190</v>
      </c>
      <c r="F124" s="1613" t="s">
        <v>207</v>
      </c>
      <c r="G124" s="816"/>
      <c r="H124" s="94" t="s">
        <v>99</v>
      </c>
      <c r="I124" s="270">
        <v>7.3</v>
      </c>
      <c r="J124" s="1299">
        <v>10.6</v>
      </c>
      <c r="K124" s="577"/>
      <c r="L124" s="639"/>
      <c r="M124" s="190" t="s">
        <v>125</v>
      </c>
      <c r="N124" s="787">
        <v>1</v>
      </c>
      <c r="O124" s="8">
        <v>1</v>
      </c>
      <c r="P124" s="1312"/>
      <c r="Q124" s="1522"/>
    </row>
    <row r="125" spans="1:17" s="1" customFormat="1" ht="33.75" customHeight="1" x14ac:dyDescent="0.25">
      <c r="A125" s="1601"/>
      <c r="B125" s="1604"/>
      <c r="C125" s="1607"/>
      <c r="D125" s="486"/>
      <c r="E125" s="1637"/>
      <c r="F125" s="1613"/>
      <c r="G125" s="816"/>
      <c r="H125" s="57" t="s">
        <v>98</v>
      </c>
      <c r="I125" s="264">
        <v>112.9</v>
      </c>
      <c r="J125" s="601">
        <v>41.9</v>
      </c>
      <c r="K125" s="628"/>
      <c r="L125" s="636"/>
      <c r="M125" s="190" t="s">
        <v>126</v>
      </c>
      <c r="N125" s="787">
        <v>6</v>
      </c>
      <c r="O125" s="8">
        <v>6</v>
      </c>
      <c r="P125" s="1312"/>
      <c r="Q125" s="1522"/>
    </row>
    <row r="126" spans="1:17" s="1" customFormat="1" ht="43.5" customHeight="1" x14ac:dyDescent="0.25">
      <c r="A126" s="1262"/>
      <c r="B126" s="1263"/>
      <c r="C126" s="1264"/>
      <c r="D126" s="486"/>
      <c r="E126" s="1300" t="s">
        <v>316</v>
      </c>
      <c r="F126" s="1292" t="s">
        <v>219</v>
      </c>
      <c r="G126" s="816"/>
      <c r="H126" s="57" t="s">
        <v>99</v>
      </c>
      <c r="I126" s="264"/>
      <c r="J126" s="601">
        <v>21</v>
      </c>
      <c r="K126" s="628"/>
      <c r="L126" s="636"/>
      <c r="M126" s="1293" t="s">
        <v>320</v>
      </c>
      <c r="N126" s="1267"/>
      <c r="O126" s="8">
        <v>6</v>
      </c>
      <c r="P126" s="1312"/>
      <c r="Q126" s="1522"/>
    </row>
    <row r="127" spans="1:17" s="2" customFormat="1" ht="17.25" customHeight="1" x14ac:dyDescent="0.25">
      <c r="A127" s="349"/>
      <c r="B127" s="350"/>
      <c r="C127" s="351"/>
      <c r="D127" s="486"/>
      <c r="E127" s="1624" t="s">
        <v>131</v>
      </c>
      <c r="F127" s="888" t="s">
        <v>207</v>
      </c>
      <c r="G127" s="816"/>
      <c r="H127" s="339" t="s">
        <v>119</v>
      </c>
      <c r="I127" s="474">
        <v>0.7</v>
      </c>
      <c r="J127" s="609">
        <v>1.4</v>
      </c>
      <c r="K127" s="629">
        <v>1.4</v>
      </c>
      <c r="L127" s="640">
        <v>1.4</v>
      </c>
      <c r="M127" s="470" t="s">
        <v>234</v>
      </c>
      <c r="N127" s="788">
        <v>4</v>
      </c>
      <c r="O127" s="669">
        <v>5</v>
      </c>
      <c r="P127" s="1312">
        <v>5</v>
      </c>
      <c r="Q127" s="230">
        <v>5</v>
      </c>
    </row>
    <row r="128" spans="1:17" s="2" customFormat="1" ht="20.25" customHeight="1" x14ac:dyDescent="0.25">
      <c r="A128" s="349"/>
      <c r="B128" s="350"/>
      <c r="C128" s="351"/>
      <c r="D128" s="486"/>
      <c r="E128" s="1625"/>
      <c r="F128" s="888"/>
      <c r="G128" s="816"/>
      <c r="H128" s="338"/>
      <c r="I128" s="475"/>
      <c r="J128" s="610"/>
      <c r="K128" s="630"/>
      <c r="L128" s="641"/>
      <c r="M128" s="470" t="s">
        <v>122</v>
      </c>
      <c r="N128" s="788">
        <v>1</v>
      </c>
      <c r="O128" s="1099">
        <v>1</v>
      </c>
      <c r="P128" s="143">
        <v>1</v>
      </c>
      <c r="Q128" s="1523">
        <v>1</v>
      </c>
    </row>
    <row r="129" spans="1:17" s="2" customFormat="1" ht="18.75" customHeight="1" x14ac:dyDescent="0.25">
      <c r="A129" s="349"/>
      <c r="B129" s="350"/>
      <c r="C129" s="351"/>
      <c r="D129" s="486"/>
      <c r="E129" s="1624" t="s">
        <v>86</v>
      </c>
      <c r="F129" s="888" t="s">
        <v>207</v>
      </c>
      <c r="G129" s="816"/>
      <c r="H129" s="339" t="s">
        <v>119</v>
      </c>
      <c r="I129" s="474">
        <v>2.1</v>
      </c>
      <c r="J129" s="609">
        <v>2.1</v>
      </c>
      <c r="K129" s="629">
        <v>2.1</v>
      </c>
      <c r="L129" s="640">
        <v>2.1</v>
      </c>
      <c r="M129" s="429" t="s">
        <v>234</v>
      </c>
      <c r="N129" s="788">
        <v>5</v>
      </c>
      <c r="O129" s="1099">
        <v>5</v>
      </c>
      <c r="P129" s="1314">
        <v>5</v>
      </c>
      <c r="Q129" s="1523">
        <v>5</v>
      </c>
    </row>
    <row r="130" spans="1:17" s="2" customFormat="1" ht="16.5" customHeight="1" x14ac:dyDescent="0.25">
      <c r="A130" s="349"/>
      <c r="B130" s="350"/>
      <c r="C130" s="351"/>
      <c r="D130" s="486"/>
      <c r="E130" s="1625"/>
      <c r="F130" s="480"/>
      <c r="G130" s="816"/>
      <c r="H130" s="338"/>
      <c r="I130" s="475"/>
      <c r="J130" s="610"/>
      <c r="K130" s="630"/>
      <c r="L130" s="641"/>
      <c r="M130" s="361" t="s">
        <v>122</v>
      </c>
      <c r="N130" s="432">
        <v>2</v>
      </c>
      <c r="O130" s="72">
        <v>3</v>
      </c>
      <c r="P130" s="143">
        <v>3</v>
      </c>
      <c r="Q130" s="230">
        <v>3</v>
      </c>
    </row>
    <row r="131" spans="1:17" s="2" customFormat="1" ht="18" customHeight="1" x14ac:dyDescent="0.25">
      <c r="A131" s="349"/>
      <c r="B131" s="350"/>
      <c r="C131" s="351"/>
      <c r="D131" s="485" t="s">
        <v>30</v>
      </c>
      <c r="E131" s="1626" t="s">
        <v>93</v>
      </c>
      <c r="F131" s="838" t="s">
        <v>207</v>
      </c>
      <c r="G131" s="816"/>
      <c r="H131" s="54" t="s">
        <v>15</v>
      </c>
      <c r="I131" s="262">
        <v>668.6</v>
      </c>
      <c r="J131" s="601">
        <v>872.2</v>
      </c>
      <c r="K131" s="628">
        <v>872.2</v>
      </c>
      <c r="L131" s="636">
        <v>872.2</v>
      </c>
      <c r="M131" s="471" t="s">
        <v>69</v>
      </c>
      <c r="N131" s="768">
        <v>171</v>
      </c>
      <c r="O131" s="72">
        <v>171</v>
      </c>
      <c r="P131" s="719">
        <v>171</v>
      </c>
      <c r="Q131" s="230">
        <v>171</v>
      </c>
    </row>
    <row r="132" spans="1:17" s="2" customFormat="1" ht="15.75" customHeight="1" x14ac:dyDescent="0.25">
      <c r="A132" s="349"/>
      <c r="B132" s="350"/>
      <c r="C132" s="351"/>
      <c r="D132" s="486"/>
      <c r="E132" s="1627"/>
      <c r="F132" s="888"/>
      <c r="G132" s="816"/>
      <c r="H132" s="57" t="s">
        <v>170</v>
      </c>
      <c r="I132" s="264">
        <v>166.4</v>
      </c>
      <c r="J132" s="601">
        <v>56.8</v>
      </c>
      <c r="K132" s="628">
        <v>56.8</v>
      </c>
      <c r="L132" s="340">
        <v>56.8</v>
      </c>
      <c r="M132" s="1629" t="s">
        <v>235</v>
      </c>
      <c r="N132" s="768">
        <v>3</v>
      </c>
      <c r="O132" s="21">
        <v>3</v>
      </c>
      <c r="P132" s="1312">
        <v>3</v>
      </c>
      <c r="Q132" s="1315">
        <v>3</v>
      </c>
    </row>
    <row r="133" spans="1:17" s="2" customFormat="1" ht="15.75" customHeight="1" x14ac:dyDescent="0.25">
      <c r="A133" s="1074"/>
      <c r="B133" s="1073"/>
      <c r="C133" s="1075"/>
      <c r="D133" s="486"/>
      <c r="E133" s="1627"/>
      <c r="F133" s="1087"/>
      <c r="G133" s="816"/>
      <c r="H133" s="57" t="s">
        <v>13</v>
      </c>
      <c r="I133" s="264">
        <v>0.6</v>
      </c>
      <c r="J133" s="601"/>
      <c r="K133" s="628"/>
      <c r="L133" s="340"/>
      <c r="M133" s="1630"/>
      <c r="N133" s="1097"/>
      <c r="O133" s="21"/>
      <c r="P133" s="1313"/>
      <c r="Q133" s="1315"/>
    </row>
    <row r="134" spans="1:17" s="2" customFormat="1" ht="18" customHeight="1" x14ac:dyDescent="0.25">
      <c r="A134" s="349"/>
      <c r="B134" s="350"/>
      <c r="C134" s="351"/>
      <c r="D134" s="486"/>
      <c r="E134" s="1627"/>
      <c r="F134" s="888"/>
      <c r="G134" s="816"/>
      <c r="H134" s="57" t="s">
        <v>96</v>
      </c>
      <c r="I134" s="264">
        <v>4.0999999999999996</v>
      </c>
      <c r="J134" s="701"/>
      <c r="K134" s="628"/>
      <c r="L134" s="340"/>
      <c r="M134" s="1630"/>
      <c r="N134" s="432"/>
      <c r="O134" s="21"/>
      <c r="P134" s="1313"/>
      <c r="Q134" s="1315"/>
    </row>
    <row r="135" spans="1:17" s="2" customFormat="1" ht="17.25" customHeight="1" x14ac:dyDescent="0.25">
      <c r="A135" s="349"/>
      <c r="B135" s="350"/>
      <c r="C135" s="351"/>
      <c r="D135" s="486"/>
      <c r="E135" s="1627"/>
      <c r="F135" s="835"/>
      <c r="G135" s="816"/>
      <c r="H135" s="57" t="s">
        <v>33</v>
      </c>
      <c r="I135" s="264">
        <v>10.8</v>
      </c>
      <c r="J135" s="602">
        <v>8.8000000000000007</v>
      </c>
      <c r="K135" s="341">
        <v>8.8000000000000007</v>
      </c>
      <c r="L135" s="302">
        <v>8.8000000000000007</v>
      </c>
      <c r="M135" s="201"/>
      <c r="N135" s="433"/>
      <c r="O135" s="21"/>
      <c r="P135" s="1313"/>
      <c r="Q135" s="1523"/>
    </row>
    <row r="136" spans="1:17" s="2" customFormat="1" ht="40.5" customHeight="1" x14ac:dyDescent="0.25">
      <c r="A136" s="349"/>
      <c r="B136" s="350"/>
      <c r="C136" s="351"/>
      <c r="D136" s="486"/>
      <c r="E136" s="1627"/>
      <c r="F136" s="835"/>
      <c r="G136" s="816"/>
      <c r="H136" s="54" t="s">
        <v>70</v>
      </c>
      <c r="I136" s="264">
        <v>0.7</v>
      </c>
      <c r="J136" s="601"/>
      <c r="K136" s="628"/>
      <c r="L136" s="636"/>
      <c r="M136" s="470" t="s">
        <v>220</v>
      </c>
      <c r="N136" s="788">
        <v>15</v>
      </c>
      <c r="O136" s="669">
        <v>15</v>
      </c>
      <c r="P136" s="143">
        <v>15</v>
      </c>
      <c r="Q136" s="1523">
        <v>15</v>
      </c>
    </row>
    <row r="137" spans="1:17" s="2" customFormat="1" ht="28.5" customHeight="1" x14ac:dyDescent="0.25">
      <c r="A137" s="349"/>
      <c r="B137" s="350"/>
      <c r="C137" s="351"/>
      <c r="D137" s="487"/>
      <c r="E137" s="1628"/>
      <c r="F137" s="836"/>
      <c r="G137" s="816"/>
      <c r="H137" s="54" t="s">
        <v>13</v>
      </c>
      <c r="I137" s="262">
        <f>0.3+36.7</f>
        <v>37</v>
      </c>
      <c r="J137" s="701"/>
      <c r="K137" s="341"/>
      <c r="L137" s="340"/>
      <c r="M137" s="201" t="s">
        <v>206</v>
      </c>
      <c r="N137" s="433">
        <v>30</v>
      </c>
      <c r="O137" s="1568"/>
      <c r="P137" s="280"/>
      <c r="Q137" s="239"/>
    </row>
    <row r="138" spans="1:17" s="2" customFormat="1" ht="18.600000000000001" customHeight="1" x14ac:dyDescent="0.25">
      <c r="A138" s="349"/>
      <c r="B138" s="350"/>
      <c r="C138" s="351"/>
      <c r="D138" s="485" t="s">
        <v>41</v>
      </c>
      <c r="E138" s="1626" t="s">
        <v>94</v>
      </c>
      <c r="F138" s="971" t="s">
        <v>207</v>
      </c>
      <c r="G138" s="816"/>
      <c r="H138" s="56" t="s">
        <v>170</v>
      </c>
      <c r="I138" s="262">
        <f>726.8-30.6</f>
        <v>696.19999999999993</v>
      </c>
      <c r="J138" s="601">
        <v>1017.2</v>
      </c>
      <c r="K138" s="628">
        <v>1017.2</v>
      </c>
      <c r="L138" s="636">
        <v>1017.2</v>
      </c>
      <c r="M138" s="1629" t="s">
        <v>91</v>
      </c>
      <c r="N138" s="789">
        <v>60</v>
      </c>
      <c r="O138" s="1309">
        <v>60</v>
      </c>
      <c r="P138" s="1312">
        <v>60</v>
      </c>
      <c r="Q138" s="1522">
        <v>60</v>
      </c>
    </row>
    <row r="139" spans="1:17" s="2" customFormat="1" ht="15.75" customHeight="1" x14ac:dyDescent="0.25">
      <c r="A139" s="349"/>
      <c r="B139" s="350"/>
      <c r="C139" s="351"/>
      <c r="D139" s="486"/>
      <c r="E139" s="1627"/>
      <c r="F139" s="969" t="s">
        <v>208</v>
      </c>
      <c r="G139" s="816"/>
      <c r="H139" s="90" t="s">
        <v>33</v>
      </c>
      <c r="I139" s="263">
        <v>62</v>
      </c>
      <c r="J139" s="701">
        <v>64</v>
      </c>
      <c r="K139" s="628">
        <v>64</v>
      </c>
      <c r="L139" s="636">
        <v>64</v>
      </c>
      <c r="M139" s="1630"/>
      <c r="N139" s="432"/>
      <c r="O139" s="21"/>
      <c r="P139" s="1313"/>
      <c r="Q139" s="1315"/>
    </row>
    <row r="140" spans="1:17" s="2" customFormat="1" ht="15.75" customHeight="1" x14ac:dyDescent="0.25">
      <c r="A140" s="349"/>
      <c r="B140" s="350"/>
      <c r="C140" s="351"/>
      <c r="D140" s="486"/>
      <c r="E140" s="1627"/>
      <c r="F140" s="969"/>
      <c r="G140" s="816"/>
      <c r="H140" s="90" t="s">
        <v>70</v>
      </c>
      <c r="I140" s="263">
        <v>7.4</v>
      </c>
      <c r="J140" s="603"/>
      <c r="K140" s="341"/>
      <c r="L140" s="340"/>
      <c r="M140" s="1631"/>
      <c r="N140" s="182"/>
      <c r="O140" s="21"/>
      <c r="P140" s="1313"/>
      <c r="Q140" s="1523"/>
    </row>
    <row r="141" spans="1:17" s="2" customFormat="1" ht="26.25" customHeight="1" x14ac:dyDescent="0.25">
      <c r="A141" s="349"/>
      <c r="B141" s="350"/>
      <c r="C141" s="351"/>
      <c r="D141" s="486"/>
      <c r="E141" s="1627"/>
      <c r="F141" s="969"/>
      <c r="G141" s="816"/>
      <c r="H141" s="56" t="s">
        <v>15</v>
      </c>
      <c r="I141" s="262">
        <f>282.2-16.8</f>
        <v>265.39999999999998</v>
      </c>
      <c r="J141" s="701">
        <v>432.3</v>
      </c>
      <c r="K141" s="341">
        <v>432.3</v>
      </c>
      <c r="L141" s="340">
        <v>432.3</v>
      </c>
      <c r="M141" s="55" t="s">
        <v>266</v>
      </c>
      <c r="N141" s="788">
        <v>12</v>
      </c>
      <c r="O141" s="669">
        <v>12</v>
      </c>
      <c r="P141" s="143">
        <v>12</v>
      </c>
      <c r="Q141" s="230">
        <v>12</v>
      </c>
    </row>
    <row r="142" spans="1:17" s="2" customFormat="1" ht="17.25" customHeight="1" x14ac:dyDescent="0.25">
      <c r="A142" s="996"/>
      <c r="B142" s="995"/>
      <c r="C142" s="997"/>
      <c r="D142" s="486"/>
      <c r="E142" s="1627"/>
      <c r="F142" s="1000"/>
      <c r="G142" s="816"/>
      <c r="H142" s="56" t="s">
        <v>15</v>
      </c>
      <c r="I142" s="263"/>
      <c r="J142" s="600">
        <v>2.5</v>
      </c>
      <c r="K142" s="301"/>
      <c r="L142" s="302"/>
      <c r="M142" s="55" t="s">
        <v>215</v>
      </c>
      <c r="N142" s="788"/>
      <c r="O142" s="72">
        <v>25</v>
      </c>
      <c r="P142" s="143"/>
      <c r="Q142" s="230"/>
    </row>
    <row r="143" spans="1:17" s="2" customFormat="1" ht="17.25" customHeight="1" x14ac:dyDescent="0.25">
      <c r="A143" s="349"/>
      <c r="B143" s="350"/>
      <c r="C143" s="351"/>
      <c r="D143" s="486"/>
      <c r="E143" s="1627"/>
      <c r="F143" s="969"/>
      <c r="G143" s="816"/>
      <c r="H143" s="56" t="s">
        <v>170</v>
      </c>
      <c r="I143" s="263">
        <v>58.8</v>
      </c>
      <c r="J143" s="605">
        <v>28.7</v>
      </c>
      <c r="K143" s="628">
        <v>28.7</v>
      </c>
      <c r="L143" s="636">
        <v>28.7</v>
      </c>
      <c r="M143" s="1667" t="s">
        <v>206</v>
      </c>
      <c r="N143" s="1622">
        <v>42</v>
      </c>
      <c r="O143" s="1765"/>
      <c r="P143" s="1767"/>
      <c r="Q143" s="1769"/>
    </row>
    <row r="144" spans="1:17" s="2" customFormat="1" ht="17.25" customHeight="1" x14ac:dyDescent="0.25">
      <c r="A144" s="349"/>
      <c r="B144" s="350"/>
      <c r="C144" s="351"/>
      <c r="D144" s="486"/>
      <c r="E144" s="1627"/>
      <c r="F144" s="969"/>
      <c r="G144" s="816"/>
      <c r="H144" s="90" t="s">
        <v>13</v>
      </c>
      <c r="I144" s="263">
        <v>50.5</v>
      </c>
      <c r="J144" s="701"/>
      <c r="K144" s="341"/>
      <c r="L144" s="340"/>
      <c r="M144" s="1668"/>
      <c r="N144" s="1623"/>
      <c r="O144" s="1766"/>
      <c r="P144" s="1768"/>
      <c r="Q144" s="1770"/>
    </row>
    <row r="145" spans="1:19" s="2" customFormat="1" ht="16.5" customHeight="1" x14ac:dyDescent="0.25">
      <c r="A145" s="516"/>
      <c r="B145" s="517"/>
      <c r="C145" s="518"/>
      <c r="D145" s="486"/>
      <c r="E145" s="1627"/>
      <c r="F145" s="969"/>
      <c r="G145" s="816"/>
      <c r="H145" s="181" t="s">
        <v>15</v>
      </c>
      <c r="I145" s="262">
        <v>1.3</v>
      </c>
      <c r="J145" s="701"/>
      <c r="K145" s="341"/>
      <c r="L145" s="340"/>
      <c r="M145" s="1667" t="s">
        <v>253</v>
      </c>
      <c r="N145" s="1014">
        <v>1</v>
      </c>
      <c r="O145" s="1569"/>
      <c r="P145" s="1034"/>
      <c r="Q145" s="1036"/>
    </row>
    <row r="146" spans="1:19" s="2" customFormat="1" ht="15" customHeight="1" x14ac:dyDescent="0.25">
      <c r="A146" s="966"/>
      <c r="B146" s="967"/>
      <c r="C146" s="968"/>
      <c r="D146" s="486"/>
      <c r="E146" s="1627"/>
      <c r="F146" s="969"/>
      <c r="G146" s="816"/>
      <c r="H146" s="90" t="s">
        <v>13</v>
      </c>
      <c r="I146" s="263">
        <f>0.5+47.4</f>
        <v>47.9</v>
      </c>
      <c r="J146" s="701"/>
      <c r="K146" s="341"/>
      <c r="L146" s="637"/>
      <c r="M146" s="1668"/>
      <c r="N146" s="182"/>
      <c r="O146" s="1233"/>
      <c r="P146" s="1035"/>
      <c r="Q146" s="1037"/>
    </row>
    <row r="147" spans="1:19" s="2" customFormat="1" ht="15" customHeight="1" x14ac:dyDescent="0.25">
      <c r="A147" s="1074"/>
      <c r="B147" s="1073"/>
      <c r="C147" s="1075"/>
      <c r="D147" s="486"/>
      <c r="E147" s="1627"/>
      <c r="F147" s="1087"/>
      <c r="G147" s="816"/>
      <c r="H147" s="90" t="s">
        <v>15</v>
      </c>
      <c r="I147" s="263">
        <v>8.9</v>
      </c>
      <c r="J147" s="1110"/>
      <c r="K147" s="341"/>
      <c r="L147" s="637"/>
      <c r="M147" s="1076" t="s">
        <v>285</v>
      </c>
      <c r="N147" s="788">
        <v>100</v>
      </c>
      <c r="O147" s="1233"/>
      <c r="P147" s="1035"/>
      <c r="Q147" s="1037"/>
    </row>
    <row r="148" spans="1:19" s="2" customFormat="1" ht="15" customHeight="1" x14ac:dyDescent="0.25">
      <c r="A148" s="1074"/>
      <c r="B148" s="1073"/>
      <c r="C148" s="1075"/>
      <c r="D148" s="486"/>
      <c r="E148" s="1627"/>
      <c r="F148" s="1087"/>
      <c r="G148" s="816"/>
      <c r="H148" s="90" t="s">
        <v>15</v>
      </c>
      <c r="I148" s="263">
        <v>15.9</v>
      </c>
      <c r="J148" s="701"/>
      <c r="K148" s="301"/>
      <c r="L148" s="637"/>
      <c r="M148" s="376" t="s">
        <v>286</v>
      </c>
      <c r="N148" s="1097">
        <v>100</v>
      </c>
      <c r="O148" s="1233"/>
      <c r="P148" s="1035"/>
      <c r="Q148" s="1037"/>
    </row>
    <row r="149" spans="1:19" s="1" customFormat="1" ht="16.5" customHeight="1" x14ac:dyDescent="0.25">
      <c r="A149" s="545"/>
      <c r="B149" s="546"/>
      <c r="C149" s="547"/>
      <c r="D149" s="487"/>
      <c r="E149" s="1628"/>
      <c r="F149" s="972" t="s">
        <v>119</v>
      </c>
      <c r="G149" s="820"/>
      <c r="H149" s="722" t="s">
        <v>15</v>
      </c>
      <c r="I149" s="721"/>
      <c r="K149" s="128">
        <v>122</v>
      </c>
      <c r="L149" s="446"/>
      <c r="M149" s="998" t="s">
        <v>226</v>
      </c>
      <c r="N149" s="790"/>
      <c r="O149" s="669"/>
      <c r="P149" s="1006">
        <v>100</v>
      </c>
      <c r="Q149" s="720"/>
    </row>
    <row r="150" spans="1:19" s="2" customFormat="1" ht="16.5" customHeight="1" x14ac:dyDescent="0.25">
      <c r="A150" s="349"/>
      <c r="B150" s="350"/>
      <c r="C150" s="351"/>
      <c r="D150" s="486" t="s">
        <v>42</v>
      </c>
      <c r="E150" s="1627" t="s">
        <v>36</v>
      </c>
      <c r="F150" s="888" t="s">
        <v>207</v>
      </c>
      <c r="G150" s="816"/>
      <c r="H150" s="90" t="s">
        <v>15</v>
      </c>
      <c r="I150" s="702">
        <f>1088.3-72.6</f>
        <v>1015.6999999999999</v>
      </c>
      <c r="J150" s="701">
        <v>1487.4</v>
      </c>
      <c r="K150" s="628">
        <v>1487.4</v>
      </c>
      <c r="L150" s="636">
        <v>1487.4</v>
      </c>
      <c r="M150" s="1629" t="s">
        <v>109</v>
      </c>
      <c r="N150" s="1622">
        <v>56</v>
      </c>
      <c r="O150" s="93">
        <v>56</v>
      </c>
      <c r="P150" s="1518">
        <v>56</v>
      </c>
      <c r="Q150" s="1838">
        <v>56</v>
      </c>
    </row>
    <row r="151" spans="1:19" s="2" customFormat="1" ht="12.75" customHeight="1" x14ac:dyDescent="0.25">
      <c r="A151" s="44"/>
      <c r="B151" s="350"/>
      <c r="C151" s="351"/>
      <c r="D151" s="486"/>
      <c r="E151" s="1627"/>
      <c r="F151" s="888" t="s">
        <v>208</v>
      </c>
      <c r="G151" s="816"/>
      <c r="H151" s="54" t="s">
        <v>170</v>
      </c>
      <c r="I151" s="262">
        <v>251.6</v>
      </c>
      <c r="J151" s="701">
        <v>147.6</v>
      </c>
      <c r="K151" s="341">
        <v>147.6</v>
      </c>
      <c r="L151" s="340">
        <v>147.6</v>
      </c>
      <c r="M151" s="1631"/>
      <c r="N151" s="1623"/>
      <c r="O151" s="174"/>
      <c r="P151" s="1519"/>
      <c r="Q151" s="1839"/>
    </row>
    <row r="152" spans="1:19" s="2" customFormat="1" ht="12.75" customHeight="1" x14ac:dyDescent="0.25">
      <c r="A152" s="44"/>
      <c r="B152" s="995"/>
      <c r="C152" s="997"/>
      <c r="D152" s="486"/>
      <c r="E152" s="1627"/>
      <c r="F152" s="1000"/>
      <c r="G152" s="816"/>
      <c r="H152" s="90" t="s">
        <v>15</v>
      </c>
      <c r="I152" s="263"/>
      <c r="J152" s="701">
        <v>0.9</v>
      </c>
      <c r="K152" s="341"/>
      <c r="L152" s="340"/>
      <c r="M152" s="1005" t="s">
        <v>274</v>
      </c>
      <c r="N152" s="1004"/>
      <c r="O152" s="174">
        <v>1</v>
      </c>
      <c r="P152" s="1519"/>
      <c r="Q152" s="1525"/>
    </row>
    <row r="153" spans="1:19" s="2" customFormat="1" ht="12.75" customHeight="1" x14ac:dyDescent="0.25">
      <c r="A153" s="44"/>
      <c r="B153" s="995"/>
      <c r="C153" s="997"/>
      <c r="D153" s="486"/>
      <c r="E153" s="1627"/>
      <c r="F153" s="1000"/>
      <c r="G153" s="816"/>
      <c r="H153" s="90" t="s">
        <v>15</v>
      </c>
      <c r="I153" s="263"/>
      <c r="J153" s="701">
        <v>1.2</v>
      </c>
      <c r="K153" s="341"/>
      <c r="L153" s="340"/>
      <c r="M153" s="1005" t="s">
        <v>288</v>
      </c>
      <c r="N153" s="1004"/>
      <c r="O153" s="174">
        <v>2</v>
      </c>
      <c r="P153" s="1519"/>
      <c r="Q153" s="1525"/>
    </row>
    <row r="154" spans="1:19" s="2" customFormat="1" ht="12.75" customHeight="1" x14ac:dyDescent="0.25">
      <c r="A154" s="44"/>
      <c r="B154" s="995"/>
      <c r="C154" s="997"/>
      <c r="D154" s="486"/>
      <c r="E154" s="1627"/>
      <c r="F154" s="1000"/>
      <c r="G154" s="816"/>
      <c r="H154" s="90" t="s">
        <v>15</v>
      </c>
      <c r="I154" s="263"/>
      <c r="J154" s="701">
        <v>2.4</v>
      </c>
      <c r="K154" s="341"/>
      <c r="L154" s="340"/>
      <c r="M154" s="1005" t="s">
        <v>283</v>
      </c>
      <c r="N154" s="1004"/>
      <c r="O154" s="174">
        <v>4</v>
      </c>
      <c r="P154" s="1519"/>
      <c r="Q154" s="1525"/>
    </row>
    <row r="155" spans="1:19" s="2" customFormat="1" ht="12.75" customHeight="1" x14ac:dyDescent="0.25">
      <c r="A155" s="44"/>
      <c r="B155" s="1193"/>
      <c r="C155" s="1194"/>
      <c r="D155" s="486"/>
      <c r="E155" s="1627"/>
      <c r="F155" s="1195"/>
      <c r="G155" s="816"/>
      <c r="H155" s="54" t="s">
        <v>15</v>
      </c>
      <c r="I155" s="262"/>
      <c r="J155" s="604"/>
      <c r="K155" s="341">
        <v>8.4</v>
      </c>
      <c r="L155" s="340">
        <v>8.4</v>
      </c>
      <c r="M155" s="1015" t="s">
        <v>307</v>
      </c>
      <c r="N155" s="436"/>
      <c r="O155" s="174"/>
      <c r="P155" s="1519">
        <v>1</v>
      </c>
      <c r="Q155" s="1525">
        <v>1</v>
      </c>
      <c r="R155" s="1621"/>
      <c r="S155" s="1621"/>
    </row>
    <row r="156" spans="1:19" s="2" customFormat="1" ht="12.75" customHeight="1" x14ac:dyDescent="0.25">
      <c r="A156" s="44"/>
      <c r="B156" s="517"/>
      <c r="C156" s="518"/>
      <c r="D156" s="486"/>
      <c r="E156" s="1627"/>
      <c r="F156" s="888"/>
      <c r="G156" s="816"/>
      <c r="H156" s="116" t="s">
        <v>15</v>
      </c>
      <c r="I156" s="473">
        <v>76.3</v>
      </c>
      <c r="J156" s="600"/>
      <c r="K156" s="301"/>
      <c r="L156" s="302"/>
      <c r="M156" s="1076" t="s">
        <v>254</v>
      </c>
      <c r="N156" s="788">
        <v>100</v>
      </c>
      <c r="O156" s="175"/>
      <c r="P156" s="149"/>
      <c r="Q156" s="232"/>
      <c r="R156" s="1621"/>
      <c r="S156" s="1621"/>
    </row>
    <row r="157" spans="1:19" s="2" customFormat="1" ht="27.75" customHeight="1" x14ac:dyDescent="0.25">
      <c r="A157" s="44"/>
      <c r="B157" s="1073"/>
      <c r="C157" s="1075"/>
      <c r="D157" s="486"/>
      <c r="E157" s="1627"/>
      <c r="F157" s="1087"/>
      <c r="G157" s="816"/>
      <c r="H157" s="251"/>
      <c r="I157" s="263"/>
      <c r="J157" s="600"/>
      <c r="K157" s="301"/>
      <c r="L157" s="637"/>
      <c r="M157" s="1096" t="s">
        <v>287</v>
      </c>
      <c r="N157" s="788">
        <v>100</v>
      </c>
      <c r="O157" s="173"/>
      <c r="P157" s="150"/>
      <c r="Q157" s="1345"/>
      <c r="R157" s="1621"/>
      <c r="S157" s="1621"/>
    </row>
    <row r="158" spans="1:19" s="2" customFormat="1" ht="16.5" customHeight="1" x14ac:dyDescent="0.25">
      <c r="A158" s="44"/>
      <c r="B158" s="350"/>
      <c r="C158" s="351"/>
      <c r="D158" s="486"/>
      <c r="E158" s="1627"/>
      <c r="F158" s="888"/>
      <c r="G158" s="816"/>
      <c r="H158" s="90" t="s">
        <v>96</v>
      </c>
      <c r="I158" s="263">
        <v>1.5</v>
      </c>
      <c r="J158" s="701"/>
      <c r="K158" s="341"/>
      <c r="L158" s="340"/>
      <c r="M158" s="1629" t="s">
        <v>221</v>
      </c>
      <c r="N158" s="432">
        <v>3</v>
      </c>
      <c r="O158" s="1517">
        <v>3</v>
      </c>
      <c r="P158" s="1518">
        <v>3</v>
      </c>
      <c r="Q158" s="1524">
        <v>3</v>
      </c>
    </row>
    <row r="159" spans="1:19" s="2" customFormat="1" ht="16.5" customHeight="1" x14ac:dyDescent="0.25">
      <c r="A159" s="44"/>
      <c r="B159" s="350"/>
      <c r="C159" s="351"/>
      <c r="D159" s="486"/>
      <c r="E159" s="1627"/>
      <c r="F159" s="888"/>
      <c r="G159" s="816"/>
      <c r="H159" s="56" t="s">
        <v>13</v>
      </c>
      <c r="I159" s="262">
        <v>16.899999999999999</v>
      </c>
      <c r="J159" s="602">
        <v>20.2</v>
      </c>
      <c r="K159" s="341">
        <v>20.2</v>
      </c>
      <c r="L159" s="340">
        <v>20.2</v>
      </c>
      <c r="M159" s="1630"/>
      <c r="N159" s="432"/>
      <c r="O159" s="21"/>
      <c r="P159" s="1313"/>
      <c r="Q159" s="1315"/>
    </row>
    <row r="160" spans="1:19" s="2" customFormat="1" ht="33.75" customHeight="1" x14ac:dyDescent="0.25">
      <c r="A160" s="44"/>
      <c r="B160" s="350"/>
      <c r="C160" s="351"/>
      <c r="D160" s="486"/>
      <c r="E160" s="1627"/>
      <c r="F160" s="888"/>
      <c r="G160" s="816"/>
      <c r="H160" s="90" t="s">
        <v>70</v>
      </c>
      <c r="I160" s="262">
        <v>1.1000000000000001</v>
      </c>
      <c r="J160" s="701"/>
      <c r="K160" s="341"/>
      <c r="L160" s="637"/>
      <c r="M160" s="1631"/>
      <c r="N160" s="433"/>
      <c r="O160" s="1099"/>
      <c r="P160" s="1314"/>
      <c r="Q160" s="1523"/>
    </row>
    <row r="161" spans="1:17" s="2" customFormat="1" ht="39" customHeight="1" x14ac:dyDescent="0.25">
      <c r="A161" s="44"/>
      <c r="B161" s="979"/>
      <c r="C161" s="980"/>
      <c r="D161" s="486"/>
      <c r="E161" s="1627"/>
      <c r="F161" s="982"/>
      <c r="G161" s="816"/>
      <c r="H161" s="90"/>
      <c r="I161" s="262"/>
      <c r="J161" s="604"/>
      <c r="K161" s="341"/>
      <c r="L161" s="340"/>
      <c r="M161" s="981" t="s">
        <v>267</v>
      </c>
      <c r="N161" s="788"/>
      <c r="O161" s="1099">
        <v>35</v>
      </c>
      <c r="P161" s="1314">
        <v>35</v>
      </c>
      <c r="Q161" s="1523">
        <v>35</v>
      </c>
    </row>
    <row r="162" spans="1:17" s="2" customFormat="1" ht="27.75" customHeight="1" x14ac:dyDescent="0.25">
      <c r="A162" s="44"/>
      <c r="B162" s="350"/>
      <c r="C162" s="351"/>
      <c r="D162" s="486"/>
      <c r="E162" s="1627"/>
      <c r="F162" s="929"/>
      <c r="G162" s="816"/>
      <c r="H162" s="90" t="s">
        <v>13</v>
      </c>
      <c r="I162" s="473">
        <f>0.3+72.6</f>
        <v>72.899999999999991</v>
      </c>
      <c r="J162" s="600"/>
      <c r="K162" s="301"/>
      <c r="L162" s="302"/>
      <c r="M162" s="189" t="s">
        <v>206</v>
      </c>
      <c r="N162" s="435">
        <v>59</v>
      </c>
      <c r="O162" s="1099"/>
      <c r="P162" s="1314"/>
      <c r="Q162" s="1523"/>
    </row>
    <row r="163" spans="1:17" s="2" customFormat="1" ht="15.75" customHeight="1" x14ac:dyDescent="0.25">
      <c r="A163" s="349"/>
      <c r="B163" s="350"/>
      <c r="C163" s="53"/>
      <c r="D163" s="492" t="s">
        <v>71</v>
      </c>
      <c r="E163" s="900" t="s">
        <v>228</v>
      </c>
      <c r="F163" s="871" t="s">
        <v>207</v>
      </c>
      <c r="G163" s="1669" t="s">
        <v>163</v>
      </c>
      <c r="H163" s="93" t="s">
        <v>15</v>
      </c>
      <c r="I163" s="257"/>
      <c r="J163" s="611">
        <v>588</v>
      </c>
      <c r="K163" s="631">
        <v>660</v>
      </c>
      <c r="L163" s="642">
        <v>660</v>
      </c>
      <c r="M163" s="471" t="s">
        <v>87</v>
      </c>
      <c r="N163" s="1103">
        <v>9</v>
      </c>
      <c r="O163" s="714">
        <v>9</v>
      </c>
      <c r="P163" s="1367">
        <v>9</v>
      </c>
      <c r="Q163" s="237">
        <v>9</v>
      </c>
    </row>
    <row r="164" spans="1:17" s="2" customFormat="1" ht="25.5" customHeight="1" x14ac:dyDescent="0.25">
      <c r="A164" s="1100"/>
      <c r="B164" s="1101"/>
      <c r="C164" s="53"/>
      <c r="D164" s="493"/>
      <c r="E164" s="1104"/>
      <c r="F164" s="1105"/>
      <c r="G164" s="1670"/>
      <c r="H164" s="93" t="s">
        <v>96</v>
      </c>
      <c r="I164" s="257"/>
      <c r="J164" s="611">
        <v>71.7</v>
      </c>
      <c r="K164" s="631"/>
      <c r="L164" s="642"/>
      <c r="M164" s="470" t="s">
        <v>153</v>
      </c>
      <c r="N164" s="788">
        <v>5</v>
      </c>
      <c r="O164" s="574">
        <v>5</v>
      </c>
      <c r="P164" s="422">
        <v>5</v>
      </c>
      <c r="Q164" s="439">
        <v>5</v>
      </c>
    </row>
    <row r="165" spans="1:17" s="2" customFormat="1" ht="27.75" customHeight="1" x14ac:dyDescent="0.25">
      <c r="A165" s="349"/>
      <c r="B165" s="350"/>
      <c r="C165" s="53"/>
      <c r="D165" s="493"/>
      <c r="E165" s="896" t="s">
        <v>229</v>
      </c>
      <c r="F165" s="871"/>
      <c r="G165" s="1670"/>
      <c r="H165" s="175" t="s">
        <v>15</v>
      </c>
      <c r="I165" s="80">
        <f>203.7+20</f>
        <v>223.7</v>
      </c>
      <c r="J165" s="611"/>
      <c r="K165" s="128"/>
      <c r="L165" s="642"/>
      <c r="M165" s="189" t="s">
        <v>154</v>
      </c>
      <c r="N165" s="250">
        <v>3</v>
      </c>
      <c r="O165" s="574">
        <v>3</v>
      </c>
      <c r="P165" s="422">
        <v>3</v>
      </c>
      <c r="Q165" s="439">
        <v>3</v>
      </c>
    </row>
    <row r="166" spans="1:17" s="2" customFormat="1" ht="23.25" customHeight="1" x14ac:dyDescent="0.25">
      <c r="A166" s="349"/>
      <c r="B166" s="350"/>
      <c r="C166" s="53"/>
      <c r="D166" s="493"/>
      <c r="E166" s="901" t="s">
        <v>230</v>
      </c>
      <c r="F166" s="839"/>
      <c r="G166" s="1671"/>
      <c r="H166" s="174" t="s">
        <v>15</v>
      </c>
      <c r="I166" s="288">
        <v>177.6</v>
      </c>
      <c r="J166" s="703"/>
      <c r="K166" s="277"/>
      <c r="L166" s="638"/>
      <c r="M166" s="479" t="s">
        <v>231</v>
      </c>
      <c r="N166" s="434">
        <v>7</v>
      </c>
      <c r="O166" s="1411">
        <v>7</v>
      </c>
      <c r="P166" s="1526">
        <v>7</v>
      </c>
      <c r="Q166" s="1359">
        <v>7</v>
      </c>
    </row>
    <row r="167" spans="1:17" s="11" customFormat="1" ht="16.5" customHeight="1" thickBot="1" x14ac:dyDescent="0.3">
      <c r="A167" s="45"/>
      <c r="B167" s="355"/>
      <c r="C167" s="35"/>
      <c r="D167" s="496"/>
      <c r="E167" s="1659" t="s">
        <v>24</v>
      </c>
      <c r="F167" s="1660"/>
      <c r="G167" s="1660"/>
      <c r="H167" s="1661"/>
      <c r="I167" s="267">
        <f>SUM(I83:I166)-I127-I129</f>
        <v>9265.7999999999993</v>
      </c>
      <c r="J167" s="285">
        <f>SUM(J83:J166)-J127-J129</f>
        <v>10816.400000000003</v>
      </c>
      <c r="K167" s="286">
        <f>SUM(K83:K166)-K127-K129</f>
        <v>10853.300000000001</v>
      </c>
      <c r="L167" s="723">
        <f>SUM(L83:L166)-L127-L129</f>
        <v>10737.300000000001</v>
      </c>
      <c r="M167" s="778"/>
      <c r="N167" s="772"/>
      <c r="O167" s="1408"/>
      <c r="P167" s="1342"/>
      <c r="Q167" s="1570"/>
    </row>
    <row r="168" spans="1:17" s="11" customFormat="1" ht="29.25" customHeight="1" x14ac:dyDescent="0.25">
      <c r="A168" s="1672" t="s">
        <v>10</v>
      </c>
      <c r="B168" s="1674" t="s">
        <v>25</v>
      </c>
      <c r="C168" s="1676" t="s">
        <v>25</v>
      </c>
      <c r="D168" s="497"/>
      <c r="E168" s="902" t="s">
        <v>194</v>
      </c>
      <c r="F168" s="840" t="s">
        <v>208</v>
      </c>
      <c r="G168" s="1662" t="s">
        <v>147</v>
      </c>
      <c r="H168" s="242"/>
      <c r="I168" s="476"/>
      <c r="J168" s="612"/>
      <c r="K168" s="632"/>
      <c r="L168" s="643"/>
      <c r="M168" s="472"/>
      <c r="N168" s="193"/>
      <c r="O168" s="726"/>
      <c r="P168" s="550"/>
      <c r="Q168" s="552"/>
    </row>
    <row r="169" spans="1:17" s="12" customFormat="1" ht="15.75" customHeight="1" x14ac:dyDescent="0.25">
      <c r="A169" s="1673"/>
      <c r="B169" s="1675"/>
      <c r="C169" s="1677"/>
      <c r="D169" s="498" t="s">
        <v>10</v>
      </c>
      <c r="E169" s="1664" t="s">
        <v>196</v>
      </c>
      <c r="F169" s="888" t="s">
        <v>207</v>
      </c>
      <c r="G169" s="1663"/>
      <c r="H169" s="175" t="s">
        <v>15</v>
      </c>
      <c r="I169" s="80">
        <f>295.5+235</f>
        <v>530.5</v>
      </c>
      <c r="J169" s="1174">
        <v>977.5</v>
      </c>
      <c r="K169" s="128">
        <v>1177.5</v>
      </c>
      <c r="L169" s="224">
        <v>1177.5</v>
      </c>
      <c r="M169" s="1632" t="s">
        <v>78</v>
      </c>
      <c r="N169" s="434">
        <v>146</v>
      </c>
      <c r="O169" s="1181">
        <v>146</v>
      </c>
      <c r="P169" s="561">
        <v>146</v>
      </c>
      <c r="Q169" s="557">
        <v>146</v>
      </c>
    </row>
    <row r="170" spans="1:17" s="12" customFormat="1" ht="15.75" customHeight="1" x14ac:dyDescent="0.25">
      <c r="A170" s="1238"/>
      <c r="B170" s="1235"/>
      <c r="C170" s="359"/>
      <c r="D170" s="498"/>
      <c r="E170" s="1665"/>
      <c r="F170" s="1239"/>
      <c r="G170" s="1242"/>
      <c r="H170" s="335" t="s">
        <v>96</v>
      </c>
      <c r="I170" s="74"/>
      <c r="J170" s="1197">
        <v>200</v>
      </c>
      <c r="K170" s="141"/>
      <c r="L170" s="644"/>
      <c r="M170" s="1633"/>
      <c r="N170" s="435"/>
      <c r="O170" s="663"/>
      <c r="P170" s="664"/>
      <c r="Q170" s="665"/>
    </row>
    <row r="171" spans="1:17" s="12" customFormat="1" ht="18.75" customHeight="1" x14ac:dyDescent="0.25">
      <c r="A171" s="211"/>
      <c r="B171" s="209"/>
      <c r="C171" s="207"/>
      <c r="D171" s="499"/>
      <c r="E171" s="1666"/>
      <c r="F171" s="480"/>
      <c r="G171" s="881"/>
      <c r="H171" s="94" t="s">
        <v>170</v>
      </c>
      <c r="I171" s="80">
        <f>659.7-0.8</f>
        <v>658.90000000000009</v>
      </c>
      <c r="J171" s="652"/>
      <c r="K171" s="128"/>
      <c r="L171" s="224"/>
      <c r="M171" s="1634"/>
      <c r="N171" s="791"/>
      <c r="O171" s="560"/>
      <c r="P171" s="562"/>
      <c r="Q171" s="558"/>
    </row>
    <row r="172" spans="1:17" s="12" customFormat="1" ht="22.5" customHeight="1" x14ac:dyDescent="0.25">
      <c r="A172" s="211"/>
      <c r="B172" s="209"/>
      <c r="C172" s="207"/>
      <c r="D172" s="491" t="s">
        <v>25</v>
      </c>
      <c r="E172" s="903" t="s">
        <v>195</v>
      </c>
      <c r="F172" s="888" t="s">
        <v>207</v>
      </c>
      <c r="G172" s="881"/>
      <c r="H172" s="157" t="s">
        <v>170</v>
      </c>
      <c r="I172" s="257">
        <f>7+0.8+11.3</f>
        <v>19.100000000000001</v>
      </c>
      <c r="J172" s="614">
        <v>12.2</v>
      </c>
      <c r="K172" s="631"/>
      <c r="L172" s="642"/>
      <c r="M172" s="1632" t="s">
        <v>197</v>
      </c>
      <c r="N172" s="792">
        <v>1</v>
      </c>
      <c r="O172" s="275">
        <v>1</v>
      </c>
      <c r="P172" s="561"/>
      <c r="Q172" s="522"/>
    </row>
    <row r="173" spans="1:17" s="13" customFormat="1" ht="15.75" customHeight="1" thickBot="1" x14ac:dyDescent="0.3">
      <c r="A173" s="212"/>
      <c r="B173" s="210"/>
      <c r="C173" s="208"/>
      <c r="D173" s="500"/>
      <c r="E173" s="904"/>
      <c r="F173" s="841"/>
      <c r="G173" s="822"/>
      <c r="H173" s="243" t="s">
        <v>17</v>
      </c>
      <c r="I173" s="268">
        <f t="shared" ref="I173:L173" si="12">SUM(I169:I172)</f>
        <v>1208.5</v>
      </c>
      <c r="J173" s="724">
        <f t="shared" si="12"/>
        <v>1189.7</v>
      </c>
      <c r="K173" s="725">
        <f t="shared" si="12"/>
        <v>1177.5</v>
      </c>
      <c r="L173" s="683">
        <f t="shared" si="12"/>
        <v>1177.5</v>
      </c>
      <c r="M173" s="1635"/>
      <c r="N173" s="793"/>
      <c r="O173" s="572"/>
      <c r="P173" s="551"/>
      <c r="Q173" s="553"/>
    </row>
    <row r="174" spans="1:17" s="1" customFormat="1" ht="52.5" customHeight="1" x14ac:dyDescent="0.25">
      <c r="A174" s="47" t="s">
        <v>10</v>
      </c>
      <c r="B174" s="15" t="s">
        <v>25</v>
      </c>
      <c r="C174" s="865" t="s">
        <v>27</v>
      </c>
      <c r="D174" s="483"/>
      <c r="E174" s="930" t="s">
        <v>37</v>
      </c>
      <c r="F174" s="481"/>
      <c r="G174" s="881" t="s">
        <v>147</v>
      </c>
      <c r="H174" s="59"/>
      <c r="I174" s="78"/>
      <c r="J174" s="763"/>
      <c r="K174" s="170"/>
      <c r="L174" s="646"/>
      <c r="M174" s="635"/>
      <c r="N174" s="794"/>
      <c r="O174" s="727"/>
      <c r="P174" s="728"/>
      <c r="Q174" s="729"/>
    </row>
    <row r="175" spans="1:17" s="1" customFormat="1" ht="15.75" customHeight="1" x14ac:dyDescent="0.25">
      <c r="A175" s="47"/>
      <c r="B175" s="15"/>
      <c r="C175" s="357"/>
      <c r="D175" s="1894" t="s">
        <v>10</v>
      </c>
      <c r="E175" s="1895" t="s">
        <v>72</v>
      </c>
      <c r="F175" s="1685" t="s">
        <v>233</v>
      </c>
      <c r="G175" s="821"/>
      <c r="H175" s="175" t="s">
        <v>170</v>
      </c>
      <c r="I175" s="80">
        <v>67.599999999999994</v>
      </c>
      <c r="J175" s="652"/>
      <c r="K175" s="128"/>
      <c r="L175" s="224"/>
      <c r="M175" s="1897" t="s">
        <v>162</v>
      </c>
      <c r="N175" s="1899">
        <v>13</v>
      </c>
      <c r="O175" s="96">
        <v>12</v>
      </c>
      <c r="P175" s="1249">
        <v>12</v>
      </c>
      <c r="Q175" s="231">
        <v>12</v>
      </c>
    </row>
    <row r="176" spans="1:17" s="1" customFormat="1" ht="26.25" customHeight="1" x14ac:dyDescent="0.25">
      <c r="A176" s="47"/>
      <c r="B176" s="15"/>
      <c r="C176" s="1170"/>
      <c r="D176" s="1887"/>
      <c r="E176" s="1896"/>
      <c r="F176" s="1686"/>
      <c r="G176" s="1173"/>
      <c r="H176" s="93" t="s">
        <v>15</v>
      </c>
      <c r="I176" s="257"/>
      <c r="J176" s="652">
        <f>77.7-7.7</f>
        <v>70</v>
      </c>
      <c r="K176" s="128">
        <f>77.7-7.7</f>
        <v>70</v>
      </c>
      <c r="L176" s="224">
        <f>77.7-7.7</f>
        <v>70</v>
      </c>
      <c r="M176" s="1898"/>
      <c r="N176" s="1900"/>
      <c r="O176" s="96"/>
      <c r="P176" s="1171"/>
      <c r="Q176" s="231"/>
    </row>
    <row r="177" spans="1:17" s="1" customFormat="1" ht="25.5" customHeight="1" x14ac:dyDescent="0.25">
      <c r="A177" s="47"/>
      <c r="B177" s="15"/>
      <c r="C177" s="357"/>
      <c r="D177" s="483" t="s">
        <v>25</v>
      </c>
      <c r="E177" s="1626" t="s">
        <v>73</v>
      </c>
      <c r="F177" s="871" t="s">
        <v>233</v>
      </c>
      <c r="G177" s="821"/>
      <c r="H177" s="86" t="s">
        <v>15</v>
      </c>
      <c r="I177" s="269">
        <v>43.9</v>
      </c>
      <c r="J177" s="611">
        <f>86.7-35.7</f>
        <v>51</v>
      </c>
      <c r="K177" s="631">
        <f>86.7-35.7</f>
        <v>51</v>
      </c>
      <c r="L177" s="642">
        <f>86.7-35.7</f>
        <v>51</v>
      </c>
      <c r="M177" s="1687" t="s">
        <v>110</v>
      </c>
      <c r="N177" s="795">
        <v>14</v>
      </c>
      <c r="O177" s="1248">
        <v>10</v>
      </c>
      <c r="P177" s="1247">
        <v>10</v>
      </c>
      <c r="Q177" s="1250">
        <v>10</v>
      </c>
    </row>
    <row r="178" spans="1:17" s="1" customFormat="1" ht="16.5" customHeight="1" x14ac:dyDescent="0.25">
      <c r="A178" s="47"/>
      <c r="B178" s="15"/>
      <c r="C178" s="357"/>
      <c r="D178" s="483"/>
      <c r="E178" s="1628"/>
      <c r="F178" s="872" t="s">
        <v>144</v>
      </c>
      <c r="G178" s="821"/>
      <c r="H178" s="59"/>
      <c r="I178" s="78"/>
      <c r="J178" s="615"/>
      <c r="K178" s="170"/>
      <c r="L178" s="646"/>
      <c r="M178" s="1688"/>
      <c r="N178" s="796"/>
      <c r="O178" s="535"/>
      <c r="P178" s="536"/>
      <c r="Q178" s="537"/>
    </row>
    <row r="179" spans="1:17" s="1" customFormat="1" ht="17.25" customHeight="1" x14ac:dyDescent="0.25">
      <c r="A179" s="47"/>
      <c r="B179" s="15"/>
      <c r="C179" s="357"/>
      <c r="D179" s="484" t="s">
        <v>27</v>
      </c>
      <c r="E179" s="1626" t="s">
        <v>187</v>
      </c>
      <c r="F179" s="871" t="s">
        <v>144</v>
      </c>
      <c r="G179" s="821"/>
      <c r="H179" s="93" t="s">
        <v>15</v>
      </c>
      <c r="I179" s="257">
        <v>312.7</v>
      </c>
      <c r="J179" s="611">
        <f>588-88</f>
        <v>500</v>
      </c>
      <c r="K179" s="128">
        <f>588-88</f>
        <v>500</v>
      </c>
      <c r="L179" s="224">
        <f>588-88</f>
        <v>500</v>
      </c>
      <c r="M179" s="1654" t="s">
        <v>146</v>
      </c>
      <c r="N179" s="1638">
        <v>112</v>
      </c>
      <c r="O179" s="1248">
        <v>97</v>
      </c>
      <c r="P179" s="1247">
        <v>97</v>
      </c>
      <c r="Q179" s="1246">
        <v>97</v>
      </c>
    </row>
    <row r="180" spans="1:17" s="1" customFormat="1" ht="12" customHeight="1" x14ac:dyDescent="0.25">
      <c r="A180" s="47"/>
      <c r="B180" s="15"/>
      <c r="C180" s="357"/>
      <c r="D180" s="483"/>
      <c r="E180" s="1627"/>
      <c r="F180" s="871" t="s">
        <v>207</v>
      </c>
      <c r="G180" s="821"/>
      <c r="H180" s="434" t="s">
        <v>170</v>
      </c>
      <c r="I180" s="257">
        <v>191.3</v>
      </c>
      <c r="J180" s="614"/>
      <c r="K180" s="141"/>
      <c r="L180" s="644"/>
      <c r="M180" s="1655"/>
      <c r="N180" s="1639"/>
      <c r="O180" s="663"/>
      <c r="P180" s="664"/>
      <c r="Q180" s="665"/>
    </row>
    <row r="181" spans="1:17" s="1" customFormat="1" ht="15" customHeight="1" x14ac:dyDescent="0.25">
      <c r="A181" s="47"/>
      <c r="B181" s="15"/>
      <c r="C181" s="357"/>
      <c r="D181" s="483"/>
      <c r="E181" s="1627"/>
      <c r="F181" s="872" t="s">
        <v>208</v>
      </c>
      <c r="G181" s="821"/>
      <c r="H181" s="174"/>
      <c r="I181" s="312"/>
      <c r="J181" s="616"/>
      <c r="K181" s="633"/>
      <c r="L181" s="645"/>
      <c r="M181" s="779"/>
      <c r="N181" s="797"/>
      <c r="O181" s="572"/>
      <c r="P181" s="142"/>
      <c r="Q181" s="240"/>
    </row>
    <row r="182" spans="1:17" s="1" customFormat="1" ht="14.25" customHeight="1" x14ac:dyDescent="0.25">
      <c r="A182" s="47"/>
      <c r="B182" s="15"/>
      <c r="C182" s="357"/>
      <c r="D182" s="484" t="s">
        <v>29</v>
      </c>
      <c r="E182" s="1626" t="s">
        <v>74</v>
      </c>
      <c r="F182" s="871" t="s">
        <v>208</v>
      </c>
      <c r="G182" s="821"/>
      <c r="H182" s="175" t="s">
        <v>170</v>
      </c>
      <c r="I182" s="80">
        <f>544.8-225</f>
        <v>319.79999999999995</v>
      </c>
      <c r="J182" s="611"/>
      <c r="K182" s="631"/>
      <c r="L182" s="642"/>
      <c r="M182" s="1649" t="s">
        <v>111</v>
      </c>
      <c r="N182" s="776">
        <v>300</v>
      </c>
      <c r="O182" s="1181">
        <v>300</v>
      </c>
      <c r="P182" s="1182">
        <v>300</v>
      </c>
      <c r="Q182" s="1189" t="s">
        <v>306</v>
      </c>
    </row>
    <row r="183" spans="1:17" s="1" customFormat="1" ht="25.5" customHeight="1" x14ac:dyDescent="0.25">
      <c r="A183" s="47"/>
      <c r="B183" s="15"/>
      <c r="C183" s="357"/>
      <c r="D183" s="483"/>
      <c r="E183" s="1628"/>
      <c r="F183" s="872" t="s">
        <v>224</v>
      </c>
      <c r="G183" s="821"/>
      <c r="H183" s="436" t="s">
        <v>15</v>
      </c>
      <c r="I183" s="312">
        <v>330.8</v>
      </c>
      <c r="J183" s="652">
        <v>703.5</v>
      </c>
      <c r="K183" s="128">
        <v>703.5</v>
      </c>
      <c r="L183" s="224">
        <v>703.5</v>
      </c>
      <c r="M183" s="1656"/>
      <c r="N183" s="784"/>
      <c r="O183" s="281"/>
      <c r="P183" s="664"/>
      <c r="Q183" s="589"/>
    </row>
    <row r="184" spans="1:17" s="1" customFormat="1" ht="30" customHeight="1" x14ac:dyDescent="0.25">
      <c r="A184" s="47"/>
      <c r="B184" s="15"/>
      <c r="C184" s="357"/>
      <c r="D184" s="1683" t="s">
        <v>30</v>
      </c>
      <c r="E184" s="1626" t="s">
        <v>81</v>
      </c>
      <c r="F184" s="1685" t="s">
        <v>207</v>
      </c>
      <c r="G184" s="821"/>
      <c r="H184" s="175" t="s">
        <v>170</v>
      </c>
      <c r="I184" s="80">
        <v>16.2</v>
      </c>
      <c r="J184" s="1174"/>
      <c r="K184" s="128"/>
      <c r="L184" s="224"/>
      <c r="M184" s="1649" t="s">
        <v>112</v>
      </c>
      <c r="N184" s="1909">
        <v>150</v>
      </c>
      <c r="O184" s="559">
        <v>150</v>
      </c>
      <c r="P184" s="561">
        <v>150</v>
      </c>
      <c r="Q184" s="557">
        <v>150</v>
      </c>
    </row>
    <row r="185" spans="1:17" s="1" customFormat="1" ht="24.75" customHeight="1" x14ac:dyDescent="0.25">
      <c r="A185" s="47"/>
      <c r="B185" s="15"/>
      <c r="C185" s="357"/>
      <c r="D185" s="1684"/>
      <c r="E185" s="1628"/>
      <c r="F185" s="1686"/>
      <c r="G185" s="821"/>
      <c r="H185" s="436" t="s">
        <v>15</v>
      </c>
      <c r="I185" s="312"/>
      <c r="J185" s="613">
        <v>35.1</v>
      </c>
      <c r="K185" s="633">
        <v>35.1</v>
      </c>
      <c r="L185" s="645">
        <v>35.1</v>
      </c>
      <c r="M185" s="1656"/>
      <c r="N185" s="1910"/>
      <c r="O185" s="572"/>
      <c r="P185" s="562"/>
      <c r="Q185" s="240"/>
    </row>
    <row r="186" spans="1:17" s="1" customFormat="1" ht="20.25" customHeight="1" x14ac:dyDescent="0.25">
      <c r="A186" s="349"/>
      <c r="B186" s="350"/>
      <c r="C186" s="351"/>
      <c r="D186" s="1901" t="s">
        <v>41</v>
      </c>
      <c r="E186" s="1903" t="s">
        <v>308</v>
      </c>
      <c r="F186" s="1685" t="s">
        <v>207</v>
      </c>
      <c r="G186" s="816"/>
      <c r="H186" s="175" t="s">
        <v>170</v>
      </c>
      <c r="I186" s="80">
        <v>3.4</v>
      </c>
      <c r="J186" s="1174"/>
      <c r="K186" s="128"/>
      <c r="L186" s="224"/>
      <c r="M186" s="1881" t="s">
        <v>309</v>
      </c>
      <c r="N186" s="798">
        <v>1</v>
      </c>
      <c r="O186" s="1181">
        <v>10</v>
      </c>
      <c r="P186" s="664">
        <v>10</v>
      </c>
      <c r="Q186" s="1180">
        <v>10</v>
      </c>
    </row>
    <row r="187" spans="1:17" s="1" customFormat="1" ht="18.75" customHeight="1" x14ac:dyDescent="0.25">
      <c r="A187" s="1168"/>
      <c r="B187" s="1167"/>
      <c r="C187" s="1169"/>
      <c r="D187" s="1902"/>
      <c r="E187" s="1904"/>
      <c r="F187" s="1686"/>
      <c r="G187" s="816"/>
      <c r="H187" s="173" t="s">
        <v>15</v>
      </c>
      <c r="I187" s="74"/>
      <c r="J187" s="1174">
        <v>28.8</v>
      </c>
      <c r="K187" s="128">
        <v>28.8</v>
      </c>
      <c r="L187" s="224">
        <v>28.8</v>
      </c>
      <c r="M187" s="1905"/>
      <c r="N187" s="1172"/>
      <c r="O187" s="1164"/>
      <c r="P187" s="1165"/>
      <c r="Q187" s="1166"/>
    </row>
    <row r="188" spans="1:17" s="1" customFormat="1" ht="54" customHeight="1" x14ac:dyDescent="0.25">
      <c r="A188" s="1007"/>
      <c r="B188" s="1008"/>
      <c r="C188" s="1009"/>
      <c r="D188" s="485" t="s">
        <v>42</v>
      </c>
      <c r="E188" s="1188" t="s">
        <v>292</v>
      </c>
      <c r="F188" s="943" t="s">
        <v>219</v>
      </c>
      <c r="G188" s="816"/>
      <c r="H188" s="1184" t="s">
        <v>15</v>
      </c>
      <c r="I188" s="1146"/>
      <c r="J188" s="651">
        <v>21.4</v>
      </c>
      <c r="K188" s="132">
        <v>21.4</v>
      </c>
      <c r="L188" s="227">
        <v>21.4</v>
      </c>
      <c r="M188" s="1190" t="s">
        <v>276</v>
      </c>
      <c r="N188" s="1183"/>
      <c r="O188" s="1191">
        <v>5</v>
      </c>
      <c r="P188" s="145">
        <v>5</v>
      </c>
      <c r="Q188" s="237">
        <v>5</v>
      </c>
    </row>
    <row r="189" spans="1:17" s="1" customFormat="1" ht="18" customHeight="1" x14ac:dyDescent="0.25">
      <c r="A189" s="349"/>
      <c r="B189" s="350"/>
      <c r="C189" s="351"/>
      <c r="D189" s="485" t="s">
        <v>71</v>
      </c>
      <c r="E189" s="1680" t="s">
        <v>164</v>
      </c>
      <c r="F189" s="871" t="s">
        <v>207</v>
      </c>
      <c r="G189" s="816"/>
      <c r="H189" s="93" t="s">
        <v>170</v>
      </c>
      <c r="I189" s="257">
        <v>353.3</v>
      </c>
      <c r="J189" s="611"/>
      <c r="K189" s="631"/>
      <c r="L189" s="642"/>
      <c r="M189" s="1649" t="s">
        <v>165</v>
      </c>
      <c r="N189" s="1183">
        <v>60</v>
      </c>
      <c r="O189" s="281">
        <v>48</v>
      </c>
      <c r="P189" s="664">
        <v>48</v>
      </c>
      <c r="Q189" s="665">
        <v>48</v>
      </c>
    </row>
    <row r="190" spans="1:17" s="1" customFormat="1" ht="18" customHeight="1" x14ac:dyDescent="0.25">
      <c r="A190" s="516"/>
      <c r="B190" s="517"/>
      <c r="C190" s="518"/>
      <c r="D190" s="486"/>
      <c r="E190" s="1681"/>
      <c r="F190" s="871" t="s">
        <v>208</v>
      </c>
      <c r="G190" s="816"/>
      <c r="H190" s="93" t="s">
        <v>15</v>
      </c>
      <c r="I190" s="257">
        <v>320.10000000000002</v>
      </c>
      <c r="J190" s="614">
        <f>830.8-30.8</f>
        <v>800</v>
      </c>
      <c r="K190" s="631">
        <f>830.8-30.8</f>
        <v>800</v>
      </c>
      <c r="L190" s="642">
        <f>830.8-30.8</f>
        <v>800</v>
      </c>
      <c r="M190" s="1682"/>
      <c r="N190" s="1186"/>
      <c r="O190" s="1178"/>
      <c r="P190" s="1176"/>
      <c r="Q190" s="1177"/>
    </row>
    <row r="191" spans="1:17" s="1" customFormat="1" ht="16.149999999999999" customHeight="1" thickBot="1" x14ac:dyDescent="0.3">
      <c r="A191" s="855"/>
      <c r="B191" s="854"/>
      <c r="C191" s="857"/>
      <c r="D191" s="486"/>
      <c r="E191" s="1681"/>
      <c r="F191" s="871"/>
      <c r="G191" s="816"/>
      <c r="H191" s="931" t="s">
        <v>17</v>
      </c>
      <c r="I191" s="932">
        <f>SUM(I175:I190)</f>
        <v>1959.1</v>
      </c>
      <c r="J191" s="933">
        <f>SUM(J175:J190)</f>
        <v>2209.8000000000002</v>
      </c>
      <c r="K191" s="934">
        <f>SUM(K175:K190)</f>
        <v>2209.8000000000002</v>
      </c>
      <c r="L191" s="935">
        <f>SUM(L175:L190)</f>
        <v>2209.8000000000002</v>
      </c>
      <c r="M191" s="1650"/>
      <c r="N191" s="1185"/>
      <c r="O191" s="1178"/>
      <c r="P191" s="1179"/>
      <c r="Q191" s="1177"/>
    </row>
    <row r="192" spans="1:17" s="1" customFormat="1" ht="15.75" customHeight="1" x14ac:dyDescent="0.25">
      <c r="A192" s="46" t="s">
        <v>10</v>
      </c>
      <c r="B192" s="14" t="s">
        <v>25</v>
      </c>
      <c r="C192" s="82" t="s">
        <v>29</v>
      </c>
      <c r="D192" s="490"/>
      <c r="E192" s="1689" t="s">
        <v>38</v>
      </c>
      <c r="F192" s="936" t="s">
        <v>208</v>
      </c>
      <c r="G192" s="1662" t="s">
        <v>147</v>
      </c>
      <c r="H192" s="64"/>
      <c r="I192" s="271"/>
      <c r="J192" s="617"/>
      <c r="K192" s="131"/>
      <c r="L192" s="225"/>
      <c r="M192" s="106"/>
      <c r="N192" s="253"/>
      <c r="O192" s="727"/>
      <c r="P192" s="730"/>
      <c r="Q192" s="729"/>
    </row>
    <row r="193" spans="1:17" s="1" customFormat="1" ht="0.75" customHeight="1" x14ac:dyDescent="0.25">
      <c r="A193" s="47"/>
      <c r="B193" s="15"/>
      <c r="C193" s="865"/>
      <c r="D193" s="483"/>
      <c r="E193" s="1690"/>
      <c r="F193" s="842"/>
      <c r="G193" s="1663"/>
      <c r="H193" s="65"/>
      <c r="I193" s="477"/>
      <c r="J193" s="618"/>
      <c r="K193" s="305"/>
      <c r="L193" s="647"/>
      <c r="M193" s="107"/>
      <c r="N193" s="202"/>
      <c r="O193" s="96"/>
      <c r="P193" s="543"/>
      <c r="Q193" s="544"/>
    </row>
    <row r="194" spans="1:17" s="1" customFormat="1" ht="14.25" customHeight="1" x14ac:dyDescent="0.25">
      <c r="A194" s="47"/>
      <c r="B194" s="15"/>
      <c r="C194" s="865"/>
      <c r="D194" s="882" t="s">
        <v>10</v>
      </c>
      <c r="E194" s="1626" t="s">
        <v>291</v>
      </c>
      <c r="F194" s="871" t="s">
        <v>144</v>
      </c>
      <c r="G194" s="1663"/>
      <c r="H194" s="72" t="s">
        <v>15</v>
      </c>
      <c r="I194" s="261">
        <v>23.2</v>
      </c>
      <c r="J194" s="619">
        <v>100</v>
      </c>
      <c r="K194" s="132">
        <v>100</v>
      </c>
      <c r="L194" s="227">
        <v>100</v>
      </c>
      <c r="M194" s="1907" t="s">
        <v>192</v>
      </c>
      <c r="N194" s="769">
        <v>20</v>
      </c>
      <c r="O194" s="96">
        <v>20</v>
      </c>
      <c r="P194" s="536">
        <v>20</v>
      </c>
      <c r="Q194" s="544">
        <v>20</v>
      </c>
    </row>
    <row r="195" spans="1:17" s="1" customFormat="1" ht="14.25" customHeight="1" x14ac:dyDescent="0.25">
      <c r="A195" s="47"/>
      <c r="B195" s="15"/>
      <c r="C195" s="865"/>
      <c r="D195" s="1576"/>
      <c r="E195" s="1628"/>
      <c r="F195" s="1573" t="s">
        <v>207</v>
      </c>
      <c r="G195" s="881"/>
      <c r="H195" s="72" t="s">
        <v>170</v>
      </c>
      <c r="I195" s="261">
        <v>76.8</v>
      </c>
      <c r="J195" s="346"/>
      <c r="K195" s="704"/>
      <c r="L195" s="222"/>
      <c r="M195" s="1908"/>
      <c r="N195" s="1561"/>
      <c r="O195" s="1311"/>
      <c r="P195" s="1314"/>
      <c r="Q195" s="1562"/>
    </row>
    <row r="196" spans="1:17" s="1" customFormat="1" ht="103.5" customHeight="1" x14ac:dyDescent="0.25">
      <c r="A196" s="47"/>
      <c r="B196" s="15"/>
      <c r="C196" s="1333"/>
      <c r="D196" s="1579" t="s">
        <v>25</v>
      </c>
      <c r="E196" s="1571" t="s">
        <v>324</v>
      </c>
      <c r="F196" s="1580" t="s">
        <v>207</v>
      </c>
      <c r="G196" s="1574"/>
      <c r="H196" s="72" t="s">
        <v>96</v>
      </c>
      <c r="I196" s="261"/>
      <c r="J196" s="346">
        <v>28</v>
      </c>
      <c r="K196" s="132"/>
      <c r="L196" s="222"/>
      <c r="M196" s="1572" t="s">
        <v>325</v>
      </c>
      <c r="N196" s="1575"/>
      <c r="O196" s="1310">
        <v>1</v>
      </c>
      <c r="P196" s="143"/>
      <c r="Q196" s="231"/>
    </row>
    <row r="197" spans="1:17" s="1" customFormat="1" ht="15" customHeight="1" x14ac:dyDescent="0.25">
      <c r="A197" s="1657"/>
      <c r="B197" s="1658"/>
      <c r="C197" s="857"/>
      <c r="D197" s="485"/>
      <c r="E197" s="1691" t="s">
        <v>39</v>
      </c>
      <c r="F197" s="888" t="s">
        <v>207</v>
      </c>
      <c r="G197" s="874"/>
      <c r="H197" s="72" t="s">
        <v>15</v>
      </c>
      <c r="I197" s="261">
        <v>20</v>
      </c>
      <c r="J197" s="346"/>
      <c r="K197" s="132"/>
      <c r="L197" s="222"/>
      <c r="M197" s="1678" t="s">
        <v>139</v>
      </c>
      <c r="N197" s="799">
        <v>12</v>
      </c>
      <c r="O197" s="542"/>
      <c r="P197" s="536"/>
      <c r="Q197" s="238"/>
    </row>
    <row r="198" spans="1:17" s="1" customFormat="1" ht="15" customHeight="1" x14ac:dyDescent="0.25">
      <c r="A198" s="1657"/>
      <c r="B198" s="1658"/>
      <c r="C198" s="857"/>
      <c r="D198" s="486"/>
      <c r="E198" s="1692"/>
      <c r="F198" s="843"/>
      <c r="G198" s="874"/>
      <c r="H198" s="21" t="s">
        <v>170</v>
      </c>
      <c r="I198" s="469">
        <v>34</v>
      </c>
      <c r="J198" s="620"/>
      <c r="K198" s="132"/>
      <c r="L198" s="222"/>
      <c r="M198" s="1679"/>
      <c r="N198" s="800"/>
      <c r="O198" s="571"/>
      <c r="P198" s="536"/>
      <c r="Q198" s="231"/>
    </row>
    <row r="199" spans="1:17" s="1" customFormat="1" ht="15" customHeight="1" x14ac:dyDescent="0.25">
      <c r="A199" s="1657"/>
      <c r="B199" s="1658"/>
      <c r="C199" s="857"/>
      <c r="D199" s="486"/>
      <c r="E199" s="1692"/>
      <c r="F199" s="843"/>
      <c r="G199" s="874"/>
      <c r="H199" s="91" t="s">
        <v>13</v>
      </c>
      <c r="I199" s="478">
        <v>256.8</v>
      </c>
      <c r="J199" s="706"/>
      <c r="K199" s="705"/>
      <c r="L199" s="647"/>
      <c r="M199" s="1679"/>
      <c r="N199" s="800"/>
      <c r="O199" s="571"/>
      <c r="P199" s="536"/>
      <c r="Q199" s="231"/>
    </row>
    <row r="200" spans="1:17" s="1" customFormat="1" ht="15.75" customHeight="1" thickBot="1" x14ac:dyDescent="0.3">
      <c r="A200" s="864"/>
      <c r="B200" s="867"/>
      <c r="C200" s="337"/>
      <c r="D200" s="501"/>
      <c r="E200" s="905"/>
      <c r="F200" s="844"/>
      <c r="G200" s="873"/>
      <c r="H200" s="63" t="s">
        <v>17</v>
      </c>
      <c r="I200" s="268">
        <f>SUM(I194:I199)</f>
        <v>410.8</v>
      </c>
      <c r="J200" s="724">
        <f>SUM(J194:J199)</f>
        <v>128</v>
      </c>
      <c r="K200" s="129">
        <f>SUM(K194:K199)</f>
        <v>100</v>
      </c>
      <c r="L200" s="683">
        <f>SUM(L194:L199)</f>
        <v>100</v>
      </c>
      <c r="M200" s="780"/>
      <c r="N200" s="801"/>
      <c r="O200" s="586"/>
      <c r="P200" s="587"/>
      <c r="Q200" s="468"/>
    </row>
    <row r="201" spans="1:17" s="1" customFormat="1" ht="16.149999999999999" customHeight="1" x14ac:dyDescent="0.25">
      <c r="A201" s="46" t="s">
        <v>10</v>
      </c>
      <c r="B201" s="14" t="s">
        <v>25</v>
      </c>
      <c r="C201" s="87" t="s">
        <v>30</v>
      </c>
      <c r="D201" s="502"/>
      <c r="E201" s="906" t="s">
        <v>40</v>
      </c>
      <c r="F201" s="845" t="s">
        <v>207</v>
      </c>
      <c r="G201" s="1647" t="s">
        <v>166</v>
      </c>
      <c r="H201" s="322" t="s">
        <v>15</v>
      </c>
      <c r="I201" s="254">
        <f>16.3+105.8</f>
        <v>122.1</v>
      </c>
      <c r="J201" s="708">
        <v>222.5</v>
      </c>
      <c r="K201" s="634">
        <v>222.5</v>
      </c>
      <c r="L201" s="226">
        <v>222.5</v>
      </c>
      <c r="M201" s="1906" t="s">
        <v>247</v>
      </c>
      <c r="N201" s="775">
        <v>30</v>
      </c>
      <c r="O201" s="578">
        <v>26</v>
      </c>
      <c r="P201" s="148">
        <v>26</v>
      </c>
      <c r="Q201" s="229">
        <v>26</v>
      </c>
    </row>
    <row r="202" spans="1:17" s="1" customFormat="1" ht="16.149999999999999" customHeight="1" x14ac:dyDescent="0.25">
      <c r="A202" s="47"/>
      <c r="B202" s="15"/>
      <c r="C202" s="88"/>
      <c r="D202" s="892"/>
      <c r="E202" s="897"/>
      <c r="F202" s="871" t="s">
        <v>208</v>
      </c>
      <c r="G202" s="1648"/>
      <c r="H202" s="879" t="s">
        <v>170</v>
      </c>
      <c r="I202" s="330">
        <v>98.7</v>
      </c>
      <c r="J202" s="621"/>
      <c r="K202" s="704"/>
      <c r="L202" s="222"/>
      <c r="M202" s="1656"/>
      <c r="N202" s="784"/>
      <c r="O202" s="247"/>
      <c r="P202" s="527"/>
      <c r="Q202" s="525"/>
    </row>
    <row r="203" spans="1:17" s="1" customFormat="1" ht="27" customHeight="1" x14ac:dyDescent="0.25">
      <c r="A203" s="47"/>
      <c r="B203" s="15"/>
      <c r="C203" s="88"/>
      <c r="D203" s="892"/>
      <c r="E203" s="897"/>
      <c r="F203" s="870"/>
      <c r="G203" s="1648"/>
      <c r="H203" s="1114" t="s">
        <v>13</v>
      </c>
      <c r="I203" s="256">
        <v>289.8</v>
      </c>
      <c r="J203" s="1115"/>
      <c r="K203" s="296"/>
      <c r="L203" s="711"/>
      <c r="M203" s="105" t="s">
        <v>79</v>
      </c>
      <c r="N203" s="784">
        <v>17</v>
      </c>
      <c r="O203" s="40">
        <v>10</v>
      </c>
      <c r="P203" s="526">
        <v>10</v>
      </c>
      <c r="Q203" s="524">
        <v>10</v>
      </c>
    </row>
    <row r="204" spans="1:17" s="1" customFormat="1" ht="17.25" customHeight="1" x14ac:dyDescent="0.25">
      <c r="A204" s="47"/>
      <c r="B204" s="15"/>
      <c r="C204" s="88"/>
      <c r="D204" s="892"/>
      <c r="E204" s="897"/>
      <c r="F204" s="870"/>
      <c r="G204" s="885"/>
      <c r="H204" s="69" t="s">
        <v>26</v>
      </c>
      <c r="I204" s="266"/>
      <c r="J204" s="622">
        <v>289.8</v>
      </c>
      <c r="K204" s="707">
        <v>289.8</v>
      </c>
      <c r="L204" s="304">
        <v>289.8</v>
      </c>
      <c r="M204" s="1649" t="s">
        <v>89</v>
      </c>
      <c r="N204" s="776">
        <v>36</v>
      </c>
      <c r="O204" s="40">
        <v>36</v>
      </c>
      <c r="P204" s="526">
        <v>36</v>
      </c>
      <c r="Q204" s="238">
        <v>36</v>
      </c>
    </row>
    <row r="205" spans="1:17" s="1" customFormat="1" ht="16.5" customHeight="1" thickBot="1" x14ac:dyDescent="0.3">
      <c r="A205" s="937"/>
      <c r="B205" s="938"/>
      <c r="C205" s="337"/>
      <c r="D205" s="501"/>
      <c r="E205" s="905"/>
      <c r="F205" s="587"/>
      <c r="G205" s="824"/>
      <c r="H205" s="66" t="s">
        <v>17</v>
      </c>
      <c r="I205" s="79">
        <f>SUM(I201:I204)</f>
        <v>510.6</v>
      </c>
      <c r="J205" s="9">
        <f>SUM(J201:J204)</f>
        <v>512.29999999999995</v>
      </c>
      <c r="K205" s="689">
        <f t="shared" ref="K205:L205" si="13">SUM(K201:K204)</f>
        <v>512.29999999999995</v>
      </c>
      <c r="L205" s="679">
        <f t="shared" si="13"/>
        <v>512.29999999999995</v>
      </c>
      <c r="M205" s="1650"/>
      <c r="N205" s="777"/>
      <c r="O205" s="806"/>
      <c r="P205" s="687"/>
      <c r="Q205" s="684"/>
    </row>
    <row r="206" spans="1:17" s="1" customFormat="1" ht="21.75" customHeight="1" x14ac:dyDescent="0.25">
      <c r="A206" s="1206" t="s">
        <v>10</v>
      </c>
      <c r="B206" s="1208" t="s">
        <v>25</v>
      </c>
      <c r="C206" s="1211" t="s">
        <v>41</v>
      </c>
      <c r="D206" s="1216"/>
      <c r="E206" s="1651" t="s">
        <v>82</v>
      </c>
      <c r="F206" s="1209" t="s">
        <v>207</v>
      </c>
      <c r="G206" s="1615" t="s">
        <v>147</v>
      </c>
      <c r="H206" s="64" t="s">
        <v>15</v>
      </c>
      <c r="I206" s="1225">
        <v>5.2</v>
      </c>
      <c r="J206" s="1226">
        <v>6</v>
      </c>
      <c r="K206" s="634">
        <v>6</v>
      </c>
      <c r="L206" s="226">
        <v>6</v>
      </c>
      <c r="M206" s="1640" t="s">
        <v>122</v>
      </c>
      <c r="N206" s="253">
        <v>2</v>
      </c>
      <c r="O206" s="738">
        <v>2</v>
      </c>
      <c r="P206" s="148">
        <v>2</v>
      </c>
      <c r="Q206" s="229">
        <v>2</v>
      </c>
    </row>
    <row r="207" spans="1:17" s="1" customFormat="1" ht="16.5" customHeight="1" thickBot="1" x14ac:dyDescent="0.3">
      <c r="A207" s="1207"/>
      <c r="B207" s="1205"/>
      <c r="C207" s="1212"/>
      <c r="D207" s="1217"/>
      <c r="E207" s="1652"/>
      <c r="F207" s="1227"/>
      <c r="G207" s="1653"/>
      <c r="H207" s="63" t="s">
        <v>17</v>
      </c>
      <c r="I207" s="79">
        <f t="shared" ref="I207:L207" si="14">I206</f>
        <v>5.2</v>
      </c>
      <c r="J207" s="9">
        <f t="shared" si="14"/>
        <v>6</v>
      </c>
      <c r="K207" s="124">
        <f t="shared" si="14"/>
        <v>6</v>
      </c>
      <c r="L207" s="118">
        <f t="shared" si="14"/>
        <v>6</v>
      </c>
      <c r="M207" s="1641"/>
      <c r="N207" s="773"/>
      <c r="O207" s="681"/>
      <c r="P207" s="587"/>
      <c r="Q207" s="233"/>
    </row>
    <row r="208" spans="1:17" s="1" customFormat="1" ht="28.5" customHeight="1" x14ac:dyDescent="0.25">
      <c r="A208" s="1601" t="s">
        <v>10</v>
      </c>
      <c r="B208" s="1604" t="s">
        <v>25</v>
      </c>
      <c r="C208" s="1607" t="s">
        <v>42</v>
      </c>
      <c r="D208" s="1218"/>
      <c r="E208" s="1699" t="s">
        <v>102</v>
      </c>
      <c r="F208" s="1613" t="s">
        <v>207</v>
      </c>
      <c r="G208" s="1616" t="s">
        <v>147</v>
      </c>
      <c r="H208" s="941" t="s">
        <v>15</v>
      </c>
      <c r="I208" s="266">
        <v>21.3</v>
      </c>
      <c r="J208" s="622">
        <v>4.2</v>
      </c>
      <c r="K208" s="130"/>
      <c r="L208" s="304"/>
      <c r="M208" s="467" t="s">
        <v>238</v>
      </c>
      <c r="N208" s="1213">
        <v>120</v>
      </c>
      <c r="O208" s="96">
        <v>60</v>
      </c>
      <c r="P208" s="1048"/>
      <c r="Q208" s="231"/>
    </row>
    <row r="209" spans="1:17" s="1" customFormat="1" ht="30" customHeight="1" x14ac:dyDescent="0.25">
      <c r="A209" s="1601"/>
      <c r="B209" s="1604"/>
      <c r="C209" s="1607"/>
      <c r="D209" s="1020"/>
      <c r="E209" s="1699"/>
      <c r="F209" s="1613"/>
      <c r="G209" s="1616"/>
      <c r="H209" s="6" t="s">
        <v>98</v>
      </c>
      <c r="I209" s="255">
        <v>134.9</v>
      </c>
      <c r="J209" s="624">
        <v>23.8</v>
      </c>
      <c r="K209" s="123"/>
      <c r="L209" s="221"/>
      <c r="M209" s="429" t="s">
        <v>237</v>
      </c>
      <c r="N209" s="1062">
        <v>1</v>
      </c>
      <c r="O209" s="40">
        <v>1</v>
      </c>
      <c r="P209" s="1047"/>
      <c r="Q209" s="1065"/>
    </row>
    <row r="210" spans="1:17" s="1" customFormat="1" ht="30" customHeight="1" x14ac:dyDescent="0.25">
      <c r="A210" s="1601"/>
      <c r="B210" s="1604"/>
      <c r="C210" s="1607"/>
      <c r="D210" s="1020"/>
      <c r="E210" s="1699"/>
      <c r="F210" s="1613"/>
      <c r="G210" s="821" t="s">
        <v>158</v>
      </c>
      <c r="H210" s="444"/>
      <c r="I210" s="731"/>
      <c r="J210" s="670"/>
      <c r="K210" s="626"/>
      <c r="L210" s="671"/>
      <c r="M210" s="1629" t="s">
        <v>222</v>
      </c>
      <c r="N210" s="1066">
        <v>1</v>
      </c>
      <c r="O210" s="93"/>
      <c r="P210" s="1040"/>
      <c r="Q210" s="666"/>
    </row>
    <row r="211" spans="1:17" s="1" customFormat="1" ht="15.75" customHeight="1" thickBot="1" x14ac:dyDescent="0.3">
      <c r="A211" s="1602"/>
      <c r="B211" s="1605"/>
      <c r="C211" s="1608"/>
      <c r="D211" s="1010"/>
      <c r="E211" s="1611"/>
      <c r="F211" s="1614"/>
      <c r="G211" s="823"/>
      <c r="H211" s="329" t="s">
        <v>17</v>
      </c>
      <c r="I211" s="79">
        <f>SUM(I208:I210)</f>
        <v>156.20000000000002</v>
      </c>
      <c r="J211" s="513">
        <f t="shared" ref="J211:L211" si="15">SUM(J208:J210)</f>
        <v>28</v>
      </c>
      <c r="K211" s="124">
        <f t="shared" si="15"/>
        <v>0</v>
      </c>
      <c r="L211" s="805">
        <f t="shared" si="15"/>
        <v>0</v>
      </c>
      <c r="M211" s="1700"/>
      <c r="N211" s="802"/>
      <c r="O211" s="386"/>
      <c r="P211" s="1053"/>
      <c r="Q211" s="1038"/>
    </row>
    <row r="212" spans="1:17" s="1" customFormat="1" ht="18.75" customHeight="1" x14ac:dyDescent="0.25">
      <c r="A212" s="1007" t="s">
        <v>10</v>
      </c>
      <c r="B212" s="1008" t="s">
        <v>25</v>
      </c>
      <c r="C212" s="1009" t="s">
        <v>71</v>
      </c>
      <c r="D212" s="486"/>
      <c r="E212" s="1610" t="s">
        <v>277</v>
      </c>
      <c r="F212" s="1012" t="s">
        <v>219</v>
      </c>
      <c r="G212" s="1616" t="s">
        <v>147</v>
      </c>
      <c r="H212" s="65" t="s">
        <v>15</v>
      </c>
      <c r="I212" s="469"/>
      <c r="J212" s="620">
        <v>6.9</v>
      </c>
      <c r="K212" s="172">
        <v>6.9</v>
      </c>
      <c r="L212" s="306">
        <v>6.9</v>
      </c>
      <c r="M212" s="1640" t="s">
        <v>122</v>
      </c>
      <c r="N212" s="253"/>
      <c r="O212" s="1045">
        <v>1</v>
      </c>
      <c r="P212" s="1048">
        <v>1</v>
      </c>
      <c r="Q212" s="1050">
        <v>1</v>
      </c>
    </row>
    <row r="213" spans="1:17" s="1" customFormat="1" ht="16.5" customHeight="1" thickBot="1" x14ac:dyDescent="0.3">
      <c r="A213" s="1007"/>
      <c r="B213" s="1008"/>
      <c r="C213" s="1009"/>
      <c r="D213" s="486"/>
      <c r="E213" s="1610"/>
      <c r="F213" s="915"/>
      <c r="G213" s="1616"/>
      <c r="H213" s="939" t="s">
        <v>17</v>
      </c>
      <c r="I213" s="940">
        <f t="shared" ref="I213:L213" si="16">I212</f>
        <v>0</v>
      </c>
      <c r="J213" s="7">
        <f t="shared" si="16"/>
        <v>6.9</v>
      </c>
      <c r="K213" s="122">
        <f t="shared" si="16"/>
        <v>6.9</v>
      </c>
      <c r="L213" s="119">
        <f t="shared" si="16"/>
        <v>6.9</v>
      </c>
      <c r="M213" s="1641"/>
      <c r="N213" s="773"/>
      <c r="O213" s="681"/>
      <c r="P213" s="587"/>
      <c r="Q213" s="233"/>
    </row>
    <row r="214" spans="1:17" s="1" customFormat="1" ht="16.5" customHeight="1" x14ac:dyDescent="0.25">
      <c r="A214" s="1600"/>
      <c r="B214" s="1603"/>
      <c r="C214" s="1606"/>
      <c r="D214" s="1216"/>
      <c r="E214" s="1609" t="s">
        <v>84</v>
      </c>
      <c r="F214" s="1612" t="s">
        <v>207</v>
      </c>
      <c r="G214" s="1615" t="s">
        <v>147</v>
      </c>
      <c r="H214" s="41" t="s">
        <v>13</v>
      </c>
      <c r="I214" s="437">
        <v>11.9</v>
      </c>
      <c r="J214" s="623"/>
      <c r="K214" s="295"/>
      <c r="L214" s="648"/>
      <c r="M214" s="106" t="s">
        <v>83</v>
      </c>
      <c r="N214" s="253">
        <v>900</v>
      </c>
      <c r="O214" s="281"/>
      <c r="P214" s="1210"/>
      <c r="Q214" s="665"/>
    </row>
    <row r="215" spans="1:17" s="1" customFormat="1" ht="16.5" customHeight="1" x14ac:dyDescent="0.25">
      <c r="A215" s="1601"/>
      <c r="B215" s="1604"/>
      <c r="C215" s="1607"/>
      <c r="D215" s="486"/>
      <c r="E215" s="1610"/>
      <c r="F215" s="1613"/>
      <c r="G215" s="1616"/>
      <c r="H215" s="34" t="s">
        <v>137</v>
      </c>
      <c r="I215" s="256">
        <v>4</v>
      </c>
      <c r="J215" s="594"/>
      <c r="K215" s="296"/>
      <c r="L215" s="221"/>
      <c r="M215" s="107"/>
      <c r="N215" s="202"/>
      <c r="O215" s="663"/>
      <c r="P215" s="664"/>
      <c r="Q215" s="665"/>
    </row>
    <row r="216" spans="1:17" s="1" customFormat="1" ht="16.5" customHeight="1" x14ac:dyDescent="0.25">
      <c r="A216" s="1601"/>
      <c r="B216" s="1604"/>
      <c r="C216" s="1607"/>
      <c r="D216" s="486"/>
      <c r="E216" s="1610"/>
      <c r="F216" s="1613"/>
      <c r="G216" s="1616"/>
      <c r="H216" s="34" t="s">
        <v>98</v>
      </c>
      <c r="I216" s="256">
        <v>285</v>
      </c>
      <c r="J216" s="594"/>
      <c r="K216" s="296"/>
      <c r="L216" s="221"/>
      <c r="M216" s="107"/>
      <c r="N216" s="202"/>
      <c r="O216" s="281"/>
      <c r="P216" s="664"/>
      <c r="Q216" s="665"/>
    </row>
    <row r="217" spans="1:17" s="1" customFormat="1" ht="16.5" customHeight="1" x14ac:dyDescent="0.25">
      <c r="A217" s="1601"/>
      <c r="B217" s="1604"/>
      <c r="C217" s="1607"/>
      <c r="D217" s="486"/>
      <c r="E217" s="1610"/>
      <c r="F217" s="1613"/>
      <c r="G217" s="816"/>
      <c r="H217" s="34" t="s">
        <v>103</v>
      </c>
      <c r="I217" s="255">
        <v>36.6</v>
      </c>
      <c r="J217" s="657"/>
      <c r="K217" s="123"/>
      <c r="L217" s="221"/>
      <c r="M217" s="107"/>
      <c r="N217" s="202"/>
      <c r="O217" s="281"/>
      <c r="P217" s="664"/>
      <c r="Q217" s="665"/>
    </row>
    <row r="218" spans="1:17" s="1" customFormat="1" ht="16.5" customHeight="1" thickBot="1" x14ac:dyDescent="0.3">
      <c r="A218" s="1602"/>
      <c r="B218" s="1605"/>
      <c r="C218" s="1608"/>
      <c r="D218" s="1217"/>
      <c r="E218" s="1611"/>
      <c r="F218" s="1614"/>
      <c r="G218" s="823"/>
      <c r="H218" s="36" t="s">
        <v>17</v>
      </c>
      <c r="I218" s="79">
        <f t="shared" ref="I218:L218" si="17">SUM(I214:I217)</f>
        <v>337.5</v>
      </c>
      <c r="J218" s="9">
        <f t="shared" si="17"/>
        <v>0</v>
      </c>
      <c r="K218" s="689">
        <f t="shared" si="17"/>
        <v>0</v>
      </c>
      <c r="L218" s="679">
        <f t="shared" si="17"/>
        <v>0</v>
      </c>
      <c r="M218" s="108"/>
      <c r="N218" s="773"/>
      <c r="O218" s="681"/>
      <c r="P218" s="587"/>
      <c r="Q218" s="588"/>
    </row>
    <row r="219" spans="1:17" s="1" customFormat="1" ht="14.25" customHeight="1" thickBot="1" x14ac:dyDescent="0.3">
      <c r="A219" s="42" t="s">
        <v>10</v>
      </c>
      <c r="B219" s="3" t="s">
        <v>25</v>
      </c>
      <c r="C219" s="1644" t="s">
        <v>31</v>
      </c>
      <c r="D219" s="1644"/>
      <c r="E219" s="1644"/>
      <c r="F219" s="1644"/>
      <c r="G219" s="1644"/>
      <c r="H219" s="1644"/>
      <c r="I219" s="258">
        <f>+I211+I207+I205+I200+I191+I173+I167+I213+I218</f>
        <v>13853.699999999999</v>
      </c>
      <c r="J219" s="127">
        <f>+J211+J207+J205+J200+J191+J173+J167+J213+J218</f>
        <v>14897.100000000004</v>
      </c>
      <c r="K219" s="133">
        <f>+K211+K207+K205+K200+K191+K173+K167+K213+K218</f>
        <v>14865.800000000001</v>
      </c>
      <c r="L219" s="126">
        <f>+L211+L207+L205+L200+L191+L173+L167+L213+L218</f>
        <v>14749.800000000001</v>
      </c>
      <c r="M219" s="1707"/>
      <c r="N219" s="1708"/>
      <c r="O219" s="734"/>
      <c r="P219" s="734"/>
      <c r="Q219" s="733"/>
    </row>
    <row r="220" spans="1:17" s="1" customFormat="1" ht="18" customHeight="1" thickBot="1" x14ac:dyDescent="0.3">
      <c r="A220" s="43" t="s">
        <v>10</v>
      </c>
      <c r="B220" s="3" t="s">
        <v>27</v>
      </c>
      <c r="C220" s="1645" t="s">
        <v>152</v>
      </c>
      <c r="D220" s="1646"/>
      <c r="E220" s="1646"/>
      <c r="F220" s="1646"/>
      <c r="G220" s="1646"/>
      <c r="H220" s="1646"/>
      <c r="I220" s="1646"/>
      <c r="J220" s="1646"/>
      <c r="K220" s="1646"/>
      <c r="L220" s="1646"/>
      <c r="M220" s="1646"/>
      <c r="N220" s="1646"/>
      <c r="O220" s="732"/>
      <c r="P220" s="732"/>
      <c r="Q220" s="733"/>
    </row>
    <row r="221" spans="1:17" s="2" customFormat="1" ht="40.5" customHeight="1" x14ac:dyDescent="0.25">
      <c r="A221" s="352" t="s">
        <v>10</v>
      </c>
      <c r="B221" s="354" t="s">
        <v>27</v>
      </c>
      <c r="C221" s="83" t="s">
        <v>10</v>
      </c>
      <c r="D221" s="89"/>
      <c r="E221" s="907" t="s">
        <v>44</v>
      </c>
      <c r="F221" s="942"/>
      <c r="G221" s="825"/>
      <c r="H221" s="448"/>
      <c r="I221" s="448"/>
      <c r="J221" s="650"/>
      <c r="K221" s="144"/>
      <c r="L221" s="248"/>
      <c r="M221" s="28"/>
      <c r="N221" s="196"/>
      <c r="O221" s="322"/>
      <c r="P221" s="323"/>
      <c r="Q221" s="462"/>
    </row>
    <row r="222" spans="1:17" s="203" customFormat="1" ht="15.75" customHeight="1" x14ac:dyDescent="0.2">
      <c r="A222" s="349"/>
      <c r="B222" s="350"/>
      <c r="C222" s="351"/>
      <c r="D222" s="1642" t="s">
        <v>10</v>
      </c>
      <c r="E222" s="1626" t="s">
        <v>145</v>
      </c>
      <c r="F222" s="886" t="s">
        <v>45</v>
      </c>
      <c r="G222" s="1705" t="s">
        <v>148</v>
      </c>
      <c r="H222" s="72" t="s">
        <v>98</v>
      </c>
      <c r="I222" s="346">
        <v>343.4</v>
      </c>
      <c r="J222" s="651">
        <v>199.7</v>
      </c>
      <c r="K222" s="132"/>
      <c r="L222" s="194"/>
      <c r="M222" s="426" t="s">
        <v>104</v>
      </c>
      <c r="N222" s="768">
        <v>90</v>
      </c>
      <c r="O222" s="93">
        <v>100</v>
      </c>
      <c r="P222" s="1252"/>
      <c r="Q222" s="1260"/>
    </row>
    <row r="223" spans="1:17" s="203" customFormat="1" ht="16.5" customHeight="1" x14ac:dyDescent="0.2">
      <c r="A223" s="1117"/>
      <c r="B223" s="5"/>
      <c r="C223" s="1120"/>
      <c r="D223" s="1643"/>
      <c r="E223" s="1627"/>
      <c r="F223" s="1214" t="s">
        <v>208</v>
      </c>
      <c r="G223" s="1706"/>
      <c r="H223" s="72" t="s">
        <v>103</v>
      </c>
      <c r="I223" s="261">
        <v>0.3</v>
      </c>
      <c r="J223" s="651"/>
      <c r="K223" s="132"/>
      <c r="L223" s="194"/>
      <c r="M223" s="1667" t="s">
        <v>161</v>
      </c>
      <c r="N223" s="1132"/>
      <c r="O223" s="1255">
        <v>100</v>
      </c>
      <c r="P223" s="1252"/>
      <c r="Q223" s="1260"/>
    </row>
    <row r="224" spans="1:17" s="203" customFormat="1" ht="12.75" customHeight="1" x14ac:dyDescent="0.2">
      <c r="A224" s="349"/>
      <c r="B224" s="5"/>
      <c r="C224" s="351"/>
      <c r="D224" s="1643"/>
      <c r="E224" s="1628"/>
      <c r="F224" s="887" t="s">
        <v>207</v>
      </c>
      <c r="G224" s="1706"/>
      <c r="H224" s="21" t="s">
        <v>15</v>
      </c>
      <c r="I224" s="345"/>
      <c r="J224" s="346">
        <v>90.5</v>
      </c>
      <c r="K224" s="704"/>
      <c r="L224" s="222"/>
      <c r="M224" s="1668"/>
      <c r="N224" s="1133"/>
      <c r="O224" s="173"/>
      <c r="P224" s="1256"/>
      <c r="Q224" s="1258"/>
    </row>
    <row r="225" spans="1:19" s="13" customFormat="1" ht="16.5" customHeight="1" x14ac:dyDescent="0.25">
      <c r="A225" s="48"/>
      <c r="B225" s="25"/>
      <c r="C225" s="26"/>
      <c r="D225" s="309" t="s">
        <v>25</v>
      </c>
      <c r="E225" s="1698" t="s">
        <v>304</v>
      </c>
      <c r="F225" s="871" t="s">
        <v>45</v>
      </c>
      <c r="G225" s="1669" t="s">
        <v>168</v>
      </c>
      <c r="H225" s="175" t="s">
        <v>96</v>
      </c>
      <c r="I225" s="117">
        <v>29.4</v>
      </c>
      <c r="J225" s="652">
        <v>316.60000000000002</v>
      </c>
      <c r="K225" s="128"/>
      <c r="L225" s="649"/>
      <c r="M225" s="109" t="s">
        <v>104</v>
      </c>
      <c r="N225" s="250">
        <v>10</v>
      </c>
      <c r="O225" s="93">
        <v>100</v>
      </c>
      <c r="P225" s="1252"/>
      <c r="Q225" s="1260"/>
    </row>
    <row r="226" spans="1:19" s="13" customFormat="1" ht="14.25" customHeight="1" x14ac:dyDescent="0.25">
      <c r="A226" s="48"/>
      <c r="B226" s="25"/>
      <c r="C226" s="26"/>
      <c r="D226" s="310"/>
      <c r="E226" s="1610"/>
      <c r="F226" s="871" t="s">
        <v>208</v>
      </c>
      <c r="G226" s="1670"/>
      <c r="H226" s="175" t="s">
        <v>15</v>
      </c>
      <c r="I226" s="117"/>
      <c r="J226" s="614">
        <v>221.2</v>
      </c>
      <c r="K226" s="631"/>
      <c r="L226" s="224"/>
      <c r="M226" s="1703" t="s">
        <v>167</v>
      </c>
      <c r="N226" s="435"/>
      <c r="O226" s="93">
        <v>100</v>
      </c>
      <c r="P226" s="1252"/>
      <c r="Q226" s="1260"/>
    </row>
    <row r="227" spans="1:19" s="13" customFormat="1" ht="14.25" customHeight="1" x14ac:dyDescent="0.25">
      <c r="A227" s="48"/>
      <c r="B227" s="25"/>
      <c r="C227" s="26"/>
      <c r="D227" s="311"/>
      <c r="E227" s="1702"/>
      <c r="F227" s="872" t="s">
        <v>207</v>
      </c>
      <c r="G227" s="1671"/>
      <c r="H227" s="175" t="s">
        <v>98</v>
      </c>
      <c r="I227" s="117">
        <v>76.2</v>
      </c>
      <c r="J227" s="652">
        <v>76.2</v>
      </c>
      <c r="K227" s="128"/>
      <c r="L227" s="566"/>
      <c r="M227" s="1704"/>
      <c r="N227" s="435"/>
      <c r="O227" s="173"/>
      <c r="P227" s="1256"/>
      <c r="Q227" s="1254"/>
    </row>
    <row r="228" spans="1:19" s="2" customFormat="1" ht="18" customHeight="1" x14ac:dyDescent="0.25">
      <c r="A228" s="349"/>
      <c r="B228" s="350"/>
      <c r="C228" s="53"/>
      <c r="D228" s="493" t="s">
        <v>27</v>
      </c>
      <c r="E228" s="1698" t="s">
        <v>311</v>
      </c>
      <c r="F228" s="871" t="s">
        <v>144</v>
      </c>
      <c r="G228" s="827" t="s">
        <v>149</v>
      </c>
      <c r="H228" s="175" t="s">
        <v>15</v>
      </c>
      <c r="I228" s="117">
        <v>117</v>
      </c>
      <c r="J228" s="652">
        <v>174.1</v>
      </c>
      <c r="K228" s="128">
        <v>374.4</v>
      </c>
      <c r="L228" s="125">
        <v>437.1</v>
      </c>
      <c r="M228" s="314" t="s">
        <v>209</v>
      </c>
      <c r="N228" s="434"/>
      <c r="O228" s="1255">
        <v>1</v>
      </c>
      <c r="P228" s="1252"/>
      <c r="Q228" s="1257"/>
    </row>
    <row r="229" spans="1:19" s="2" customFormat="1" ht="15" customHeight="1" x14ac:dyDescent="0.25">
      <c r="A229" s="349"/>
      <c r="B229" s="350"/>
      <c r="C229" s="53"/>
      <c r="D229" s="493"/>
      <c r="E229" s="1610"/>
      <c r="F229" s="871" t="s">
        <v>45</v>
      </c>
      <c r="G229" s="1670" t="s">
        <v>157</v>
      </c>
      <c r="H229" s="435" t="s">
        <v>43</v>
      </c>
      <c r="I229" s="74"/>
      <c r="J229" s="757">
        <v>337.7</v>
      </c>
      <c r="K229" s="141">
        <v>2121.6999999999998</v>
      </c>
      <c r="L229" s="565">
        <v>2476.6</v>
      </c>
      <c r="M229" s="375" t="s">
        <v>104</v>
      </c>
      <c r="N229" s="434"/>
      <c r="O229" s="1255"/>
      <c r="P229" s="157">
        <v>25</v>
      </c>
      <c r="Q229" s="1257">
        <v>60</v>
      </c>
    </row>
    <row r="230" spans="1:19" s="2" customFormat="1" ht="27" customHeight="1" x14ac:dyDescent="0.25">
      <c r="A230" s="349"/>
      <c r="B230" s="350"/>
      <c r="C230" s="53"/>
      <c r="D230" s="493"/>
      <c r="E230" s="1702"/>
      <c r="F230" s="872" t="s">
        <v>233</v>
      </c>
      <c r="G230" s="1671"/>
      <c r="H230" s="174"/>
      <c r="I230" s="1145"/>
      <c r="J230" s="616"/>
      <c r="K230" s="141"/>
      <c r="L230" s="645"/>
      <c r="M230" s="1233"/>
      <c r="N230" s="436"/>
      <c r="O230" s="1234"/>
      <c r="P230" s="1256"/>
      <c r="Q230" s="1259"/>
    </row>
    <row r="231" spans="1:19" s="1" customFormat="1" ht="23.25" customHeight="1" x14ac:dyDescent="0.25">
      <c r="A231" s="545"/>
      <c r="B231" s="546"/>
      <c r="C231" s="53"/>
      <c r="D231" s="735" t="s">
        <v>29</v>
      </c>
      <c r="E231" s="1619" t="s">
        <v>295</v>
      </c>
      <c r="F231" s="1134" t="s">
        <v>296</v>
      </c>
      <c r="G231" s="1781" t="s">
        <v>149</v>
      </c>
      <c r="H231" s="1140" t="s">
        <v>15</v>
      </c>
      <c r="I231" s="1146"/>
      <c r="J231" s="346">
        <v>34.9</v>
      </c>
      <c r="K231" s="704">
        <v>56.3</v>
      </c>
      <c r="L231" s="1137">
        <v>123.7</v>
      </c>
      <c r="M231" s="685" t="s">
        <v>209</v>
      </c>
      <c r="N231" s="1139"/>
      <c r="O231" s="1142">
        <v>1</v>
      </c>
      <c r="P231" s="342"/>
      <c r="Q231" s="1143"/>
      <c r="R231" s="1892"/>
      <c r="S231" s="1893"/>
    </row>
    <row r="232" spans="1:19" s="1" customFormat="1" ht="27.75" customHeight="1" x14ac:dyDescent="0.25">
      <c r="A232" s="1117"/>
      <c r="B232" s="1118"/>
      <c r="C232" s="53"/>
      <c r="D232" s="1138"/>
      <c r="E232" s="1885"/>
      <c r="F232" s="1127" t="s">
        <v>312</v>
      </c>
      <c r="G232" s="1782"/>
      <c r="H232" s="1141" t="s">
        <v>43</v>
      </c>
      <c r="I232" s="466"/>
      <c r="J232" s="346"/>
      <c r="K232" s="704">
        <v>318.8</v>
      </c>
      <c r="L232" s="1137">
        <v>318.7</v>
      </c>
      <c r="M232" s="1121" t="s">
        <v>104</v>
      </c>
      <c r="N232" s="1139"/>
      <c r="O232" s="1142"/>
      <c r="P232" s="342">
        <v>50</v>
      </c>
      <c r="Q232" s="1143">
        <v>100</v>
      </c>
    </row>
    <row r="233" spans="1:19" s="1" customFormat="1" ht="15" customHeight="1" x14ac:dyDescent="0.25">
      <c r="A233" s="1117"/>
      <c r="B233" s="1118"/>
      <c r="C233" s="53"/>
      <c r="D233" s="492" t="s">
        <v>30</v>
      </c>
      <c r="E233" s="1619" t="s">
        <v>313</v>
      </c>
      <c r="F233" s="1126" t="s">
        <v>208</v>
      </c>
      <c r="G233" s="1129" t="s">
        <v>149</v>
      </c>
      <c r="H233" s="1141" t="s">
        <v>15</v>
      </c>
      <c r="I233" s="466"/>
      <c r="J233" s="346"/>
      <c r="K233" s="704">
        <v>36.5</v>
      </c>
      <c r="L233" s="1137">
        <v>185.6</v>
      </c>
      <c r="M233" s="1121" t="s">
        <v>297</v>
      </c>
      <c r="N233" s="1139"/>
      <c r="O233" s="1142"/>
      <c r="P233" s="342">
        <v>1</v>
      </c>
      <c r="Q233" s="1143"/>
      <c r="R233" s="1892"/>
      <c r="S233" s="1893"/>
    </row>
    <row r="234" spans="1:19" s="1" customFormat="1" ht="15" customHeight="1" x14ac:dyDescent="0.25">
      <c r="A234" s="1117"/>
      <c r="B234" s="1118"/>
      <c r="C234" s="53"/>
      <c r="D234" s="493"/>
      <c r="E234" s="1620"/>
      <c r="F234" s="1134" t="s">
        <v>219</v>
      </c>
      <c r="G234" s="1130"/>
      <c r="H234" s="1141" t="s">
        <v>43</v>
      </c>
      <c r="I234" s="466"/>
      <c r="J234" s="345"/>
      <c r="K234" s="172">
        <v>206.9</v>
      </c>
      <c r="L234" s="949">
        <v>1051.5</v>
      </c>
      <c r="M234" s="1121" t="s">
        <v>298</v>
      </c>
      <c r="N234" s="1139"/>
      <c r="O234" s="1142"/>
      <c r="P234" s="1006">
        <v>1</v>
      </c>
      <c r="Q234" s="1143"/>
    </row>
    <row r="235" spans="1:19" s="1" customFormat="1" ht="15" customHeight="1" x14ac:dyDescent="0.25">
      <c r="A235" s="1117"/>
      <c r="B235" s="1118"/>
      <c r="C235" s="53"/>
      <c r="D235" s="493"/>
      <c r="E235" s="1620"/>
      <c r="F235" s="1134" t="s">
        <v>45</v>
      </c>
      <c r="G235" s="1130"/>
      <c r="H235" s="1147"/>
      <c r="I235" s="464"/>
      <c r="J235" s="345"/>
      <c r="K235" s="172"/>
      <c r="L235" s="949"/>
      <c r="M235" s="1121" t="s">
        <v>299</v>
      </c>
      <c r="N235" s="1139"/>
      <c r="O235" s="1142"/>
      <c r="P235" s="342"/>
      <c r="Q235" s="1143">
        <v>3</v>
      </c>
    </row>
    <row r="236" spans="1:19" s="1" customFormat="1" ht="15" customHeight="1" x14ac:dyDescent="0.25">
      <c r="A236" s="1117"/>
      <c r="B236" s="1118"/>
      <c r="C236" s="53"/>
      <c r="D236" s="1148"/>
      <c r="E236" s="1885"/>
      <c r="F236" s="1127"/>
      <c r="G236" s="1131"/>
      <c r="H236" s="1144"/>
      <c r="I236" s="330"/>
      <c r="J236" s="621"/>
      <c r="K236" s="1149"/>
      <c r="L236" s="1150"/>
      <c r="M236" s="1121" t="s">
        <v>300</v>
      </c>
      <c r="N236" s="1139"/>
      <c r="O236" s="1142"/>
      <c r="P236" s="342"/>
      <c r="Q236" s="1143">
        <v>13</v>
      </c>
    </row>
    <row r="237" spans="1:19" s="1" customFormat="1" ht="15" customHeight="1" x14ac:dyDescent="0.25">
      <c r="A237" s="1117"/>
      <c r="B237" s="1118"/>
      <c r="C237" s="53"/>
      <c r="D237" s="493" t="s">
        <v>41</v>
      </c>
      <c r="E237" s="1619" t="s">
        <v>301</v>
      </c>
      <c r="F237" s="1134" t="s">
        <v>219</v>
      </c>
      <c r="G237" s="1130" t="s">
        <v>149</v>
      </c>
      <c r="H237" s="1151" t="s">
        <v>15</v>
      </c>
      <c r="I237" s="261"/>
      <c r="J237" s="346"/>
      <c r="K237" s="704">
        <v>6.9</v>
      </c>
      <c r="L237" s="1137">
        <v>50.1</v>
      </c>
      <c r="M237" s="336" t="s">
        <v>302</v>
      </c>
      <c r="N237" s="1139"/>
      <c r="O237" s="1156"/>
      <c r="P237" s="1006">
        <v>1</v>
      </c>
      <c r="Q237" s="1157"/>
      <c r="R237" s="1892"/>
      <c r="S237" s="1893"/>
    </row>
    <row r="238" spans="1:19" s="1" customFormat="1" ht="16.5" customHeight="1" x14ac:dyDescent="0.25">
      <c r="A238" s="1117"/>
      <c r="B238" s="1118"/>
      <c r="C238" s="53"/>
      <c r="D238" s="1138"/>
      <c r="E238" s="1885"/>
      <c r="F238" s="1127" t="s">
        <v>45</v>
      </c>
      <c r="G238" s="1163"/>
      <c r="H238" s="1147" t="s">
        <v>43</v>
      </c>
      <c r="I238" s="464"/>
      <c r="J238" s="345"/>
      <c r="K238" s="172">
        <v>39.1</v>
      </c>
      <c r="L238" s="192">
        <v>283.89999999999998</v>
      </c>
      <c r="M238" s="1155" t="s">
        <v>104</v>
      </c>
      <c r="N238" s="803"/>
      <c r="O238" s="1152"/>
      <c r="P238" s="1153"/>
      <c r="Q238" s="1154">
        <v>40</v>
      </c>
    </row>
    <row r="239" spans="1:19" s="1" customFormat="1" ht="41.25" customHeight="1" x14ac:dyDescent="0.25">
      <c r="A239" s="1117"/>
      <c r="B239" s="1118"/>
      <c r="C239" s="53"/>
      <c r="D239" s="1123"/>
      <c r="E239" s="1162" t="s">
        <v>305</v>
      </c>
      <c r="F239" s="943" t="s">
        <v>207</v>
      </c>
      <c r="G239" s="826" t="s">
        <v>149</v>
      </c>
      <c r="H239" s="8" t="s">
        <v>96</v>
      </c>
      <c r="I239" s="466">
        <v>19.600000000000001</v>
      </c>
      <c r="J239" s="651"/>
      <c r="K239" s="132"/>
      <c r="L239" s="194"/>
      <c r="M239" s="1116" t="s">
        <v>241</v>
      </c>
      <c r="N239" s="1125">
        <v>100</v>
      </c>
      <c r="O239" s="1255"/>
      <c r="P239" s="1252"/>
      <c r="Q239" s="1257"/>
    </row>
    <row r="240" spans="1:19" s="1" customFormat="1" ht="14.25" customHeight="1" thickBot="1" x14ac:dyDescent="0.3">
      <c r="A240" s="549"/>
      <c r="B240" s="548"/>
      <c r="C240" s="31"/>
      <c r="D240" s="503"/>
      <c r="E240" s="1709" t="s">
        <v>24</v>
      </c>
      <c r="F240" s="1710"/>
      <c r="G240" s="1710"/>
      <c r="H240" s="1711"/>
      <c r="I240" s="766">
        <f>SUM(I222:I239)</f>
        <v>585.9</v>
      </c>
      <c r="J240" s="709">
        <f>SUM(J222:J239)</f>
        <v>1450.9</v>
      </c>
      <c r="K240" s="138">
        <f>SUM(K222:K239)</f>
        <v>3160.6000000000004</v>
      </c>
      <c r="L240" s="710">
        <f>SUM(L222:L239)</f>
        <v>4927.1999999999989</v>
      </c>
      <c r="M240" s="853"/>
      <c r="N240" s="893"/>
      <c r="O240" s="806"/>
      <c r="P240" s="1253"/>
      <c r="Q240" s="1251"/>
    </row>
    <row r="241" spans="1:17" s="1" customFormat="1" ht="12.75" customHeight="1" thickBot="1" x14ac:dyDescent="0.3">
      <c r="A241" s="42" t="s">
        <v>10</v>
      </c>
      <c r="B241" s="17" t="s">
        <v>27</v>
      </c>
      <c r="C241" s="1712" t="s">
        <v>31</v>
      </c>
      <c r="D241" s="1644"/>
      <c r="E241" s="1644"/>
      <c r="F241" s="1644"/>
      <c r="G241" s="1644"/>
      <c r="H241" s="1644"/>
      <c r="I241" s="127">
        <f t="shared" ref="I241:L241" si="18">I240</f>
        <v>585.9</v>
      </c>
      <c r="J241" s="653">
        <f t="shared" si="18"/>
        <v>1450.9</v>
      </c>
      <c r="K241" s="568">
        <f t="shared" si="18"/>
        <v>3160.6000000000004</v>
      </c>
      <c r="L241" s="736">
        <f t="shared" si="18"/>
        <v>4927.1999999999989</v>
      </c>
      <c r="M241" s="1707"/>
      <c r="N241" s="1708"/>
      <c r="O241" s="696"/>
      <c r="P241" s="696"/>
      <c r="Q241" s="697"/>
    </row>
    <row r="242" spans="1:17" s="203" customFormat="1" ht="15.75" customHeight="1" thickBot="1" x14ac:dyDescent="0.25">
      <c r="A242" s="868" t="s">
        <v>10</v>
      </c>
      <c r="B242" s="4" t="s">
        <v>29</v>
      </c>
      <c r="C242" s="944" t="s">
        <v>46</v>
      </c>
      <c r="D242" s="945"/>
      <c r="E242" s="945"/>
      <c r="F242" s="912"/>
      <c r="G242" s="945"/>
      <c r="H242" s="945"/>
      <c r="I242" s="946"/>
      <c r="J242" s="945"/>
      <c r="K242" s="945"/>
      <c r="L242" s="945"/>
      <c r="M242" s="442"/>
      <c r="N242" s="442"/>
      <c r="O242" s="765"/>
      <c r="P242" s="696"/>
      <c r="Q242" s="737"/>
    </row>
    <row r="243" spans="1:17" s="203" customFormat="1" ht="15.75" customHeight="1" x14ac:dyDescent="0.2">
      <c r="A243" s="868" t="s">
        <v>10</v>
      </c>
      <c r="B243" s="869" t="s">
        <v>29</v>
      </c>
      <c r="C243" s="856" t="s">
        <v>10</v>
      </c>
      <c r="D243" s="875"/>
      <c r="E243" s="908" t="s">
        <v>47</v>
      </c>
      <c r="F243" s="950"/>
      <c r="G243" s="880"/>
      <c r="H243" s="390"/>
      <c r="I243" s="947"/>
      <c r="J243" s="654"/>
      <c r="K243" s="655"/>
      <c r="L243" s="877"/>
      <c r="M243" s="28"/>
      <c r="N243" s="196"/>
      <c r="O243" s="727"/>
      <c r="P243" s="728"/>
      <c r="Q243" s="729"/>
    </row>
    <row r="244" spans="1:17" s="203" customFormat="1" ht="15" customHeight="1" x14ac:dyDescent="0.2">
      <c r="A244" s="855"/>
      <c r="B244" s="854"/>
      <c r="C244" s="857"/>
      <c r="D244" s="891" t="s">
        <v>10</v>
      </c>
      <c r="E244" s="1698" t="s">
        <v>310</v>
      </c>
      <c r="F244" s="916" t="s">
        <v>208</v>
      </c>
      <c r="G244" s="884" t="s">
        <v>149</v>
      </c>
      <c r="H244" s="246" t="s">
        <v>123</v>
      </c>
      <c r="I244" s="463">
        <v>86.5</v>
      </c>
      <c r="J244" s="651">
        <f>300+200</f>
        <v>500</v>
      </c>
      <c r="K244" s="619"/>
      <c r="L244" s="948"/>
      <c r="M244" s="156" t="s">
        <v>209</v>
      </c>
      <c r="N244" s="1063">
        <v>1</v>
      </c>
      <c r="O244" s="275"/>
      <c r="P244" s="145"/>
      <c r="Q244" s="1054"/>
    </row>
    <row r="245" spans="1:17" s="203" customFormat="1" ht="15" customHeight="1" x14ac:dyDescent="0.2">
      <c r="A245" s="855"/>
      <c r="B245" s="854"/>
      <c r="C245" s="857"/>
      <c r="D245" s="892"/>
      <c r="E245" s="1627"/>
      <c r="F245" s="886" t="s">
        <v>144</v>
      </c>
      <c r="G245" s="885"/>
      <c r="H245" s="72" t="s">
        <v>127</v>
      </c>
      <c r="I245" s="463">
        <v>4.9000000000000004</v>
      </c>
      <c r="J245" s="346"/>
      <c r="K245" s="704">
        <f>1800-200</f>
        <v>1600</v>
      </c>
      <c r="L245" s="222"/>
      <c r="M245" s="848" t="s">
        <v>104</v>
      </c>
      <c r="N245" s="1063"/>
      <c r="O245" s="1232">
        <v>6</v>
      </c>
      <c r="P245" s="664">
        <v>23</v>
      </c>
      <c r="Q245" s="1060">
        <v>100</v>
      </c>
    </row>
    <row r="246" spans="1:17" s="203" customFormat="1" ht="15" customHeight="1" x14ac:dyDescent="0.2">
      <c r="A246" s="1117"/>
      <c r="B246" s="1118"/>
      <c r="C246" s="1120"/>
      <c r="D246" s="1124"/>
      <c r="E246" s="1627"/>
      <c r="F246" s="1128" t="s">
        <v>45</v>
      </c>
      <c r="G246" s="1130"/>
      <c r="H246" s="72" t="s">
        <v>15</v>
      </c>
      <c r="I246" s="463"/>
      <c r="J246" s="346"/>
      <c r="K246" s="1136"/>
      <c r="L246" s="1137">
        <v>7151.7</v>
      </c>
      <c r="M246" s="1119"/>
      <c r="N246" s="1135"/>
      <c r="O246" s="663"/>
      <c r="P246" s="664"/>
      <c r="Q246" s="1122"/>
    </row>
    <row r="247" spans="1:17" s="203" customFormat="1" ht="15" customHeight="1" x14ac:dyDescent="0.2">
      <c r="A247" s="1117"/>
      <c r="B247" s="1118"/>
      <c r="C247" s="1120"/>
      <c r="D247" s="1124"/>
      <c r="E247" s="1627"/>
      <c r="F247" s="1128" t="s">
        <v>207</v>
      </c>
      <c r="G247" s="1130"/>
      <c r="H247" s="72" t="s">
        <v>294</v>
      </c>
      <c r="I247" s="463"/>
      <c r="J247" s="346"/>
      <c r="K247" s="1136">
        <v>669.4</v>
      </c>
      <c r="L247" s="1137">
        <v>754.5</v>
      </c>
      <c r="M247" s="1119"/>
      <c r="N247" s="1135"/>
      <c r="O247" s="663"/>
      <c r="P247" s="664"/>
      <c r="Q247" s="1122"/>
    </row>
    <row r="248" spans="1:17" s="203" customFormat="1" ht="13.5" customHeight="1" x14ac:dyDescent="0.2">
      <c r="A248" s="855"/>
      <c r="B248" s="854"/>
      <c r="C248" s="857"/>
      <c r="D248" s="892"/>
      <c r="E248" s="1627"/>
      <c r="F248" s="1693"/>
      <c r="G248" s="885"/>
      <c r="H248" s="878" t="s">
        <v>43</v>
      </c>
      <c r="I248" s="469"/>
      <c r="J248" s="345">
        <v>300</v>
      </c>
      <c r="K248" s="620">
        <v>700</v>
      </c>
      <c r="L248" s="949">
        <v>3000</v>
      </c>
      <c r="M248" s="427"/>
      <c r="N248" s="1068"/>
      <c r="O248" s="663"/>
      <c r="P248" s="664"/>
      <c r="Q248" s="1061"/>
    </row>
    <row r="249" spans="1:17" s="203" customFormat="1" ht="15" customHeight="1" x14ac:dyDescent="0.2">
      <c r="A249" s="855"/>
      <c r="B249" s="854"/>
      <c r="C249" s="857"/>
      <c r="D249" s="504"/>
      <c r="E249" s="1627"/>
      <c r="F249" s="1694"/>
      <c r="G249" s="885"/>
      <c r="H249" s="316" t="s">
        <v>17</v>
      </c>
      <c r="I249" s="7">
        <f>SUM(I244:I248)</f>
        <v>91.4</v>
      </c>
      <c r="J249" s="675">
        <f t="shared" ref="J249:L249" si="19">SUM(J244:J248)</f>
        <v>800</v>
      </c>
      <c r="K249" s="333">
        <f t="shared" si="19"/>
        <v>2969.4</v>
      </c>
      <c r="L249" s="674">
        <f t="shared" si="19"/>
        <v>10906.2</v>
      </c>
      <c r="M249" s="377"/>
      <c r="N249" s="1064"/>
      <c r="O249" s="1057"/>
      <c r="P249" s="1059"/>
      <c r="Q249" s="439"/>
    </row>
    <row r="250" spans="1:17" s="203" customFormat="1" ht="14.25" customHeight="1" x14ac:dyDescent="0.2">
      <c r="A250" s="855"/>
      <c r="B250" s="854"/>
      <c r="C250" s="857"/>
      <c r="D250" s="892" t="s">
        <v>25</v>
      </c>
      <c r="E250" s="1626" t="s">
        <v>223</v>
      </c>
      <c r="F250" s="1175" t="s">
        <v>207</v>
      </c>
      <c r="G250" s="1705" t="s">
        <v>156</v>
      </c>
      <c r="H250" s="157" t="s">
        <v>123</v>
      </c>
      <c r="I250" s="27">
        <v>363.5</v>
      </c>
      <c r="J250" s="592">
        <f>300-200</f>
        <v>100</v>
      </c>
      <c r="K250" s="120">
        <v>500</v>
      </c>
      <c r="L250" s="218">
        <v>350</v>
      </c>
      <c r="M250" s="1721" t="s">
        <v>117</v>
      </c>
      <c r="N250" s="1068">
        <v>10</v>
      </c>
      <c r="O250" s="1231">
        <v>9</v>
      </c>
      <c r="P250" s="1160">
        <v>10</v>
      </c>
      <c r="Q250" s="700">
        <v>7</v>
      </c>
    </row>
    <row r="251" spans="1:17" s="203" customFormat="1" ht="14.25" customHeight="1" x14ac:dyDescent="0.2">
      <c r="A251" s="855"/>
      <c r="B251" s="854"/>
      <c r="C251" s="857"/>
      <c r="D251" s="892"/>
      <c r="E251" s="1627"/>
      <c r="F251" s="886" t="s">
        <v>208</v>
      </c>
      <c r="G251" s="1706"/>
      <c r="H251" s="157" t="s">
        <v>127</v>
      </c>
      <c r="I251" s="27">
        <v>136.5</v>
      </c>
      <c r="J251" s="592">
        <v>400</v>
      </c>
      <c r="K251" s="120"/>
      <c r="L251" s="219"/>
      <c r="M251" s="1721"/>
      <c r="N251" s="1068"/>
      <c r="O251" s="96"/>
      <c r="P251" s="1048"/>
      <c r="Q251" s="590"/>
    </row>
    <row r="252" spans="1:17" s="203" customFormat="1" ht="14.25" customHeight="1" x14ac:dyDescent="0.2">
      <c r="A252" s="855"/>
      <c r="B252" s="854"/>
      <c r="C252" s="857"/>
      <c r="D252" s="892"/>
      <c r="E252" s="1628"/>
      <c r="F252" s="887" t="s">
        <v>45</v>
      </c>
      <c r="G252" s="1718"/>
      <c r="H252" s="316" t="s">
        <v>17</v>
      </c>
      <c r="I252" s="7">
        <f>SUM(I250:I251)</f>
        <v>500</v>
      </c>
      <c r="J252" s="7">
        <f t="shared" ref="J252:L252" si="20">SUM(J250:J251)</f>
        <v>500</v>
      </c>
      <c r="K252" s="673">
        <f t="shared" si="20"/>
        <v>500</v>
      </c>
      <c r="L252" s="119">
        <f t="shared" si="20"/>
        <v>350</v>
      </c>
      <c r="M252" s="1721"/>
      <c r="N252" s="1068"/>
      <c r="O252" s="1045"/>
      <c r="P252" s="1048"/>
      <c r="Q252" s="231"/>
    </row>
    <row r="253" spans="1:17" s="203" customFormat="1" ht="15" customHeight="1" thickBot="1" x14ac:dyDescent="0.25">
      <c r="A253" s="864"/>
      <c r="B253" s="867"/>
      <c r="C253" s="858"/>
      <c r="D253" s="876"/>
      <c r="E253" s="1659" t="s">
        <v>24</v>
      </c>
      <c r="F253" s="1660"/>
      <c r="G253" s="1660"/>
      <c r="H253" s="1661"/>
      <c r="I253" s="67">
        <f>I249+I252</f>
        <v>591.4</v>
      </c>
      <c r="J253" s="709">
        <f t="shared" ref="J253:L253" si="21">J249+J252</f>
        <v>1300</v>
      </c>
      <c r="K253" s="402">
        <f t="shared" si="21"/>
        <v>3469.4</v>
      </c>
      <c r="L253" s="1161">
        <f t="shared" si="21"/>
        <v>11256.2</v>
      </c>
      <c r="M253" s="200"/>
      <c r="N253" s="804"/>
      <c r="O253" s="1045"/>
      <c r="P253" s="1048"/>
      <c r="Q253" s="588"/>
    </row>
    <row r="254" spans="1:17" s="203" customFormat="1" ht="18" customHeight="1" x14ac:dyDescent="0.2">
      <c r="A254" s="868" t="s">
        <v>10</v>
      </c>
      <c r="B254" s="869" t="s">
        <v>29</v>
      </c>
      <c r="C254" s="958" t="s">
        <v>25</v>
      </c>
      <c r="D254" s="959"/>
      <c r="E254" s="1719" t="s">
        <v>48</v>
      </c>
      <c r="F254" s="331" t="s">
        <v>207</v>
      </c>
      <c r="G254" s="1662" t="s">
        <v>160</v>
      </c>
      <c r="H254" s="252"/>
      <c r="I254" s="960"/>
      <c r="J254" s="656"/>
      <c r="K254" s="658"/>
      <c r="L254" s="961"/>
      <c r="M254" s="360"/>
      <c r="N254" s="202"/>
      <c r="O254" s="738"/>
      <c r="P254" s="148"/>
      <c r="Q254" s="231"/>
    </row>
    <row r="255" spans="1:17" s="203" customFormat="1" ht="22.5" customHeight="1" x14ac:dyDescent="0.2">
      <c r="A255" s="855"/>
      <c r="B255" s="854"/>
      <c r="C255" s="30"/>
      <c r="D255" s="505"/>
      <c r="E255" s="1720"/>
      <c r="F255" s="951"/>
      <c r="G255" s="1663"/>
      <c r="H255" s="51" t="s">
        <v>70</v>
      </c>
      <c r="I255" s="266">
        <v>231.5</v>
      </c>
      <c r="J255" s="595">
        <v>231.5</v>
      </c>
      <c r="K255" s="130"/>
      <c r="L255" s="962"/>
      <c r="M255" s="360"/>
      <c r="N255" s="202"/>
      <c r="O255" s="663"/>
      <c r="P255" s="664"/>
      <c r="Q255" s="1055"/>
    </row>
    <row r="256" spans="1:17" s="203" customFormat="1" ht="27" customHeight="1" x14ac:dyDescent="0.2">
      <c r="A256" s="855"/>
      <c r="B256" s="854"/>
      <c r="C256" s="30"/>
      <c r="D256" s="506" t="s">
        <v>10</v>
      </c>
      <c r="E256" s="909" t="s">
        <v>49</v>
      </c>
      <c r="F256" s="846" t="s">
        <v>208</v>
      </c>
      <c r="G256" s="816"/>
      <c r="H256" s="6" t="s">
        <v>33</v>
      </c>
      <c r="I256" s="256">
        <v>955.4</v>
      </c>
      <c r="J256" s="657">
        <v>892.5</v>
      </c>
      <c r="K256" s="123">
        <v>892.5</v>
      </c>
      <c r="L256" s="711">
        <v>892.5</v>
      </c>
      <c r="M256" s="155" t="s">
        <v>121</v>
      </c>
      <c r="N256" s="799">
        <v>30</v>
      </c>
      <c r="O256" s="714">
        <v>30</v>
      </c>
      <c r="P256" s="145">
        <v>30</v>
      </c>
      <c r="Q256" s="665">
        <v>25</v>
      </c>
    </row>
    <row r="257" spans="1:17" s="203" customFormat="1" ht="33.75" customHeight="1" x14ac:dyDescent="0.2">
      <c r="A257" s="855"/>
      <c r="B257" s="854"/>
      <c r="C257" s="30"/>
      <c r="D257" s="505" t="s">
        <v>25</v>
      </c>
      <c r="E257" s="1691" t="s">
        <v>50</v>
      </c>
      <c r="F257" s="216"/>
      <c r="G257" s="816"/>
      <c r="H257" s="6" t="s">
        <v>33</v>
      </c>
      <c r="I257" s="465">
        <v>281</v>
      </c>
      <c r="J257" s="595">
        <v>285</v>
      </c>
      <c r="K257" s="123">
        <v>285</v>
      </c>
      <c r="L257" s="962">
        <v>285</v>
      </c>
      <c r="M257" s="1716" t="s">
        <v>239</v>
      </c>
      <c r="N257" s="799">
        <v>260</v>
      </c>
      <c r="O257" s="275">
        <v>270</v>
      </c>
      <c r="P257" s="1058">
        <v>280</v>
      </c>
      <c r="Q257" s="1054">
        <v>290</v>
      </c>
    </row>
    <row r="258" spans="1:17" s="203" customFormat="1" ht="21" customHeight="1" x14ac:dyDescent="0.2">
      <c r="A258" s="855"/>
      <c r="B258" s="854"/>
      <c r="C258" s="30"/>
      <c r="D258" s="505"/>
      <c r="E258" s="1715"/>
      <c r="F258" s="495"/>
      <c r="G258" s="816"/>
      <c r="H258" s="51"/>
      <c r="I258" s="465"/>
      <c r="J258" s="595"/>
      <c r="K258" s="130"/>
      <c r="L258" s="962"/>
      <c r="M258" s="1696"/>
      <c r="N258" s="800"/>
      <c r="O258" s="1057"/>
      <c r="P258" s="664"/>
      <c r="Q258" s="665"/>
    </row>
    <row r="259" spans="1:17" s="203" customFormat="1" ht="30" customHeight="1" x14ac:dyDescent="0.2">
      <c r="A259" s="855"/>
      <c r="B259" s="854"/>
      <c r="C259" s="30"/>
      <c r="D259" s="507" t="s">
        <v>27</v>
      </c>
      <c r="E259" s="909" t="s">
        <v>51</v>
      </c>
      <c r="F259" s="847"/>
      <c r="G259" s="816"/>
      <c r="H259" s="6" t="s">
        <v>33</v>
      </c>
      <c r="I259" s="256">
        <v>48.1</v>
      </c>
      <c r="J259" s="657">
        <v>50</v>
      </c>
      <c r="K259" s="296">
        <v>50</v>
      </c>
      <c r="L259" s="963">
        <v>50</v>
      </c>
      <c r="M259" s="431" t="s">
        <v>80</v>
      </c>
      <c r="N259" s="799">
        <v>35</v>
      </c>
      <c r="O259" s="663">
        <v>35</v>
      </c>
      <c r="P259" s="1058">
        <v>35</v>
      </c>
      <c r="Q259" s="1054">
        <v>35</v>
      </c>
    </row>
    <row r="260" spans="1:17" s="203" customFormat="1" ht="15" customHeight="1" x14ac:dyDescent="0.2">
      <c r="A260" s="855"/>
      <c r="B260" s="854"/>
      <c r="C260" s="30"/>
      <c r="D260" s="507" t="s">
        <v>29</v>
      </c>
      <c r="E260" s="1691" t="s">
        <v>52</v>
      </c>
      <c r="F260" s="216"/>
      <c r="G260" s="816"/>
      <c r="H260" s="6" t="s">
        <v>33</v>
      </c>
      <c r="I260" s="465">
        <v>359.4</v>
      </c>
      <c r="J260" s="595">
        <v>313.5</v>
      </c>
      <c r="K260" s="130">
        <v>313.5</v>
      </c>
      <c r="L260" s="221">
        <v>313.5</v>
      </c>
      <c r="M260" s="1716" t="s">
        <v>53</v>
      </c>
      <c r="N260" s="799">
        <v>95</v>
      </c>
      <c r="O260" s="1056">
        <v>95</v>
      </c>
      <c r="P260" s="1058">
        <v>95</v>
      </c>
      <c r="Q260" s="1054">
        <v>95</v>
      </c>
    </row>
    <row r="261" spans="1:17" s="203" customFormat="1" ht="12.75" customHeight="1" x14ac:dyDescent="0.2">
      <c r="A261" s="855"/>
      <c r="B261" s="854"/>
      <c r="C261" s="30"/>
      <c r="D261" s="505"/>
      <c r="E261" s="1715"/>
      <c r="F261" s="495"/>
      <c r="G261" s="816"/>
      <c r="H261" s="51"/>
      <c r="I261" s="465"/>
      <c r="J261" s="595"/>
      <c r="K261" s="130"/>
      <c r="L261" s="962"/>
      <c r="M261" s="1717"/>
      <c r="N261" s="800"/>
      <c r="O261" s="281"/>
      <c r="P261" s="664"/>
      <c r="Q261" s="665"/>
    </row>
    <row r="262" spans="1:17" s="203" customFormat="1" ht="30.75" customHeight="1" x14ac:dyDescent="0.2">
      <c r="A262" s="855"/>
      <c r="B262" s="854"/>
      <c r="C262" s="30"/>
      <c r="D262" s="506" t="s">
        <v>30</v>
      </c>
      <c r="E262" s="910" t="s">
        <v>54</v>
      </c>
      <c r="F262" s="847"/>
      <c r="G262" s="816"/>
      <c r="H262" s="6" t="s">
        <v>26</v>
      </c>
      <c r="I262" s="325">
        <v>10</v>
      </c>
      <c r="J262" s="657">
        <v>10</v>
      </c>
      <c r="K262" s="296">
        <v>10</v>
      </c>
      <c r="L262" s="284">
        <v>10</v>
      </c>
      <c r="M262" s="55" t="s">
        <v>115</v>
      </c>
      <c r="N262" s="788">
        <v>12</v>
      </c>
      <c r="O262" s="714">
        <v>12</v>
      </c>
      <c r="P262" s="145">
        <v>12</v>
      </c>
      <c r="Q262" s="237">
        <v>12</v>
      </c>
    </row>
    <row r="263" spans="1:17" s="203" customFormat="1" ht="22.5" customHeight="1" x14ac:dyDescent="0.2">
      <c r="A263" s="855"/>
      <c r="B263" s="854"/>
      <c r="C263" s="30"/>
      <c r="D263" s="505" t="s">
        <v>41</v>
      </c>
      <c r="E263" s="1692" t="s">
        <v>55</v>
      </c>
      <c r="F263" s="216"/>
      <c r="G263" s="816"/>
      <c r="H263" s="6" t="s">
        <v>33</v>
      </c>
      <c r="I263" s="465">
        <v>273.10000000000002</v>
      </c>
      <c r="J263" s="595">
        <v>274</v>
      </c>
      <c r="K263" s="130">
        <v>274</v>
      </c>
      <c r="L263" s="962">
        <v>274</v>
      </c>
      <c r="M263" s="1696" t="s">
        <v>56</v>
      </c>
      <c r="N263" s="800">
        <v>100</v>
      </c>
      <c r="O263" s="40">
        <v>100</v>
      </c>
      <c r="P263" s="1047">
        <v>100</v>
      </c>
      <c r="Q263" s="1042">
        <v>100</v>
      </c>
    </row>
    <row r="264" spans="1:17" s="203" customFormat="1" ht="11.25" customHeight="1" x14ac:dyDescent="0.2">
      <c r="A264" s="44"/>
      <c r="B264" s="854"/>
      <c r="C264" s="30"/>
      <c r="D264" s="505"/>
      <c r="E264" s="1692"/>
      <c r="F264" s="216"/>
      <c r="G264" s="816"/>
      <c r="H264" s="51"/>
      <c r="I264" s="452"/>
      <c r="J264" s="593"/>
      <c r="K264" s="139"/>
      <c r="L264" s="964"/>
      <c r="M264" s="1696"/>
      <c r="N264" s="800"/>
      <c r="O264" s="663"/>
      <c r="P264" s="664"/>
      <c r="Q264" s="665"/>
    </row>
    <row r="265" spans="1:17" s="203" customFormat="1" ht="13.5" customHeight="1" thickBot="1" x14ac:dyDescent="0.25">
      <c r="A265" s="45" t="s">
        <v>85</v>
      </c>
      <c r="B265" s="867"/>
      <c r="C265" s="31"/>
      <c r="D265" s="508"/>
      <c r="E265" s="1695"/>
      <c r="F265" s="217"/>
      <c r="G265" s="823"/>
      <c r="H265" s="36" t="s">
        <v>17</v>
      </c>
      <c r="I265" s="9">
        <f>SUM(I254:I264)</f>
        <v>2158.5</v>
      </c>
      <c r="J265" s="9">
        <f t="shared" ref="J265:L265" si="22">SUM(J254:J264)</f>
        <v>2056.5</v>
      </c>
      <c r="K265" s="124">
        <f t="shared" si="22"/>
        <v>1825</v>
      </c>
      <c r="L265" s="118">
        <f t="shared" si="22"/>
        <v>1825</v>
      </c>
      <c r="M265" s="1697"/>
      <c r="N265" s="801"/>
      <c r="O265" s="276"/>
      <c r="P265" s="1051"/>
      <c r="Q265" s="1052"/>
    </row>
    <row r="266" spans="1:17" s="203" customFormat="1" ht="39.950000000000003" customHeight="1" x14ac:dyDescent="0.2">
      <c r="A266" s="855" t="s">
        <v>10</v>
      </c>
      <c r="B266" s="854" t="s">
        <v>29</v>
      </c>
      <c r="C266" s="857" t="s">
        <v>27</v>
      </c>
      <c r="D266" s="486"/>
      <c r="E266" s="952" t="s">
        <v>57</v>
      </c>
      <c r="F266" s="950"/>
      <c r="G266" s="821"/>
      <c r="H266" s="953"/>
      <c r="I266" s="954"/>
      <c r="J266" s="955"/>
      <c r="K266" s="956"/>
      <c r="L266" s="957"/>
      <c r="M266" s="28"/>
      <c r="N266" s="196"/>
      <c r="O266" s="727"/>
      <c r="P266" s="562"/>
      <c r="Q266" s="558"/>
    </row>
    <row r="267" spans="1:17" s="203" customFormat="1" ht="15.6" customHeight="1" x14ac:dyDescent="0.2">
      <c r="A267" s="349"/>
      <c r="B267" s="350"/>
      <c r="C267" s="351"/>
      <c r="D267" s="485" t="s">
        <v>10</v>
      </c>
      <c r="E267" s="1698" t="s">
        <v>95</v>
      </c>
      <c r="F267" s="332" t="s">
        <v>207</v>
      </c>
      <c r="G267" s="1701" t="s">
        <v>156</v>
      </c>
      <c r="H267" s="37" t="s">
        <v>26</v>
      </c>
      <c r="I267" s="466">
        <v>50</v>
      </c>
      <c r="J267" s="651">
        <v>50</v>
      </c>
      <c r="K267" s="704"/>
      <c r="L267" s="222"/>
      <c r="M267" s="426" t="s">
        <v>117</v>
      </c>
      <c r="N267" s="768">
        <v>1</v>
      </c>
      <c r="O267" s="96">
        <v>1</v>
      </c>
      <c r="P267" s="1158"/>
      <c r="Q267" s="1159"/>
    </row>
    <row r="268" spans="1:17" s="203" customFormat="1" ht="15" customHeight="1" thickBot="1" x14ac:dyDescent="0.25">
      <c r="A268" s="349"/>
      <c r="B268" s="350"/>
      <c r="C268" s="351"/>
      <c r="D268" s="488"/>
      <c r="E268" s="1611"/>
      <c r="F268" s="217"/>
      <c r="G268" s="1653"/>
      <c r="H268" s="38" t="s">
        <v>17</v>
      </c>
      <c r="I268" s="7">
        <f t="shared" ref="I268:L268" si="23">SUM(I267:I267)</f>
        <v>50</v>
      </c>
      <c r="J268" s="678">
        <f t="shared" si="23"/>
        <v>50</v>
      </c>
      <c r="K268" s="744">
        <f t="shared" si="23"/>
        <v>0</v>
      </c>
      <c r="L268" s="333">
        <f t="shared" si="23"/>
        <v>0</v>
      </c>
      <c r="M268" s="97"/>
      <c r="N268" s="804"/>
      <c r="O268" s="681"/>
      <c r="P268" s="587"/>
      <c r="Q268" s="537"/>
    </row>
    <row r="269" spans="1:17" s="1" customFormat="1" ht="16.5" customHeight="1" thickBot="1" x14ac:dyDescent="0.3">
      <c r="A269" s="42" t="s">
        <v>10</v>
      </c>
      <c r="B269" s="3" t="s">
        <v>29</v>
      </c>
      <c r="C269" s="1644" t="s">
        <v>31</v>
      </c>
      <c r="D269" s="1644"/>
      <c r="E269" s="1644"/>
      <c r="F269" s="1644"/>
      <c r="G269" s="1644"/>
      <c r="H269" s="1644"/>
      <c r="I269" s="135">
        <f>+I268+I265+I253</f>
        <v>2799.9</v>
      </c>
      <c r="J269" s="135">
        <f t="shared" ref="J269:L269" si="24">+J268+J265+J253</f>
        <v>3406.5</v>
      </c>
      <c r="K269" s="140">
        <f t="shared" si="24"/>
        <v>5294.4</v>
      </c>
      <c r="L269" s="287">
        <f t="shared" si="24"/>
        <v>13081.2</v>
      </c>
      <c r="M269" s="1708"/>
      <c r="N269" s="1708"/>
      <c r="O269" s="742"/>
      <c r="P269" s="743"/>
      <c r="Q269" s="737"/>
    </row>
    <row r="270" spans="1:17" s="203" customFormat="1" ht="16.5" customHeight="1" thickBot="1" x14ac:dyDescent="0.25">
      <c r="A270" s="353" t="s">
        <v>10</v>
      </c>
      <c r="B270" s="49"/>
      <c r="C270" s="1713" t="s">
        <v>58</v>
      </c>
      <c r="D270" s="1713"/>
      <c r="E270" s="1713"/>
      <c r="F270" s="1713"/>
      <c r="G270" s="1713"/>
      <c r="H270" s="1713"/>
      <c r="I270" s="136">
        <f>I269+I241+I219+I80</f>
        <v>80798.899999999994</v>
      </c>
      <c r="J270" s="745">
        <f>J269+J241+J219+J80</f>
        <v>85912.500000000015</v>
      </c>
      <c r="K270" s="748">
        <f>K269+K241+K219+K80</f>
        <v>89168.000000000015</v>
      </c>
      <c r="L270" s="747">
        <f>L269+L241+L219+L80</f>
        <v>98605.400000000023</v>
      </c>
      <c r="M270" s="1714"/>
      <c r="N270" s="1714"/>
      <c r="O270" s="741"/>
      <c r="P270" s="739"/>
      <c r="Q270" s="740"/>
    </row>
    <row r="271" spans="1:17" s="1" customFormat="1" ht="16.5" customHeight="1" thickBot="1" x14ac:dyDescent="0.3">
      <c r="A271" s="50" t="s">
        <v>59</v>
      </c>
      <c r="B271" s="1724" t="s">
        <v>60</v>
      </c>
      <c r="C271" s="1725"/>
      <c r="D271" s="1725"/>
      <c r="E271" s="1725"/>
      <c r="F271" s="1725"/>
      <c r="G271" s="1725"/>
      <c r="H271" s="1725"/>
      <c r="I271" s="137">
        <f>I270</f>
        <v>80798.899999999994</v>
      </c>
      <c r="J271" s="137">
        <f t="shared" ref="J271:L271" si="25">J270</f>
        <v>85912.500000000015</v>
      </c>
      <c r="K271" s="746">
        <f t="shared" si="25"/>
        <v>89168.000000000015</v>
      </c>
      <c r="L271" s="852">
        <f t="shared" si="25"/>
        <v>98605.400000000023</v>
      </c>
      <c r="M271" s="1726"/>
      <c r="N271" s="1726"/>
      <c r="O271" s="554"/>
      <c r="P271" s="554"/>
      <c r="Q271" s="555"/>
    </row>
    <row r="272" spans="1:17" s="1" customFormat="1" ht="16.5" customHeight="1" x14ac:dyDescent="0.25">
      <c r="A272" s="1759" t="s">
        <v>340</v>
      </c>
      <c r="B272" s="1760"/>
      <c r="C272" s="1760"/>
      <c r="D272" s="1760"/>
      <c r="E272" s="1760"/>
      <c r="F272" s="1760"/>
      <c r="G272" s="1760"/>
      <c r="H272" s="1760"/>
      <c r="I272" s="1760"/>
      <c r="J272" s="1760"/>
      <c r="K272" s="1760"/>
      <c r="L272" s="1760"/>
      <c r="M272" s="1760"/>
      <c r="N272" s="556"/>
      <c r="O272" s="556"/>
      <c r="P272" s="563"/>
      <c r="Q272" s="563"/>
    </row>
    <row r="273" spans="1:17" s="1" customFormat="1" ht="26.25" customHeight="1" x14ac:dyDescent="0.25">
      <c r="A273" s="1598" t="s">
        <v>339</v>
      </c>
      <c r="B273" s="1598"/>
      <c r="C273" s="1598"/>
      <c r="D273" s="1598"/>
      <c r="E273" s="1598"/>
      <c r="F273" s="1598"/>
      <c r="G273" s="1598"/>
      <c r="H273" s="1598"/>
      <c r="I273" s="1598"/>
      <c r="J273" s="1598"/>
      <c r="K273" s="1598"/>
      <c r="L273" s="1598"/>
      <c r="M273" s="1598"/>
      <c r="N273" s="1598"/>
      <c r="O273" s="1598"/>
      <c r="P273" s="1598"/>
      <c r="Q273" s="1598"/>
    </row>
    <row r="274" spans="1:17" s="1" customFormat="1" ht="15.6" customHeight="1" thickBot="1" x14ac:dyDescent="0.3">
      <c r="A274" s="1599" t="s">
        <v>326</v>
      </c>
      <c r="B274" s="1599"/>
      <c r="C274" s="1599"/>
      <c r="D274" s="1599"/>
      <c r="E274" s="1599"/>
      <c r="F274" s="883"/>
      <c r="G274" s="753"/>
      <c r="H274" s="509"/>
      <c r="I274" s="509"/>
      <c r="J274" s="541"/>
      <c r="K274" s="541"/>
      <c r="L274" s="541"/>
      <c r="M274" s="509"/>
      <c r="N274" s="509"/>
      <c r="O274" s="579"/>
      <c r="P274" s="579"/>
      <c r="Q274" s="579"/>
    </row>
    <row r="275" spans="1:17" s="1" customFormat="1" ht="102" customHeight="1" thickBot="1" x14ac:dyDescent="0.3">
      <c r="A275" s="1727" t="s">
        <v>61</v>
      </c>
      <c r="B275" s="1728"/>
      <c r="C275" s="1728"/>
      <c r="D275" s="1728"/>
      <c r="E275" s="1728"/>
      <c r="F275" s="1728"/>
      <c r="G275" s="1729"/>
      <c r="H275" s="1729"/>
      <c r="I275" s="750" t="s">
        <v>260</v>
      </c>
      <c r="J275" s="754" t="s">
        <v>256</v>
      </c>
      <c r="K275" s="272" t="s">
        <v>201</v>
      </c>
      <c r="L275" s="749" t="s">
        <v>257</v>
      </c>
      <c r="M275" s="752"/>
      <c r="N275" s="569"/>
      <c r="O275" s="569"/>
      <c r="P275" s="102"/>
      <c r="Q275" s="98"/>
    </row>
    <row r="276" spans="1:17" s="1" customFormat="1" ht="15.75" customHeight="1" x14ac:dyDescent="0.25">
      <c r="A276" s="1750" t="s">
        <v>62</v>
      </c>
      <c r="B276" s="1751"/>
      <c r="C276" s="1751"/>
      <c r="D276" s="1751"/>
      <c r="E276" s="1751"/>
      <c r="F276" s="1751"/>
      <c r="G276" s="1752"/>
      <c r="H276" s="1752"/>
      <c r="I276" s="92">
        <f>+I277+I286+I287+I288+I289+I290</f>
        <v>38057.799999999996</v>
      </c>
      <c r="J276" s="755">
        <f>+J277+J286+J287+J288+J289+J290</f>
        <v>37148.6</v>
      </c>
      <c r="K276" s="165">
        <f>+K277+K286+K287+K288+K289+K290</f>
        <v>37962.1</v>
      </c>
      <c r="L276" s="159">
        <f>+L277+L286+L287+L288+L289+L290</f>
        <v>43655.299999999996</v>
      </c>
      <c r="M276" s="667"/>
      <c r="N276" s="667"/>
      <c r="O276" s="667"/>
      <c r="P276" s="98"/>
      <c r="Q276" s="98"/>
    </row>
    <row r="277" spans="1:17" s="1" customFormat="1" ht="15.75" customHeight="1" x14ac:dyDescent="0.25">
      <c r="A277" s="1753" t="s">
        <v>136</v>
      </c>
      <c r="B277" s="1754"/>
      <c r="C277" s="1754"/>
      <c r="D277" s="1754"/>
      <c r="E277" s="1754"/>
      <c r="F277" s="1754"/>
      <c r="G277" s="1754"/>
      <c r="H277" s="1754"/>
      <c r="I277" s="73">
        <f>SUM(I278:I285)</f>
        <v>37334.299999999996</v>
      </c>
      <c r="J277" s="756">
        <f>SUM(J278:J285)</f>
        <v>35850.799999999996</v>
      </c>
      <c r="K277" s="166">
        <f>SUM(K278:K285)</f>
        <v>36362.1</v>
      </c>
      <c r="L277" s="160">
        <f>SUM(L278:L285)</f>
        <v>43655.299999999996</v>
      </c>
      <c r="M277" s="667"/>
      <c r="N277" s="667"/>
      <c r="O277" s="667"/>
      <c r="P277" s="98"/>
      <c r="Q277" s="101"/>
    </row>
    <row r="278" spans="1:17" s="1" customFormat="1" ht="15.75" customHeight="1" x14ac:dyDescent="0.25">
      <c r="A278" s="1755" t="s">
        <v>63</v>
      </c>
      <c r="B278" s="1756"/>
      <c r="C278" s="1756"/>
      <c r="D278" s="1756"/>
      <c r="E278" s="1756"/>
      <c r="F278" s="1756"/>
      <c r="G278" s="1627"/>
      <c r="H278" s="1627"/>
      <c r="I278" s="74">
        <f>SUMIF(H15:H267,"sb",I15:I267)</f>
        <v>10438.400000000001</v>
      </c>
      <c r="J278" s="757">
        <f>SUMIF(H15:H268,"sb",J15:J268)</f>
        <v>14453</v>
      </c>
      <c r="K278" s="141">
        <f>SUMIF(H15:H267,"sb",K15:K267)</f>
        <v>14774.299999999996</v>
      </c>
      <c r="L278" s="158">
        <f>SUMIF(H15:H267,"sb",L15:L267)</f>
        <v>22126.399999999998</v>
      </c>
      <c r="M278" s="565"/>
      <c r="N278" s="565"/>
      <c r="O278" s="565"/>
      <c r="P278" s="101"/>
      <c r="Q278" s="101"/>
    </row>
    <row r="279" spans="1:17" s="1" customFormat="1" ht="15.75" customHeight="1" x14ac:dyDescent="0.25">
      <c r="A279" s="1757" t="s">
        <v>169</v>
      </c>
      <c r="B279" s="1758"/>
      <c r="C279" s="1758"/>
      <c r="D279" s="1758"/>
      <c r="E279" s="1758"/>
      <c r="F279" s="1758"/>
      <c r="G279" s="1758"/>
      <c r="H279" s="1758"/>
      <c r="I279" s="80">
        <f>SUMIF(H15:H267,"sb(S)",I15:I267)</f>
        <v>6842.2000000000007</v>
      </c>
      <c r="J279" s="652">
        <f>SUMIF(H15:H267,"sb(S)",J15:J267)</f>
        <v>6621.5999999999995</v>
      </c>
      <c r="K279" s="128">
        <f>SUMIF(H15:H267,"sb(S)",K15:K267)</f>
        <v>6609.4</v>
      </c>
      <c r="L279" s="125">
        <f>SUMIF(H15:H267,"sb(S)",L15:L267)</f>
        <v>6609.4</v>
      </c>
      <c r="M279" s="565"/>
      <c r="N279" s="565"/>
      <c r="O279" s="565"/>
      <c r="P279" s="101"/>
      <c r="Q279" s="101"/>
    </row>
    <row r="280" spans="1:17" s="1" customFormat="1" ht="15.75" customHeight="1" x14ac:dyDescent="0.25">
      <c r="A280" s="1757" t="s">
        <v>303</v>
      </c>
      <c r="B280" s="1758"/>
      <c r="C280" s="1758"/>
      <c r="D280" s="1758"/>
      <c r="E280" s="1758"/>
      <c r="F280" s="1758"/>
      <c r="G280" s="1758"/>
      <c r="H280" s="1764"/>
      <c r="I280" s="80">
        <f>SUMIF(H16:H268,"sb(p)",I16:I268)</f>
        <v>0</v>
      </c>
      <c r="J280" s="652">
        <f>SUMIF(H16:H268,"sb(p)",J16:J268)</f>
        <v>0</v>
      </c>
      <c r="K280" s="128">
        <f>SUMIF(H16:H268,"sb(p)",K16:K268)</f>
        <v>669.4</v>
      </c>
      <c r="L280" s="125">
        <f>SUMIF(H16:H268,"sb(p)",L16:L268)</f>
        <v>754.5</v>
      </c>
      <c r="M280" s="565"/>
      <c r="N280" s="565"/>
      <c r="O280" s="565"/>
      <c r="P280" s="101"/>
      <c r="Q280" s="101"/>
    </row>
    <row r="281" spans="1:17" s="1" customFormat="1" ht="15.75" customHeight="1" x14ac:dyDescent="0.25">
      <c r="A281" s="1722" t="s">
        <v>124</v>
      </c>
      <c r="B281" s="1723"/>
      <c r="C281" s="1723"/>
      <c r="D281" s="1723"/>
      <c r="E281" s="1723"/>
      <c r="F281" s="1723"/>
      <c r="G281" s="1723"/>
      <c r="H281" s="1723"/>
      <c r="I281" s="75">
        <f>SUMIF(H15:H267,"sb(f)",I15:I267)</f>
        <v>450</v>
      </c>
      <c r="J281" s="758">
        <f>SUMIF(H15:H267,"sb(f)",J15:J267)</f>
        <v>600</v>
      </c>
      <c r="K281" s="152">
        <f>SUMIF(H15:H267,"sb(f)",K15:K267)</f>
        <v>500</v>
      </c>
      <c r="L281" s="151">
        <f>SUMIF(H15:H267,"sb(f)",L15:L267)</f>
        <v>350</v>
      </c>
      <c r="M281" s="565"/>
      <c r="N281" s="565"/>
      <c r="O281" s="565"/>
      <c r="P281" s="101"/>
      <c r="Q281" s="101"/>
    </row>
    <row r="282" spans="1:17" s="1" customFormat="1" ht="15" customHeight="1" x14ac:dyDescent="0.25">
      <c r="A282" s="1722" t="s">
        <v>118</v>
      </c>
      <c r="B282" s="1723"/>
      <c r="C282" s="1723"/>
      <c r="D282" s="1723"/>
      <c r="E282" s="1723"/>
      <c r="F282" s="1723"/>
      <c r="G282" s="1723"/>
      <c r="H282" s="1723"/>
      <c r="I282" s="75">
        <f>SUMIF(H19:H267,"sb(es)",I19:I267)</f>
        <v>954.5</v>
      </c>
      <c r="J282" s="758">
        <f>SUMIF(H19:H267,"sb(es)",J19:J267)</f>
        <v>341.59999999999997</v>
      </c>
      <c r="K282" s="152">
        <f>SUMIF(H19:H267,"sb(es)",K19:K267)</f>
        <v>0</v>
      </c>
      <c r="L282" s="151">
        <f>SUMIF(H19:H267,"sb(es)",L19:L267)</f>
        <v>0</v>
      </c>
      <c r="M282" s="565"/>
      <c r="N282" s="565"/>
      <c r="O282" s="565"/>
      <c r="P282" s="101"/>
      <c r="Q282" s="100"/>
    </row>
    <row r="283" spans="1:17" s="1" customFormat="1" ht="27.75" customHeight="1" x14ac:dyDescent="0.25">
      <c r="A283" s="1722" t="s">
        <v>116</v>
      </c>
      <c r="B283" s="1723"/>
      <c r="C283" s="1723"/>
      <c r="D283" s="1723"/>
      <c r="E283" s="1723"/>
      <c r="F283" s="1723"/>
      <c r="G283" s="1723"/>
      <c r="H283" s="1723"/>
      <c r="I283" s="75">
        <f>SUMIF(H16:H267,"SB(esa)",I16:I267)</f>
        <v>7.3</v>
      </c>
      <c r="J283" s="758">
        <f>SUMIF(H16:H267,"SB(esa)",J16:J267)</f>
        <v>31.6</v>
      </c>
      <c r="K283" s="152">
        <f>SUMIF(H16:H267,"SB(esa)",K16:K267)</f>
        <v>0</v>
      </c>
      <c r="L283" s="151">
        <f>SUMIF(H16:H267,"SB(esa)",L16:L267)</f>
        <v>0</v>
      </c>
      <c r="M283" s="565"/>
      <c r="N283" s="565"/>
      <c r="O283" s="565"/>
      <c r="P283" s="100"/>
      <c r="Q283" s="101"/>
    </row>
    <row r="284" spans="1:17" s="1" customFormat="1" ht="15" customHeight="1" x14ac:dyDescent="0.25">
      <c r="A284" s="1744" t="s">
        <v>64</v>
      </c>
      <c r="B284" s="1745"/>
      <c r="C284" s="1745"/>
      <c r="D284" s="1745"/>
      <c r="E284" s="1745"/>
      <c r="F284" s="1745"/>
      <c r="G284" s="1746"/>
      <c r="H284" s="1746"/>
      <c r="I284" s="77">
        <f>SUMIF(H15:H267,"sb(sp)",I15:I267)</f>
        <v>2721</v>
      </c>
      <c r="J284" s="759">
        <f>SUMIF(H15:H267,"sb(sp)",J15:J267)</f>
        <v>2589.1999999999998</v>
      </c>
      <c r="K284" s="153">
        <f>SUMIF(H15:H267,"sb(sp)",K15:K267)</f>
        <v>2595.1999999999998</v>
      </c>
      <c r="L284" s="154">
        <f>SUMIF(H15:H267,"sb(sp)",L15:L267)</f>
        <v>2601.1999999999998</v>
      </c>
      <c r="M284" s="565"/>
      <c r="N284" s="565"/>
      <c r="O284" s="565"/>
      <c r="P284" s="101"/>
      <c r="Q284" s="101"/>
    </row>
    <row r="285" spans="1:17" s="1" customFormat="1" ht="15.75" customHeight="1" x14ac:dyDescent="0.25">
      <c r="A285" s="1744" t="s">
        <v>65</v>
      </c>
      <c r="B285" s="1745"/>
      <c r="C285" s="1745"/>
      <c r="D285" s="1745"/>
      <c r="E285" s="1745"/>
      <c r="F285" s="1745"/>
      <c r="G285" s="1746"/>
      <c r="H285" s="1746"/>
      <c r="I285" s="75">
        <f>SUMIF(H15:H267,"sb(vb)",I15:I267)</f>
        <v>15920.899999999996</v>
      </c>
      <c r="J285" s="758">
        <f>SUMIF(H15:H267,"sb(vb)",J15:J267)</f>
        <v>11213.800000000001</v>
      </c>
      <c r="K285" s="152">
        <f>SUMIF(H15:H267,"sb(vb)",K15:K267)</f>
        <v>11213.800000000001</v>
      </c>
      <c r="L285" s="151">
        <f>SUMIF(H15:H267,"sb(vb)",L15:L267)</f>
        <v>11213.800000000001</v>
      </c>
      <c r="M285" s="565"/>
      <c r="N285" s="565"/>
      <c r="O285" s="565"/>
      <c r="P285" s="101"/>
      <c r="Q285" s="101"/>
    </row>
    <row r="286" spans="1:17" s="1" customFormat="1" ht="15.75" customHeight="1" x14ac:dyDescent="0.25">
      <c r="A286" s="1747" t="s">
        <v>97</v>
      </c>
      <c r="B286" s="1748"/>
      <c r="C286" s="1748"/>
      <c r="D286" s="1748"/>
      <c r="E286" s="1748"/>
      <c r="F286" s="1748"/>
      <c r="G286" s="1749"/>
      <c r="H286" s="1749"/>
      <c r="I286" s="76">
        <f>SUMIF(H15:H267,"sb(l)",I15:I267)</f>
        <v>155.69999999999999</v>
      </c>
      <c r="J286" s="760">
        <f>SUMIF(H15:H267,"sb(l)",J15:J267)</f>
        <v>666.3</v>
      </c>
      <c r="K286" s="167">
        <f>SUMIF(H15:H267,"sb(l)",K15:K267)</f>
        <v>0</v>
      </c>
      <c r="L286" s="161">
        <f>SUMIF(H15:H267,"sb(l)",L15:L267)</f>
        <v>0</v>
      </c>
      <c r="M286" s="565"/>
      <c r="N286" s="565"/>
      <c r="O286" s="565"/>
      <c r="P286" s="101"/>
      <c r="Q286" s="101"/>
    </row>
    <row r="287" spans="1:17" s="1" customFormat="1" ht="15.75" customHeight="1" x14ac:dyDescent="0.25">
      <c r="A287" s="1733" t="s">
        <v>155</v>
      </c>
      <c r="B287" s="1734"/>
      <c r="C287" s="1734"/>
      <c r="D287" s="1734"/>
      <c r="E287" s="1734"/>
      <c r="F287" s="1734"/>
      <c r="G287" s="1734"/>
      <c r="H287" s="1734"/>
      <c r="I287" s="76">
        <f>SUMIF(H15:H267,"sb(spl)",I15:I267)</f>
        <v>335.5</v>
      </c>
      <c r="J287" s="760">
        <f>SUMIF(H15:H267,"sb(spl)",J15:J267)</f>
        <v>231.5</v>
      </c>
      <c r="K287" s="167">
        <f>SUMIF(H15:H267,"sb(spl)",K15:K267)</f>
        <v>0</v>
      </c>
      <c r="L287" s="161">
        <f>SUMIF(H15:H267,"sb(spl)",L15:L267)</f>
        <v>0</v>
      </c>
      <c r="M287" s="565"/>
      <c r="N287" s="565"/>
      <c r="O287" s="565"/>
      <c r="P287" s="101"/>
      <c r="Q287" s="100"/>
    </row>
    <row r="288" spans="1:17" s="1" customFormat="1" ht="17.649999999999999" customHeight="1" x14ac:dyDescent="0.25">
      <c r="A288" s="1747" t="s">
        <v>134</v>
      </c>
      <c r="B288" s="1748"/>
      <c r="C288" s="1748"/>
      <c r="D288" s="1748"/>
      <c r="E288" s="1748"/>
      <c r="F288" s="1748"/>
      <c r="G288" s="1749"/>
      <c r="H288" s="1749"/>
      <c r="I288" s="76">
        <f>SUMIF(H15:H267,"sb(vbl)",I15:I267)</f>
        <v>4</v>
      </c>
      <c r="J288" s="760">
        <f>SUMIF(H15:H267,"sb(vbl)",J15:J267)</f>
        <v>0</v>
      </c>
      <c r="K288" s="167">
        <f>SUMIF(H15:H267,"sb(vbl)",K15:K267)</f>
        <v>0</v>
      </c>
      <c r="L288" s="161">
        <f>SUMIF(H15:H267,"sb(vbl)",L15:L267)</f>
        <v>0</v>
      </c>
      <c r="M288" s="565"/>
      <c r="N288" s="565"/>
      <c r="O288" s="565"/>
      <c r="P288" s="100"/>
      <c r="Q288" s="101"/>
    </row>
    <row r="289" spans="1:17" s="1" customFormat="1" ht="15.75" customHeight="1" x14ac:dyDescent="0.25">
      <c r="A289" s="1733" t="s">
        <v>236</v>
      </c>
      <c r="B289" s="1734"/>
      <c r="C289" s="1734"/>
      <c r="D289" s="1734"/>
      <c r="E289" s="1734"/>
      <c r="F289" s="1734"/>
      <c r="G289" s="1734"/>
      <c r="H289" s="1734"/>
      <c r="I289" s="76">
        <f>SUMIF(H15:H267,"sb(fl)",I15:I267)</f>
        <v>141.4</v>
      </c>
      <c r="J289" s="760">
        <f>SUMIF(H15:H267,"sb(fl)",J15:J267)</f>
        <v>400</v>
      </c>
      <c r="K289" s="167">
        <f>SUMIF(H15:H267,"sb(fl)",K15:K267)</f>
        <v>1600</v>
      </c>
      <c r="L289" s="161">
        <f>SUMIF(H15:H267,"sb(fl)",L15:L267)</f>
        <v>0</v>
      </c>
      <c r="M289" s="565"/>
      <c r="N289" s="565"/>
      <c r="O289" s="565"/>
      <c r="P289" s="101"/>
      <c r="Q289" s="100"/>
    </row>
    <row r="290" spans="1:17" s="1" customFormat="1" ht="15.75" customHeight="1" thickBot="1" x14ac:dyDescent="0.3">
      <c r="A290" s="1735" t="s">
        <v>135</v>
      </c>
      <c r="B290" s="1736"/>
      <c r="C290" s="1736"/>
      <c r="D290" s="1736"/>
      <c r="E290" s="1736"/>
      <c r="F290" s="1736"/>
      <c r="G290" s="1737"/>
      <c r="H290" s="1737"/>
      <c r="I290" s="84">
        <f>SUMIF(H15:H267,"sb(esl)",I15:I267)</f>
        <v>86.899999999999991</v>
      </c>
      <c r="J290" s="761">
        <f>SUMIF(H15:H267,"sb(esl)",J15:J267)</f>
        <v>0</v>
      </c>
      <c r="K290" s="168">
        <f>SUMIF(H15:H267,"sb(esl)",K15:K267)</f>
        <v>0</v>
      </c>
      <c r="L290" s="162">
        <f>SUMIF(H15:H267,"sb(esl)",L15:L267)</f>
        <v>0</v>
      </c>
      <c r="M290" s="565"/>
      <c r="N290" s="565"/>
      <c r="O290" s="565"/>
      <c r="P290" s="100"/>
      <c r="Q290" s="100"/>
    </row>
    <row r="291" spans="1:17" s="1" customFormat="1" ht="15.75" customHeight="1" thickBot="1" x14ac:dyDescent="0.3">
      <c r="A291" s="1738" t="s">
        <v>66</v>
      </c>
      <c r="B291" s="1739"/>
      <c r="C291" s="1739"/>
      <c r="D291" s="1739"/>
      <c r="E291" s="1739"/>
      <c r="F291" s="1739"/>
      <c r="G291" s="1740"/>
      <c r="H291" s="1740"/>
      <c r="I291" s="71">
        <f>SUM(I292:I293)</f>
        <v>42741.100000000006</v>
      </c>
      <c r="J291" s="762">
        <f>SUM(J292:J294)</f>
        <v>48763.900000000009</v>
      </c>
      <c r="K291" s="169">
        <f>SUM(K292:K294)</f>
        <v>51205.900000000009</v>
      </c>
      <c r="L291" s="163">
        <f>SUM(L292:L294)</f>
        <v>54950.100000000006</v>
      </c>
      <c r="M291" s="667"/>
      <c r="N291" s="667"/>
      <c r="O291" s="667"/>
      <c r="P291" s="100"/>
      <c r="Q291" s="18"/>
    </row>
    <row r="292" spans="1:17" s="1" customFormat="1" ht="15.75" customHeight="1" x14ac:dyDescent="0.25">
      <c r="A292" s="1741" t="s">
        <v>67</v>
      </c>
      <c r="B292" s="1742"/>
      <c r="C292" s="1742"/>
      <c r="D292" s="1742"/>
      <c r="E292" s="1742"/>
      <c r="F292" s="1742"/>
      <c r="G292" s="1743"/>
      <c r="H292" s="1743"/>
      <c r="I292" s="77">
        <f>SUMIF(H15:H267,"lrvb",I15:I267)</f>
        <v>42735.100000000006</v>
      </c>
      <c r="J292" s="759">
        <f>SUMIF(H15:H267,"lrvb",J15:J267)</f>
        <v>48126.200000000012</v>
      </c>
      <c r="K292" s="153">
        <f>SUMIF(H15:H267,"lrvb",K15:K267)</f>
        <v>47819.400000000009</v>
      </c>
      <c r="L292" s="154">
        <f>SUMIF(H15:H267,"lrvb",L15:L267)</f>
        <v>47819.400000000009</v>
      </c>
      <c r="M292" s="565"/>
      <c r="N292" s="565"/>
      <c r="O292" s="565"/>
      <c r="P292" s="18"/>
      <c r="Q292" s="18"/>
    </row>
    <row r="293" spans="1:17" s="1" customFormat="1" ht="15.75" customHeight="1" x14ac:dyDescent="0.25">
      <c r="A293" s="1744" t="s">
        <v>151</v>
      </c>
      <c r="B293" s="1745"/>
      <c r="C293" s="1745"/>
      <c r="D293" s="1745"/>
      <c r="E293" s="1745"/>
      <c r="F293" s="1745"/>
      <c r="G293" s="1746"/>
      <c r="H293" s="1746"/>
      <c r="I293" s="75">
        <f>SUMIF(H15:H267,"kt",I15:I267)</f>
        <v>6</v>
      </c>
      <c r="J293" s="758">
        <f>SUMIF(H15:H267,"kt",J15:J267)</f>
        <v>0</v>
      </c>
      <c r="K293" s="152">
        <f>SUMIF(H15:H267,"kt",K15:K267)</f>
        <v>0</v>
      </c>
      <c r="L293" s="151">
        <f>SUMIF(H15:H267,"kt",L15:L267)</f>
        <v>0</v>
      </c>
      <c r="M293" s="565"/>
      <c r="N293" s="565"/>
      <c r="O293" s="565"/>
      <c r="P293" s="18"/>
      <c r="Q293" s="24"/>
    </row>
    <row r="294" spans="1:17" s="1" customFormat="1" ht="15.75" customHeight="1" thickBot="1" x14ac:dyDescent="0.3">
      <c r="A294" s="1761" t="s">
        <v>88</v>
      </c>
      <c r="B294" s="1762"/>
      <c r="C294" s="1762"/>
      <c r="D294" s="1762"/>
      <c r="E294" s="1762"/>
      <c r="F294" s="1762"/>
      <c r="G294" s="1762"/>
      <c r="H294" s="1763"/>
      <c r="I294" s="75">
        <f>SUMIF(H16:H268,"es",I16:I268)</f>
        <v>0</v>
      </c>
      <c r="J294" s="758">
        <f>SUMIF(H16:H268,"es",J16:J268)</f>
        <v>637.70000000000005</v>
      </c>
      <c r="K294" s="152">
        <f>SUMIF(H16:H268,"es",K16:K268)</f>
        <v>3386.5</v>
      </c>
      <c r="L294" s="151">
        <f>SUMIF(H16:H268,"es",L16:L268)</f>
        <v>7130.7</v>
      </c>
      <c r="M294" s="565"/>
      <c r="N294" s="565"/>
      <c r="O294" s="565"/>
      <c r="P294" s="18"/>
      <c r="Q294" s="24"/>
    </row>
    <row r="295" spans="1:17" ht="15.75" thickBot="1" x14ac:dyDescent="0.3">
      <c r="A295" s="1730" t="s">
        <v>68</v>
      </c>
      <c r="B295" s="1731"/>
      <c r="C295" s="1731"/>
      <c r="D295" s="1731"/>
      <c r="E295" s="1731"/>
      <c r="F295" s="1731"/>
      <c r="G295" s="1732"/>
      <c r="H295" s="1732"/>
      <c r="I295" s="85">
        <f>I276+I291</f>
        <v>80798.899999999994</v>
      </c>
      <c r="J295" s="764">
        <f>J276+J291</f>
        <v>85912.5</v>
      </c>
      <c r="K295" s="171">
        <f>K276+K291</f>
        <v>89168</v>
      </c>
      <c r="L295" s="164">
        <f>L276+L291</f>
        <v>98605.4</v>
      </c>
      <c r="M295" s="667"/>
      <c r="N295" s="667"/>
      <c r="O295" s="667"/>
      <c r="P295" s="24"/>
      <c r="Q295" s="205"/>
    </row>
    <row r="296" spans="1:17" x14ac:dyDescent="0.25">
      <c r="G296" s="364"/>
      <c r="H296" s="363"/>
      <c r="I296" s="363"/>
      <c r="J296" s="751"/>
      <c r="K296" s="751"/>
      <c r="L296" s="751"/>
      <c r="M296" s="668"/>
      <c r="N296" s="668"/>
      <c r="O296" s="668"/>
      <c r="P296" s="205"/>
      <c r="Q296" s="205"/>
    </row>
    <row r="297" spans="1:17" x14ac:dyDescent="0.25">
      <c r="J297" s="668"/>
      <c r="K297" s="668"/>
      <c r="L297" s="668"/>
      <c r="M297" s="205"/>
      <c r="N297" s="99"/>
      <c r="O297" s="581"/>
      <c r="P297" s="581"/>
    </row>
    <row r="298" spans="1:17" x14ac:dyDescent="0.25">
      <c r="H298" s="206"/>
      <c r="I298" s="206"/>
      <c r="J298" s="206"/>
      <c r="K298" s="206"/>
      <c r="L298" s="206"/>
      <c r="M298" s="99"/>
      <c r="N298" s="205"/>
      <c r="O298" s="581"/>
      <c r="P298" s="581"/>
    </row>
    <row r="299" spans="1:17" x14ac:dyDescent="0.25">
      <c r="M299" s="205"/>
      <c r="N299" s="205"/>
      <c r="O299" s="99"/>
      <c r="P299" s="99"/>
    </row>
    <row r="300" spans="1:17" x14ac:dyDescent="0.25">
      <c r="M300" s="205" t="s">
        <v>150</v>
      </c>
      <c r="O300" s="581"/>
      <c r="P300" s="581"/>
    </row>
    <row r="301" spans="1:17" x14ac:dyDescent="0.25">
      <c r="O301" s="581"/>
      <c r="P301" s="581"/>
    </row>
    <row r="306" spans="9:10" x14ac:dyDescent="0.25">
      <c r="J306" s="810"/>
    </row>
    <row r="308" spans="9:10" x14ac:dyDescent="0.25">
      <c r="I308" s="810"/>
    </row>
    <row r="309" spans="9:10" x14ac:dyDescent="0.25">
      <c r="I309" s="810"/>
    </row>
  </sheetData>
  <mergeCells count="284">
    <mergeCell ref="R55:S55"/>
    <mergeCell ref="E77:E78"/>
    <mergeCell ref="R155:S157"/>
    <mergeCell ref="R233:S233"/>
    <mergeCell ref="R237:S237"/>
    <mergeCell ref="R231:S231"/>
    <mergeCell ref="D175:D176"/>
    <mergeCell ref="E175:E176"/>
    <mergeCell ref="F175:F176"/>
    <mergeCell ref="M175:M176"/>
    <mergeCell ref="N175:N176"/>
    <mergeCell ref="D186:D187"/>
    <mergeCell ref="E186:E187"/>
    <mergeCell ref="F186:F187"/>
    <mergeCell ref="M186:M187"/>
    <mergeCell ref="M201:M202"/>
    <mergeCell ref="M223:M224"/>
    <mergeCell ref="E231:E232"/>
    <mergeCell ref="G231:G232"/>
    <mergeCell ref="E233:E236"/>
    <mergeCell ref="E237:E238"/>
    <mergeCell ref="M194:M195"/>
    <mergeCell ref="N184:N185"/>
    <mergeCell ref="E75:E76"/>
    <mergeCell ref="A68:A71"/>
    <mergeCell ref="B68:B71"/>
    <mergeCell ref="C68:C71"/>
    <mergeCell ref="G68:G71"/>
    <mergeCell ref="A72:A74"/>
    <mergeCell ref="B72:B74"/>
    <mergeCell ref="C72:C74"/>
    <mergeCell ref="D72:D74"/>
    <mergeCell ref="G15:G17"/>
    <mergeCell ref="E15:E23"/>
    <mergeCell ref="D15:D23"/>
    <mergeCell ref="F15:F21"/>
    <mergeCell ref="G72:G74"/>
    <mergeCell ref="C49:C50"/>
    <mergeCell ref="B53:B56"/>
    <mergeCell ref="C53:C56"/>
    <mergeCell ref="A57:A59"/>
    <mergeCell ref="B57:B59"/>
    <mergeCell ref="C57:C59"/>
    <mergeCell ref="A53:A56"/>
    <mergeCell ref="M72:M74"/>
    <mergeCell ref="E49:E50"/>
    <mergeCell ref="F49:F50"/>
    <mergeCell ref="E44:E47"/>
    <mergeCell ref="M44:M46"/>
    <mergeCell ref="M58:M59"/>
    <mergeCell ref="E51:E52"/>
    <mergeCell ref="G51:G52"/>
    <mergeCell ref="M51:M52"/>
    <mergeCell ref="F65:F67"/>
    <mergeCell ref="G65:G67"/>
    <mergeCell ref="M65:M67"/>
    <mergeCell ref="E53:E56"/>
    <mergeCell ref="G53:G56"/>
    <mergeCell ref="M53:M56"/>
    <mergeCell ref="E57:E59"/>
    <mergeCell ref="M70:M71"/>
    <mergeCell ref="M33:M34"/>
    <mergeCell ref="H1:Q1"/>
    <mergeCell ref="O8:Q8"/>
    <mergeCell ref="Q150:Q151"/>
    <mergeCell ref="A3:Q3"/>
    <mergeCell ref="A4:Q4"/>
    <mergeCell ref="A5:Q5"/>
    <mergeCell ref="M17:M18"/>
    <mergeCell ref="A7:A9"/>
    <mergeCell ref="B7:B9"/>
    <mergeCell ref="C7:C9"/>
    <mergeCell ref="D7:D9"/>
    <mergeCell ref="E7:E9"/>
    <mergeCell ref="E40:E42"/>
    <mergeCell ref="M41:M42"/>
    <mergeCell ref="A6:Q6"/>
    <mergeCell ref="M7:Q7"/>
    <mergeCell ref="N8:N9"/>
    <mergeCell ref="M78:M79"/>
    <mergeCell ref="J7:J9"/>
    <mergeCell ref="K7:K9"/>
    <mergeCell ref="L7:L9"/>
    <mergeCell ref="E72:E74"/>
    <mergeCell ref="F72:F74"/>
    <mergeCell ref="M15:M16"/>
    <mergeCell ref="N72:N74"/>
    <mergeCell ref="M8:M9"/>
    <mergeCell ref="F7:F9"/>
    <mergeCell ref="G7:G9"/>
    <mergeCell ref="H7:H9"/>
    <mergeCell ref="I7:I9"/>
    <mergeCell ref="C13:N13"/>
    <mergeCell ref="A10:N10"/>
    <mergeCell ref="A11:N11"/>
    <mergeCell ref="M22:M23"/>
    <mergeCell ref="F25:F26"/>
    <mergeCell ref="M29:M30"/>
    <mergeCell ref="E31:E34"/>
    <mergeCell ref="E35:E36"/>
    <mergeCell ref="M35:M36"/>
    <mergeCell ref="A37:A39"/>
    <mergeCell ref="B37:B39"/>
    <mergeCell ref="E37:E39"/>
    <mergeCell ref="M37:M38"/>
    <mergeCell ref="F38:F39"/>
    <mergeCell ref="F48:H48"/>
    <mergeCell ref="A49:A50"/>
    <mergeCell ref="B49:B50"/>
    <mergeCell ref="N60:N61"/>
    <mergeCell ref="N65:N67"/>
    <mergeCell ref="A62:A64"/>
    <mergeCell ref="B62:B64"/>
    <mergeCell ref="C62:C64"/>
    <mergeCell ref="E62:E64"/>
    <mergeCell ref="G62:G64"/>
    <mergeCell ref="M62:M64"/>
    <mergeCell ref="F60:F61"/>
    <mergeCell ref="G60:G61"/>
    <mergeCell ref="M60:M61"/>
    <mergeCell ref="A60:A61"/>
    <mergeCell ref="B60:B61"/>
    <mergeCell ref="C60:C61"/>
    <mergeCell ref="D60:D61"/>
    <mergeCell ref="E60:E61"/>
    <mergeCell ref="A65:A67"/>
    <mergeCell ref="B65:B67"/>
    <mergeCell ref="C65:C67"/>
    <mergeCell ref="D65:D67"/>
    <mergeCell ref="E65:E67"/>
    <mergeCell ref="O143:O144"/>
    <mergeCell ref="P143:P144"/>
    <mergeCell ref="Q143:Q144"/>
    <mergeCell ref="G87:G94"/>
    <mergeCell ref="C80:H80"/>
    <mergeCell ref="M80:N80"/>
    <mergeCell ref="E82:E83"/>
    <mergeCell ref="G82:G86"/>
    <mergeCell ref="E84:E87"/>
    <mergeCell ref="M84:M85"/>
    <mergeCell ref="N84:N85"/>
    <mergeCell ref="M93:M95"/>
    <mergeCell ref="N93:N94"/>
    <mergeCell ref="O93:O94"/>
    <mergeCell ref="P93:P94"/>
    <mergeCell ref="Q93:Q94"/>
    <mergeCell ref="O116:O117"/>
    <mergeCell ref="P116:P117"/>
    <mergeCell ref="Q116:Q117"/>
    <mergeCell ref="F97:F98"/>
    <mergeCell ref="E101:E102"/>
    <mergeCell ref="M101:M102"/>
    <mergeCell ref="M116:M117"/>
    <mergeCell ref="M143:M144"/>
    <mergeCell ref="A282:H282"/>
    <mergeCell ref="B271:H271"/>
    <mergeCell ref="M271:N271"/>
    <mergeCell ref="A275:H275"/>
    <mergeCell ref="A295:H295"/>
    <mergeCell ref="A289:H289"/>
    <mergeCell ref="A290:H290"/>
    <mergeCell ref="A291:H291"/>
    <mergeCell ref="A292:H292"/>
    <mergeCell ref="A293:H293"/>
    <mergeCell ref="A283:H283"/>
    <mergeCell ref="A284:H284"/>
    <mergeCell ref="A285:H285"/>
    <mergeCell ref="A286:H286"/>
    <mergeCell ref="A287:H287"/>
    <mergeCell ref="A288:H288"/>
    <mergeCell ref="A276:H276"/>
    <mergeCell ref="A277:H277"/>
    <mergeCell ref="A278:H278"/>
    <mergeCell ref="A279:H279"/>
    <mergeCell ref="A281:H281"/>
    <mergeCell ref="A272:M272"/>
    <mergeCell ref="A294:H294"/>
    <mergeCell ref="A280:H280"/>
    <mergeCell ref="C269:H269"/>
    <mergeCell ref="M269:N269"/>
    <mergeCell ref="C270:H270"/>
    <mergeCell ref="M270:N270"/>
    <mergeCell ref="E257:E258"/>
    <mergeCell ref="M257:M258"/>
    <mergeCell ref="E260:E261"/>
    <mergeCell ref="M260:M261"/>
    <mergeCell ref="E250:E252"/>
    <mergeCell ref="G250:G252"/>
    <mergeCell ref="E254:E255"/>
    <mergeCell ref="G254:G255"/>
    <mergeCell ref="M250:M252"/>
    <mergeCell ref="F248:F249"/>
    <mergeCell ref="E263:E265"/>
    <mergeCell ref="M263:M265"/>
    <mergeCell ref="E267:E268"/>
    <mergeCell ref="E208:E211"/>
    <mergeCell ref="F208:F211"/>
    <mergeCell ref="G208:G209"/>
    <mergeCell ref="M210:M211"/>
    <mergeCell ref="G267:G268"/>
    <mergeCell ref="E225:E227"/>
    <mergeCell ref="G225:G227"/>
    <mergeCell ref="M226:M227"/>
    <mergeCell ref="E228:E230"/>
    <mergeCell ref="G229:G230"/>
    <mergeCell ref="G222:G224"/>
    <mergeCell ref="M219:N219"/>
    <mergeCell ref="E244:E249"/>
    <mergeCell ref="E240:H240"/>
    <mergeCell ref="C241:H241"/>
    <mergeCell ref="M241:N241"/>
    <mergeCell ref="E253:H253"/>
    <mergeCell ref="M197:M199"/>
    <mergeCell ref="E189:E191"/>
    <mergeCell ref="M189:M191"/>
    <mergeCell ref="E194:E195"/>
    <mergeCell ref="D184:D185"/>
    <mergeCell ref="E184:E185"/>
    <mergeCell ref="F184:F185"/>
    <mergeCell ref="M184:M185"/>
    <mergeCell ref="E177:E178"/>
    <mergeCell ref="M177:M178"/>
    <mergeCell ref="E192:E193"/>
    <mergeCell ref="G192:G194"/>
    <mergeCell ref="E197:E199"/>
    <mergeCell ref="G168:G169"/>
    <mergeCell ref="E169:E171"/>
    <mergeCell ref="M145:M146"/>
    <mergeCell ref="E127:E128"/>
    <mergeCell ref="E150:E162"/>
    <mergeCell ref="M150:M151"/>
    <mergeCell ref="M158:M160"/>
    <mergeCell ref="G163:G166"/>
    <mergeCell ref="A168:A169"/>
    <mergeCell ref="B168:B169"/>
    <mergeCell ref="C168:C169"/>
    <mergeCell ref="F124:F125"/>
    <mergeCell ref="N179:N180"/>
    <mergeCell ref="E212:E213"/>
    <mergeCell ref="G212:G213"/>
    <mergeCell ref="M212:M213"/>
    <mergeCell ref="D222:D224"/>
    <mergeCell ref="A208:A211"/>
    <mergeCell ref="B208:B211"/>
    <mergeCell ref="C219:H219"/>
    <mergeCell ref="E222:E224"/>
    <mergeCell ref="C220:N220"/>
    <mergeCell ref="C208:C211"/>
    <mergeCell ref="G201:G203"/>
    <mergeCell ref="M204:M205"/>
    <mergeCell ref="E206:E207"/>
    <mergeCell ref="G206:G207"/>
    <mergeCell ref="M206:M207"/>
    <mergeCell ref="E179:E181"/>
    <mergeCell ref="M179:M180"/>
    <mergeCell ref="E182:E183"/>
    <mergeCell ref="M182:M183"/>
    <mergeCell ref="A197:A199"/>
    <mergeCell ref="B197:B199"/>
    <mergeCell ref="E167:H167"/>
    <mergeCell ref="A273:Q273"/>
    <mergeCell ref="A274:E274"/>
    <mergeCell ref="A214:A218"/>
    <mergeCell ref="B214:B218"/>
    <mergeCell ref="C214:C218"/>
    <mergeCell ref="E214:E218"/>
    <mergeCell ref="F214:F218"/>
    <mergeCell ref="G214:G216"/>
    <mergeCell ref="R53:S53"/>
    <mergeCell ref="E89:E91"/>
    <mergeCell ref="R90:S92"/>
    <mergeCell ref="N150:N151"/>
    <mergeCell ref="E129:E130"/>
    <mergeCell ref="E131:E137"/>
    <mergeCell ref="M132:M134"/>
    <mergeCell ref="E138:E149"/>
    <mergeCell ref="M138:M140"/>
    <mergeCell ref="N143:N144"/>
    <mergeCell ref="M169:M171"/>
    <mergeCell ref="M172:M173"/>
    <mergeCell ref="A124:A125"/>
    <mergeCell ref="B124:B125"/>
    <mergeCell ref="C124:C125"/>
    <mergeCell ref="E124:E125"/>
  </mergeCells>
  <pageMargins left="0.78740157480314965" right="0.39370078740157483" top="0.39370078740157483" bottom="0.39370078740157483" header="0" footer="0"/>
  <pageSetup paperSize="9" scale="49" fitToHeight="0" orientation="portrait" r:id="rId1"/>
  <rowBreaks count="5" manualBreakCount="5">
    <brk id="71" max="16" man="1"/>
    <brk id="137" max="16" man="1"/>
    <brk id="205" max="16" man="1"/>
    <brk id="273" max="16" man="1"/>
    <brk id="297" max="1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267"/>
  <sheetViews>
    <sheetView tabSelected="1" zoomScaleNormal="100" zoomScaleSheetLayoutView="100" workbookViewId="0">
      <selection activeCell="A5" sqref="A5:M5"/>
    </sheetView>
  </sheetViews>
  <sheetFormatPr defaultColWidth="9.28515625" defaultRowHeight="15" x14ac:dyDescent="0.25"/>
  <cols>
    <col min="1" max="3" width="3.28515625" style="23" customWidth="1"/>
    <col min="4" max="4" width="25.7109375" style="204" customWidth="1"/>
    <col min="5" max="5" width="4" style="913" customWidth="1"/>
    <col min="6" max="6" width="7.5703125" style="204" customWidth="1"/>
    <col min="7" max="7" width="8.85546875" style="1559" customWidth="1"/>
    <col min="8" max="8" width="9.140625" style="1559" customWidth="1"/>
    <col min="9" max="9" width="8.7109375" style="1559" customWidth="1"/>
    <col min="10" max="10" width="24.85546875" style="204" customWidth="1"/>
    <col min="11" max="11" width="6.85546875" style="580" customWidth="1"/>
    <col min="12" max="12" width="6.5703125" style="580" customWidth="1"/>
    <col min="13" max="13" width="6.7109375" style="58" customWidth="1"/>
    <col min="14" max="16384" width="9.28515625" style="204"/>
  </cols>
  <sheetData>
    <row r="1" spans="1:13" s="32" customFormat="1" ht="35.25" customHeight="1" x14ac:dyDescent="0.25">
      <c r="E1" s="849"/>
      <c r="F1" s="1592"/>
      <c r="G1" s="1592"/>
      <c r="H1" s="1592"/>
      <c r="I1" s="1592"/>
      <c r="J1" s="1946" t="s">
        <v>327</v>
      </c>
      <c r="K1" s="1946"/>
      <c r="L1" s="1946"/>
      <c r="M1" s="1946"/>
    </row>
    <row r="2" spans="1:13" s="32" customFormat="1" ht="18" customHeight="1" x14ac:dyDescent="0.25">
      <c r="E2" s="849"/>
      <c r="F2" s="1302"/>
      <c r="G2" s="1530"/>
      <c r="H2" s="1530"/>
      <c r="I2" s="1530"/>
      <c r="J2" s="1302" t="s">
        <v>328</v>
      </c>
      <c r="K2" s="1302"/>
      <c r="L2" s="1302"/>
      <c r="M2" s="1302"/>
    </row>
    <row r="3" spans="1:13" s="32" customFormat="1" ht="18" customHeight="1" x14ac:dyDescent="0.25">
      <c r="E3" s="849"/>
      <c r="F3" s="1302"/>
      <c r="G3" s="1530"/>
      <c r="H3" s="1530"/>
      <c r="I3" s="1530"/>
      <c r="J3" s="1302"/>
      <c r="K3" s="1302"/>
      <c r="L3" s="1302"/>
      <c r="M3" s="1302"/>
    </row>
    <row r="4" spans="1:13" s="582" customFormat="1" ht="16.5" customHeight="1" x14ac:dyDescent="0.25">
      <c r="A4" s="1840" t="s">
        <v>323</v>
      </c>
      <c r="B4" s="1840"/>
      <c r="C4" s="1840"/>
      <c r="D4" s="1840"/>
      <c r="E4" s="1840"/>
      <c r="F4" s="1840"/>
      <c r="G4" s="1840"/>
      <c r="H4" s="1840"/>
      <c r="I4" s="1840"/>
      <c r="J4" s="1840"/>
      <c r="K4" s="1840"/>
      <c r="L4" s="1840"/>
      <c r="M4" s="1840"/>
    </row>
    <row r="5" spans="1:13" s="22" customFormat="1" ht="16.5" customHeight="1" x14ac:dyDescent="0.25">
      <c r="A5" s="1841" t="s">
        <v>0</v>
      </c>
      <c r="B5" s="1841"/>
      <c r="C5" s="1841"/>
      <c r="D5" s="1841"/>
      <c r="E5" s="1841"/>
      <c r="F5" s="1841"/>
      <c r="G5" s="1841"/>
      <c r="H5" s="1841"/>
      <c r="I5" s="1841"/>
      <c r="J5" s="1841"/>
      <c r="K5" s="1841"/>
      <c r="L5" s="1841"/>
      <c r="M5" s="1841"/>
    </row>
    <row r="6" spans="1:13" s="22" customFormat="1" ht="16.5" customHeight="1" x14ac:dyDescent="0.25">
      <c r="A6" s="1842" t="s">
        <v>1</v>
      </c>
      <c r="B6" s="1842"/>
      <c r="C6" s="1842"/>
      <c r="D6" s="1842"/>
      <c r="E6" s="1842"/>
      <c r="F6" s="1842"/>
      <c r="G6" s="1842"/>
      <c r="H6" s="1842"/>
      <c r="I6" s="1842"/>
      <c r="J6" s="1842"/>
      <c r="K6" s="1842"/>
      <c r="L6" s="1842"/>
      <c r="M6" s="1842"/>
    </row>
    <row r="7" spans="1:13" s="1" customFormat="1" ht="21.75" customHeight="1" thickBot="1" x14ac:dyDescent="0.25">
      <c r="A7" s="1857" t="s">
        <v>2</v>
      </c>
      <c r="B7" s="1857"/>
      <c r="C7" s="1857"/>
      <c r="D7" s="1857"/>
      <c r="E7" s="1857"/>
      <c r="F7" s="1857"/>
      <c r="G7" s="1857"/>
      <c r="H7" s="1857"/>
      <c r="I7" s="1857"/>
      <c r="J7" s="1857"/>
      <c r="K7" s="1857"/>
      <c r="L7" s="1857"/>
      <c r="M7" s="1857"/>
    </row>
    <row r="8" spans="1:13" s="2" customFormat="1" ht="16.899999999999999" customHeight="1" thickBot="1" x14ac:dyDescent="0.3">
      <c r="A8" s="1845" t="s">
        <v>198</v>
      </c>
      <c r="B8" s="1848" t="s">
        <v>3</v>
      </c>
      <c r="C8" s="1851" t="s">
        <v>4</v>
      </c>
      <c r="D8" s="1854" t="s">
        <v>5</v>
      </c>
      <c r="E8" s="1810" t="s">
        <v>199</v>
      </c>
      <c r="F8" s="1816" t="s">
        <v>6</v>
      </c>
      <c r="G8" s="1955" t="s">
        <v>256</v>
      </c>
      <c r="H8" s="1955" t="s">
        <v>201</v>
      </c>
      <c r="I8" s="1866" t="s">
        <v>257</v>
      </c>
      <c r="J8" s="1858" t="s">
        <v>7</v>
      </c>
      <c r="K8" s="1859"/>
      <c r="L8" s="1859"/>
      <c r="M8" s="1860"/>
    </row>
    <row r="9" spans="1:13" s="2" customFormat="1" ht="17.25" customHeight="1" x14ac:dyDescent="0.25">
      <c r="A9" s="1846"/>
      <c r="B9" s="1849"/>
      <c r="C9" s="1852"/>
      <c r="D9" s="1855"/>
      <c r="E9" s="1811"/>
      <c r="F9" s="1817"/>
      <c r="G9" s="1956"/>
      <c r="H9" s="1956"/>
      <c r="I9" s="1867"/>
      <c r="J9" s="1808" t="s">
        <v>5</v>
      </c>
      <c r="K9" s="1952" t="s">
        <v>193</v>
      </c>
      <c r="L9" s="1953"/>
      <c r="M9" s="1954"/>
    </row>
    <row r="10" spans="1:13" s="2" customFormat="1" ht="97.5" customHeight="1" thickBot="1" x14ac:dyDescent="0.3">
      <c r="A10" s="1847"/>
      <c r="B10" s="1850"/>
      <c r="C10" s="1853"/>
      <c r="D10" s="1856"/>
      <c r="E10" s="1812"/>
      <c r="F10" s="1818"/>
      <c r="G10" s="1957"/>
      <c r="H10" s="1957"/>
      <c r="I10" s="1868"/>
      <c r="J10" s="1809"/>
      <c r="K10" s="362" t="s">
        <v>202</v>
      </c>
      <c r="L10" s="1337" t="s">
        <v>203</v>
      </c>
      <c r="M10" s="249" t="s">
        <v>255</v>
      </c>
    </row>
    <row r="11" spans="1:13" s="1" customFormat="1" ht="18" customHeight="1" x14ac:dyDescent="0.25">
      <c r="A11" s="1821" t="s">
        <v>8</v>
      </c>
      <c r="B11" s="1822"/>
      <c r="C11" s="1822"/>
      <c r="D11" s="1822"/>
      <c r="E11" s="1822"/>
      <c r="F11" s="1822"/>
      <c r="G11" s="1822"/>
      <c r="H11" s="1822"/>
      <c r="I11" s="1822"/>
      <c r="J11" s="1822"/>
      <c r="K11" s="1822"/>
      <c r="L11" s="1822"/>
      <c r="M11" s="1950"/>
    </row>
    <row r="12" spans="1:13" s="1" customFormat="1" ht="16.899999999999999" customHeight="1" x14ac:dyDescent="0.25">
      <c r="A12" s="1823" t="s">
        <v>9</v>
      </c>
      <c r="B12" s="1824"/>
      <c r="C12" s="1824"/>
      <c r="D12" s="1824"/>
      <c r="E12" s="1824"/>
      <c r="F12" s="1824"/>
      <c r="G12" s="1824"/>
      <c r="H12" s="1824"/>
      <c r="I12" s="1824"/>
      <c r="J12" s="1824"/>
      <c r="K12" s="1395"/>
      <c r="L12" s="570"/>
      <c r="M12" s="539"/>
    </row>
    <row r="13" spans="1:13" s="2" customFormat="1" ht="16.899999999999999" customHeight="1" x14ac:dyDescent="0.25">
      <c r="A13" s="445" t="s">
        <v>10</v>
      </c>
      <c r="B13" s="441" t="s">
        <v>11</v>
      </c>
      <c r="C13" s="440"/>
      <c r="D13" s="440"/>
      <c r="E13" s="911"/>
      <c r="F13" s="440"/>
      <c r="G13" s="1531"/>
      <c r="H13" s="1531"/>
      <c r="I13" s="1531"/>
      <c r="J13" s="440"/>
      <c r="K13" s="440"/>
      <c r="L13" s="584"/>
      <c r="M13" s="583"/>
    </row>
    <row r="14" spans="1:13" s="2" customFormat="1" ht="25.5" customHeight="1" thickBot="1" x14ac:dyDescent="0.3">
      <c r="A14" s="45" t="s">
        <v>10</v>
      </c>
      <c r="B14" s="70" t="s">
        <v>10</v>
      </c>
      <c r="C14" s="1819" t="s">
        <v>12</v>
      </c>
      <c r="D14" s="1820"/>
      <c r="E14" s="1820"/>
      <c r="F14" s="1820"/>
      <c r="G14" s="1820"/>
      <c r="H14" s="1820"/>
      <c r="I14" s="1820"/>
      <c r="J14" s="1820"/>
      <c r="K14" s="1820"/>
      <c r="L14" s="1820"/>
      <c r="M14" s="1951"/>
    </row>
    <row r="15" spans="1:13" s="2" customFormat="1" ht="14.25" customHeight="1" x14ac:dyDescent="0.25">
      <c r="A15" s="1318" t="s">
        <v>10</v>
      </c>
      <c r="B15" s="5" t="s">
        <v>10</v>
      </c>
      <c r="C15" s="1333" t="s">
        <v>10</v>
      </c>
      <c r="D15" s="1916" t="s">
        <v>278</v>
      </c>
      <c r="E15" s="1422"/>
      <c r="F15" s="318" t="s">
        <v>15</v>
      </c>
      <c r="G15" s="319">
        <v>584.29999999999995</v>
      </c>
      <c r="H15" s="320">
        <v>584.29999999999995</v>
      </c>
      <c r="I15" s="1424">
        <v>584.29999999999995</v>
      </c>
      <c r="J15" s="1444"/>
      <c r="K15" s="1445"/>
      <c r="L15" s="1447"/>
      <c r="M15" s="1448"/>
    </row>
    <row r="16" spans="1:13" s="2" customFormat="1" ht="14.25" customHeight="1" x14ac:dyDescent="0.25">
      <c r="A16" s="1318"/>
      <c r="B16" s="5"/>
      <c r="C16" s="1333"/>
      <c r="D16" s="1917"/>
      <c r="E16" s="418"/>
      <c r="F16" s="1423" t="s">
        <v>170</v>
      </c>
      <c r="G16" s="1425">
        <v>4957.7</v>
      </c>
      <c r="H16" s="1426">
        <v>4957.7</v>
      </c>
      <c r="I16" s="1427">
        <v>4957.7</v>
      </c>
      <c r="J16" s="803"/>
      <c r="K16" s="1446"/>
      <c r="L16" s="837"/>
      <c r="M16" s="1449"/>
    </row>
    <row r="17" spans="1:15" s="2" customFormat="1" ht="15" customHeight="1" x14ac:dyDescent="0.25">
      <c r="A17" s="1318"/>
      <c r="B17" s="5"/>
      <c r="C17" s="1333"/>
      <c r="D17" s="1428"/>
      <c r="E17" s="1429"/>
      <c r="F17" s="789" t="s">
        <v>13</v>
      </c>
      <c r="G17" s="299">
        <v>10636.7</v>
      </c>
      <c r="H17" s="300">
        <v>10636.7</v>
      </c>
      <c r="I17" s="1435">
        <v>10636.7</v>
      </c>
      <c r="J17" s="1511"/>
      <c r="K17" s="1511"/>
      <c r="L17" s="1420"/>
      <c r="M17" s="1421"/>
      <c r="O17" s="327"/>
    </row>
    <row r="18" spans="1:15" s="2" customFormat="1" ht="15" customHeight="1" x14ac:dyDescent="0.25">
      <c r="A18" s="1318"/>
      <c r="B18" s="5"/>
      <c r="C18" s="1333"/>
      <c r="D18" s="1620" t="s">
        <v>14</v>
      </c>
      <c r="E18" s="1927" t="s">
        <v>207</v>
      </c>
      <c r="F18" s="382" t="s">
        <v>175</v>
      </c>
      <c r="G18" s="413">
        <v>1649.5</v>
      </c>
      <c r="H18" s="412">
        <v>1649.5</v>
      </c>
      <c r="I18" s="389">
        <v>1649.5</v>
      </c>
      <c r="J18" s="1947" t="s">
        <v>262</v>
      </c>
      <c r="K18" s="21">
        <v>1073</v>
      </c>
      <c r="L18" s="1313">
        <v>1073</v>
      </c>
      <c r="M18" s="1315">
        <v>1073</v>
      </c>
    </row>
    <row r="19" spans="1:15" s="2" customFormat="1" ht="14.25" customHeight="1" x14ac:dyDescent="0.25">
      <c r="A19" s="1318"/>
      <c r="B19" s="5"/>
      <c r="C19" s="1333"/>
      <c r="D19" s="1620"/>
      <c r="E19" s="1927"/>
      <c r="F19" s="382"/>
      <c r="G19" s="1434"/>
      <c r="H19" s="412"/>
      <c r="I19" s="389"/>
      <c r="J19" s="1948"/>
      <c r="K19" s="1099"/>
      <c r="L19" s="1314"/>
      <c r="M19" s="1308"/>
    </row>
    <row r="20" spans="1:15" s="2" customFormat="1" ht="15.75" customHeight="1" x14ac:dyDescent="0.25">
      <c r="A20" s="1318"/>
      <c r="B20" s="5"/>
      <c r="C20" s="1333"/>
      <c r="D20" s="1620"/>
      <c r="E20" s="1927"/>
      <c r="F20" s="382" t="s">
        <v>175</v>
      </c>
      <c r="G20" s="413">
        <v>2728.2</v>
      </c>
      <c r="H20" s="412">
        <v>2728.2</v>
      </c>
      <c r="I20" s="389">
        <v>2728.2</v>
      </c>
      <c r="J20" s="1843" t="s">
        <v>16</v>
      </c>
      <c r="K20" s="8">
        <v>5320</v>
      </c>
      <c r="L20" s="1312">
        <v>5320</v>
      </c>
      <c r="M20" s="1307">
        <v>5320</v>
      </c>
    </row>
    <row r="21" spans="1:15" s="2" customFormat="1" ht="13.5" customHeight="1" x14ac:dyDescent="0.25">
      <c r="A21" s="1318"/>
      <c r="B21" s="5"/>
      <c r="C21" s="1333"/>
      <c r="D21" s="1620"/>
      <c r="E21" s="1927"/>
      <c r="F21" s="382"/>
      <c r="G21" s="413"/>
      <c r="H21" s="412"/>
      <c r="I21" s="411"/>
      <c r="J21" s="1844"/>
      <c r="K21" s="1099"/>
      <c r="L21" s="585"/>
      <c r="M21" s="1308"/>
    </row>
    <row r="22" spans="1:15" s="2" customFormat="1" ht="40.5" customHeight="1" x14ac:dyDescent="0.25">
      <c r="A22" s="1318"/>
      <c r="B22" s="5"/>
      <c r="C22" s="1333"/>
      <c r="D22" s="1620"/>
      <c r="E22" s="1927"/>
      <c r="F22" s="382" t="s">
        <v>175</v>
      </c>
      <c r="G22" s="413">
        <v>335.4</v>
      </c>
      <c r="H22" s="412">
        <v>335.4</v>
      </c>
      <c r="I22" s="389">
        <v>335.4</v>
      </c>
      <c r="J22" s="974" t="s">
        <v>263</v>
      </c>
      <c r="K22" s="8">
        <v>70</v>
      </c>
      <c r="L22" s="1312">
        <v>70</v>
      </c>
      <c r="M22" s="1315">
        <v>70</v>
      </c>
    </row>
    <row r="23" spans="1:15" s="2" customFormat="1" ht="51.75" customHeight="1" x14ac:dyDescent="0.25">
      <c r="A23" s="1318"/>
      <c r="B23" s="5"/>
      <c r="C23" s="1333"/>
      <c r="D23" s="1620"/>
      <c r="E23" s="1927"/>
      <c r="F23" s="410" t="s">
        <v>174</v>
      </c>
      <c r="G23" s="413">
        <v>1045.4000000000001</v>
      </c>
      <c r="H23" s="412">
        <v>1045.4000000000001</v>
      </c>
      <c r="I23" s="389">
        <v>1045.4000000000001</v>
      </c>
      <c r="J23" s="973" t="s">
        <v>264</v>
      </c>
      <c r="K23" s="669">
        <v>4</v>
      </c>
      <c r="L23" s="143">
        <v>4</v>
      </c>
      <c r="M23" s="230">
        <v>4</v>
      </c>
    </row>
    <row r="24" spans="1:15" s="2" customFormat="1" ht="27.75" customHeight="1" x14ac:dyDescent="0.25">
      <c r="A24" s="1318"/>
      <c r="B24" s="5"/>
      <c r="C24" s="1333"/>
      <c r="D24" s="1620"/>
      <c r="E24" s="1927"/>
      <c r="F24" s="410"/>
      <c r="G24" s="1434"/>
      <c r="H24" s="412"/>
      <c r="I24" s="411"/>
      <c r="J24" s="975" t="s">
        <v>75</v>
      </c>
      <c r="K24" s="72">
        <v>200</v>
      </c>
      <c r="L24" s="143">
        <v>200</v>
      </c>
      <c r="M24" s="230">
        <v>200</v>
      </c>
    </row>
    <row r="25" spans="1:15" s="2" customFormat="1" ht="27.75" customHeight="1" x14ac:dyDescent="0.25">
      <c r="A25" s="1318"/>
      <c r="B25" s="5"/>
      <c r="C25" s="1333"/>
      <c r="D25" s="1620"/>
      <c r="E25" s="366"/>
      <c r="F25" s="382" t="s">
        <v>174</v>
      </c>
      <c r="G25" s="413">
        <v>473.8</v>
      </c>
      <c r="H25" s="412">
        <v>473.8</v>
      </c>
      <c r="I25" s="389">
        <v>473.8</v>
      </c>
      <c r="J25" s="1825" t="s">
        <v>76</v>
      </c>
      <c r="K25" s="8">
        <v>154</v>
      </c>
      <c r="L25" s="1312">
        <v>154</v>
      </c>
      <c r="M25" s="1307">
        <v>154</v>
      </c>
    </row>
    <row r="26" spans="1:15" s="2" customFormat="1" ht="23.25" customHeight="1" x14ac:dyDescent="0.25">
      <c r="A26" s="1318"/>
      <c r="B26" s="5"/>
      <c r="C26" s="1333"/>
      <c r="D26" s="1885"/>
      <c r="E26" s="1401"/>
      <c r="F26" s="1436"/>
      <c r="G26" s="1437"/>
      <c r="H26" s="1438"/>
      <c r="I26" s="1439"/>
      <c r="J26" s="1826"/>
      <c r="K26" s="1311"/>
      <c r="L26" s="1314"/>
      <c r="M26" s="1308"/>
    </row>
    <row r="27" spans="1:15" s="2" customFormat="1" ht="54.75" customHeight="1" x14ac:dyDescent="0.25">
      <c r="A27" s="1318"/>
      <c r="B27" s="5"/>
      <c r="C27" s="1333"/>
      <c r="D27" s="1353" t="s">
        <v>18</v>
      </c>
      <c r="E27" s="1322" t="s">
        <v>207</v>
      </c>
      <c r="F27" s="410" t="s">
        <v>174</v>
      </c>
      <c r="G27" s="413">
        <v>1079.7</v>
      </c>
      <c r="H27" s="412">
        <v>1079.7</v>
      </c>
      <c r="I27" s="389">
        <v>1079.7</v>
      </c>
      <c r="J27" s="1317" t="s">
        <v>140</v>
      </c>
      <c r="K27" s="21">
        <v>723</v>
      </c>
      <c r="L27" s="143">
        <v>723</v>
      </c>
      <c r="M27" s="230">
        <v>723</v>
      </c>
    </row>
    <row r="28" spans="1:15" s="2" customFormat="1" ht="54.75" customHeight="1" x14ac:dyDescent="0.25">
      <c r="A28" s="1318"/>
      <c r="B28" s="5"/>
      <c r="C28" s="1333"/>
      <c r="D28" s="1353"/>
      <c r="E28" s="1949" t="s">
        <v>208</v>
      </c>
      <c r="F28" s="410" t="s">
        <v>174</v>
      </c>
      <c r="G28" s="413">
        <v>1031.8</v>
      </c>
      <c r="H28" s="412">
        <v>1031.8</v>
      </c>
      <c r="I28" s="389">
        <v>1031.8</v>
      </c>
      <c r="J28" s="103" t="s">
        <v>141</v>
      </c>
      <c r="K28" s="8">
        <v>65</v>
      </c>
      <c r="L28" s="1312">
        <v>65</v>
      </c>
      <c r="M28" s="230">
        <v>65</v>
      </c>
    </row>
    <row r="29" spans="1:15" s="2" customFormat="1" ht="54" customHeight="1" x14ac:dyDescent="0.25">
      <c r="A29" s="1318"/>
      <c r="B29" s="5"/>
      <c r="C29" s="1333"/>
      <c r="D29" s="1353"/>
      <c r="E29" s="1949"/>
      <c r="F29" s="410" t="s">
        <v>174</v>
      </c>
      <c r="G29" s="1434">
        <v>1818.6</v>
      </c>
      <c r="H29" s="412">
        <v>1818.6</v>
      </c>
      <c r="I29" s="389">
        <v>1818.6</v>
      </c>
      <c r="J29" s="1350" t="s">
        <v>185</v>
      </c>
      <c r="K29" s="72">
        <v>123</v>
      </c>
      <c r="L29" s="143">
        <v>123</v>
      </c>
      <c r="M29" s="230">
        <v>123</v>
      </c>
    </row>
    <row r="30" spans="1:15" s="2" customFormat="1" ht="51.75" customHeight="1" x14ac:dyDescent="0.25">
      <c r="A30" s="1318"/>
      <c r="B30" s="5"/>
      <c r="C30" s="1333"/>
      <c r="D30" s="1353"/>
      <c r="E30" s="367"/>
      <c r="F30" s="410" t="s">
        <v>174</v>
      </c>
      <c r="G30" s="413">
        <v>322</v>
      </c>
      <c r="H30" s="412">
        <v>322</v>
      </c>
      <c r="I30" s="389">
        <v>322</v>
      </c>
      <c r="J30" s="1354" t="s">
        <v>142</v>
      </c>
      <c r="K30" s="1099">
        <v>32</v>
      </c>
      <c r="L30" s="1314">
        <v>32</v>
      </c>
      <c r="M30" s="230">
        <v>32</v>
      </c>
    </row>
    <row r="31" spans="1:15" s="2" customFormat="1" ht="52.5" customHeight="1" x14ac:dyDescent="0.25">
      <c r="A31" s="1318"/>
      <c r="B31" s="5"/>
      <c r="C31" s="1333"/>
      <c r="D31" s="1353"/>
      <c r="E31" s="367"/>
      <c r="F31" s="410" t="s">
        <v>174</v>
      </c>
      <c r="G31" s="413">
        <v>598.1</v>
      </c>
      <c r="H31" s="412">
        <v>598.1</v>
      </c>
      <c r="I31" s="389">
        <v>598.1</v>
      </c>
      <c r="J31" s="103" t="s">
        <v>186</v>
      </c>
      <c r="K31" s="1099">
        <v>35</v>
      </c>
      <c r="L31" s="1314">
        <v>35</v>
      </c>
      <c r="M31" s="230">
        <v>35</v>
      </c>
    </row>
    <row r="32" spans="1:15" s="2" customFormat="1" ht="64.5" customHeight="1" x14ac:dyDescent="0.25">
      <c r="A32" s="1318"/>
      <c r="B32" s="5"/>
      <c r="C32" s="1333"/>
      <c r="D32" s="1373"/>
      <c r="E32" s="1430"/>
      <c r="F32" s="410" t="s">
        <v>174</v>
      </c>
      <c r="G32" s="413">
        <v>52.7</v>
      </c>
      <c r="H32" s="412">
        <v>52.7</v>
      </c>
      <c r="I32" s="389">
        <v>52.7</v>
      </c>
      <c r="J32" s="1324" t="s">
        <v>143</v>
      </c>
      <c r="K32" s="8">
        <v>8</v>
      </c>
      <c r="L32" s="1312">
        <v>8</v>
      </c>
      <c r="M32" s="1307">
        <v>8</v>
      </c>
    </row>
    <row r="33" spans="1:15" s="2" customFormat="1" ht="29.25" customHeight="1" x14ac:dyDescent="0.25">
      <c r="A33" s="1318"/>
      <c r="B33" s="5"/>
      <c r="C33" s="1333"/>
      <c r="D33" s="1626" t="s">
        <v>19</v>
      </c>
      <c r="E33" s="1431" t="s">
        <v>207</v>
      </c>
      <c r="F33" s="382" t="s">
        <v>174</v>
      </c>
      <c r="G33" s="413">
        <v>1360.4</v>
      </c>
      <c r="H33" s="412">
        <v>1360.4</v>
      </c>
      <c r="I33" s="389">
        <v>1360.4</v>
      </c>
      <c r="J33" s="55" t="s">
        <v>317</v>
      </c>
      <c r="K33" s="72">
        <v>53</v>
      </c>
      <c r="L33" s="143">
        <v>53</v>
      </c>
      <c r="M33" s="230">
        <v>53</v>
      </c>
    </row>
    <row r="34" spans="1:15" s="2" customFormat="1" ht="29.25" customHeight="1" x14ac:dyDescent="0.25">
      <c r="A34" s="1318"/>
      <c r="B34" s="5"/>
      <c r="C34" s="1333"/>
      <c r="D34" s="1628"/>
      <c r="E34" s="1432"/>
      <c r="F34" s="382" t="s">
        <v>174</v>
      </c>
      <c r="G34" s="413">
        <v>272</v>
      </c>
      <c r="H34" s="412">
        <v>272</v>
      </c>
      <c r="I34" s="389">
        <v>272</v>
      </c>
      <c r="J34" s="55" t="s">
        <v>318</v>
      </c>
      <c r="K34" s="72">
        <v>14</v>
      </c>
      <c r="L34" s="143">
        <v>14</v>
      </c>
      <c r="M34" s="230">
        <v>14</v>
      </c>
    </row>
    <row r="35" spans="1:15" s="2" customFormat="1" ht="19.5" customHeight="1" x14ac:dyDescent="0.25">
      <c r="A35" s="1318"/>
      <c r="B35" s="5"/>
      <c r="C35" s="1333"/>
      <c r="D35" s="1627" t="s">
        <v>21</v>
      </c>
      <c r="E35" s="315" t="s">
        <v>207</v>
      </c>
      <c r="F35" s="410" t="s">
        <v>174</v>
      </c>
      <c r="G35" s="1434">
        <v>2582.1999999999998</v>
      </c>
      <c r="H35" s="412">
        <v>2582.1999999999998</v>
      </c>
      <c r="I35" s="411">
        <v>2582.1999999999998</v>
      </c>
      <c r="J35" s="1830" t="s">
        <v>22</v>
      </c>
      <c r="K35" s="1442">
        <v>6429</v>
      </c>
      <c r="L35" s="1443">
        <v>6429</v>
      </c>
      <c r="M35" s="1315">
        <v>6429</v>
      </c>
    </row>
    <row r="36" spans="1:15" s="2" customFormat="1" ht="31.5" customHeight="1" x14ac:dyDescent="0.25">
      <c r="A36" s="1318"/>
      <c r="B36" s="5"/>
      <c r="C36" s="1333"/>
      <c r="D36" s="1627"/>
      <c r="E36" s="1362" t="s">
        <v>208</v>
      </c>
      <c r="F36" s="1436"/>
      <c r="G36" s="1437"/>
      <c r="H36" s="1438"/>
      <c r="I36" s="1439"/>
      <c r="J36" s="1830"/>
      <c r="K36" s="1099">
        <v>914</v>
      </c>
      <c r="L36" s="1314">
        <v>914</v>
      </c>
      <c r="M36" s="1296">
        <v>914</v>
      </c>
    </row>
    <row r="37" spans="1:15" s="2" customFormat="1" ht="16.899999999999999" customHeight="1" x14ac:dyDescent="0.25">
      <c r="A37" s="1657"/>
      <c r="B37" s="1658"/>
      <c r="C37" s="1327"/>
      <c r="D37" s="1626" t="s">
        <v>23</v>
      </c>
      <c r="E37" s="315" t="s">
        <v>207</v>
      </c>
      <c r="F37" s="382" t="s">
        <v>119</v>
      </c>
      <c r="G37" s="413">
        <v>584.29999999999995</v>
      </c>
      <c r="H37" s="412">
        <v>584.29999999999995</v>
      </c>
      <c r="I37" s="389">
        <v>584.29999999999995</v>
      </c>
      <c r="J37" s="1784" t="s">
        <v>77</v>
      </c>
      <c r="K37" s="8">
        <v>6429</v>
      </c>
      <c r="L37" s="1312">
        <v>6429</v>
      </c>
      <c r="M37" s="1315">
        <v>6429</v>
      </c>
    </row>
    <row r="38" spans="1:15" s="2" customFormat="1" ht="36.75" customHeight="1" x14ac:dyDescent="0.25">
      <c r="A38" s="1657"/>
      <c r="B38" s="1658"/>
      <c r="C38" s="1327"/>
      <c r="D38" s="1628"/>
      <c r="E38" s="419" t="s">
        <v>208</v>
      </c>
      <c r="F38" s="1440"/>
      <c r="G38" s="1441"/>
      <c r="H38" s="1438"/>
      <c r="I38" s="1439"/>
      <c r="J38" s="1785"/>
      <c r="K38" s="289"/>
      <c r="L38" s="150"/>
      <c r="M38" s="1308"/>
    </row>
    <row r="39" spans="1:15" s="1" customFormat="1" ht="12.75" customHeight="1" x14ac:dyDescent="0.25">
      <c r="A39" s="1318"/>
      <c r="B39" s="1319"/>
      <c r="C39" s="1327"/>
      <c r="D39" s="1627" t="s">
        <v>120</v>
      </c>
      <c r="E39" s="315" t="s">
        <v>144</v>
      </c>
      <c r="F39" s="382" t="s">
        <v>175</v>
      </c>
      <c r="G39" s="413">
        <v>148.80000000000001</v>
      </c>
      <c r="H39" s="412">
        <v>148.80000000000001</v>
      </c>
      <c r="I39" s="389">
        <v>148.80000000000001</v>
      </c>
      <c r="J39" s="1784" t="s">
        <v>128</v>
      </c>
      <c r="K39" s="1309">
        <v>14</v>
      </c>
      <c r="L39" s="1312">
        <v>14</v>
      </c>
      <c r="M39" s="1393">
        <v>14</v>
      </c>
    </row>
    <row r="40" spans="1:15" s="1" customFormat="1" ht="11.25" customHeight="1" x14ac:dyDescent="0.25">
      <c r="A40" s="1318"/>
      <c r="B40" s="1319"/>
      <c r="C40" s="1327"/>
      <c r="D40" s="1627"/>
      <c r="E40" s="315" t="s">
        <v>208</v>
      </c>
      <c r="F40" s="382" t="s">
        <v>175</v>
      </c>
      <c r="G40" s="413">
        <v>95.8</v>
      </c>
      <c r="H40" s="412">
        <v>95.8</v>
      </c>
      <c r="I40" s="389">
        <v>95.8</v>
      </c>
      <c r="J40" s="1914"/>
      <c r="K40" s="21"/>
      <c r="L40" s="1313"/>
      <c r="M40" s="1315"/>
    </row>
    <row r="41" spans="1:15" s="1" customFormat="1" ht="13.5" customHeight="1" x14ac:dyDescent="0.25">
      <c r="A41" s="1318"/>
      <c r="B41" s="1319"/>
      <c r="C41" s="1327"/>
      <c r="D41" s="1628"/>
      <c r="E41" s="1362" t="s">
        <v>207</v>
      </c>
      <c r="F41" s="1436"/>
      <c r="G41" s="1437"/>
      <c r="H41" s="1438"/>
      <c r="I41" s="1439"/>
      <c r="J41" s="1785"/>
      <c r="K41" s="1304"/>
      <c r="L41" s="1306"/>
      <c r="M41" s="1398"/>
    </row>
    <row r="42" spans="1:15" s="1" customFormat="1" ht="65.25" customHeight="1" x14ac:dyDescent="0.25">
      <c r="A42" s="1318"/>
      <c r="B42" s="1319"/>
      <c r="C42" s="1327"/>
      <c r="D42" s="1895" t="s">
        <v>191</v>
      </c>
      <c r="E42" s="368" t="s">
        <v>207</v>
      </c>
      <c r="F42" s="414"/>
      <c r="G42" s="415"/>
      <c r="H42" s="416"/>
      <c r="I42" s="417"/>
      <c r="J42" s="314" t="s">
        <v>105</v>
      </c>
      <c r="K42" s="93">
        <v>3200</v>
      </c>
      <c r="L42" s="1305">
        <v>3200</v>
      </c>
      <c r="M42" s="1397">
        <v>3200</v>
      </c>
    </row>
    <row r="43" spans="1:15" s="1" customFormat="1" ht="15" customHeight="1" thickBot="1" x14ac:dyDescent="0.3">
      <c r="A43" s="1330"/>
      <c r="B43" s="1328"/>
      <c r="C43" s="1347"/>
      <c r="D43" s="1912"/>
      <c r="E43" s="1709" t="s">
        <v>17</v>
      </c>
      <c r="F43" s="1833"/>
      <c r="G43" s="809">
        <f>SUM(G15:G17)</f>
        <v>16178.7</v>
      </c>
      <c r="H43" s="333">
        <f>SUM(H15:H17)</f>
        <v>16178.7</v>
      </c>
      <c r="I43" s="690">
        <f>SUM(I15:I17)</f>
        <v>16178.7</v>
      </c>
      <c r="J43" s="767"/>
      <c r="K43" s="386"/>
      <c r="L43" s="1352"/>
      <c r="M43" s="455"/>
    </row>
    <row r="44" spans="1:15" s="2" customFormat="1" ht="54.75" customHeight="1" x14ac:dyDescent="0.25">
      <c r="A44" s="1789" t="s">
        <v>10</v>
      </c>
      <c r="B44" s="1791" t="s">
        <v>10</v>
      </c>
      <c r="C44" s="1888" t="s">
        <v>25</v>
      </c>
      <c r="D44" s="1796" t="s">
        <v>315</v>
      </c>
      <c r="E44" s="1869" t="s">
        <v>207</v>
      </c>
      <c r="F44" s="51" t="s">
        <v>26</v>
      </c>
      <c r="G44" s="401">
        <v>10700.9</v>
      </c>
      <c r="H44" s="180">
        <v>10700.9</v>
      </c>
      <c r="I44" s="1230">
        <v>10700.9</v>
      </c>
      <c r="J44" s="52" t="s">
        <v>129</v>
      </c>
      <c r="K44" s="654">
        <v>4269</v>
      </c>
      <c r="L44" s="260">
        <v>4269</v>
      </c>
      <c r="M44" s="540">
        <v>4269</v>
      </c>
    </row>
    <row r="45" spans="1:15" s="2" customFormat="1" ht="16.5" customHeight="1" thickBot="1" x14ac:dyDescent="0.3">
      <c r="A45" s="1790"/>
      <c r="B45" s="1792"/>
      <c r="C45" s="1889"/>
      <c r="D45" s="1797"/>
      <c r="E45" s="1870"/>
      <c r="F45" s="36" t="s">
        <v>17</v>
      </c>
      <c r="G45" s="678">
        <f t="shared" ref="G45:I45" si="0">+G44</f>
        <v>10700.9</v>
      </c>
      <c r="H45" s="124">
        <f t="shared" si="0"/>
        <v>10700.9</v>
      </c>
      <c r="I45" s="178">
        <f t="shared" si="0"/>
        <v>10700.9</v>
      </c>
      <c r="J45" s="20"/>
      <c r="K45" s="386"/>
      <c r="L45" s="1352"/>
      <c r="M45" s="455"/>
    </row>
    <row r="46" spans="1:15" s="2" customFormat="1" ht="18.75" customHeight="1" x14ac:dyDescent="0.25">
      <c r="A46" s="1329" t="s">
        <v>10</v>
      </c>
      <c r="B46" s="4" t="s">
        <v>10</v>
      </c>
      <c r="C46" s="1399" t="s">
        <v>27</v>
      </c>
      <c r="D46" s="1796" t="s">
        <v>28</v>
      </c>
      <c r="E46" s="1340" t="s">
        <v>207</v>
      </c>
      <c r="F46" s="29" t="s">
        <v>26</v>
      </c>
      <c r="G46" s="1297">
        <v>36621.800000000003</v>
      </c>
      <c r="H46" s="634">
        <v>36621.800000000003</v>
      </c>
      <c r="I46" s="134">
        <v>36621.800000000003</v>
      </c>
      <c r="J46" s="1876" t="s">
        <v>129</v>
      </c>
      <c r="K46" s="173">
        <v>37818</v>
      </c>
      <c r="L46" s="260">
        <v>37818</v>
      </c>
      <c r="M46" s="540">
        <v>37818</v>
      </c>
    </row>
    <row r="47" spans="1:15" s="2" customFormat="1" ht="16.5" customHeight="1" thickBot="1" x14ac:dyDescent="0.3">
      <c r="A47" s="1330"/>
      <c r="B47" s="10"/>
      <c r="C47" s="1334"/>
      <c r="D47" s="1797"/>
      <c r="E47" s="917"/>
      <c r="F47" s="36" t="s">
        <v>17</v>
      </c>
      <c r="G47" s="7">
        <f t="shared" ref="G47:I47" si="1">+G46</f>
        <v>36621.800000000003</v>
      </c>
      <c r="H47" s="124">
        <f t="shared" si="1"/>
        <v>36621.800000000003</v>
      </c>
      <c r="I47" s="333">
        <f t="shared" si="1"/>
        <v>36621.800000000003</v>
      </c>
      <c r="J47" s="1877"/>
      <c r="K47" s="289"/>
      <c r="L47" s="1352"/>
      <c r="M47" s="455"/>
    </row>
    <row r="48" spans="1:15" s="1" customFormat="1" ht="15" customHeight="1" x14ac:dyDescent="0.25">
      <c r="A48" s="1789" t="s">
        <v>10</v>
      </c>
      <c r="B48" s="1791" t="s">
        <v>10</v>
      </c>
      <c r="C48" s="1606" t="s">
        <v>29</v>
      </c>
      <c r="D48" s="1805" t="s">
        <v>100</v>
      </c>
      <c r="E48" s="1340" t="s">
        <v>207</v>
      </c>
      <c r="F48" s="1244" t="s">
        <v>15</v>
      </c>
      <c r="G48" s="401">
        <v>1455.4</v>
      </c>
      <c r="H48" s="180">
        <v>1505.4</v>
      </c>
      <c r="I48" s="1230">
        <v>1505.4</v>
      </c>
      <c r="J48" s="1879" t="s">
        <v>101</v>
      </c>
      <c r="K48" s="654">
        <v>967</v>
      </c>
      <c r="L48" s="150">
        <v>967</v>
      </c>
      <c r="M48" s="1345">
        <v>967</v>
      </c>
      <c r="N48" s="1617"/>
      <c r="O48" s="1618"/>
    </row>
    <row r="49" spans="1:15" s="1" customFormat="1" ht="16.5" customHeight="1" x14ac:dyDescent="0.25">
      <c r="A49" s="1657"/>
      <c r="B49" s="1658"/>
      <c r="C49" s="1607"/>
      <c r="D49" s="1692"/>
      <c r="E49" s="1322"/>
      <c r="F49" s="941" t="s">
        <v>96</v>
      </c>
      <c r="G49" s="595">
        <v>50</v>
      </c>
      <c r="H49" s="707"/>
      <c r="I49" s="1243"/>
      <c r="J49" s="1830"/>
      <c r="K49" s="289"/>
      <c r="L49" s="150"/>
      <c r="M49" s="1345"/>
      <c r="N49" s="1370"/>
      <c r="O49" s="1371"/>
    </row>
    <row r="50" spans="1:15" s="1" customFormat="1" ht="25.5" customHeight="1" x14ac:dyDescent="0.2">
      <c r="A50" s="1657"/>
      <c r="B50" s="1658"/>
      <c r="C50" s="1607"/>
      <c r="D50" s="1692"/>
      <c r="E50" s="914"/>
      <c r="F50" s="34" t="s">
        <v>170</v>
      </c>
      <c r="G50" s="657">
        <v>69.5</v>
      </c>
      <c r="H50" s="296">
        <v>69.5</v>
      </c>
      <c r="I50" s="284">
        <v>69.5</v>
      </c>
      <c r="J50" s="1830"/>
      <c r="K50" s="1310"/>
      <c r="L50" s="1313"/>
      <c r="M50" s="1315"/>
      <c r="N50" s="1890"/>
      <c r="O50" s="1891"/>
    </row>
    <row r="51" spans="1:15" s="2" customFormat="1" ht="14.25" customHeight="1" thickBot="1" x14ac:dyDescent="0.3">
      <c r="A51" s="1790"/>
      <c r="B51" s="1792"/>
      <c r="C51" s="1608"/>
      <c r="D51" s="1695"/>
      <c r="E51" s="917"/>
      <c r="F51" s="36" t="s">
        <v>17</v>
      </c>
      <c r="G51" s="678">
        <f>SUM(G48:G50)</f>
        <v>1574.9</v>
      </c>
      <c r="H51" s="178">
        <f>SUM(H48:H50)</f>
        <v>1574.9</v>
      </c>
      <c r="I51" s="679">
        <f>SUM(I48:I50)</f>
        <v>1574.9</v>
      </c>
      <c r="J51" s="1880"/>
      <c r="K51" s="1405"/>
      <c r="L51" s="587"/>
      <c r="M51" s="588"/>
    </row>
    <row r="52" spans="1:15" s="1" customFormat="1" ht="38.25" customHeight="1" x14ac:dyDescent="0.25">
      <c r="A52" s="1789" t="s">
        <v>10</v>
      </c>
      <c r="B52" s="1791" t="s">
        <v>10</v>
      </c>
      <c r="C52" s="1606" t="s">
        <v>30</v>
      </c>
      <c r="D52" s="1796" t="s">
        <v>114</v>
      </c>
      <c r="E52" s="1340" t="s">
        <v>207</v>
      </c>
      <c r="F52" s="61" t="s">
        <v>13</v>
      </c>
      <c r="G52" s="1298">
        <v>437.3</v>
      </c>
      <c r="H52" s="295">
        <v>437.3</v>
      </c>
      <c r="I52" s="294">
        <v>437.3</v>
      </c>
      <c r="J52" s="198" t="s">
        <v>113</v>
      </c>
      <c r="K52" s="680">
        <v>100</v>
      </c>
      <c r="L52" s="148">
        <v>100</v>
      </c>
      <c r="M52" s="229">
        <v>100</v>
      </c>
    </row>
    <row r="53" spans="1:15" s="1" customFormat="1" ht="34.5" customHeight="1" x14ac:dyDescent="0.25">
      <c r="A53" s="1657"/>
      <c r="B53" s="1658"/>
      <c r="C53" s="1607"/>
      <c r="D53" s="1627"/>
      <c r="E53" s="914"/>
      <c r="F53" s="62"/>
      <c r="G53" s="598"/>
      <c r="H53" s="300"/>
      <c r="I53" s="299"/>
      <c r="J53" s="1873" t="s">
        <v>173</v>
      </c>
      <c r="K53" s="289">
        <v>50</v>
      </c>
      <c r="L53" s="1305">
        <v>50</v>
      </c>
      <c r="M53" s="1397">
        <v>50</v>
      </c>
    </row>
    <row r="54" spans="1:15" s="2" customFormat="1" ht="13.5" customHeight="1" thickBot="1" x14ac:dyDescent="0.3">
      <c r="A54" s="1790"/>
      <c r="B54" s="1792"/>
      <c r="C54" s="1608"/>
      <c r="D54" s="1797"/>
      <c r="E54" s="917"/>
      <c r="F54" s="36" t="s">
        <v>17</v>
      </c>
      <c r="G54" s="9">
        <f t="shared" ref="G54:I54" si="2">+G52+G53</f>
        <v>437.3</v>
      </c>
      <c r="H54" s="689">
        <f t="shared" si="2"/>
        <v>437.3</v>
      </c>
      <c r="I54" s="679">
        <f t="shared" si="2"/>
        <v>437.3</v>
      </c>
      <c r="J54" s="1799"/>
      <c r="K54" s="681"/>
      <c r="L54" s="1313"/>
      <c r="M54" s="233"/>
    </row>
    <row r="55" spans="1:15" s="1" customFormat="1" ht="31.5" customHeight="1" x14ac:dyDescent="0.25">
      <c r="A55" s="1789" t="s">
        <v>10</v>
      </c>
      <c r="B55" s="1791" t="s">
        <v>10</v>
      </c>
      <c r="C55" s="1793" t="s">
        <v>41</v>
      </c>
      <c r="D55" s="1796" t="s">
        <v>171</v>
      </c>
      <c r="E55" s="1612" t="s">
        <v>207</v>
      </c>
      <c r="F55" s="447" t="s">
        <v>13</v>
      </c>
      <c r="G55" s="597">
        <v>57.9</v>
      </c>
      <c r="H55" s="298">
        <v>57.9</v>
      </c>
      <c r="I55" s="1527">
        <v>57.9</v>
      </c>
      <c r="J55" s="1798" t="s">
        <v>172</v>
      </c>
      <c r="K55" s="1310">
        <v>4</v>
      </c>
      <c r="L55" s="148">
        <v>4</v>
      </c>
      <c r="M55" s="1315">
        <v>4</v>
      </c>
    </row>
    <row r="56" spans="1:15" s="1" customFormat="1" ht="13.5" thickBot="1" x14ac:dyDescent="0.3">
      <c r="A56" s="1790"/>
      <c r="B56" s="1792"/>
      <c r="C56" s="1795"/>
      <c r="D56" s="1797"/>
      <c r="E56" s="1614"/>
      <c r="F56" s="1528" t="s">
        <v>17</v>
      </c>
      <c r="G56" s="682">
        <f t="shared" ref="G56:I56" si="3">G55</f>
        <v>57.9</v>
      </c>
      <c r="H56" s="129">
        <f t="shared" si="3"/>
        <v>57.9</v>
      </c>
      <c r="I56" s="683">
        <f t="shared" si="3"/>
        <v>57.9</v>
      </c>
      <c r="J56" s="1799"/>
      <c r="K56" s="1405"/>
      <c r="L56" s="587"/>
      <c r="M56" s="233"/>
    </row>
    <row r="57" spans="1:15" s="1" customFormat="1" ht="17.25" customHeight="1" x14ac:dyDescent="0.25">
      <c r="A57" s="1789" t="s">
        <v>10</v>
      </c>
      <c r="B57" s="1791" t="s">
        <v>10</v>
      </c>
      <c r="C57" s="1793" t="s">
        <v>42</v>
      </c>
      <c r="D57" s="1796" t="s">
        <v>204</v>
      </c>
      <c r="E57" s="1338" t="s">
        <v>207</v>
      </c>
      <c r="F57" s="941" t="s">
        <v>26</v>
      </c>
      <c r="G57" s="465">
        <v>196.6</v>
      </c>
      <c r="H57" s="130">
        <v>196.6</v>
      </c>
      <c r="I57" s="307">
        <v>196.6</v>
      </c>
      <c r="J57" s="1798" t="s">
        <v>205</v>
      </c>
      <c r="K57" s="1406">
        <v>30</v>
      </c>
      <c r="L57" s="1341">
        <v>30</v>
      </c>
      <c r="M57" s="1343">
        <v>30</v>
      </c>
    </row>
    <row r="58" spans="1:15" s="2" customFormat="1" ht="16.5" customHeight="1" thickBot="1" x14ac:dyDescent="0.3">
      <c r="A58" s="1790"/>
      <c r="B58" s="1792"/>
      <c r="C58" s="1795"/>
      <c r="D58" s="1797"/>
      <c r="E58" s="1339" t="s">
        <v>208</v>
      </c>
      <c r="F58" s="36" t="s">
        <v>17</v>
      </c>
      <c r="G58" s="9">
        <f>G57</f>
        <v>196.6</v>
      </c>
      <c r="H58" s="124">
        <f>H57</f>
        <v>196.6</v>
      </c>
      <c r="I58" s="178">
        <f>I57</f>
        <v>196.6</v>
      </c>
      <c r="J58" s="1799"/>
      <c r="K58" s="806"/>
      <c r="L58" s="1342"/>
      <c r="M58" s="807"/>
    </row>
    <row r="59" spans="1:15" s="2" customFormat="1" ht="16.5" customHeight="1" x14ac:dyDescent="0.25">
      <c r="A59" s="1789" t="s">
        <v>10</v>
      </c>
      <c r="B59" s="1791" t="s">
        <v>10</v>
      </c>
      <c r="C59" s="1793" t="s">
        <v>71</v>
      </c>
      <c r="D59" s="1805" t="s">
        <v>270</v>
      </c>
      <c r="E59" s="1612" t="s">
        <v>219</v>
      </c>
      <c r="F59" s="514" t="s">
        <v>15</v>
      </c>
      <c r="G59" s="694">
        <v>54</v>
      </c>
      <c r="H59" s="176"/>
      <c r="I59" s="177"/>
      <c r="J59" s="1798" t="s">
        <v>276</v>
      </c>
      <c r="K59" s="1407">
        <v>100</v>
      </c>
      <c r="L59" s="664"/>
      <c r="M59" s="1368"/>
    </row>
    <row r="60" spans="1:15" s="2" customFormat="1" ht="15" customHeight="1" x14ac:dyDescent="0.25">
      <c r="A60" s="1657"/>
      <c r="B60" s="1658"/>
      <c r="C60" s="1794"/>
      <c r="D60" s="1692"/>
      <c r="E60" s="1613"/>
      <c r="F60" s="251" t="s">
        <v>26</v>
      </c>
      <c r="G60" s="983">
        <v>256.8</v>
      </c>
      <c r="H60" s="293"/>
      <c r="I60" s="220"/>
      <c r="J60" s="1721"/>
      <c r="K60" s="1407"/>
      <c r="L60" s="664"/>
      <c r="M60" s="1368"/>
    </row>
    <row r="61" spans="1:15" s="2" customFormat="1" ht="15.75" customHeight="1" thickBot="1" x14ac:dyDescent="0.3">
      <c r="A61" s="1790"/>
      <c r="B61" s="1792"/>
      <c r="C61" s="1795"/>
      <c r="D61" s="1695"/>
      <c r="E61" s="1614"/>
      <c r="F61" s="329" t="s">
        <v>17</v>
      </c>
      <c r="G61" s="9">
        <f>G59+G60</f>
        <v>310.8</v>
      </c>
      <c r="H61" s="124">
        <f t="shared" ref="H61:I61" si="4">H59+H60</f>
        <v>0</v>
      </c>
      <c r="I61" s="744">
        <f t="shared" si="4"/>
        <v>0</v>
      </c>
      <c r="J61" s="1799"/>
      <c r="K61" s="1408"/>
      <c r="L61" s="1342"/>
      <c r="M61" s="234"/>
    </row>
    <row r="62" spans="1:15" s="2" customFormat="1" ht="38.25" x14ac:dyDescent="0.25">
      <c r="A62" s="1789" t="s">
        <v>10</v>
      </c>
      <c r="B62" s="1791" t="s">
        <v>10</v>
      </c>
      <c r="C62" s="1793" t="s">
        <v>250</v>
      </c>
      <c r="D62" s="992" t="s">
        <v>290</v>
      </c>
      <c r="E62" s="1338" t="s">
        <v>219</v>
      </c>
      <c r="F62" s="514"/>
      <c r="G62" s="694"/>
      <c r="H62" s="176"/>
      <c r="I62" s="177"/>
      <c r="J62" s="1404"/>
      <c r="K62" s="1409"/>
      <c r="L62" s="728"/>
      <c r="M62" s="1029"/>
    </row>
    <row r="63" spans="1:15" s="2" customFormat="1" ht="27" customHeight="1" x14ac:dyDescent="0.25">
      <c r="A63" s="1657"/>
      <c r="B63" s="1658"/>
      <c r="C63" s="1794"/>
      <c r="D63" s="1024" t="s">
        <v>271</v>
      </c>
      <c r="E63" s="1111"/>
      <c r="F63" s="54" t="s">
        <v>15</v>
      </c>
      <c r="G63" s="672">
        <v>17.100000000000001</v>
      </c>
      <c r="H63" s="121">
        <v>17.100000000000001</v>
      </c>
      <c r="I63" s="851">
        <v>17.100000000000001</v>
      </c>
      <c r="J63" s="1030" t="s">
        <v>272</v>
      </c>
      <c r="K63" s="1191">
        <v>70</v>
      </c>
      <c r="L63" s="145">
        <v>70</v>
      </c>
      <c r="M63" s="1031">
        <v>70</v>
      </c>
    </row>
    <row r="64" spans="1:15" s="2" customFormat="1" ht="21.75" customHeight="1" x14ac:dyDescent="0.25">
      <c r="A64" s="1657"/>
      <c r="B64" s="1658"/>
      <c r="C64" s="1794"/>
      <c r="D64" s="1895" t="s">
        <v>289</v>
      </c>
      <c r="E64" s="1111"/>
      <c r="F64" s="54" t="s">
        <v>13</v>
      </c>
      <c r="G64" s="591">
        <v>61.7</v>
      </c>
      <c r="H64" s="625">
        <v>61.7</v>
      </c>
      <c r="I64" s="33">
        <v>61.7</v>
      </c>
      <c r="J64" s="1873" t="s">
        <v>319</v>
      </c>
      <c r="K64" s="1407">
        <v>2.5</v>
      </c>
      <c r="L64" s="664">
        <v>2.5</v>
      </c>
      <c r="M64" s="1368">
        <v>2.5</v>
      </c>
    </row>
    <row r="65" spans="1:15" s="2" customFormat="1" ht="15.75" customHeight="1" thickBot="1" x14ac:dyDescent="0.3">
      <c r="A65" s="1790"/>
      <c r="B65" s="1792"/>
      <c r="C65" s="1795"/>
      <c r="D65" s="1912"/>
      <c r="E65" s="1112"/>
      <c r="F65" s="329" t="s">
        <v>17</v>
      </c>
      <c r="G65" s="678">
        <f>G63+G64</f>
        <v>78.800000000000011</v>
      </c>
      <c r="H65" s="124">
        <f t="shared" ref="H65:I65" si="5">H63+H64</f>
        <v>78.800000000000011</v>
      </c>
      <c r="I65" s="744">
        <f t="shared" si="5"/>
        <v>78.800000000000011</v>
      </c>
      <c r="J65" s="1799"/>
      <c r="K65" s="1408"/>
      <c r="L65" s="1342"/>
      <c r="M65" s="234"/>
    </row>
    <row r="66" spans="1:15" s="2" customFormat="1" ht="21.75" customHeight="1" x14ac:dyDescent="0.25">
      <c r="A66" s="1789" t="s">
        <v>10</v>
      </c>
      <c r="B66" s="1791" t="s">
        <v>10</v>
      </c>
      <c r="C66" s="1793" t="s">
        <v>273</v>
      </c>
      <c r="D66" s="1796" t="s">
        <v>248</v>
      </c>
      <c r="E66" s="1612" t="s">
        <v>207</v>
      </c>
      <c r="F66" s="54" t="s">
        <v>26</v>
      </c>
      <c r="G66" s="591">
        <v>0.3</v>
      </c>
      <c r="H66" s="625">
        <v>0.3</v>
      </c>
      <c r="I66" s="33">
        <v>0.3</v>
      </c>
      <c r="J66" s="1798" t="s">
        <v>129</v>
      </c>
      <c r="K66" s="1407">
        <v>1</v>
      </c>
      <c r="L66" s="664">
        <v>1</v>
      </c>
      <c r="M66" s="665">
        <v>1</v>
      </c>
    </row>
    <row r="67" spans="1:15" s="2" customFormat="1" ht="16.5" customHeight="1" thickBot="1" x14ac:dyDescent="0.3">
      <c r="A67" s="1790"/>
      <c r="B67" s="1792"/>
      <c r="C67" s="1795"/>
      <c r="D67" s="1797"/>
      <c r="E67" s="1614"/>
      <c r="F67" s="329" t="s">
        <v>17</v>
      </c>
      <c r="G67" s="678">
        <f>G66</f>
        <v>0.3</v>
      </c>
      <c r="H67" s="124">
        <f>H66</f>
        <v>0.3</v>
      </c>
      <c r="I67" s="679">
        <f>I66</f>
        <v>0.3</v>
      </c>
      <c r="J67" s="1799"/>
      <c r="K67" s="1408"/>
      <c r="L67" s="1342"/>
      <c r="M67" s="234"/>
    </row>
    <row r="68" spans="1:15" s="1" customFormat="1" ht="16.5" customHeight="1" thickBot="1" x14ac:dyDescent="0.3">
      <c r="A68" s="42" t="s">
        <v>10</v>
      </c>
      <c r="B68" s="3" t="s">
        <v>10</v>
      </c>
      <c r="C68" s="1771" t="s">
        <v>31</v>
      </c>
      <c r="D68" s="1772"/>
      <c r="E68" s="1772"/>
      <c r="F68" s="1773"/>
      <c r="G68" s="599">
        <f>G51+G47+G45+G43+G54+G58+G56+G67+G65+G61</f>
        <v>66158.000000000015</v>
      </c>
      <c r="H68" s="140">
        <f>H51+H47+H45+H43+H54+H58+H56+H67+H65+H61</f>
        <v>65847.200000000012</v>
      </c>
      <c r="I68" s="693">
        <f>I51+I47+I45+I43+I54+I58+I56+I67+I65+I61</f>
        <v>65847.200000000012</v>
      </c>
      <c r="J68" s="1349"/>
      <c r="K68" s="696"/>
      <c r="L68" s="696"/>
      <c r="M68" s="697"/>
    </row>
    <row r="69" spans="1:15" s="1" customFormat="1" ht="16.5" customHeight="1" thickBot="1" x14ac:dyDescent="0.3">
      <c r="A69" s="43" t="s">
        <v>10</v>
      </c>
      <c r="B69" s="3" t="s">
        <v>25</v>
      </c>
      <c r="C69" s="443" t="s">
        <v>32</v>
      </c>
      <c r="D69" s="442"/>
      <c r="E69" s="695"/>
      <c r="F69" s="442"/>
      <c r="G69" s="1532"/>
      <c r="H69" s="1533"/>
      <c r="I69" s="1533"/>
      <c r="J69" s="442"/>
      <c r="K69" s="698"/>
      <c r="L69" s="698"/>
      <c r="M69" s="699"/>
    </row>
    <row r="70" spans="1:15" s="2" customFormat="1" ht="15" customHeight="1" x14ac:dyDescent="0.25">
      <c r="A70" s="1318" t="s">
        <v>10</v>
      </c>
      <c r="B70" s="1319" t="s">
        <v>25</v>
      </c>
      <c r="C70" s="359" t="s">
        <v>10</v>
      </c>
      <c r="D70" s="1916" t="s">
        <v>293</v>
      </c>
      <c r="E70" s="1450"/>
      <c r="F70" s="379" t="s">
        <v>15</v>
      </c>
      <c r="G70" s="1534">
        <v>8294.6</v>
      </c>
      <c r="H70" s="1535">
        <v>8470.7000000000007</v>
      </c>
      <c r="I70" s="1536">
        <v>8348.7000000000007</v>
      </c>
      <c r="J70" s="926"/>
      <c r="K70" s="654"/>
      <c r="L70" s="260"/>
      <c r="M70" s="877"/>
    </row>
    <row r="71" spans="1:15" s="2" customFormat="1" ht="16.5" customHeight="1" x14ac:dyDescent="0.25">
      <c r="A71" s="1318"/>
      <c r="B71" s="1319"/>
      <c r="C71" s="359"/>
      <c r="D71" s="1917"/>
      <c r="E71" s="1451"/>
      <c r="F71" s="181" t="s">
        <v>170</v>
      </c>
      <c r="G71" s="1537">
        <v>1582.2</v>
      </c>
      <c r="H71" s="121">
        <v>1582.2</v>
      </c>
      <c r="I71" s="219">
        <v>1582.2</v>
      </c>
      <c r="J71" s="185"/>
      <c r="K71" s="289"/>
      <c r="L71" s="150"/>
      <c r="M71" s="326"/>
      <c r="O71" s="327"/>
    </row>
    <row r="72" spans="1:15" s="2" customFormat="1" ht="13.5" customHeight="1" x14ac:dyDescent="0.25">
      <c r="A72" s="1318"/>
      <c r="B72" s="1319"/>
      <c r="C72" s="359"/>
      <c r="D72" s="1917"/>
      <c r="E72" s="1403"/>
      <c r="F72" s="181" t="s">
        <v>96</v>
      </c>
      <c r="G72" s="1537">
        <v>71.7</v>
      </c>
      <c r="H72" s="121"/>
      <c r="I72" s="219"/>
      <c r="J72" s="185"/>
      <c r="K72" s="289"/>
      <c r="L72" s="150"/>
      <c r="M72" s="326"/>
      <c r="O72" s="327"/>
    </row>
    <row r="73" spans="1:15" s="2" customFormat="1" ht="14.25" customHeight="1" x14ac:dyDescent="0.25">
      <c r="A73" s="1318"/>
      <c r="B73" s="1319"/>
      <c r="C73" s="359"/>
      <c r="D73" s="1917"/>
      <c r="E73" s="1403"/>
      <c r="F73" s="181" t="s">
        <v>33</v>
      </c>
      <c r="G73" s="1537">
        <v>774.2</v>
      </c>
      <c r="H73" s="121">
        <v>780.2</v>
      </c>
      <c r="I73" s="219">
        <v>786.2</v>
      </c>
      <c r="J73" s="185"/>
      <c r="K73" s="289"/>
      <c r="L73" s="150"/>
      <c r="M73" s="326"/>
    </row>
    <row r="74" spans="1:15" s="2" customFormat="1" ht="13.5" customHeight="1" x14ac:dyDescent="0.25">
      <c r="A74" s="1318"/>
      <c r="B74" s="1319"/>
      <c r="C74" s="359"/>
      <c r="D74" s="1388"/>
      <c r="E74" s="1403"/>
      <c r="F74" s="181" t="s">
        <v>98</v>
      </c>
      <c r="G74" s="1537">
        <v>41.9</v>
      </c>
      <c r="H74" s="121"/>
      <c r="I74" s="219"/>
      <c r="J74" s="185"/>
      <c r="K74" s="289"/>
      <c r="L74" s="150"/>
      <c r="M74" s="326"/>
    </row>
    <row r="75" spans="1:15" s="2" customFormat="1" ht="14.25" customHeight="1" x14ac:dyDescent="0.25">
      <c r="A75" s="1318"/>
      <c r="B75" s="1319"/>
      <c r="C75" s="359"/>
      <c r="D75" s="1388"/>
      <c r="E75" s="1403"/>
      <c r="F75" s="181" t="s">
        <v>99</v>
      </c>
      <c r="G75" s="1537">
        <v>31.6</v>
      </c>
      <c r="H75" s="121"/>
      <c r="I75" s="219"/>
      <c r="J75" s="185"/>
      <c r="K75" s="289"/>
      <c r="L75" s="150"/>
      <c r="M75" s="326"/>
    </row>
    <row r="76" spans="1:15" s="2" customFormat="1" ht="15" customHeight="1" x14ac:dyDescent="0.25">
      <c r="A76" s="1318"/>
      <c r="B76" s="1319"/>
      <c r="C76" s="359"/>
      <c r="D76" s="1388"/>
      <c r="E76" s="1403"/>
      <c r="F76" s="39" t="s">
        <v>13</v>
      </c>
      <c r="G76" s="1538">
        <v>20.2</v>
      </c>
      <c r="H76" s="625">
        <v>20.2</v>
      </c>
      <c r="I76" s="1539">
        <v>20.2</v>
      </c>
      <c r="J76" s="185"/>
      <c r="K76" s="289"/>
      <c r="L76" s="150"/>
      <c r="M76" s="326"/>
    </row>
    <row r="77" spans="1:15" s="2" customFormat="1" ht="10.5" customHeight="1" x14ac:dyDescent="0.25">
      <c r="A77" s="1318"/>
      <c r="B77" s="1319"/>
      <c r="C77" s="1327"/>
      <c r="D77" s="1698" t="s">
        <v>181</v>
      </c>
      <c r="E77" s="365" t="s">
        <v>207</v>
      </c>
      <c r="F77" s="382" t="s">
        <v>119</v>
      </c>
      <c r="G77" s="413">
        <v>789.7</v>
      </c>
      <c r="H77" s="412">
        <v>789.7</v>
      </c>
      <c r="I77" s="389">
        <v>789.7</v>
      </c>
      <c r="J77" s="1629" t="s">
        <v>69</v>
      </c>
      <c r="K77" s="1517">
        <v>82</v>
      </c>
      <c r="L77" s="1518">
        <v>82</v>
      </c>
      <c r="M77" s="700">
        <v>82</v>
      </c>
    </row>
    <row r="78" spans="1:15" s="2" customFormat="1" ht="9.75" customHeight="1" x14ac:dyDescent="0.25">
      <c r="A78" s="1318"/>
      <c r="B78" s="1319"/>
      <c r="C78" s="1327"/>
      <c r="D78" s="1610"/>
      <c r="E78" s="1930" t="s">
        <v>208</v>
      </c>
      <c r="F78" s="382" t="s">
        <v>175</v>
      </c>
      <c r="G78" s="413">
        <v>36.1</v>
      </c>
      <c r="H78" s="412">
        <v>36.1</v>
      </c>
      <c r="I78" s="389">
        <v>36.1</v>
      </c>
      <c r="J78" s="1630"/>
      <c r="K78" s="1310"/>
      <c r="L78" s="1313"/>
      <c r="M78" s="1315"/>
    </row>
    <row r="79" spans="1:15" s="2" customFormat="1" ht="7.5" customHeight="1" x14ac:dyDescent="0.25">
      <c r="A79" s="1318"/>
      <c r="B79" s="1319"/>
      <c r="C79" s="1327"/>
      <c r="D79" s="1610"/>
      <c r="E79" s="1930"/>
      <c r="F79" s="382" t="s">
        <v>176</v>
      </c>
      <c r="G79" s="413">
        <v>460</v>
      </c>
      <c r="H79" s="412">
        <v>465</v>
      </c>
      <c r="I79" s="389">
        <v>470</v>
      </c>
      <c r="J79" s="191"/>
      <c r="K79" s="1310"/>
      <c r="L79" s="1313"/>
      <c r="M79" s="1315"/>
    </row>
    <row r="80" spans="1:15" s="2" customFormat="1" ht="5.25" customHeight="1" x14ac:dyDescent="0.25">
      <c r="A80" s="1318"/>
      <c r="B80" s="1319"/>
      <c r="C80" s="1327"/>
      <c r="D80" s="1610"/>
      <c r="E80" s="1403"/>
      <c r="F80" s="382"/>
      <c r="G80" s="413"/>
      <c r="H80" s="412"/>
      <c r="I80" s="389"/>
      <c r="J80" s="201"/>
      <c r="K80" s="21"/>
      <c r="L80" s="1313"/>
      <c r="M80" s="1315"/>
    </row>
    <row r="81" spans="1:15" s="2" customFormat="1" ht="27.75" customHeight="1" x14ac:dyDescent="0.25">
      <c r="A81" s="1318"/>
      <c r="B81" s="1319"/>
      <c r="C81" s="1327"/>
      <c r="D81" s="1619" t="s">
        <v>242</v>
      </c>
      <c r="E81" s="315" t="s">
        <v>144</v>
      </c>
      <c r="F81" s="382" t="s">
        <v>119</v>
      </c>
      <c r="G81" s="1434">
        <v>1706</v>
      </c>
      <c r="H81" s="412">
        <v>1706</v>
      </c>
      <c r="I81" s="389">
        <v>1706</v>
      </c>
      <c r="J81" s="1015" t="s">
        <v>130</v>
      </c>
      <c r="K81" s="1309">
        <v>160</v>
      </c>
      <c r="L81" s="143">
        <v>160</v>
      </c>
      <c r="M81" s="230">
        <v>160</v>
      </c>
    </row>
    <row r="82" spans="1:15" s="2" customFormat="1" ht="15.6" customHeight="1" x14ac:dyDescent="0.25">
      <c r="A82" s="1318"/>
      <c r="B82" s="1319"/>
      <c r="C82" s="1327"/>
      <c r="D82" s="1620"/>
      <c r="E82" s="315"/>
      <c r="F82" s="382" t="s">
        <v>119</v>
      </c>
      <c r="G82" s="413">
        <v>3.4</v>
      </c>
      <c r="H82" s="412"/>
      <c r="I82" s="389"/>
      <c r="J82" s="1016" t="s">
        <v>268</v>
      </c>
      <c r="K82" s="1017">
        <v>1</v>
      </c>
      <c r="L82" s="1018"/>
      <c r="M82" s="573"/>
      <c r="N82" s="1621"/>
      <c r="O82" s="1621"/>
    </row>
    <row r="83" spans="1:15" s="2" customFormat="1" ht="17.25" customHeight="1" x14ac:dyDescent="0.25">
      <c r="A83" s="1318"/>
      <c r="B83" s="1319"/>
      <c r="C83" s="1327"/>
      <c r="D83" s="1369"/>
      <c r="E83" s="315"/>
      <c r="F83" s="382" t="s">
        <v>119</v>
      </c>
      <c r="G83" s="413">
        <v>2.2000000000000002</v>
      </c>
      <c r="H83" s="412"/>
      <c r="I83" s="389"/>
      <c r="J83" s="1016" t="s">
        <v>283</v>
      </c>
      <c r="K83" s="1017">
        <v>2</v>
      </c>
      <c r="L83" s="1018"/>
      <c r="M83" s="573"/>
      <c r="N83" s="1621"/>
      <c r="O83" s="1621"/>
    </row>
    <row r="84" spans="1:15" s="2" customFormat="1" ht="15.6" customHeight="1" x14ac:dyDescent="0.25">
      <c r="A84" s="1318"/>
      <c r="B84" s="1319"/>
      <c r="C84" s="1327"/>
      <c r="D84" s="1369"/>
      <c r="E84" s="315"/>
      <c r="F84" s="382" t="s">
        <v>175</v>
      </c>
      <c r="G84" s="413">
        <v>134.9</v>
      </c>
      <c r="H84" s="412">
        <v>134.9</v>
      </c>
      <c r="I84" s="389">
        <v>134.9</v>
      </c>
      <c r="J84" s="1945" t="s">
        <v>132</v>
      </c>
      <c r="K84" s="1778" t="s">
        <v>210</v>
      </c>
      <c r="L84" s="1779" t="s">
        <v>210</v>
      </c>
      <c r="M84" s="1780" t="s">
        <v>210</v>
      </c>
    </row>
    <row r="85" spans="1:15" s="2" customFormat="1" ht="38.25" customHeight="1" x14ac:dyDescent="0.25">
      <c r="A85" s="1318"/>
      <c r="B85" s="1319"/>
      <c r="C85" s="1327"/>
      <c r="D85" s="1369"/>
      <c r="E85" s="315"/>
      <c r="F85" s="382" t="s">
        <v>176</v>
      </c>
      <c r="G85" s="413">
        <v>131</v>
      </c>
      <c r="H85" s="412">
        <v>132</v>
      </c>
      <c r="I85" s="389">
        <v>133</v>
      </c>
      <c r="J85" s="1945"/>
      <c r="K85" s="1778"/>
      <c r="L85" s="1779"/>
      <c r="M85" s="1780"/>
    </row>
    <row r="86" spans="1:15" s="2" customFormat="1" ht="27" customHeight="1" x14ac:dyDescent="0.25">
      <c r="A86" s="1318"/>
      <c r="B86" s="1319"/>
      <c r="C86" s="1327"/>
      <c r="D86" s="1369"/>
      <c r="E86" s="1944"/>
      <c r="F86" s="382"/>
      <c r="G86" s="413"/>
      <c r="H86" s="412"/>
      <c r="I86" s="389"/>
      <c r="J86" s="186" t="s">
        <v>106</v>
      </c>
      <c r="K86" s="175">
        <v>250</v>
      </c>
      <c r="L86" s="149">
        <v>250</v>
      </c>
      <c r="M86" s="236">
        <v>250</v>
      </c>
    </row>
    <row r="87" spans="1:15" s="2" customFormat="1" ht="40.5" customHeight="1" x14ac:dyDescent="0.25">
      <c r="A87" s="1318"/>
      <c r="B87" s="1319"/>
      <c r="C87" s="1327"/>
      <c r="D87" s="1369"/>
      <c r="E87" s="1944"/>
      <c r="F87" s="382"/>
      <c r="G87" s="413"/>
      <c r="H87" s="412"/>
      <c r="I87" s="389"/>
      <c r="J87" s="187" t="s">
        <v>133</v>
      </c>
      <c r="K87" s="811" t="s">
        <v>159</v>
      </c>
      <c r="L87" s="273" t="s">
        <v>159</v>
      </c>
      <c r="M87" s="1529" t="s">
        <v>265</v>
      </c>
    </row>
    <row r="88" spans="1:15" s="2" customFormat="1" ht="14.25" customHeight="1" x14ac:dyDescent="0.25">
      <c r="A88" s="1512"/>
      <c r="B88" s="1513"/>
      <c r="C88" s="1514"/>
      <c r="D88" s="1515"/>
      <c r="E88" s="1516"/>
      <c r="F88" s="382" t="s">
        <v>119</v>
      </c>
      <c r="G88" s="413"/>
      <c r="H88" s="412">
        <v>6</v>
      </c>
      <c r="I88" s="389">
        <v>6</v>
      </c>
      <c r="J88" s="1015" t="s">
        <v>307</v>
      </c>
      <c r="K88" s="1517"/>
      <c r="L88" s="143">
        <v>1</v>
      </c>
      <c r="M88" s="1315">
        <v>1</v>
      </c>
    </row>
    <row r="89" spans="1:15" s="2" customFormat="1" ht="14.25" customHeight="1" x14ac:dyDescent="0.25">
      <c r="A89" s="1318"/>
      <c r="B89" s="1319"/>
      <c r="C89" s="1327"/>
      <c r="D89" s="1664" t="s">
        <v>92</v>
      </c>
      <c r="E89" s="315" t="s">
        <v>144</v>
      </c>
      <c r="F89" s="382" t="s">
        <v>119</v>
      </c>
      <c r="G89" s="413">
        <v>989.2</v>
      </c>
      <c r="H89" s="412">
        <v>989.2</v>
      </c>
      <c r="I89" s="389">
        <v>989.2</v>
      </c>
      <c r="J89" s="1649" t="s">
        <v>107</v>
      </c>
      <c r="K89" s="970">
        <v>70</v>
      </c>
      <c r="L89" s="660">
        <v>70</v>
      </c>
      <c r="M89" s="235">
        <v>70</v>
      </c>
    </row>
    <row r="90" spans="1:15" s="2" customFormat="1" ht="26.25" customHeight="1" x14ac:dyDescent="0.25">
      <c r="A90" s="1318"/>
      <c r="B90" s="1319"/>
      <c r="C90" s="1327"/>
      <c r="D90" s="1665"/>
      <c r="E90" s="315" t="s">
        <v>207</v>
      </c>
      <c r="F90" s="382" t="s">
        <v>175</v>
      </c>
      <c r="G90" s="413">
        <v>59.9</v>
      </c>
      <c r="H90" s="412">
        <v>59.9</v>
      </c>
      <c r="I90" s="389">
        <v>59.9</v>
      </c>
      <c r="J90" s="1656"/>
      <c r="K90" s="574"/>
      <c r="L90" s="422"/>
      <c r="M90" s="575"/>
    </row>
    <row r="91" spans="1:15" s="2" customFormat="1" ht="16.5" customHeight="1" x14ac:dyDescent="0.25">
      <c r="A91" s="1318"/>
      <c r="B91" s="1319"/>
      <c r="C91" s="1327"/>
      <c r="D91" s="1382"/>
      <c r="E91" s="315" t="s">
        <v>208</v>
      </c>
      <c r="F91" s="382" t="s">
        <v>119</v>
      </c>
      <c r="G91" s="413">
        <v>14.1</v>
      </c>
      <c r="H91" s="412"/>
      <c r="I91" s="389"/>
      <c r="J91" s="1881" t="s">
        <v>275</v>
      </c>
      <c r="K91" s="1458">
        <v>100</v>
      </c>
      <c r="L91" s="1321"/>
      <c r="M91" s="1459"/>
    </row>
    <row r="92" spans="1:15" s="2" customFormat="1" ht="12" customHeight="1" x14ac:dyDescent="0.25">
      <c r="A92" s="1318"/>
      <c r="B92" s="1319"/>
      <c r="C92" s="1327"/>
      <c r="D92" s="1369"/>
      <c r="E92" s="315"/>
      <c r="F92" s="382" t="s">
        <v>176</v>
      </c>
      <c r="G92" s="1434">
        <v>110.1</v>
      </c>
      <c r="H92" s="412">
        <v>110.1</v>
      </c>
      <c r="I92" s="389">
        <v>110.1</v>
      </c>
      <c r="J92" s="1905"/>
      <c r="K92" s="1365"/>
      <c r="L92" s="1367"/>
      <c r="M92" s="1360"/>
    </row>
    <row r="93" spans="1:15" s="2" customFormat="1" ht="39.75" customHeight="1" x14ac:dyDescent="0.25">
      <c r="A93" s="1318"/>
      <c r="B93" s="1319"/>
      <c r="C93" s="1327"/>
      <c r="D93" s="896"/>
      <c r="E93" s="369"/>
      <c r="F93" s="382"/>
      <c r="G93" s="413"/>
      <c r="H93" s="412"/>
      <c r="I93" s="389"/>
      <c r="J93" s="1380" t="s">
        <v>216</v>
      </c>
      <c r="K93" s="175">
        <v>42</v>
      </c>
      <c r="L93" s="149">
        <v>42</v>
      </c>
      <c r="M93" s="230">
        <v>42</v>
      </c>
    </row>
    <row r="94" spans="1:15" s="2" customFormat="1" ht="52.5" customHeight="1" x14ac:dyDescent="0.25">
      <c r="A94" s="1318"/>
      <c r="B94" s="1319"/>
      <c r="C94" s="1327"/>
      <c r="D94" s="896"/>
      <c r="E94" s="213"/>
      <c r="F94" s="382"/>
      <c r="G94" s="1434"/>
      <c r="H94" s="412"/>
      <c r="I94" s="389"/>
      <c r="J94" s="188" t="s">
        <v>227</v>
      </c>
      <c r="K94" s="175">
        <v>70</v>
      </c>
      <c r="L94" s="149">
        <v>70</v>
      </c>
      <c r="M94" s="576">
        <v>70</v>
      </c>
    </row>
    <row r="95" spans="1:15" s="2" customFormat="1" ht="64.5" customHeight="1" x14ac:dyDescent="0.25">
      <c r="A95" s="1318"/>
      <c r="B95" s="1319"/>
      <c r="C95" s="1327"/>
      <c r="D95" s="1113" t="s">
        <v>35</v>
      </c>
      <c r="E95" s="1322" t="s">
        <v>207</v>
      </c>
      <c r="F95" s="382" t="s">
        <v>119</v>
      </c>
      <c r="G95" s="413">
        <v>1397.5</v>
      </c>
      <c r="H95" s="412">
        <v>1397.5</v>
      </c>
      <c r="I95" s="389">
        <v>1397.5</v>
      </c>
      <c r="J95" s="109" t="s">
        <v>217</v>
      </c>
      <c r="K95" s="175">
        <v>450</v>
      </c>
      <c r="L95" s="149">
        <v>460</v>
      </c>
      <c r="M95" s="230">
        <v>470</v>
      </c>
    </row>
    <row r="96" spans="1:15" s="2" customFormat="1" ht="15" customHeight="1" x14ac:dyDescent="0.25">
      <c r="A96" s="1318"/>
      <c r="B96" s="1319"/>
      <c r="C96" s="1327"/>
      <c r="D96" s="897"/>
      <c r="E96" s="1322"/>
      <c r="F96" s="382" t="s">
        <v>119</v>
      </c>
      <c r="G96" s="413">
        <v>4.0999999999999996</v>
      </c>
      <c r="H96" s="412"/>
      <c r="I96" s="389"/>
      <c r="J96" s="109" t="s">
        <v>283</v>
      </c>
      <c r="K96" s="175">
        <v>5</v>
      </c>
      <c r="L96" s="149"/>
      <c r="M96" s="230"/>
    </row>
    <row r="97" spans="1:13" s="2" customFormat="1" ht="24.75" customHeight="1" x14ac:dyDescent="0.25">
      <c r="A97" s="1318"/>
      <c r="B97" s="1319"/>
      <c r="C97" s="1327"/>
      <c r="D97" s="897"/>
      <c r="E97" s="1322"/>
      <c r="F97" s="382" t="s">
        <v>119</v>
      </c>
      <c r="G97" s="413">
        <v>1.5</v>
      </c>
      <c r="H97" s="412"/>
      <c r="I97" s="389"/>
      <c r="J97" s="185" t="s">
        <v>284</v>
      </c>
      <c r="K97" s="173">
        <v>6</v>
      </c>
      <c r="L97" s="150"/>
      <c r="M97" s="1315"/>
    </row>
    <row r="98" spans="1:13" s="2" customFormat="1" ht="18.75" customHeight="1" x14ac:dyDescent="0.25">
      <c r="A98" s="1318"/>
      <c r="B98" s="1319"/>
      <c r="C98" s="1327"/>
      <c r="D98" s="897"/>
      <c r="E98" s="213"/>
      <c r="F98" s="382" t="s">
        <v>175</v>
      </c>
      <c r="G98" s="413">
        <v>101</v>
      </c>
      <c r="H98" s="412">
        <v>101</v>
      </c>
      <c r="I98" s="389">
        <v>101</v>
      </c>
      <c r="J98" s="1703" t="s">
        <v>108</v>
      </c>
      <c r="K98" s="1765">
        <v>8</v>
      </c>
      <c r="L98" s="1767">
        <v>6</v>
      </c>
      <c r="M98" s="1781">
        <v>6</v>
      </c>
    </row>
    <row r="99" spans="1:13" s="2" customFormat="1" ht="9" customHeight="1" x14ac:dyDescent="0.25">
      <c r="A99" s="1318"/>
      <c r="B99" s="1319"/>
      <c r="C99" s="1327"/>
      <c r="D99" s="897"/>
      <c r="E99" s="213"/>
      <c r="F99" s="382"/>
      <c r="G99" s="413"/>
      <c r="H99" s="412"/>
      <c r="I99" s="389"/>
      <c r="J99" s="1704"/>
      <c r="K99" s="1766"/>
      <c r="L99" s="1768"/>
      <c r="M99" s="1782"/>
    </row>
    <row r="100" spans="1:13" s="2" customFormat="1" ht="39" customHeight="1" x14ac:dyDescent="0.25">
      <c r="A100" s="1318"/>
      <c r="B100" s="1319"/>
      <c r="C100" s="1327"/>
      <c r="D100" s="897"/>
      <c r="E100" s="68"/>
      <c r="F100" s="382" t="s">
        <v>176</v>
      </c>
      <c r="G100" s="413">
        <v>0.3</v>
      </c>
      <c r="H100" s="412">
        <v>0.3</v>
      </c>
      <c r="I100" s="389">
        <v>0.3</v>
      </c>
      <c r="J100" s="189" t="s">
        <v>232</v>
      </c>
      <c r="K100" s="717">
        <v>4</v>
      </c>
      <c r="L100" s="149">
        <v>3</v>
      </c>
      <c r="M100" s="1315">
        <v>2</v>
      </c>
    </row>
    <row r="101" spans="1:13" s="2" customFormat="1" ht="39" customHeight="1" x14ac:dyDescent="0.25">
      <c r="A101" s="1318"/>
      <c r="B101" s="1319"/>
      <c r="C101" s="1327"/>
      <c r="D101" s="897"/>
      <c r="E101" s="213"/>
      <c r="F101" s="380"/>
      <c r="G101" s="1456"/>
      <c r="H101" s="388"/>
      <c r="I101" s="385"/>
      <c r="J101" s="189" t="s">
        <v>330</v>
      </c>
      <c r="K101" s="1410" t="s">
        <v>269</v>
      </c>
      <c r="L101" s="718" t="s">
        <v>218</v>
      </c>
      <c r="M101" s="1567" t="s">
        <v>218</v>
      </c>
    </row>
    <row r="102" spans="1:13" s="2" customFormat="1" ht="41.25" customHeight="1" x14ac:dyDescent="0.25">
      <c r="A102" s="1318"/>
      <c r="B102" s="1319"/>
      <c r="C102" s="1327"/>
      <c r="D102" s="897"/>
      <c r="E102" s="213"/>
      <c r="F102" s="380"/>
      <c r="G102" s="387"/>
      <c r="H102" s="388"/>
      <c r="I102" s="385"/>
      <c r="J102" s="187" t="s">
        <v>225</v>
      </c>
      <c r="K102" s="715">
        <v>250</v>
      </c>
      <c r="L102" s="1321">
        <v>270</v>
      </c>
      <c r="M102" s="1520">
        <v>290</v>
      </c>
    </row>
    <row r="103" spans="1:13" s="1" customFormat="1" ht="21.75" customHeight="1" x14ac:dyDescent="0.25">
      <c r="A103" s="1601"/>
      <c r="B103" s="1604"/>
      <c r="C103" s="1607"/>
      <c r="D103" s="1636" t="s">
        <v>190</v>
      </c>
      <c r="E103" s="1927" t="s">
        <v>207</v>
      </c>
      <c r="F103" s="380" t="s">
        <v>179</v>
      </c>
      <c r="G103" s="1456">
        <v>10.6</v>
      </c>
      <c r="H103" s="388"/>
      <c r="I103" s="385"/>
      <c r="J103" s="1379" t="s">
        <v>125</v>
      </c>
      <c r="K103" s="8">
        <v>1</v>
      </c>
      <c r="L103" s="1312"/>
      <c r="M103" s="1522"/>
    </row>
    <row r="104" spans="1:13" s="1" customFormat="1" ht="58.5" customHeight="1" x14ac:dyDescent="0.25">
      <c r="A104" s="1601"/>
      <c r="B104" s="1604"/>
      <c r="C104" s="1607"/>
      <c r="D104" s="1637"/>
      <c r="E104" s="1927"/>
      <c r="F104" s="382" t="s">
        <v>180</v>
      </c>
      <c r="G104" s="413">
        <v>41.9</v>
      </c>
      <c r="H104" s="412"/>
      <c r="I104" s="389"/>
      <c r="J104" s="1379" t="s">
        <v>126</v>
      </c>
      <c r="K104" s="8">
        <v>6</v>
      </c>
      <c r="L104" s="1312"/>
      <c r="M104" s="1522"/>
    </row>
    <row r="105" spans="1:13" s="1" customFormat="1" ht="65.25" customHeight="1" x14ac:dyDescent="0.25">
      <c r="A105" s="1325"/>
      <c r="B105" s="1326"/>
      <c r="C105" s="1327"/>
      <c r="D105" s="1300" t="s">
        <v>331</v>
      </c>
      <c r="E105" s="315" t="s">
        <v>219</v>
      </c>
      <c r="F105" s="382" t="s">
        <v>179</v>
      </c>
      <c r="G105" s="413">
        <v>21</v>
      </c>
      <c r="H105" s="412"/>
      <c r="I105" s="389"/>
      <c r="J105" s="1379" t="s">
        <v>320</v>
      </c>
      <c r="K105" s="8">
        <v>6</v>
      </c>
      <c r="L105" s="1312"/>
      <c r="M105" s="1522"/>
    </row>
    <row r="106" spans="1:13" s="2" customFormat="1" ht="17.25" customHeight="1" x14ac:dyDescent="0.25">
      <c r="A106" s="1318"/>
      <c r="B106" s="1319"/>
      <c r="C106" s="1327"/>
      <c r="D106" s="1624" t="s">
        <v>131</v>
      </c>
      <c r="E106" s="1322" t="s">
        <v>207</v>
      </c>
      <c r="F106" s="199" t="s">
        <v>119</v>
      </c>
      <c r="G106" s="1540">
        <v>1.4</v>
      </c>
      <c r="H106" s="1541">
        <v>1.4</v>
      </c>
      <c r="I106" s="1542">
        <v>1.4</v>
      </c>
      <c r="J106" s="470" t="s">
        <v>234</v>
      </c>
      <c r="K106" s="669">
        <v>5</v>
      </c>
      <c r="L106" s="1312">
        <v>5</v>
      </c>
      <c r="M106" s="230">
        <v>5</v>
      </c>
    </row>
    <row r="107" spans="1:13" s="2" customFormat="1" ht="27" customHeight="1" x14ac:dyDescent="0.25">
      <c r="A107" s="1318"/>
      <c r="B107" s="1319"/>
      <c r="C107" s="1327"/>
      <c r="D107" s="1625"/>
      <c r="E107" s="1322"/>
      <c r="F107" s="199"/>
      <c r="G107" s="1540"/>
      <c r="H107" s="1541"/>
      <c r="I107" s="1542"/>
      <c r="J107" s="470" t="s">
        <v>122</v>
      </c>
      <c r="K107" s="1099">
        <v>1</v>
      </c>
      <c r="L107" s="143">
        <v>1</v>
      </c>
      <c r="M107" s="1523">
        <v>1</v>
      </c>
    </row>
    <row r="108" spans="1:13" s="2" customFormat="1" ht="18.75" customHeight="1" x14ac:dyDescent="0.25">
      <c r="A108" s="1318"/>
      <c r="B108" s="1319"/>
      <c r="C108" s="1327"/>
      <c r="D108" s="1624" t="s">
        <v>86</v>
      </c>
      <c r="E108" s="1322" t="s">
        <v>207</v>
      </c>
      <c r="F108" s="199" t="s">
        <v>119</v>
      </c>
      <c r="G108" s="1543">
        <v>2.1</v>
      </c>
      <c r="H108" s="1541">
        <v>2.1</v>
      </c>
      <c r="I108" s="1542">
        <v>2.1</v>
      </c>
      <c r="J108" s="1355" t="s">
        <v>234</v>
      </c>
      <c r="K108" s="1099">
        <v>5</v>
      </c>
      <c r="L108" s="1314">
        <v>5</v>
      </c>
      <c r="M108" s="1523">
        <v>5</v>
      </c>
    </row>
    <row r="109" spans="1:13" s="2" customFormat="1" ht="30" customHeight="1" x14ac:dyDescent="0.25">
      <c r="A109" s="1318"/>
      <c r="B109" s="1319"/>
      <c r="C109" s="1327"/>
      <c r="D109" s="1625"/>
      <c r="E109" s="1322"/>
      <c r="F109" s="199"/>
      <c r="G109" s="1543"/>
      <c r="H109" s="1541"/>
      <c r="I109" s="1542"/>
      <c r="J109" s="1375" t="s">
        <v>122</v>
      </c>
      <c r="K109" s="72">
        <v>3</v>
      </c>
      <c r="L109" s="143">
        <v>3</v>
      </c>
      <c r="M109" s="230">
        <v>3</v>
      </c>
    </row>
    <row r="110" spans="1:13" s="2" customFormat="1" ht="13.5" customHeight="1" x14ac:dyDescent="0.25">
      <c r="A110" s="1318"/>
      <c r="B110" s="1319"/>
      <c r="C110" s="1327"/>
      <c r="D110" s="1626" t="s">
        <v>93</v>
      </c>
      <c r="E110" s="1455" t="s">
        <v>207</v>
      </c>
      <c r="F110" s="382" t="s">
        <v>119</v>
      </c>
      <c r="G110" s="1434">
        <v>872.2</v>
      </c>
      <c r="H110" s="412">
        <v>872.2</v>
      </c>
      <c r="I110" s="389">
        <v>872.2</v>
      </c>
      <c r="J110" s="471" t="s">
        <v>69</v>
      </c>
      <c r="K110" s="72">
        <v>171</v>
      </c>
      <c r="L110" s="719">
        <v>171</v>
      </c>
      <c r="M110" s="230">
        <v>171</v>
      </c>
    </row>
    <row r="111" spans="1:13" s="2" customFormat="1" ht="12" customHeight="1" x14ac:dyDescent="0.25">
      <c r="A111" s="1318"/>
      <c r="B111" s="1319"/>
      <c r="C111" s="1327"/>
      <c r="D111" s="1627"/>
      <c r="E111" s="1322"/>
      <c r="F111" s="382" t="s">
        <v>175</v>
      </c>
      <c r="G111" s="413">
        <v>56.8</v>
      </c>
      <c r="H111" s="412">
        <v>56.8</v>
      </c>
      <c r="I111" s="389">
        <v>56.8</v>
      </c>
      <c r="J111" s="1629" t="s">
        <v>235</v>
      </c>
      <c r="K111" s="21">
        <v>3</v>
      </c>
      <c r="L111" s="1312">
        <v>3</v>
      </c>
      <c r="M111" s="1315">
        <v>3</v>
      </c>
    </row>
    <row r="112" spans="1:13" s="2" customFormat="1" ht="21.75" customHeight="1" x14ac:dyDescent="0.25">
      <c r="A112" s="1318"/>
      <c r="B112" s="1319"/>
      <c r="C112" s="1327"/>
      <c r="D112" s="1627"/>
      <c r="E112" s="1322"/>
      <c r="F112" s="382"/>
      <c r="G112" s="413"/>
      <c r="H112" s="412"/>
      <c r="I112" s="389"/>
      <c r="J112" s="1630"/>
      <c r="K112" s="21"/>
      <c r="L112" s="1313"/>
      <c r="M112" s="1315"/>
    </row>
    <row r="113" spans="1:15" s="2" customFormat="1" ht="5.25" customHeight="1" x14ac:dyDescent="0.25">
      <c r="A113" s="1318"/>
      <c r="B113" s="1319"/>
      <c r="C113" s="1327"/>
      <c r="D113" s="1627"/>
      <c r="E113" s="1322"/>
      <c r="F113" s="382"/>
      <c r="G113" s="413"/>
      <c r="H113" s="412"/>
      <c r="I113" s="389"/>
      <c r="J113" s="1630"/>
      <c r="K113" s="21"/>
      <c r="L113" s="1313"/>
      <c r="M113" s="1315"/>
    </row>
    <row r="114" spans="1:15" s="2" customFormat="1" ht="4.5" customHeight="1" x14ac:dyDescent="0.25">
      <c r="A114" s="1318"/>
      <c r="B114" s="1319"/>
      <c r="C114" s="1327"/>
      <c r="D114" s="1627"/>
      <c r="E114" s="213"/>
      <c r="F114" s="382" t="s">
        <v>176</v>
      </c>
      <c r="G114" s="413">
        <v>8.8000000000000007</v>
      </c>
      <c r="H114" s="412">
        <v>8.8000000000000007</v>
      </c>
      <c r="I114" s="389">
        <v>8.8000000000000007</v>
      </c>
      <c r="J114" s="201"/>
      <c r="K114" s="21"/>
      <c r="L114" s="1313"/>
      <c r="M114" s="1523"/>
    </row>
    <row r="115" spans="1:15" s="2" customFormat="1" ht="52.5" customHeight="1" x14ac:dyDescent="0.25">
      <c r="A115" s="1318"/>
      <c r="B115" s="1319"/>
      <c r="C115" s="1327"/>
      <c r="D115" s="1627"/>
      <c r="E115" s="213"/>
      <c r="F115" s="382"/>
      <c r="G115" s="1434"/>
      <c r="H115" s="412"/>
      <c r="I115" s="389"/>
      <c r="J115" s="470" t="s">
        <v>332</v>
      </c>
      <c r="K115" s="669">
        <v>15</v>
      </c>
      <c r="L115" s="143">
        <v>15</v>
      </c>
      <c r="M115" s="1523">
        <v>15</v>
      </c>
    </row>
    <row r="116" spans="1:15" s="2" customFormat="1" ht="14.25" customHeight="1" x14ac:dyDescent="0.25">
      <c r="A116" s="1318"/>
      <c r="B116" s="1319"/>
      <c r="C116" s="1327"/>
      <c r="D116" s="1626" t="s">
        <v>94</v>
      </c>
      <c r="E116" s="1453" t="s">
        <v>207</v>
      </c>
      <c r="F116" s="382" t="s">
        <v>175</v>
      </c>
      <c r="G116" s="413">
        <v>1017.2</v>
      </c>
      <c r="H116" s="412">
        <v>1017.2</v>
      </c>
      <c r="I116" s="389">
        <v>1017.2</v>
      </c>
      <c r="J116" s="1629" t="s">
        <v>91</v>
      </c>
      <c r="K116" s="1309">
        <v>60</v>
      </c>
      <c r="L116" s="1312">
        <v>60</v>
      </c>
      <c r="M116" s="1522">
        <v>60</v>
      </c>
    </row>
    <row r="117" spans="1:15" s="2" customFormat="1" ht="14.25" customHeight="1" x14ac:dyDescent="0.25">
      <c r="A117" s="1318"/>
      <c r="B117" s="1319"/>
      <c r="C117" s="1327"/>
      <c r="D117" s="1627"/>
      <c r="E117" s="1943" t="s">
        <v>208</v>
      </c>
      <c r="F117" s="382" t="s">
        <v>176</v>
      </c>
      <c r="G117" s="413">
        <v>64</v>
      </c>
      <c r="H117" s="412">
        <v>64</v>
      </c>
      <c r="I117" s="389">
        <v>64</v>
      </c>
      <c r="J117" s="1630"/>
      <c r="K117" s="21"/>
      <c r="L117" s="1313"/>
      <c r="M117" s="1315"/>
    </row>
    <row r="118" spans="1:15" s="2" customFormat="1" ht="41.25" customHeight="1" x14ac:dyDescent="0.25">
      <c r="A118" s="1318"/>
      <c r="B118" s="1319"/>
      <c r="C118" s="1327"/>
      <c r="D118" s="1627"/>
      <c r="E118" s="1943"/>
      <c r="F118" s="382" t="s">
        <v>119</v>
      </c>
      <c r="G118" s="413">
        <v>432.3</v>
      </c>
      <c r="H118" s="412">
        <v>432.3</v>
      </c>
      <c r="I118" s="389">
        <v>432.3</v>
      </c>
      <c r="J118" s="55" t="s">
        <v>266</v>
      </c>
      <c r="K118" s="669">
        <v>12</v>
      </c>
      <c r="L118" s="143">
        <v>12</v>
      </c>
      <c r="M118" s="230">
        <v>12</v>
      </c>
    </row>
    <row r="119" spans="1:15" s="2" customFormat="1" ht="13.5" customHeight="1" x14ac:dyDescent="0.25">
      <c r="A119" s="1318"/>
      <c r="B119" s="1319"/>
      <c r="C119" s="1327"/>
      <c r="D119" s="1627"/>
      <c r="E119" s="1322"/>
      <c r="F119" s="382" t="s">
        <v>119</v>
      </c>
      <c r="G119" s="413">
        <v>2.5</v>
      </c>
      <c r="H119" s="412"/>
      <c r="I119" s="389"/>
      <c r="J119" s="55" t="s">
        <v>215</v>
      </c>
      <c r="K119" s="72">
        <v>25</v>
      </c>
      <c r="L119" s="143"/>
      <c r="M119" s="230"/>
    </row>
    <row r="120" spans="1:15" s="2" customFormat="1" ht="7.5" customHeight="1" x14ac:dyDescent="0.25">
      <c r="A120" s="1318"/>
      <c r="B120" s="1319"/>
      <c r="C120" s="1327"/>
      <c r="D120" s="1627"/>
      <c r="E120" s="1322"/>
      <c r="F120" s="382" t="s">
        <v>175</v>
      </c>
      <c r="G120" s="413">
        <v>28.7</v>
      </c>
      <c r="H120" s="412">
        <v>28.7</v>
      </c>
      <c r="I120" s="389">
        <v>28.7</v>
      </c>
      <c r="J120" s="1317"/>
      <c r="K120" s="1517"/>
      <c r="L120" s="1518"/>
      <c r="M120" s="1520"/>
    </row>
    <row r="121" spans="1:15" s="1" customFormat="1" ht="27.75" customHeight="1" x14ac:dyDescent="0.25">
      <c r="A121" s="1318"/>
      <c r="B121" s="1319"/>
      <c r="C121" s="1327"/>
      <c r="D121" s="1628"/>
      <c r="E121" s="1454" t="s">
        <v>119</v>
      </c>
      <c r="F121" s="1452" t="s">
        <v>119</v>
      </c>
      <c r="G121" s="1544"/>
      <c r="H121" s="388">
        <v>122</v>
      </c>
      <c r="I121" s="1545"/>
      <c r="J121" s="1336" t="s">
        <v>226</v>
      </c>
      <c r="K121" s="1311"/>
      <c r="L121" s="1153">
        <v>100</v>
      </c>
      <c r="M121" s="446"/>
    </row>
    <row r="122" spans="1:15" s="2" customFormat="1" ht="11.25" customHeight="1" x14ac:dyDescent="0.25">
      <c r="A122" s="1318"/>
      <c r="B122" s="1319"/>
      <c r="C122" s="1327"/>
      <c r="D122" s="1895" t="s">
        <v>36</v>
      </c>
      <c r="E122" s="1453" t="s">
        <v>207</v>
      </c>
      <c r="F122" s="382" t="s">
        <v>119</v>
      </c>
      <c r="G122" s="413">
        <v>1487.4</v>
      </c>
      <c r="H122" s="412">
        <v>1487.4</v>
      </c>
      <c r="I122" s="389">
        <v>1487.4</v>
      </c>
      <c r="J122" s="1629" t="s">
        <v>109</v>
      </c>
      <c r="K122" s="93">
        <v>56</v>
      </c>
      <c r="L122" s="1518">
        <v>56</v>
      </c>
      <c r="M122" s="1838">
        <v>56</v>
      </c>
    </row>
    <row r="123" spans="1:15" s="2" customFormat="1" ht="6" customHeight="1" x14ac:dyDescent="0.25">
      <c r="A123" s="44"/>
      <c r="B123" s="1319"/>
      <c r="C123" s="1327"/>
      <c r="D123" s="1756"/>
      <c r="E123" s="1943" t="s">
        <v>208</v>
      </c>
      <c r="F123" s="382" t="s">
        <v>175</v>
      </c>
      <c r="G123" s="413">
        <v>147.6</v>
      </c>
      <c r="H123" s="412">
        <v>147.6</v>
      </c>
      <c r="I123" s="389">
        <v>147.6</v>
      </c>
      <c r="J123" s="1631"/>
      <c r="K123" s="174"/>
      <c r="L123" s="1519"/>
      <c r="M123" s="1839"/>
    </row>
    <row r="124" spans="1:15" s="2" customFormat="1" ht="16.5" customHeight="1" x14ac:dyDescent="0.25">
      <c r="A124" s="44"/>
      <c r="B124" s="1319"/>
      <c r="C124" s="1327"/>
      <c r="D124" s="1756"/>
      <c r="E124" s="1943"/>
      <c r="F124" s="382" t="s">
        <v>119</v>
      </c>
      <c r="G124" s="413">
        <v>0.9</v>
      </c>
      <c r="H124" s="412"/>
      <c r="I124" s="389"/>
      <c r="J124" s="1376" t="s">
        <v>274</v>
      </c>
      <c r="K124" s="174">
        <v>1</v>
      </c>
      <c r="L124" s="1519"/>
      <c r="M124" s="1525"/>
    </row>
    <row r="125" spans="1:15" s="2" customFormat="1" ht="16.5" customHeight="1" x14ac:dyDescent="0.25">
      <c r="A125" s="44"/>
      <c r="B125" s="1319"/>
      <c r="C125" s="1327"/>
      <c r="D125" s="897"/>
      <c r="E125" s="1322"/>
      <c r="F125" s="382" t="s">
        <v>119</v>
      </c>
      <c r="G125" s="413">
        <v>1.2</v>
      </c>
      <c r="H125" s="412"/>
      <c r="I125" s="389"/>
      <c r="J125" s="1376" t="s">
        <v>288</v>
      </c>
      <c r="K125" s="174">
        <v>2</v>
      </c>
      <c r="L125" s="1519"/>
      <c r="M125" s="1525"/>
    </row>
    <row r="126" spans="1:15" s="2" customFormat="1" ht="16.5" customHeight="1" x14ac:dyDescent="0.25">
      <c r="A126" s="44"/>
      <c r="B126" s="1319"/>
      <c r="C126" s="1327"/>
      <c r="D126" s="897"/>
      <c r="E126" s="1322"/>
      <c r="F126" s="382" t="s">
        <v>119</v>
      </c>
      <c r="G126" s="413">
        <v>2.4</v>
      </c>
      <c r="H126" s="412"/>
      <c r="I126" s="389"/>
      <c r="J126" s="1376" t="s">
        <v>283</v>
      </c>
      <c r="K126" s="174">
        <v>4</v>
      </c>
      <c r="L126" s="1519"/>
      <c r="M126" s="1525"/>
    </row>
    <row r="127" spans="1:15" s="2" customFormat="1" ht="16.5" customHeight="1" x14ac:dyDescent="0.25">
      <c r="A127" s="44"/>
      <c r="B127" s="1319"/>
      <c r="C127" s="1327"/>
      <c r="D127" s="897"/>
      <c r="E127" s="1322"/>
      <c r="F127" s="382" t="s">
        <v>119</v>
      </c>
      <c r="G127" s="413"/>
      <c r="H127" s="412">
        <v>8.4</v>
      </c>
      <c r="I127" s="389">
        <v>8.4</v>
      </c>
      <c r="J127" s="1015" t="s">
        <v>307</v>
      </c>
      <c r="K127" s="174"/>
      <c r="L127" s="1519">
        <v>1</v>
      </c>
      <c r="M127" s="1525">
        <v>1</v>
      </c>
      <c r="N127" s="1621"/>
      <c r="O127" s="1621"/>
    </row>
    <row r="128" spans="1:15" s="2" customFormat="1" ht="16.5" customHeight="1" x14ac:dyDescent="0.25">
      <c r="A128" s="44"/>
      <c r="B128" s="1319"/>
      <c r="C128" s="1327"/>
      <c r="D128" s="897"/>
      <c r="E128" s="1322"/>
      <c r="F128" s="382"/>
      <c r="G128" s="413"/>
      <c r="H128" s="412"/>
      <c r="I128" s="389"/>
      <c r="J128" s="1629" t="s">
        <v>333</v>
      </c>
      <c r="K128" s="1517">
        <v>3</v>
      </c>
      <c r="L128" s="1518">
        <v>3</v>
      </c>
      <c r="M128" s="1524">
        <v>3</v>
      </c>
    </row>
    <row r="129" spans="1:13" s="2" customFormat="1" ht="16.5" customHeight="1" x14ac:dyDescent="0.25">
      <c r="A129" s="44"/>
      <c r="B129" s="1319"/>
      <c r="C129" s="1327"/>
      <c r="D129" s="897"/>
      <c r="E129" s="1322"/>
      <c r="F129" s="382" t="s">
        <v>174</v>
      </c>
      <c r="G129" s="413">
        <v>20.2</v>
      </c>
      <c r="H129" s="412">
        <v>20.2</v>
      </c>
      <c r="I129" s="389">
        <v>20.2</v>
      </c>
      <c r="J129" s="1630"/>
      <c r="K129" s="21"/>
      <c r="L129" s="1313"/>
      <c r="M129" s="1315"/>
    </row>
    <row r="130" spans="1:13" s="2" customFormat="1" ht="71.25" customHeight="1" x14ac:dyDescent="0.25">
      <c r="A130" s="44"/>
      <c r="B130" s="1319"/>
      <c r="C130" s="1327"/>
      <c r="D130" s="897"/>
      <c r="E130" s="1322"/>
      <c r="F130" s="382"/>
      <c r="G130" s="413"/>
      <c r="H130" s="412"/>
      <c r="I130" s="389"/>
      <c r="J130" s="1631"/>
      <c r="K130" s="1099"/>
      <c r="L130" s="1314"/>
      <c r="M130" s="1523"/>
    </row>
    <row r="131" spans="1:13" s="2" customFormat="1" ht="51.75" customHeight="1" x14ac:dyDescent="0.25">
      <c r="A131" s="44"/>
      <c r="B131" s="1319"/>
      <c r="C131" s="1327"/>
      <c r="D131" s="897"/>
      <c r="E131" s="1453"/>
      <c r="F131" s="382"/>
      <c r="G131" s="413"/>
      <c r="H131" s="412"/>
      <c r="I131" s="389"/>
      <c r="J131" s="1376" t="s">
        <v>267</v>
      </c>
      <c r="K131" s="1099">
        <v>35</v>
      </c>
      <c r="L131" s="1314">
        <v>35</v>
      </c>
      <c r="M131" s="1523">
        <v>35</v>
      </c>
    </row>
    <row r="132" spans="1:13" s="2" customFormat="1" ht="15.75" customHeight="1" x14ac:dyDescent="0.25">
      <c r="A132" s="1318"/>
      <c r="B132" s="1319"/>
      <c r="C132" s="53"/>
      <c r="D132" s="1387" t="s">
        <v>321</v>
      </c>
      <c r="E132" s="1433" t="s">
        <v>207</v>
      </c>
      <c r="F132" s="380" t="s">
        <v>119</v>
      </c>
      <c r="G132" s="387">
        <v>588</v>
      </c>
      <c r="H132" s="388">
        <v>660</v>
      </c>
      <c r="I132" s="385">
        <v>660</v>
      </c>
      <c r="J132" s="471" t="s">
        <v>87</v>
      </c>
      <c r="K132" s="714">
        <v>9</v>
      </c>
      <c r="L132" s="1367">
        <v>9</v>
      </c>
      <c r="M132" s="237">
        <v>9</v>
      </c>
    </row>
    <row r="133" spans="1:13" s="2" customFormat="1" ht="27" customHeight="1" x14ac:dyDescent="0.25">
      <c r="A133" s="1318"/>
      <c r="B133" s="1319"/>
      <c r="C133" s="53"/>
      <c r="D133" s="1372"/>
      <c r="E133" s="315"/>
      <c r="F133" s="380" t="s">
        <v>182</v>
      </c>
      <c r="G133" s="1456">
        <v>71.7</v>
      </c>
      <c r="H133" s="388"/>
      <c r="I133" s="385"/>
      <c r="J133" s="470" t="s">
        <v>153</v>
      </c>
      <c r="K133" s="574">
        <v>5</v>
      </c>
      <c r="L133" s="422">
        <v>5</v>
      </c>
      <c r="M133" s="439">
        <v>5</v>
      </c>
    </row>
    <row r="134" spans="1:13" s="2" customFormat="1" ht="38.25" customHeight="1" x14ac:dyDescent="0.25">
      <c r="A134" s="1318"/>
      <c r="B134" s="1319"/>
      <c r="C134" s="53"/>
      <c r="D134" s="896"/>
      <c r="E134" s="315"/>
      <c r="F134" s="380"/>
      <c r="G134" s="387"/>
      <c r="H134" s="388"/>
      <c r="I134" s="385"/>
      <c r="J134" s="189" t="s">
        <v>154</v>
      </c>
      <c r="K134" s="574">
        <v>3</v>
      </c>
      <c r="L134" s="422">
        <v>3</v>
      </c>
      <c r="M134" s="439">
        <v>3</v>
      </c>
    </row>
    <row r="135" spans="1:13" s="2" customFormat="1" ht="31.5" customHeight="1" x14ac:dyDescent="0.25">
      <c r="A135" s="1318"/>
      <c r="B135" s="1319"/>
      <c r="C135" s="53"/>
      <c r="D135" s="1389"/>
      <c r="E135" s="313"/>
      <c r="F135" s="381"/>
      <c r="G135" s="383"/>
      <c r="H135" s="384"/>
      <c r="I135" s="1457"/>
      <c r="J135" s="1784" t="s">
        <v>231</v>
      </c>
      <c r="K135" s="1411">
        <v>7</v>
      </c>
      <c r="L135" s="1526">
        <v>7</v>
      </c>
      <c r="M135" s="1359">
        <v>7</v>
      </c>
    </row>
    <row r="136" spans="1:13" s="11" customFormat="1" ht="16.5" customHeight="1" thickBot="1" x14ac:dyDescent="0.3">
      <c r="A136" s="45"/>
      <c r="B136" s="1328"/>
      <c r="C136" s="35"/>
      <c r="D136" s="1659" t="s">
        <v>24</v>
      </c>
      <c r="E136" s="1660"/>
      <c r="F136" s="1938"/>
      <c r="G136" s="1546">
        <f>SUM(G70:G76)</f>
        <v>10816.400000000003</v>
      </c>
      <c r="H136" s="1547">
        <f>SUM(H70:H76)</f>
        <v>10853.300000000003</v>
      </c>
      <c r="I136" s="1548">
        <f>SUM(I70:I76)</f>
        <v>10737.300000000003</v>
      </c>
      <c r="J136" s="1915"/>
      <c r="K136" s="1408"/>
      <c r="L136" s="1342"/>
      <c r="M136" s="1570"/>
    </row>
    <row r="137" spans="1:13" s="11" customFormat="1" ht="16.5" customHeight="1" x14ac:dyDescent="0.25">
      <c r="A137" s="1672" t="s">
        <v>10</v>
      </c>
      <c r="B137" s="1674" t="s">
        <v>25</v>
      </c>
      <c r="C137" s="1676" t="s">
        <v>25</v>
      </c>
      <c r="D137" s="1916" t="s">
        <v>194</v>
      </c>
      <c r="E137" s="1460" t="s">
        <v>208</v>
      </c>
      <c r="F137" s="193" t="s">
        <v>15</v>
      </c>
      <c r="G137" s="1174">
        <v>977.5</v>
      </c>
      <c r="H137" s="128">
        <v>1177.5</v>
      </c>
      <c r="I137" s="224">
        <v>1177.5</v>
      </c>
      <c r="J137" s="1392"/>
      <c r="K137" s="726"/>
      <c r="L137" s="1341"/>
      <c r="M137" s="1343"/>
    </row>
    <row r="138" spans="1:13" s="11" customFormat="1" ht="15.75" customHeight="1" x14ac:dyDescent="0.25">
      <c r="A138" s="1673"/>
      <c r="B138" s="1675"/>
      <c r="C138" s="1677"/>
      <c r="D138" s="1917"/>
      <c r="E138" s="315"/>
      <c r="F138" s="436" t="s">
        <v>170</v>
      </c>
      <c r="G138" s="613">
        <v>12.2</v>
      </c>
      <c r="H138" s="633"/>
      <c r="I138" s="645"/>
      <c r="J138" s="1348"/>
      <c r="K138" s="663"/>
      <c r="L138" s="664"/>
      <c r="M138" s="665"/>
    </row>
    <row r="139" spans="1:13" s="11" customFormat="1" ht="15.75" customHeight="1" x14ac:dyDescent="0.25">
      <c r="A139" s="1673"/>
      <c r="B139" s="1675"/>
      <c r="C139" s="1677"/>
      <c r="D139" s="1918"/>
      <c r="E139" s="315"/>
      <c r="F139" s="435" t="s">
        <v>96</v>
      </c>
      <c r="G139" s="1197">
        <v>200</v>
      </c>
      <c r="H139" s="141"/>
      <c r="I139" s="644"/>
      <c r="J139" s="430"/>
      <c r="K139" s="663"/>
      <c r="L139" s="664"/>
      <c r="M139" s="665"/>
    </row>
    <row r="140" spans="1:13" s="12" customFormat="1" ht="15.75" customHeight="1" x14ac:dyDescent="0.25">
      <c r="A140" s="1673"/>
      <c r="B140" s="1675"/>
      <c r="C140" s="1677"/>
      <c r="D140" s="1919" t="s">
        <v>196</v>
      </c>
      <c r="E140" s="1322" t="s">
        <v>207</v>
      </c>
      <c r="F140" s="380" t="s">
        <v>119</v>
      </c>
      <c r="G140" s="387">
        <v>977.5</v>
      </c>
      <c r="H140" s="388">
        <v>1177.5</v>
      </c>
      <c r="I140" s="385">
        <v>1177.5</v>
      </c>
      <c r="J140" s="1632" t="s">
        <v>78</v>
      </c>
      <c r="K140" s="1364">
        <v>146</v>
      </c>
      <c r="L140" s="1366">
        <v>146</v>
      </c>
      <c r="M140" s="1359">
        <v>146</v>
      </c>
    </row>
    <row r="141" spans="1:13" s="12" customFormat="1" ht="40.5" customHeight="1" x14ac:dyDescent="0.25">
      <c r="A141" s="1363"/>
      <c r="B141" s="1316"/>
      <c r="C141" s="359"/>
      <c r="D141" s="1942"/>
      <c r="E141" s="1322"/>
      <c r="F141" s="380" t="s">
        <v>182</v>
      </c>
      <c r="G141" s="387">
        <v>200</v>
      </c>
      <c r="H141" s="388"/>
      <c r="I141" s="385"/>
      <c r="J141" s="1633"/>
      <c r="K141" s="663"/>
      <c r="L141" s="664"/>
      <c r="M141" s="665"/>
    </row>
    <row r="142" spans="1:13" s="12" customFormat="1" ht="22.5" customHeight="1" x14ac:dyDescent="0.25">
      <c r="A142" s="211"/>
      <c r="B142" s="209"/>
      <c r="C142" s="207"/>
      <c r="D142" s="1919" t="s">
        <v>195</v>
      </c>
      <c r="E142" s="1322" t="s">
        <v>207</v>
      </c>
      <c r="F142" s="381" t="s">
        <v>175</v>
      </c>
      <c r="G142" s="383">
        <v>12.2</v>
      </c>
      <c r="H142" s="384"/>
      <c r="I142" s="1457"/>
      <c r="J142" s="1632" t="s">
        <v>197</v>
      </c>
      <c r="K142" s="1411">
        <v>1</v>
      </c>
      <c r="L142" s="1366"/>
      <c r="M142" s="1359"/>
    </row>
    <row r="143" spans="1:13" s="13" customFormat="1" ht="15.75" customHeight="1" thickBot="1" x14ac:dyDescent="0.3">
      <c r="A143" s="212"/>
      <c r="B143" s="210"/>
      <c r="C143" s="208"/>
      <c r="D143" s="1920"/>
      <c r="E143" s="214"/>
      <c r="F143" s="370" t="s">
        <v>17</v>
      </c>
      <c r="G143" s="179">
        <f>SUM(G137:G139)</f>
        <v>1189.7</v>
      </c>
      <c r="H143" s="725">
        <f>SUM(H137:H139)</f>
        <v>1177.5</v>
      </c>
      <c r="I143" s="683">
        <f>SUM(I137:I139)</f>
        <v>1177.5</v>
      </c>
      <c r="J143" s="1635"/>
      <c r="K143" s="1407"/>
      <c r="L143" s="1342"/>
      <c r="M143" s="1344"/>
    </row>
    <row r="144" spans="1:13" s="1" customFormat="1" ht="93" customHeight="1" x14ac:dyDescent="0.25">
      <c r="A144" s="47" t="s">
        <v>10</v>
      </c>
      <c r="B144" s="15" t="s">
        <v>25</v>
      </c>
      <c r="C144" s="1333" t="s">
        <v>27</v>
      </c>
      <c r="D144" s="930" t="s">
        <v>37</v>
      </c>
      <c r="E144" s="1413"/>
      <c r="F144" s="1463" t="s">
        <v>15</v>
      </c>
      <c r="G144" s="615">
        <v>2209.8000000000002</v>
      </c>
      <c r="H144" s="1464">
        <v>2209.8000000000002</v>
      </c>
      <c r="I144" s="1465">
        <v>2209.8000000000002</v>
      </c>
      <c r="J144" s="635"/>
      <c r="K144" s="727"/>
      <c r="L144" s="728"/>
      <c r="M144" s="729"/>
    </row>
    <row r="145" spans="1:15" s="1" customFormat="1" ht="15.75" customHeight="1" x14ac:dyDescent="0.25">
      <c r="A145" s="47"/>
      <c r="B145" s="15"/>
      <c r="C145" s="1333"/>
      <c r="D145" s="1895" t="s">
        <v>72</v>
      </c>
      <c r="E145" s="1928" t="s">
        <v>233</v>
      </c>
      <c r="F145" s="380" t="s">
        <v>119</v>
      </c>
      <c r="G145" s="387">
        <f>77.7-7.7</f>
        <v>70</v>
      </c>
      <c r="H145" s="388">
        <f>77.7-7.7</f>
        <v>70</v>
      </c>
      <c r="I145" s="385">
        <f>77.7-7.7</f>
        <v>70</v>
      </c>
      <c r="J145" s="1828" t="s">
        <v>162</v>
      </c>
      <c r="K145" s="21">
        <v>12</v>
      </c>
      <c r="L145" s="1313">
        <v>12</v>
      </c>
      <c r="M145" s="231">
        <v>12</v>
      </c>
      <c r="O145" s="1461"/>
    </row>
    <row r="146" spans="1:15" s="1" customFormat="1" ht="39" customHeight="1" x14ac:dyDescent="0.25">
      <c r="A146" s="47"/>
      <c r="B146" s="15"/>
      <c r="C146" s="1333"/>
      <c r="D146" s="1896"/>
      <c r="E146" s="1929"/>
      <c r="F146" s="380"/>
      <c r="G146" s="387"/>
      <c r="H146" s="388"/>
      <c r="I146" s="385"/>
      <c r="J146" s="1829"/>
      <c r="K146" s="21"/>
      <c r="L146" s="1313"/>
      <c r="M146" s="231"/>
    </row>
    <row r="147" spans="1:15" s="1" customFormat="1" ht="25.5" customHeight="1" x14ac:dyDescent="0.25">
      <c r="A147" s="47"/>
      <c r="B147" s="15"/>
      <c r="C147" s="1333"/>
      <c r="D147" s="1626" t="s">
        <v>73</v>
      </c>
      <c r="E147" s="315" t="s">
        <v>233</v>
      </c>
      <c r="F147" s="391" t="s">
        <v>119</v>
      </c>
      <c r="G147" s="1456">
        <f>86.7-35.7</f>
        <v>51</v>
      </c>
      <c r="H147" s="388">
        <f>86.7-35.7</f>
        <v>51</v>
      </c>
      <c r="I147" s="385">
        <f>86.7-35.7</f>
        <v>51</v>
      </c>
      <c r="J147" s="1687" t="s">
        <v>110</v>
      </c>
      <c r="K147" s="1309">
        <v>10</v>
      </c>
      <c r="L147" s="1312">
        <v>10</v>
      </c>
      <c r="M147" s="1393">
        <v>10</v>
      </c>
    </row>
    <row r="148" spans="1:15" s="1" customFormat="1" ht="29.25" customHeight="1" x14ac:dyDescent="0.25">
      <c r="A148" s="47"/>
      <c r="B148" s="15"/>
      <c r="C148" s="1333"/>
      <c r="D148" s="1628"/>
      <c r="E148" s="1362" t="s">
        <v>144</v>
      </c>
      <c r="F148" s="391"/>
      <c r="G148" s="1462"/>
      <c r="H148" s="392"/>
      <c r="I148" s="393"/>
      <c r="J148" s="1688"/>
      <c r="K148" s="1310"/>
      <c r="L148" s="1313"/>
      <c r="M148" s="1315"/>
    </row>
    <row r="149" spans="1:15" s="1" customFormat="1" ht="17.25" customHeight="1" x14ac:dyDescent="0.25">
      <c r="A149" s="47"/>
      <c r="B149" s="15"/>
      <c r="C149" s="1333"/>
      <c r="D149" s="1626" t="s">
        <v>187</v>
      </c>
      <c r="E149" s="315" t="s">
        <v>144</v>
      </c>
      <c r="F149" s="380" t="s">
        <v>119</v>
      </c>
      <c r="G149" s="387">
        <f>588-88</f>
        <v>500</v>
      </c>
      <c r="H149" s="388">
        <f>588-88</f>
        <v>500</v>
      </c>
      <c r="I149" s="385">
        <f>588-88</f>
        <v>500</v>
      </c>
      <c r="J149" s="1924" t="s">
        <v>146</v>
      </c>
      <c r="K149" s="1309">
        <v>97</v>
      </c>
      <c r="L149" s="1312">
        <v>97</v>
      </c>
      <c r="M149" s="1307">
        <v>97</v>
      </c>
    </row>
    <row r="150" spans="1:15" s="1" customFormat="1" ht="12" customHeight="1" x14ac:dyDescent="0.25">
      <c r="A150" s="47"/>
      <c r="B150" s="15"/>
      <c r="C150" s="1333"/>
      <c r="D150" s="1627"/>
      <c r="E150" s="315" t="s">
        <v>207</v>
      </c>
      <c r="F150" s="380"/>
      <c r="G150" s="387"/>
      <c r="H150" s="388"/>
      <c r="I150" s="385"/>
      <c r="J150" s="1925"/>
      <c r="K150" s="663"/>
      <c r="L150" s="664"/>
      <c r="M150" s="665"/>
    </row>
    <row r="151" spans="1:15" s="1" customFormat="1" ht="24.75" customHeight="1" x14ac:dyDescent="0.25">
      <c r="A151" s="47"/>
      <c r="B151" s="15"/>
      <c r="C151" s="1333"/>
      <c r="D151" s="1627"/>
      <c r="E151" s="1362" t="s">
        <v>208</v>
      </c>
      <c r="F151" s="380"/>
      <c r="G151" s="1456"/>
      <c r="H151" s="388"/>
      <c r="I151" s="385"/>
      <c r="J151" s="1926"/>
      <c r="K151" s="1407"/>
      <c r="L151" s="664"/>
      <c r="M151" s="665"/>
    </row>
    <row r="152" spans="1:15" s="1" customFormat="1" ht="14.25" customHeight="1" x14ac:dyDescent="0.25">
      <c r="A152" s="47"/>
      <c r="B152" s="15"/>
      <c r="C152" s="1333"/>
      <c r="D152" s="1626" t="s">
        <v>74</v>
      </c>
      <c r="E152" s="315" t="s">
        <v>208</v>
      </c>
      <c r="F152" s="380" t="s">
        <v>119</v>
      </c>
      <c r="G152" s="387">
        <v>703.5</v>
      </c>
      <c r="H152" s="388">
        <v>703.5</v>
      </c>
      <c r="I152" s="385">
        <v>703.5</v>
      </c>
      <c r="J152" s="1649" t="s">
        <v>111</v>
      </c>
      <c r="K152" s="1595">
        <v>300</v>
      </c>
      <c r="L152" s="1596">
        <v>300</v>
      </c>
      <c r="M152" s="1189" t="s">
        <v>306</v>
      </c>
    </row>
    <row r="153" spans="1:15" s="1" customFormat="1" ht="40.5" customHeight="1" x14ac:dyDescent="0.25">
      <c r="A153" s="47"/>
      <c r="B153" s="15"/>
      <c r="C153" s="1333"/>
      <c r="D153" s="1628"/>
      <c r="E153" s="1362" t="s">
        <v>224</v>
      </c>
      <c r="F153" s="380"/>
      <c r="G153" s="387"/>
      <c r="H153" s="388"/>
      <c r="I153" s="385"/>
      <c r="J153" s="1656"/>
      <c r="K153" s="1407"/>
      <c r="L153" s="1597"/>
      <c r="M153" s="589"/>
    </row>
    <row r="154" spans="1:15" s="1" customFormat="1" ht="30" customHeight="1" x14ac:dyDescent="0.25">
      <c r="A154" s="47"/>
      <c r="B154" s="15"/>
      <c r="C154" s="1333"/>
      <c r="D154" s="1626" t="s">
        <v>81</v>
      </c>
      <c r="E154" s="1928" t="s">
        <v>207</v>
      </c>
      <c r="F154" s="380" t="s">
        <v>119</v>
      </c>
      <c r="G154" s="387">
        <v>35.1</v>
      </c>
      <c r="H154" s="388">
        <v>35.1</v>
      </c>
      <c r="I154" s="385">
        <v>35.1</v>
      </c>
      <c r="J154" s="1649" t="s">
        <v>112</v>
      </c>
      <c r="K154" s="1595">
        <v>150</v>
      </c>
      <c r="L154" s="1596">
        <v>150</v>
      </c>
      <c r="M154" s="1359">
        <v>150</v>
      </c>
    </row>
    <row r="155" spans="1:15" s="1" customFormat="1" ht="50.25" customHeight="1" x14ac:dyDescent="0.25">
      <c r="A155" s="47"/>
      <c r="B155" s="15"/>
      <c r="C155" s="1333"/>
      <c r="D155" s="1628"/>
      <c r="E155" s="1929"/>
      <c r="F155" s="380"/>
      <c r="G155" s="1456"/>
      <c r="H155" s="388"/>
      <c r="I155" s="385"/>
      <c r="J155" s="1656"/>
      <c r="K155" s="1407"/>
      <c r="L155" s="1367"/>
      <c r="M155" s="665"/>
    </row>
    <row r="156" spans="1:15" s="1" customFormat="1" ht="42" customHeight="1" x14ac:dyDescent="0.25">
      <c r="A156" s="1318"/>
      <c r="B156" s="1319"/>
      <c r="C156" s="1327"/>
      <c r="D156" s="1400" t="s">
        <v>308</v>
      </c>
      <c r="E156" s="1361" t="s">
        <v>207</v>
      </c>
      <c r="F156" s="380" t="s">
        <v>119</v>
      </c>
      <c r="G156" s="387">
        <v>28.8</v>
      </c>
      <c r="H156" s="388">
        <v>28.8</v>
      </c>
      <c r="I156" s="385">
        <v>28.8</v>
      </c>
      <c r="J156" s="1594" t="s">
        <v>309</v>
      </c>
      <c r="K156" s="1595">
        <v>10</v>
      </c>
      <c r="L156" s="1597">
        <v>10</v>
      </c>
      <c r="M156" s="1359">
        <v>10</v>
      </c>
    </row>
    <row r="157" spans="1:15" s="1" customFormat="1" ht="65.25" customHeight="1" x14ac:dyDescent="0.25">
      <c r="A157" s="1318"/>
      <c r="B157" s="1319"/>
      <c r="C157" s="1327"/>
      <c r="D157" s="1400" t="s">
        <v>334</v>
      </c>
      <c r="E157" s="1414" t="s">
        <v>219</v>
      </c>
      <c r="F157" s="380" t="s">
        <v>119</v>
      </c>
      <c r="G157" s="1456">
        <v>21.4</v>
      </c>
      <c r="H157" s="388">
        <v>21.4</v>
      </c>
      <c r="I157" s="385">
        <v>21.4</v>
      </c>
      <c r="J157" s="1190" t="s">
        <v>276</v>
      </c>
      <c r="K157" s="1191">
        <v>5</v>
      </c>
      <c r="L157" s="145">
        <v>5</v>
      </c>
      <c r="M157" s="237">
        <v>5</v>
      </c>
    </row>
    <row r="158" spans="1:15" s="1" customFormat="1" ht="12.75" customHeight="1" x14ac:dyDescent="0.25">
      <c r="A158" s="1318"/>
      <c r="B158" s="1319"/>
      <c r="C158" s="1327"/>
      <c r="D158" s="1680" t="s">
        <v>164</v>
      </c>
      <c r="E158" s="315" t="s">
        <v>207</v>
      </c>
      <c r="F158" s="380" t="s">
        <v>119</v>
      </c>
      <c r="G158" s="387">
        <f>830.8-30.8</f>
        <v>800</v>
      </c>
      <c r="H158" s="388">
        <f>830.8-30.8</f>
        <v>800</v>
      </c>
      <c r="I158" s="385">
        <f>830.8-30.8</f>
        <v>800</v>
      </c>
      <c r="J158" s="1649" t="s">
        <v>165</v>
      </c>
      <c r="K158" s="1407">
        <v>48</v>
      </c>
      <c r="L158" s="1597">
        <v>48</v>
      </c>
      <c r="M158" s="665">
        <v>48</v>
      </c>
    </row>
    <row r="159" spans="1:15" s="1" customFormat="1" ht="12" customHeight="1" x14ac:dyDescent="0.25">
      <c r="A159" s="1318"/>
      <c r="B159" s="1319"/>
      <c r="C159" s="1327"/>
      <c r="D159" s="1681"/>
      <c r="E159" s="315" t="s">
        <v>208</v>
      </c>
      <c r="F159" s="381"/>
      <c r="G159" s="383"/>
      <c r="H159" s="384"/>
      <c r="I159" s="1457"/>
      <c r="J159" s="1682"/>
      <c r="K159" s="1178"/>
      <c r="L159" s="1176"/>
      <c r="M159" s="1177"/>
    </row>
    <row r="160" spans="1:15" s="1" customFormat="1" ht="16.149999999999999" customHeight="1" thickBot="1" x14ac:dyDescent="0.3">
      <c r="A160" s="1318"/>
      <c r="B160" s="1319"/>
      <c r="C160" s="1327"/>
      <c r="D160" s="1681"/>
      <c r="E160" s="315"/>
      <c r="F160" s="1402" t="s">
        <v>17</v>
      </c>
      <c r="G160" s="1417">
        <f>SUM(G144)</f>
        <v>2209.8000000000002</v>
      </c>
      <c r="H160" s="934">
        <f>H144</f>
        <v>2209.8000000000002</v>
      </c>
      <c r="I160" s="935">
        <f>I144</f>
        <v>2209.8000000000002</v>
      </c>
      <c r="J160" s="1650"/>
      <c r="K160" s="1178"/>
      <c r="L160" s="1179"/>
      <c r="M160" s="1177"/>
    </row>
    <row r="161" spans="1:13" s="1" customFormat="1" ht="15.75" customHeight="1" x14ac:dyDescent="0.25">
      <c r="A161" s="46" t="s">
        <v>10</v>
      </c>
      <c r="B161" s="14" t="s">
        <v>25</v>
      </c>
      <c r="C161" s="1399" t="s">
        <v>29</v>
      </c>
      <c r="D161" s="1940" t="s">
        <v>38</v>
      </c>
      <c r="E161" s="1582" t="s">
        <v>208</v>
      </c>
      <c r="F161" s="1584" t="s">
        <v>15</v>
      </c>
      <c r="G161" s="1585">
        <v>100</v>
      </c>
      <c r="H161" s="1586">
        <v>100</v>
      </c>
      <c r="I161" s="1587">
        <v>100</v>
      </c>
      <c r="J161" s="106"/>
      <c r="K161" s="726"/>
      <c r="L161" s="730"/>
      <c r="M161" s="1343"/>
    </row>
    <row r="162" spans="1:13" s="1" customFormat="1" ht="15.75" customHeight="1" x14ac:dyDescent="0.25">
      <c r="A162" s="47"/>
      <c r="B162" s="15"/>
      <c r="C162" s="1333"/>
      <c r="D162" s="1941"/>
      <c r="E162" s="1583"/>
      <c r="F162" s="348" t="s">
        <v>96</v>
      </c>
      <c r="G162" s="1589">
        <v>28</v>
      </c>
      <c r="H162" s="305"/>
      <c r="I162" s="647"/>
      <c r="J162" s="107"/>
      <c r="K162" s="1311"/>
      <c r="L162" s="1314"/>
      <c r="M162" s="1577"/>
    </row>
    <row r="163" spans="1:13" s="1" customFormat="1" ht="15.75" customHeight="1" x14ac:dyDescent="0.25">
      <c r="A163" s="47"/>
      <c r="B163" s="15"/>
      <c r="C163" s="1333"/>
      <c r="D163" s="1895" t="s">
        <v>291</v>
      </c>
      <c r="E163" s="315" t="s">
        <v>144</v>
      </c>
      <c r="F163" s="394" t="s">
        <v>119</v>
      </c>
      <c r="G163" s="1498">
        <v>100</v>
      </c>
      <c r="H163" s="395">
        <v>100</v>
      </c>
      <c r="I163" s="397">
        <v>100</v>
      </c>
      <c r="J163" s="1897" t="s">
        <v>192</v>
      </c>
      <c r="K163" s="21">
        <v>20</v>
      </c>
      <c r="L163" s="1313">
        <v>20</v>
      </c>
      <c r="M163" s="1315">
        <v>20</v>
      </c>
    </row>
    <row r="164" spans="1:13" s="1" customFormat="1" ht="24" customHeight="1" x14ac:dyDescent="0.25">
      <c r="A164" s="47"/>
      <c r="B164" s="15"/>
      <c r="C164" s="1333"/>
      <c r="D164" s="1896"/>
      <c r="E164" s="419" t="s">
        <v>207</v>
      </c>
      <c r="F164" s="394"/>
      <c r="G164" s="398"/>
      <c r="H164" s="395"/>
      <c r="I164" s="397"/>
      <c r="J164" s="1898"/>
      <c r="K164" s="1311"/>
      <c r="L164" s="1314"/>
      <c r="M164" s="1578"/>
    </row>
    <row r="165" spans="1:13" s="1" customFormat="1" ht="130.5" customHeight="1" x14ac:dyDescent="0.25">
      <c r="A165" s="47"/>
      <c r="B165" s="15"/>
      <c r="C165" s="1333"/>
      <c r="D165" s="1895" t="s">
        <v>335</v>
      </c>
      <c r="E165" s="315" t="s">
        <v>207</v>
      </c>
      <c r="F165" s="1588" t="s">
        <v>182</v>
      </c>
      <c r="G165" s="1479">
        <v>28</v>
      </c>
      <c r="H165" s="1483"/>
      <c r="I165" s="396"/>
      <c r="J165" s="1581" t="s">
        <v>325</v>
      </c>
      <c r="K165" s="21">
        <v>1</v>
      </c>
      <c r="L165" s="1313"/>
      <c r="M165" s="231"/>
    </row>
    <row r="166" spans="1:13" s="1" customFormat="1" ht="15.75" customHeight="1" thickBot="1" x14ac:dyDescent="0.3">
      <c r="A166" s="1330"/>
      <c r="B166" s="1328"/>
      <c r="C166" s="337"/>
      <c r="D166" s="1912"/>
      <c r="E166" s="1466"/>
      <c r="F166" s="370" t="s">
        <v>17</v>
      </c>
      <c r="G166" s="179">
        <f>SUM(G161:G162)</f>
        <v>128</v>
      </c>
      <c r="H166" s="129">
        <f>SUM(H161:H162)</f>
        <v>100</v>
      </c>
      <c r="I166" s="683">
        <f>SUM(I161:I162)</f>
        <v>100</v>
      </c>
      <c r="J166" s="780"/>
      <c r="K166" s="1405"/>
      <c r="L166" s="587"/>
      <c r="M166" s="468"/>
    </row>
    <row r="167" spans="1:13" s="1" customFormat="1" ht="27" customHeight="1" x14ac:dyDescent="0.25">
      <c r="A167" s="46" t="s">
        <v>10</v>
      </c>
      <c r="B167" s="14" t="s">
        <v>25</v>
      </c>
      <c r="C167" s="87" t="s">
        <v>30</v>
      </c>
      <c r="D167" s="906" t="s">
        <v>40</v>
      </c>
      <c r="E167" s="317" t="s">
        <v>207</v>
      </c>
      <c r="F167" s="399" t="s">
        <v>15</v>
      </c>
      <c r="G167" s="1418">
        <v>222.5</v>
      </c>
      <c r="H167" s="400">
        <v>222.5</v>
      </c>
      <c r="I167" s="228">
        <v>222.5</v>
      </c>
      <c r="J167" s="1027" t="s">
        <v>247</v>
      </c>
      <c r="K167" s="1412">
        <v>26</v>
      </c>
      <c r="L167" s="148">
        <v>26</v>
      </c>
      <c r="M167" s="229">
        <v>26</v>
      </c>
    </row>
    <row r="168" spans="1:13" s="1" customFormat="1" ht="42.75" customHeight="1" x14ac:dyDescent="0.25">
      <c r="A168" s="47"/>
      <c r="B168" s="15"/>
      <c r="C168" s="88"/>
      <c r="D168" s="897"/>
      <c r="E168" s="315" t="s">
        <v>208</v>
      </c>
      <c r="F168" s="371" t="s">
        <v>26</v>
      </c>
      <c r="G168" s="622">
        <v>289.8</v>
      </c>
      <c r="H168" s="130">
        <v>289.8</v>
      </c>
      <c r="I168" s="304">
        <v>289.8</v>
      </c>
      <c r="J168" s="105" t="s">
        <v>79</v>
      </c>
      <c r="K168" s="8">
        <v>10</v>
      </c>
      <c r="L168" s="1312">
        <v>10</v>
      </c>
      <c r="M168" s="1307">
        <v>10</v>
      </c>
    </row>
    <row r="169" spans="1:13" s="1" customFormat="1" ht="16.5" customHeight="1" x14ac:dyDescent="0.25">
      <c r="A169" s="47"/>
      <c r="B169" s="15"/>
      <c r="C169" s="88"/>
      <c r="D169" s="897"/>
      <c r="E169" s="303"/>
      <c r="F169" s="371"/>
      <c r="G169" s="595"/>
      <c r="H169" s="130"/>
      <c r="I169" s="304"/>
      <c r="J169" s="1881" t="s">
        <v>89</v>
      </c>
      <c r="K169" s="8">
        <v>36</v>
      </c>
      <c r="L169" s="1312">
        <v>36</v>
      </c>
      <c r="M169" s="1393">
        <v>36</v>
      </c>
    </row>
    <row r="170" spans="1:13" s="1" customFormat="1" ht="16.5" customHeight="1" thickBot="1" x14ac:dyDescent="0.3">
      <c r="A170" s="937"/>
      <c r="B170" s="938"/>
      <c r="C170" s="337"/>
      <c r="D170" s="905"/>
      <c r="E170" s="1415"/>
      <c r="F170" s="197" t="s">
        <v>17</v>
      </c>
      <c r="G170" s="178">
        <f>SUM(G167:G169)</f>
        <v>512.29999999999995</v>
      </c>
      <c r="H170" s="689">
        <f>SUM(H167:H169)</f>
        <v>512.29999999999995</v>
      </c>
      <c r="I170" s="679">
        <f>SUM(I167:I169)</f>
        <v>512.29999999999995</v>
      </c>
      <c r="J170" s="1882"/>
      <c r="K170" s="806"/>
      <c r="L170" s="1342"/>
      <c r="M170" s="1344"/>
    </row>
    <row r="171" spans="1:13" s="1" customFormat="1" ht="23.25" customHeight="1" x14ac:dyDescent="0.25">
      <c r="A171" s="1329" t="s">
        <v>10</v>
      </c>
      <c r="B171" s="1331" t="s">
        <v>25</v>
      </c>
      <c r="C171" s="1346" t="s">
        <v>41</v>
      </c>
      <c r="D171" s="1651" t="s">
        <v>82</v>
      </c>
      <c r="E171" s="1340" t="s">
        <v>207</v>
      </c>
      <c r="F171" s="347" t="s">
        <v>15</v>
      </c>
      <c r="G171" s="1226">
        <v>6</v>
      </c>
      <c r="H171" s="634">
        <v>6</v>
      </c>
      <c r="I171" s="226">
        <v>6</v>
      </c>
      <c r="J171" s="1640" t="s">
        <v>122</v>
      </c>
      <c r="K171" s="738">
        <v>2</v>
      </c>
      <c r="L171" s="148">
        <v>2</v>
      </c>
      <c r="M171" s="229">
        <v>2</v>
      </c>
    </row>
    <row r="172" spans="1:13" s="1" customFormat="1" ht="14.25" customHeight="1" thickBot="1" x14ac:dyDescent="0.3">
      <c r="A172" s="1330"/>
      <c r="B172" s="1328"/>
      <c r="C172" s="1347"/>
      <c r="D172" s="1652"/>
      <c r="E172" s="215"/>
      <c r="F172" s="370" t="s">
        <v>17</v>
      </c>
      <c r="G172" s="178">
        <f t="shared" ref="G172:I172" si="6">G171</f>
        <v>6</v>
      </c>
      <c r="H172" s="124">
        <f t="shared" si="6"/>
        <v>6</v>
      </c>
      <c r="I172" s="118">
        <f t="shared" si="6"/>
        <v>6</v>
      </c>
      <c r="J172" s="1641"/>
      <c r="K172" s="681"/>
      <c r="L172" s="587"/>
      <c r="M172" s="233"/>
    </row>
    <row r="173" spans="1:13" s="1" customFormat="1" ht="41.25" customHeight="1" x14ac:dyDescent="0.25">
      <c r="A173" s="1601" t="s">
        <v>10</v>
      </c>
      <c r="B173" s="1604" t="s">
        <v>25</v>
      </c>
      <c r="C173" s="1607" t="s">
        <v>42</v>
      </c>
      <c r="D173" s="1699" t="s">
        <v>102</v>
      </c>
      <c r="E173" s="1927" t="s">
        <v>207</v>
      </c>
      <c r="F173" s="1419" t="s">
        <v>15</v>
      </c>
      <c r="G173" s="622">
        <v>4.2</v>
      </c>
      <c r="H173" s="130"/>
      <c r="I173" s="304"/>
      <c r="J173" s="1376" t="s">
        <v>238</v>
      </c>
      <c r="K173" s="21">
        <v>60</v>
      </c>
      <c r="L173" s="1313"/>
      <c r="M173" s="231"/>
    </row>
    <row r="174" spans="1:13" s="1" customFormat="1" ht="69" customHeight="1" x14ac:dyDescent="0.25">
      <c r="A174" s="1601"/>
      <c r="B174" s="1604"/>
      <c r="C174" s="1607"/>
      <c r="D174" s="1699"/>
      <c r="E174" s="1927"/>
      <c r="F174" s="184" t="s">
        <v>98</v>
      </c>
      <c r="G174" s="1115">
        <v>23.8</v>
      </c>
      <c r="H174" s="296"/>
      <c r="I174" s="711"/>
      <c r="J174" s="1374" t="s">
        <v>237</v>
      </c>
      <c r="K174" s="8">
        <v>1</v>
      </c>
      <c r="L174" s="1312"/>
      <c r="M174" s="1393"/>
    </row>
    <row r="175" spans="1:13" s="1" customFormat="1" ht="14.25" customHeight="1" thickBot="1" x14ac:dyDescent="0.3">
      <c r="A175" s="1602"/>
      <c r="B175" s="1605"/>
      <c r="C175" s="1608"/>
      <c r="D175" s="1611"/>
      <c r="E175" s="1870"/>
      <c r="F175" s="372" t="s">
        <v>17</v>
      </c>
      <c r="G175" s="567">
        <f>SUM(G173:G174)</f>
        <v>28</v>
      </c>
      <c r="H175" s="1106">
        <f>SUM(H173:H174)</f>
        <v>0</v>
      </c>
      <c r="I175" s="805">
        <f>SUM(I173:I174)</f>
        <v>0</v>
      </c>
      <c r="J175" s="1332"/>
      <c r="K175" s="386"/>
      <c r="L175" s="1352"/>
      <c r="M175" s="1038"/>
    </row>
    <row r="176" spans="1:13" s="1" customFormat="1" ht="30.75" customHeight="1" x14ac:dyDescent="0.25">
      <c r="A176" s="1318" t="s">
        <v>10</v>
      </c>
      <c r="B176" s="1319" t="s">
        <v>25</v>
      </c>
      <c r="C176" s="1327" t="s">
        <v>71</v>
      </c>
      <c r="D176" s="1610" t="s">
        <v>277</v>
      </c>
      <c r="E176" s="1322" t="s">
        <v>219</v>
      </c>
      <c r="F176" s="348" t="s">
        <v>15</v>
      </c>
      <c r="G176" s="620">
        <v>6.9</v>
      </c>
      <c r="H176" s="172">
        <v>6.9</v>
      </c>
      <c r="I176" s="306">
        <v>6.9</v>
      </c>
      <c r="J176" s="1640" t="s">
        <v>122</v>
      </c>
      <c r="K176" s="1310">
        <v>1</v>
      </c>
      <c r="L176" s="1313">
        <v>1</v>
      </c>
      <c r="M176" s="1315">
        <v>1</v>
      </c>
    </row>
    <row r="177" spans="1:15" s="1" customFormat="1" ht="13.5" customHeight="1" thickBot="1" x14ac:dyDescent="0.3">
      <c r="A177" s="1318"/>
      <c r="B177" s="1319"/>
      <c r="C177" s="1327"/>
      <c r="D177" s="1610"/>
      <c r="E177" s="1416"/>
      <c r="F177" s="370" t="s">
        <v>17</v>
      </c>
      <c r="G177" s="333">
        <f t="shared" ref="G177:I177" si="7">G176</f>
        <v>6.9</v>
      </c>
      <c r="H177" s="122">
        <f t="shared" si="7"/>
        <v>6.9</v>
      </c>
      <c r="I177" s="119">
        <f t="shared" si="7"/>
        <v>6.9</v>
      </c>
      <c r="J177" s="1641"/>
      <c r="K177" s="681"/>
      <c r="L177" s="587"/>
      <c r="M177" s="233"/>
    </row>
    <row r="178" spans="1:15" s="1" customFormat="1" ht="14.25" customHeight="1" thickBot="1" x14ac:dyDescent="0.3">
      <c r="A178" s="42" t="s">
        <v>10</v>
      </c>
      <c r="B178" s="3" t="s">
        <v>25</v>
      </c>
      <c r="C178" s="1644" t="s">
        <v>31</v>
      </c>
      <c r="D178" s="1644"/>
      <c r="E178" s="1644"/>
      <c r="F178" s="1644"/>
      <c r="G178" s="127">
        <f>+G175+G172+G170+G166+G160+G143+G136+G177</f>
        <v>14897.100000000004</v>
      </c>
      <c r="H178" s="133">
        <f>+H175+H172+H170+H166+H160+H143+H136+H177</f>
        <v>14865.800000000003</v>
      </c>
      <c r="I178" s="126">
        <f>+I175+I172+I170+I166+I160+I143+I136+I177</f>
        <v>14749.800000000003</v>
      </c>
      <c r="J178" s="1349"/>
      <c r="K178" s="734"/>
      <c r="L178" s="734"/>
      <c r="M178" s="733"/>
    </row>
    <row r="179" spans="1:15" s="1" customFormat="1" ht="28.5" customHeight="1" thickBot="1" x14ac:dyDescent="0.3">
      <c r="A179" s="43" t="s">
        <v>10</v>
      </c>
      <c r="B179" s="3" t="s">
        <v>27</v>
      </c>
      <c r="C179" s="1645" t="s">
        <v>152</v>
      </c>
      <c r="D179" s="1646"/>
      <c r="E179" s="1646"/>
      <c r="F179" s="1646"/>
      <c r="G179" s="1646"/>
      <c r="H179" s="1646"/>
      <c r="I179" s="1646"/>
      <c r="J179" s="1646"/>
      <c r="K179" s="1646"/>
      <c r="L179" s="1646"/>
      <c r="M179" s="1939"/>
    </row>
    <row r="180" spans="1:15" s="2" customFormat="1" ht="15.75" customHeight="1" x14ac:dyDescent="0.25">
      <c r="A180" s="1329" t="s">
        <v>10</v>
      </c>
      <c r="B180" s="1331" t="s">
        <v>27</v>
      </c>
      <c r="C180" s="83" t="s">
        <v>10</v>
      </c>
      <c r="D180" s="1921" t="s">
        <v>44</v>
      </c>
      <c r="E180" s="1470"/>
      <c r="F180" s="448" t="s">
        <v>15</v>
      </c>
      <c r="G180" s="1472">
        <v>520.70000000000005</v>
      </c>
      <c r="H180" s="1473">
        <v>474.1</v>
      </c>
      <c r="I180" s="1474">
        <v>796.5</v>
      </c>
      <c r="J180" s="28"/>
      <c r="K180" s="1412"/>
      <c r="L180" s="148"/>
      <c r="M180" s="540"/>
    </row>
    <row r="181" spans="1:15" s="2" customFormat="1" ht="15" customHeight="1" x14ac:dyDescent="0.25">
      <c r="A181" s="1318"/>
      <c r="B181" s="1319"/>
      <c r="C181" s="53"/>
      <c r="D181" s="1922"/>
      <c r="E181" s="1471"/>
      <c r="F181" s="1468" t="s">
        <v>96</v>
      </c>
      <c r="G181" s="1475">
        <v>316.60000000000002</v>
      </c>
      <c r="H181" s="1476"/>
      <c r="I181" s="1477"/>
      <c r="J181" s="1469"/>
      <c r="K181" s="1310"/>
      <c r="L181" s="1313"/>
      <c r="M181" s="1345"/>
      <c r="O181" s="327"/>
    </row>
    <row r="182" spans="1:15" s="2" customFormat="1" ht="14.25" customHeight="1" x14ac:dyDescent="0.25">
      <c r="A182" s="1318"/>
      <c r="B182" s="1319"/>
      <c r="C182" s="53"/>
      <c r="D182" s="1922"/>
      <c r="E182" s="1467"/>
      <c r="F182" s="1468" t="s">
        <v>98</v>
      </c>
      <c r="G182" s="1475">
        <v>275.89999999999998</v>
      </c>
      <c r="H182" s="1476"/>
      <c r="I182" s="1477"/>
      <c r="J182" s="1469"/>
      <c r="K182" s="21"/>
      <c r="L182" s="1313"/>
      <c r="M182" s="1378"/>
      <c r="O182" s="327"/>
    </row>
    <row r="183" spans="1:15" s="2" customFormat="1" ht="12" customHeight="1" x14ac:dyDescent="0.25">
      <c r="A183" s="1318"/>
      <c r="B183" s="1319"/>
      <c r="C183" s="53"/>
      <c r="D183" s="1923"/>
      <c r="E183" s="1490"/>
      <c r="F183" s="195" t="s">
        <v>43</v>
      </c>
      <c r="G183" s="1484">
        <v>337.7</v>
      </c>
      <c r="H183" s="1485">
        <v>2686.5</v>
      </c>
      <c r="I183" s="1486">
        <v>4130.7</v>
      </c>
      <c r="J183" s="1469"/>
      <c r="K183" s="21"/>
      <c r="L183" s="1313"/>
      <c r="M183" s="1378"/>
    </row>
    <row r="184" spans="1:15" s="203" customFormat="1" ht="15.75" customHeight="1" x14ac:dyDescent="0.2">
      <c r="A184" s="1318"/>
      <c r="B184" s="1319"/>
      <c r="C184" s="1327"/>
      <c r="D184" s="1626" t="s">
        <v>145</v>
      </c>
      <c r="E184" s="1385" t="s">
        <v>45</v>
      </c>
      <c r="F184" s="1478" t="s">
        <v>180</v>
      </c>
      <c r="G184" s="398">
        <v>199.7</v>
      </c>
      <c r="H184" s="395"/>
      <c r="I184" s="424"/>
      <c r="J184" s="1317" t="s">
        <v>104</v>
      </c>
      <c r="K184" s="93">
        <v>100</v>
      </c>
      <c r="L184" s="1305"/>
      <c r="M184" s="1377"/>
    </row>
    <row r="185" spans="1:15" s="203" customFormat="1" ht="16.5" customHeight="1" x14ac:dyDescent="0.2">
      <c r="A185" s="1318"/>
      <c r="B185" s="5"/>
      <c r="C185" s="1327"/>
      <c r="D185" s="1627"/>
      <c r="E185" s="1385" t="s">
        <v>208</v>
      </c>
      <c r="F185" s="394" t="s">
        <v>119</v>
      </c>
      <c r="G185" s="398">
        <v>90.5</v>
      </c>
      <c r="H185" s="395"/>
      <c r="I185" s="397"/>
      <c r="J185" s="1667" t="s">
        <v>161</v>
      </c>
      <c r="K185" s="1303">
        <v>100</v>
      </c>
      <c r="L185" s="1305"/>
      <c r="M185" s="1377"/>
    </row>
    <row r="186" spans="1:15" s="203" customFormat="1" ht="36" customHeight="1" x14ac:dyDescent="0.2">
      <c r="A186" s="1318"/>
      <c r="B186" s="5"/>
      <c r="C186" s="1327"/>
      <c r="D186" s="1628"/>
      <c r="E186" s="1386" t="s">
        <v>207</v>
      </c>
      <c r="F186" s="1478"/>
      <c r="G186" s="398"/>
      <c r="H186" s="395"/>
      <c r="I186" s="397"/>
      <c r="J186" s="1668"/>
      <c r="K186" s="173"/>
      <c r="L186" s="1306"/>
      <c r="M186" s="1398"/>
    </row>
    <row r="187" spans="1:15" s="13" customFormat="1" ht="16.5" customHeight="1" x14ac:dyDescent="0.25">
      <c r="A187" s="48"/>
      <c r="B187" s="25"/>
      <c r="C187" s="26"/>
      <c r="D187" s="1698" t="s">
        <v>304</v>
      </c>
      <c r="E187" s="1396" t="s">
        <v>45</v>
      </c>
      <c r="F187" s="394" t="s">
        <v>182</v>
      </c>
      <c r="G187" s="398">
        <v>316.60000000000002</v>
      </c>
      <c r="H187" s="395"/>
      <c r="I187" s="397"/>
      <c r="J187" s="109" t="s">
        <v>104</v>
      </c>
      <c r="K187" s="93">
        <v>100</v>
      </c>
      <c r="L187" s="1305"/>
      <c r="M187" s="1377"/>
    </row>
    <row r="188" spans="1:15" s="13" customFormat="1" ht="14.25" customHeight="1" x14ac:dyDescent="0.25">
      <c r="A188" s="48"/>
      <c r="B188" s="25"/>
      <c r="C188" s="26"/>
      <c r="D188" s="1610"/>
      <c r="E188" s="1396" t="s">
        <v>208</v>
      </c>
      <c r="F188" s="394" t="s">
        <v>119</v>
      </c>
      <c r="G188" s="398">
        <v>221.2</v>
      </c>
      <c r="H188" s="395"/>
      <c r="I188" s="397"/>
      <c r="J188" s="1703" t="s">
        <v>167</v>
      </c>
      <c r="K188" s="93">
        <v>100</v>
      </c>
      <c r="L188" s="1305"/>
      <c r="M188" s="1377"/>
    </row>
    <row r="189" spans="1:15" s="13" customFormat="1" ht="22.5" customHeight="1" x14ac:dyDescent="0.25">
      <c r="A189" s="48"/>
      <c r="B189" s="25"/>
      <c r="C189" s="26"/>
      <c r="D189" s="1702"/>
      <c r="E189" s="1384" t="s">
        <v>207</v>
      </c>
      <c r="F189" s="394" t="s">
        <v>180</v>
      </c>
      <c r="G189" s="398">
        <v>76.2</v>
      </c>
      <c r="H189" s="395"/>
      <c r="I189" s="397"/>
      <c r="J189" s="1704"/>
      <c r="K189" s="173"/>
      <c r="L189" s="1306"/>
      <c r="M189" s="1345"/>
    </row>
    <row r="190" spans="1:15" s="2" customFormat="1" ht="27.75" customHeight="1" x14ac:dyDescent="0.25">
      <c r="A190" s="1318"/>
      <c r="B190" s="1319"/>
      <c r="C190" s="53"/>
      <c r="D190" s="1698" t="s">
        <v>311</v>
      </c>
      <c r="E190" s="1396" t="s">
        <v>144</v>
      </c>
      <c r="F190" s="1478" t="s">
        <v>119</v>
      </c>
      <c r="G190" s="398">
        <v>174.1</v>
      </c>
      <c r="H190" s="395">
        <v>374.4</v>
      </c>
      <c r="I190" s="397">
        <v>437.1</v>
      </c>
      <c r="J190" s="314" t="s">
        <v>209</v>
      </c>
      <c r="K190" s="1303">
        <v>1</v>
      </c>
      <c r="L190" s="1305"/>
      <c r="M190" s="1397"/>
    </row>
    <row r="191" spans="1:15" s="2" customFormat="1" ht="15" customHeight="1" x14ac:dyDescent="0.25">
      <c r="A191" s="1318"/>
      <c r="B191" s="1319"/>
      <c r="C191" s="53"/>
      <c r="D191" s="1610"/>
      <c r="E191" s="1396" t="s">
        <v>45</v>
      </c>
      <c r="F191" s="394" t="s">
        <v>178</v>
      </c>
      <c r="G191" s="398">
        <v>337.7</v>
      </c>
      <c r="H191" s="395">
        <v>2121.6999999999998</v>
      </c>
      <c r="I191" s="397">
        <v>2476.6</v>
      </c>
      <c r="J191" s="375" t="s">
        <v>104</v>
      </c>
      <c r="K191" s="1303"/>
      <c r="L191" s="157">
        <v>25</v>
      </c>
      <c r="M191" s="1397">
        <v>60</v>
      </c>
    </row>
    <row r="192" spans="1:15" s="2" customFormat="1" ht="25.5" customHeight="1" x14ac:dyDescent="0.25">
      <c r="A192" s="1318"/>
      <c r="B192" s="1319"/>
      <c r="C192" s="53"/>
      <c r="D192" s="1702"/>
      <c r="E192" s="1384" t="s">
        <v>233</v>
      </c>
      <c r="F192" s="1478"/>
      <c r="G192" s="398"/>
      <c r="H192" s="395"/>
      <c r="I192" s="397"/>
      <c r="J192" s="1233"/>
      <c r="K192" s="1234"/>
      <c r="L192" s="1306"/>
      <c r="M192" s="1394"/>
    </row>
    <row r="193" spans="1:15" s="1" customFormat="1" ht="29.25" customHeight="1" x14ac:dyDescent="0.25">
      <c r="A193" s="1318"/>
      <c r="B193" s="1319"/>
      <c r="C193" s="53"/>
      <c r="D193" s="1619" t="s">
        <v>295</v>
      </c>
      <c r="E193" s="1396" t="s">
        <v>296</v>
      </c>
      <c r="F193" s="1487" t="s">
        <v>119</v>
      </c>
      <c r="G193" s="398">
        <v>34.9</v>
      </c>
      <c r="H193" s="395">
        <v>56.3</v>
      </c>
      <c r="I193" s="397">
        <v>123.7</v>
      </c>
      <c r="J193" s="1335" t="s">
        <v>209</v>
      </c>
      <c r="K193" s="1142">
        <v>1</v>
      </c>
      <c r="L193" s="342"/>
      <c r="M193" s="1143"/>
      <c r="N193" s="1892"/>
      <c r="O193" s="1893"/>
    </row>
    <row r="194" spans="1:15" s="1" customFormat="1" ht="27.75" customHeight="1" x14ac:dyDescent="0.25">
      <c r="A194" s="1318"/>
      <c r="B194" s="1319"/>
      <c r="C194" s="53"/>
      <c r="D194" s="1885"/>
      <c r="E194" s="1384" t="s">
        <v>312</v>
      </c>
      <c r="F194" s="1487" t="s">
        <v>178</v>
      </c>
      <c r="G194" s="398"/>
      <c r="H194" s="395">
        <v>318.8</v>
      </c>
      <c r="I194" s="397">
        <v>318.7</v>
      </c>
      <c r="J194" s="1335" t="s">
        <v>104</v>
      </c>
      <c r="K194" s="1142"/>
      <c r="L194" s="342">
        <v>50</v>
      </c>
      <c r="M194" s="1143">
        <v>100</v>
      </c>
    </row>
    <row r="195" spans="1:15" s="1" customFormat="1" ht="15" customHeight="1" x14ac:dyDescent="0.25">
      <c r="A195" s="1318"/>
      <c r="B195" s="1319"/>
      <c r="C195" s="53"/>
      <c r="D195" s="1619" t="s">
        <v>336</v>
      </c>
      <c r="E195" s="1383" t="s">
        <v>208</v>
      </c>
      <c r="F195" s="1487" t="s">
        <v>119</v>
      </c>
      <c r="G195" s="398"/>
      <c r="H195" s="395">
        <v>36.5</v>
      </c>
      <c r="I195" s="397">
        <v>185.6</v>
      </c>
      <c r="J195" s="1335" t="s">
        <v>297</v>
      </c>
      <c r="K195" s="1142"/>
      <c r="L195" s="342">
        <v>1</v>
      </c>
      <c r="M195" s="1143"/>
      <c r="N195" s="1892"/>
      <c r="O195" s="1893"/>
    </row>
    <row r="196" spans="1:15" s="1" customFormat="1" ht="15" customHeight="1" x14ac:dyDescent="0.25">
      <c r="A196" s="1318"/>
      <c r="B196" s="1319"/>
      <c r="C196" s="53"/>
      <c r="D196" s="1620"/>
      <c r="E196" s="1396" t="s">
        <v>219</v>
      </c>
      <c r="F196" s="1487" t="s">
        <v>178</v>
      </c>
      <c r="G196" s="398"/>
      <c r="H196" s="395">
        <v>206.9</v>
      </c>
      <c r="I196" s="397">
        <v>1051.5</v>
      </c>
      <c r="J196" s="1335" t="s">
        <v>298</v>
      </c>
      <c r="K196" s="1142"/>
      <c r="L196" s="1006">
        <v>1</v>
      </c>
      <c r="M196" s="1143"/>
    </row>
    <row r="197" spans="1:15" s="1" customFormat="1" ht="15" customHeight="1" x14ac:dyDescent="0.25">
      <c r="A197" s="1318"/>
      <c r="B197" s="1319"/>
      <c r="C197" s="53"/>
      <c r="D197" s="1620"/>
      <c r="E197" s="1396" t="s">
        <v>45</v>
      </c>
      <c r="F197" s="1481"/>
      <c r="G197" s="398"/>
      <c r="H197" s="395"/>
      <c r="I197" s="1480"/>
      <c r="J197" s="1335" t="s">
        <v>299</v>
      </c>
      <c r="K197" s="1142"/>
      <c r="L197" s="342"/>
      <c r="M197" s="1143">
        <v>3</v>
      </c>
    </row>
    <row r="198" spans="1:15" s="1" customFormat="1" ht="15" customHeight="1" x14ac:dyDescent="0.25">
      <c r="A198" s="1318"/>
      <c r="B198" s="1319"/>
      <c r="C198" s="53"/>
      <c r="D198" s="1885"/>
      <c r="E198" s="1384"/>
      <c r="F198" s="1487"/>
      <c r="G198" s="398"/>
      <c r="H198" s="395"/>
      <c r="I198" s="1480"/>
      <c r="J198" s="1335" t="s">
        <v>300</v>
      </c>
      <c r="K198" s="1142"/>
      <c r="L198" s="342"/>
      <c r="M198" s="1143">
        <v>13</v>
      </c>
    </row>
    <row r="199" spans="1:15" s="1" customFormat="1" ht="26.25" customHeight="1" x14ac:dyDescent="0.25">
      <c r="A199" s="1318"/>
      <c r="B199" s="1319"/>
      <c r="C199" s="53"/>
      <c r="D199" s="1619" t="s">
        <v>301</v>
      </c>
      <c r="E199" s="1396" t="s">
        <v>219</v>
      </c>
      <c r="F199" s="1487" t="s">
        <v>119</v>
      </c>
      <c r="G199" s="398"/>
      <c r="H199" s="395">
        <v>6.9</v>
      </c>
      <c r="I199" s="397">
        <v>50.1</v>
      </c>
      <c r="J199" s="336" t="s">
        <v>302</v>
      </c>
      <c r="K199" s="1156"/>
      <c r="L199" s="1006">
        <v>1</v>
      </c>
      <c r="M199" s="1157"/>
      <c r="N199" s="1892"/>
      <c r="O199" s="1893"/>
    </row>
    <row r="200" spans="1:15" s="1" customFormat="1" ht="16.5" customHeight="1" x14ac:dyDescent="0.25">
      <c r="A200" s="1318"/>
      <c r="B200" s="1319"/>
      <c r="C200" s="53"/>
      <c r="D200" s="1885"/>
      <c r="E200" s="1384" t="s">
        <v>45</v>
      </c>
      <c r="F200" s="1482" t="s">
        <v>178</v>
      </c>
      <c r="G200" s="1479"/>
      <c r="H200" s="1483">
        <v>39.1</v>
      </c>
      <c r="I200" s="396">
        <v>283.89999999999998</v>
      </c>
      <c r="J200" s="375" t="s">
        <v>104</v>
      </c>
      <c r="K200" s="1488"/>
      <c r="L200" s="1489"/>
      <c r="M200" s="1223">
        <v>40</v>
      </c>
    </row>
    <row r="201" spans="1:15" s="1" customFormat="1" ht="14.25" customHeight="1" thickBot="1" x14ac:dyDescent="0.3">
      <c r="A201" s="1330"/>
      <c r="B201" s="1328"/>
      <c r="C201" s="31"/>
      <c r="D201" s="1709" t="s">
        <v>24</v>
      </c>
      <c r="E201" s="1710"/>
      <c r="F201" s="1711"/>
      <c r="G201" s="1549">
        <f>SUM(G180:G183)</f>
        <v>1450.9</v>
      </c>
      <c r="H201" s="1550">
        <f>SUM(H180:H183)</f>
        <v>3160.6</v>
      </c>
      <c r="I201" s="1161">
        <f>SUM(I180:I183)</f>
        <v>4927.2</v>
      </c>
      <c r="J201" s="1351"/>
      <c r="K201" s="806"/>
      <c r="L201" s="1342"/>
      <c r="M201" s="1344"/>
    </row>
    <row r="202" spans="1:15" s="1" customFormat="1" ht="12.75" customHeight="1" thickBot="1" x14ac:dyDescent="0.3">
      <c r="A202" s="42" t="s">
        <v>10</v>
      </c>
      <c r="B202" s="17" t="s">
        <v>27</v>
      </c>
      <c r="C202" s="1712" t="s">
        <v>31</v>
      </c>
      <c r="D202" s="1644"/>
      <c r="E202" s="1644"/>
      <c r="F202" s="1644"/>
      <c r="G202" s="653">
        <f t="shared" ref="G202:I202" si="8">G201</f>
        <v>1450.9</v>
      </c>
      <c r="H202" s="568">
        <f t="shared" si="8"/>
        <v>3160.6</v>
      </c>
      <c r="I202" s="736">
        <f t="shared" si="8"/>
        <v>4927.2</v>
      </c>
      <c r="J202" s="1349"/>
      <c r="K202" s="696"/>
      <c r="L202" s="696"/>
      <c r="M202" s="697"/>
    </row>
    <row r="203" spans="1:15" s="203" customFormat="1" ht="15.75" customHeight="1" thickBot="1" x14ac:dyDescent="0.25">
      <c r="A203" s="1329" t="s">
        <v>10</v>
      </c>
      <c r="B203" s="4" t="s">
        <v>29</v>
      </c>
      <c r="C203" s="944" t="s">
        <v>46</v>
      </c>
      <c r="D203" s="945"/>
      <c r="E203" s="912"/>
      <c r="F203" s="945"/>
      <c r="G203" s="1551"/>
      <c r="H203" s="1551"/>
      <c r="I203" s="1551"/>
      <c r="J203" s="442"/>
      <c r="K203" s="765"/>
      <c r="L203" s="696"/>
      <c r="M203" s="737"/>
    </row>
    <row r="204" spans="1:15" s="203" customFormat="1" ht="15.75" customHeight="1" x14ac:dyDescent="0.2">
      <c r="A204" s="1329" t="s">
        <v>10</v>
      </c>
      <c r="B204" s="1331" t="s">
        <v>29</v>
      </c>
      <c r="C204" s="1346" t="s">
        <v>10</v>
      </c>
      <c r="D204" s="908" t="s">
        <v>47</v>
      </c>
      <c r="E204" s="373"/>
      <c r="F204" s="1494" t="s">
        <v>15</v>
      </c>
      <c r="G204" s="1495"/>
      <c r="H204" s="1496"/>
      <c r="I204" s="1497">
        <v>7151.7</v>
      </c>
      <c r="J204" s="28"/>
      <c r="K204" s="726"/>
      <c r="L204" s="1341"/>
      <c r="M204" s="1343"/>
    </row>
    <row r="205" spans="1:15" s="203" customFormat="1" ht="15.75" customHeight="1" x14ac:dyDescent="0.2">
      <c r="A205" s="1318"/>
      <c r="B205" s="1319"/>
      <c r="C205" s="1327"/>
      <c r="D205" s="952"/>
      <c r="E205" s="423"/>
      <c r="F205" s="174" t="s">
        <v>294</v>
      </c>
      <c r="G205" s="616"/>
      <c r="H205" s="1136">
        <v>669.4</v>
      </c>
      <c r="I205" s="1137">
        <v>754.5</v>
      </c>
      <c r="J205" s="1469"/>
      <c r="K205" s="1407"/>
      <c r="L205" s="664"/>
      <c r="M205" s="665"/>
    </row>
    <row r="206" spans="1:15" s="203" customFormat="1" ht="15.75" customHeight="1" x14ac:dyDescent="0.2">
      <c r="A206" s="1318"/>
      <c r="B206" s="1319"/>
      <c r="C206" s="1327"/>
      <c r="D206" s="952"/>
      <c r="E206" s="1493"/>
      <c r="F206" s="175" t="s">
        <v>123</v>
      </c>
      <c r="G206" s="652">
        <v>600</v>
      </c>
      <c r="H206" s="1174">
        <v>500</v>
      </c>
      <c r="I206" s="125">
        <v>350</v>
      </c>
      <c r="J206" s="1469"/>
      <c r="K206" s="1407"/>
      <c r="L206" s="664"/>
      <c r="M206" s="665"/>
    </row>
    <row r="207" spans="1:15" s="203" customFormat="1" ht="15.75" customHeight="1" x14ac:dyDescent="0.2">
      <c r="A207" s="1318"/>
      <c r="B207" s="1319"/>
      <c r="C207" s="1327"/>
      <c r="D207" s="952"/>
      <c r="E207" s="423"/>
      <c r="F207" s="250" t="s">
        <v>127</v>
      </c>
      <c r="G207" s="652">
        <v>400</v>
      </c>
      <c r="H207" s="1174">
        <v>1600</v>
      </c>
      <c r="I207" s="125"/>
      <c r="J207" s="1469"/>
      <c r="K207" s="1407"/>
      <c r="L207" s="664"/>
      <c r="M207" s="665"/>
    </row>
    <row r="208" spans="1:15" s="203" customFormat="1" ht="15.75" customHeight="1" x14ac:dyDescent="0.2">
      <c r="A208" s="1318"/>
      <c r="B208" s="1319"/>
      <c r="C208" s="1327"/>
      <c r="D208" s="952"/>
      <c r="E208" s="1590"/>
      <c r="F208" s="173" t="s">
        <v>43</v>
      </c>
      <c r="G208" s="345">
        <v>300</v>
      </c>
      <c r="H208" s="620">
        <v>700</v>
      </c>
      <c r="I208" s="227">
        <v>3000</v>
      </c>
      <c r="J208" s="1469"/>
      <c r="K208" s="1407"/>
      <c r="L208" s="1367"/>
      <c r="M208" s="665"/>
    </row>
    <row r="209" spans="1:15" s="203" customFormat="1" ht="9.75" customHeight="1" x14ac:dyDescent="0.2">
      <c r="A209" s="1318"/>
      <c r="B209" s="1319"/>
      <c r="C209" s="1327"/>
      <c r="D209" s="1698" t="s">
        <v>310</v>
      </c>
      <c r="E209" s="1491" t="s">
        <v>208</v>
      </c>
      <c r="F209" s="394" t="s">
        <v>183</v>
      </c>
      <c r="G209" s="398">
        <f>300+200</f>
        <v>500</v>
      </c>
      <c r="H209" s="395"/>
      <c r="I209" s="1480"/>
      <c r="J209" s="1881" t="s">
        <v>104</v>
      </c>
      <c r="K209" s="1932">
        <v>6</v>
      </c>
      <c r="L209" s="1934">
        <v>23</v>
      </c>
      <c r="M209" s="1936">
        <v>100</v>
      </c>
    </row>
    <row r="210" spans="1:15" s="203" customFormat="1" ht="11.25" customHeight="1" x14ac:dyDescent="0.2">
      <c r="A210" s="1318"/>
      <c r="B210" s="1319"/>
      <c r="C210" s="1327"/>
      <c r="D210" s="1627"/>
      <c r="E210" s="420" t="s">
        <v>144</v>
      </c>
      <c r="F210" s="394" t="s">
        <v>184</v>
      </c>
      <c r="G210" s="398"/>
      <c r="H210" s="395">
        <f>1800-200</f>
        <v>1600</v>
      </c>
      <c r="I210" s="397"/>
      <c r="J210" s="1931"/>
      <c r="K210" s="1933"/>
      <c r="L210" s="1935"/>
      <c r="M210" s="1937"/>
    </row>
    <row r="211" spans="1:15" s="203" customFormat="1" ht="9.75" customHeight="1" x14ac:dyDescent="0.2">
      <c r="A211" s="1318"/>
      <c r="B211" s="1319"/>
      <c r="C211" s="1327"/>
      <c r="D211" s="1627"/>
      <c r="E211" s="420" t="s">
        <v>45</v>
      </c>
      <c r="F211" s="394" t="s">
        <v>119</v>
      </c>
      <c r="G211" s="398"/>
      <c r="H211" s="395"/>
      <c r="I211" s="397">
        <v>7151.7</v>
      </c>
      <c r="J211" s="1323"/>
      <c r="K211" s="663"/>
      <c r="L211" s="664"/>
      <c r="M211" s="1368"/>
    </row>
    <row r="212" spans="1:15" s="203" customFormat="1" ht="12.75" customHeight="1" x14ac:dyDescent="0.2">
      <c r="A212" s="1318"/>
      <c r="B212" s="1319"/>
      <c r="C212" s="1327"/>
      <c r="D212" s="1627"/>
      <c r="E212" s="420" t="s">
        <v>207</v>
      </c>
      <c r="F212" s="1478" t="s">
        <v>322</v>
      </c>
      <c r="G212" s="398"/>
      <c r="H212" s="1498">
        <v>669.4</v>
      </c>
      <c r="I212" s="397">
        <v>754.5</v>
      </c>
      <c r="J212" s="1323"/>
      <c r="K212" s="663"/>
      <c r="L212" s="664"/>
      <c r="M212" s="1368"/>
    </row>
    <row r="213" spans="1:15" s="203" customFormat="1" ht="4.5" customHeight="1" x14ac:dyDescent="0.2">
      <c r="A213" s="1318"/>
      <c r="B213" s="1319"/>
      <c r="C213" s="1327"/>
      <c r="D213" s="1627"/>
      <c r="E213" s="1591"/>
      <c r="F213" s="394" t="s">
        <v>178</v>
      </c>
      <c r="G213" s="398">
        <v>300</v>
      </c>
      <c r="H213" s="395">
        <v>700</v>
      </c>
      <c r="I213" s="397">
        <v>3000</v>
      </c>
      <c r="J213" s="1301"/>
      <c r="K213" s="663"/>
      <c r="L213" s="664"/>
      <c r="M213" s="1368"/>
    </row>
    <row r="214" spans="1:15" s="203" customFormat="1" ht="11.25" customHeight="1" x14ac:dyDescent="0.2">
      <c r="A214" s="1318"/>
      <c r="B214" s="1319"/>
      <c r="C214" s="1327"/>
      <c r="D214" s="1626" t="s">
        <v>223</v>
      </c>
      <c r="E214" s="420" t="s">
        <v>207</v>
      </c>
      <c r="F214" s="394" t="s">
        <v>183</v>
      </c>
      <c r="G214" s="407">
        <f>300-200</f>
        <v>100</v>
      </c>
      <c r="H214" s="425">
        <v>500</v>
      </c>
      <c r="I214" s="404">
        <v>350</v>
      </c>
      <c r="J214" s="1721" t="s">
        <v>117</v>
      </c>
      <c r="K214" s="1364">
        <v>9</v>
      </c>
      <c r="L214" s="1366">
        <v>10</v>
      </c>
      <c r="M214" s="700">
        <v>7</v>
      </c>
    </row>
    <row r="215" spans="1:15" s="203" customFormat="1" ht="9.75" customHeight="1" x14ac:dyDescent="0.2">
      <c r="A215" s="1318"/>
      <c r="B215" s="1319"/>
      <c r="C215" s="1327"/>
      <c r="D215" s="1627"/>
      <c r="E215" s="420" t="s">
        <v>208</v>
      </c>
      <c r="F215" s="1478" t="s">
        <v>184</v>
      </c>
      <c r="G215" s="407">
        <v>400</v>
      </c>
      <c r="H215" s="425"/>
      <c r="I215" s="404"/>
      <c r="J215" s="1721"/>
      <c r="K215" s="21"/>
      <c r="L215" s="1313"/>
      <c r="M215" s="590"/>
    </row>
    <row r="216" spans="1:15" s="203" customFormat="1" ht="12.75" customHeight="1" x14ac:dyDescent="0.2">
      <c r="A216" s="1318"/>
      <c r="B216" s="1319"/>
      <c r="C216" s="1327"/>
      <c r="D216" s="1628"/>
      <c r="E216" s="421" t="s">
        <v>45</v>
      </c>
      <c r="F216" s="1499"/>
      <c r="G216" s="1500"/>
      <c r="H216" s="1501"/>
      <c r="I216" s="1502"/>
      <c r="J216" s="1721"/>
      <c r="K216" s="1310"/>
      <c r="L216" s="1313"/>
      <c r="M216" s="231"/>
    </row>
    <row r="217" spans="1:15" s="203" customFormat="1" ht="15" customHeight="1" thickBot="1" x14ac:dyDescent="0.25">
      <c r="A217" s="1330"/>
      <c r="B217" s="1328"/>
      <c r="C217" s="1347"/>
      <c r="D217" s="1659" t="s">
        <v>24</v>
      </c>
      <c r="E217" s="1660"/>
      <c r="F217" s="1938"/>
      <c r="G217" s="1552">
        <f>SUM(G204:G208)</f>
        <v>1300</v>
      </c>
      <c r="H217" s="1553">
        <f>SUM(H204:H208)</f>
        <v>3469.4</v>
      </c>
      <c r="I217" s="1492">
        <f>SUM(I204:I208)</f>
        <v>11256.2</v>
      </c>
      <c r="J217" s="200"/>
      <c r="K217" s="1310"/>
      <c r="L217" s="1313"/>
      <c r="M217" s="588"/>
    </row>
    <row r="218" spans="1:15" s="203" customFormat="1" ht="16.5" customHeight="1" x14ac:dyDescent="0.2">
      <c r="A218" s="1329" t="s">
        <v>10</v>
      </c>
      <c r="B218" s="1331" t="s">
        <v>29</v>
      </c>
      <c r="C218" s="958" t="s">
        <v>25</v>
      </c>
      <c r="D218" s="1719" t="s">
        <v>48</v>
      </c>
      <c r="E218" s="331" t="s">
        <v>207</v>
      </c>
      <c r="F218" s="1503" t="s">
        <v>33</v>
      </c>
      <c r="G218" s="1504">
        <v>1815</v>
      </c>
      <c r="H218" s="1505">
        <v>1815</v>
      </c>
      <c r="I218" s="1506">
        <v>1815</v>
      </c>
      <c r="J218" s="360"/>
      <c r="K218" s="738"/>
      <c r="L218" s="148"/>
      <c r="M218" s="231"/>
    </row>
    <row r="219" spans="1:15" s="203" customFormat="1" ht="15.75" customHeight="1" x14ac:dyDescent="0.2">
      <c r="A219" s="1318"/>
      <c r="B219" s="1319"/>
      <c r="C219" s="30"/>
      <c r="D219" s="1720"/>
      <c r="E219" s="332"/>
      <c r="F219" s="444" t="s">
        <v>70</v>
      </c>
      <c r="G219" s="657">
        <v>231.5</v>
      </c>
      <c r="H219" s="291"/>
      <c r="I219" s="1269"/>
      <c r="J219" s="360"/>
      <c r="K219" s="1310"/>
      <c r="L219" s="1313"/>
      <c r="M219" s="231"/>
    </row>
    <row r="220" spans="1:15" s="203" customFormat="1" ht="21.75" customHeight="1" x14ac:dyDescent="0.2">
      <c r="A220" s="1318"/>
      <c r="B220" s="1319"/>
      <c r="C220" s="30"/>
      <c r="D220" s="1720"/>
      <c r="E220" s="951"/>
      <c r="F220" s="51" t="s">
        <v>26</v>
      </c>
      <c r="G220" s="595">
        <v>10</v>
      </c>
      <c r="H220" s="130">
        <v>10</v>
      </c>
      <c r="I220" s="962">
        <v>10</v>
      </c>
      <c r="J220" s="360"/>
      <c r="K220" s="663"/>
      <c r="L220" s="664"/>
      <c r="M220" s="1360"/>
      <c r="O220" s="328"/>
    </row>
    <row r="221" spans="1:15" s="203" customFormat="1" ht="39.75" customHeight="1" x14ac:dyDescent="0.2">
      <c r="A221" s="1318"/>
      <c r="B221" s="1319"/>
      <c r="C221" s="30"/>
      <c r="D221" s="1381" t="s">
        <v>49</v>
      </c>
      <c r="E221" s="846" t="s">
        <v>208</v>
      </c>
      <c r="F221" s="405" t="s">
        <v>176</v>
      </c>
      <c r="G221" s="407">
        <v>892.5</v>
      </c>
      <c r="H221" s="425">
        <v>892.5</v>
      </c>
      <c r="I221" s="404">
        <v>892.5</v>
      </c>
      <c r="J221" s="155" t="s">
        <v>121</v>
      </c>
      <c r="K221" s="714">
        <v>30</v>
      </c>
      <c r="L221" s="145">
        <v>30</v>
      </c>
      <c r="M221" s="665">
        <v>25</v>
      </c>
    </row>
    <row r="222" spans="1:15" s="203" customFormat="1" ht="33.75" customHeight="1" x14ac:dyDescent="0.2">
      <c r="A222" s="1318"/>
      <c r="B222" s="1319"/>
      <c r="C222" s="30"/>
      <c r="D222" s="1691" t="s">
        <v>50</v>
      </c>
      <c r="E222" s="216"/>
      <c r="F222" s="405" t="s">
        <v>176</v>
      </c>
      <c r="G222" s="407">
        <v>285</v>
      </c>
      <c r="H222" s="425">
        <v>285</v>
      </c>
      <c r="I222" s="404">
        <v>285</v>
      </c>
      <c r="J222" s="1716" t="s">
        <v>239</v>
      </c>
      <c r="K222" s="1411">
        <v>270</v>
      </c>
      <c r="L222" s="1366">
        <v>280</v>
      </c>
      <c r="M222" s="1359">
        <v>290</v>
      </c>
    </row>
    <row r="223" spans="1:15" s="203" customFormat="1" ht="31.5" customHeight="1" x14ac:dyDescent="0.2">
      <c r="A223" s="1318"/>
      <c r="B223" s="1319"/>
      <c r="C223" s="30"/>
      <c r="D223" s="1715"/>
      <c r="E223" s="495"/>
      <c r="F223" s="1508"/>
      <c r="G223" s="407"/>
      <c r="H223" s="425"/>
      <c r="I223" s="1507"/>
      <c r="J223" s="1696"/>
      <c r="K223" s="1365"/>
      <c r="L223" s="664"/>
      <c r="M223" s="665"/>
    </row>
    <row r="224" spans="1:15" s="203" customFormat="1" ht="53.25" customHeight="1" x14ac:dyDescent="0.2">
      <c r="A224" s="1318"/>
      <c r="B224" s="1319"/>
      <c r="C224" s="30"/>
      <c r="D224" s="1381" t="s">
        <v>51</v>
      </c>
      <c r="E224" s="847"/>
      <c r="F224" s="405" t="s">
        <v>176</v>
      </c>
      <c r="G224" s="407">
        <v>50</v>
      </c>
      <c r="H224" s="425">
        <v>50</v>
      </c>
      <c r="I224" s="404">
        <v>50</v>
      </c>
      <c r="J224" s="1390" t="s">
        <v>80</v>
      </c>
      <c r="K224" s="663">
        <v>35</v>
      </c>
      <c r="L224" s="1366">
        <v>35</v>
      </c>
      <c r="M224" s="1359">
        <v>35</v>
      </c>
    </row>
    <row r="225" spans="1:13" s="203" customFormat="1" ht="15" customHeight="1" x14ac:dyDescent="0.2">
      <c r="A225" s="1318"/>
      <c r="B225" s="1319"/>
      <c r="C225" s="30"/>
      <c r="D225" s="1691" t="s">
        <v>52</v>
      </c>
      <c r="E225" s="216"/>
      <c r="F225" s="405" t="s">
        <v>176</v>
      </c>
      <c r="G225" s="407">
        <v>313.5</v>
      </c>
      <c r="H225" s="425">
        <v>313.5</v>
      </c>
      <c r="I225" s="404">
        <v>313.5</v>
      </c>
      <c r="J225" s="1716" t="s">
        <v>53</v>
      </c>
      <c r="K225" s="1364">
        <v>95</v>
      </c>
      <c r="L225" s="1366">
        <v>95</v>
      </c>
      <c r="M225" s="1359">
        <v>95</v>
      </c>
    </row>
    <row r="226" spans="1:13" s="203" customFormat="1" ht="12.75" customHeight="1" x14ac:dyDescent="0.2">
      <c r="A226" s="1318"/>
      <c r="B226" s="1319"/>
      <c r="C226" s="30"/>
      <c r="D226" s="1715"/>
      <c r="E226" s="495"/>
      <c r="F226" s="1508"/>
      <c r="G226" s="407"/>
      <c r="H226" s="425"/>
      <c r="I226" s="1507"/>
      <c r="J226" s="1717"/>
      <c r="K226" s="1407"/>
      <c r="L226" s="664"/>
      <c r="M226" s="665"/>
    </row>
    <row r="227" spans="1:13" s="203" customFormat="1" ht="53.25" customHeight="1" x14ac:dyDescent="0.2">
      <c r="A227" s="1318"/>
      <c r="B227" s="1319"/>
      <c r="C227" s="30"/>
      <c r="D227" s="910" t="s">
        <v>54</v>
      </c>
      <c r="E227" s="847"/>
      <c r="F227" s="405" t="s">
        <v>177</v>
      </c>
      <c r="G227" s="407">
        <v>10</v>
      </c>
      <c r="H227" s="425">
        <v>10</v>
      </c>
      <c r="I227" s="404">
        <v>10</v>
      </c>
      <c r="J227" s="55" t="s">
        <v>115</v>
      </c>
      <c r="K227" s="714">
        <v>12</v>
      </c>
      <c r="L227" s="145">
        <v>12</v>
      </c>
      <c r="M227" s="237">
        <v>12</v>
      </c>
    </row>
    <row r="228" spans="1:13" s="203" customFormat="1" ht="22.5" customHeight="1" x14ac:dyDescent="0.2">
      <c r="A228" s="1318"/>
      <c r="B228" s="1319"/>
      <c r="C228" s="30"/>
      <c r="D228" s="1692" t="s">
        <v>55</v>
      </c>
      <c r="E228" s="216"/>
      <c r="F228" s="405" t="s">
        <v>176</v>
      </c>
      <c r="G228" s="407">
        <v>274</v>
      </c>
      <c r="H228" s="425">
        <v>274</v>
      </c>
      <c r="I228" s="404">
        <v>274</v>
      </c>
      <c r="J228" s="1696" t="s">
        <v>56</v>
      </c>
      <c r="K228" s="8">
        <v>100</v>
      </c>
      <c r="L228" s="1312">
        <v>100</v>
      </c>
      <c r="M228" s="1307">
        <v>100</v>
      </c>
    </row>
    <row r="229" spans="1:13" s="203" customFormat="1" ht="25.5" customHeight="1" x14ac:dyDescent="0.2">
      <c r="A229" s="44"/>
      <c r="B229" s="1319"/>
      <c r="C229" s="30"/>
      <c r="D229" s="1692"/>
      <c r="E229" s="216"/>
      <c r="F229" s="1508"/>
      <c r="G229" s="1509"/>
      <c r="H229" s="406"/>
      <c r="I229" s="1510"/>
      <c r="J229" s="1696"/>
      <c r="K229" s="663"/>
      <c r="L229" s="664"/>
      <c r="M229" s="665"/>
    </row>
    <row r="230" spans="1:13" s="203" customFormat="1" ht="13.5" customHeight="1" thickBot="1" x14ac:dyDescent="0.25">
      <c r="A230" s="45" t="s">
        <v>85</v>
      </c>
      <c r="B230" s="1328"/>
      <c r="C230" s="31"/>
      <c r="D230" s="1695"/>
      <c r="E230" s="217"/>
      <c r="F230" s="36" t="s">
        <v>17</v>
      </c>
      <c r="G230" s="9">
        <f>SUM(G218:G220)</f>
        <v>2056.5</v>
      </c>
      <c r="H230" s="124">
        <f>SUM(H218:H220)</f>
        <v>1825</v>
      </c>
      <c r="I230" s="118">
        <f>SUM(I218:I220)</f>
        <v>1825</v>
      </c>
      <c r="J230" s="1697"/>
      <c r="K230" s="1408"/>
      <c r="L230" s="1342"/>
      <c r="M230" s="1344"/>
    </row>
    <row r="231" spans="1:13" s="203" customFormat="1" ht="53.25" customHeight="1" x14ac:dyDescent="0.2">
      <c r="A231" s="1318" t="s">
        <v>10</v>
      </c>
      <c r="B231" s="1319" t="s">
        <v>29</v>
      </c>
      <c r="C231" s="1327" t="s">
        <v>27</v>
      </c>
      <c r="D231" s="952" t="s">
        <v>57</v>
      </c>
      <c r="E231" s="950"/>
      <c r="F231" s="953"/>
      <c r="G231" s="955"/>
      <c r="H231" s="956"/>
      <c r="I231" s="957"/>
      <c r="J231" s="28"/>
      <c r="K231" s="727"/>
      <c r="L231" s="1367"/>
      <c r="M231" s="1360"/>
    </row>
    <row r="232" spans="1:13" s="203" customFormat="1" ht="30.75" customHeight="1" x14ac:dyDescent="0.2">
      <c r="A232" s="1318"/>
      <c r="B232" s="1319"/>
      <c r="C232" s="1327"/>
      <c r="D232" s="1698" t="s">
        <v>95</v>
      </c>
      <c r="E232" s="332" t="s">
        <v>207</v>
      </c>
      <c r="F232" s="37" t="s">
        <v>26</v>
      </c>
      <c r="G232" s="651">
        <v>50</v>
      </c>
      <c r="H232" s="704"/>
      <c r="I232" s="222"/>
      <c r="J232" s="1317" t="s">
        <v>117</v>
      </c>
      <c r="K232" s="21">
        <v>1</v>
      </c>
      <c r="L232" s="1158"/>
      <c r="M232" s="1159"/>
    </row>
    <row r="233" spans="1:13" s="203" customFormat="1" ht="15" customHeight="1" thickBot="1" x14ac:dyDescent="0.25">
      <c r="A233" s="1318"/>
      <c r="B233" s="1319"/>
      <c r="C233" s="1327"/>
      <c r="D233" s="1611"/>
      <c r="E233" s="217"/>
      <c r="F233" s="38" t="s">
        <v>17</v>
      </c>
      <c r="G233" s="678">
        <f t="shared" ref="G233:I233" si="9">SUM(G232:G232)</f>
        <v>50</v>
      </c>
      <c r="H233" s="744">
        <f t="shared" si="9"/>
        <v>0</v>
      </c>
      <c r="I233" s="333">
        <f t="shared" si="9"/>
        <v>0</v>
      </c>
      <c r="J233" s="97"/>
      <c r="K233" s="681"/>
      <c r="L233" s="587"/>
      <c r="M233" s="233"/>
    </row>
    <row r="234" spans="1:13" s="1" customFormat="1" ht="16.5" customHeight="1" thickBot="1" x14ac:dyDescent="0.3">
      <c r="A234" s="42" t="s">
        <v>10</v>
      </c>
      <c r="B234" s="3" t="s">
        <v>29</v>
      </c>
      <c r="C234" s="1644" t="s">
        <v>31</v>
      </c>
      <c r="D234" s="1644"/>
      <c r="E234" s="1644"/>
      <c r="F234" s="1644"/>
      <c r="G234" s="135">
        <f t="shared" ref="G234:I234" si="10">+G233+G230+G217</f>
        <v>3406.5</v>
      </c>
      <c r="H234" s="140">
        <f t="shared" si="10"/>
        <v>5294.4</v>
      </c>
      <c r="I234" s="287">
        <f t="shared" si="10"/>
        <v>13081.2</v>
      </c>
      <c r="J234" s="1320"/>
      <c r="K234" s="742"/>
      <c r="L234" s="743"/>
      <c r="M234" s="737"/>
    </row>
    <row r="235" spans="1:13" s="203" customFormat="1" ht="16.5" customHeight="1" thickBot="1" x14ac:dyDescent="0.25">
      <c r="A235" s="1330" t="s">
        <v>10</v>
      </c>
      <c r="B235" s="49"/>
      <c r="C235" s="1713" t="s">
        <v>58</v>
      </c>
      <c r="D235" s="1713"/>
      <c r="E235" s="1713"/>
      <c r="F235" s="1713"/>
      <c r="G235" s="745">
        <f>G234+G202+G178+G68</f>
        <v>85912.500000000015</v>
      </c>
      <c r="H235" s="748">
        <f>H234+H202+H178+H68</f>
        <v>89168.000000000015</v>
      </c>
      <c r="I235" s="747">
        <f>I234+I202+I178+I68</f>
        <v>98605.400000000023</v>
      </c>
      <c r="J235" s="1358"/>
      <c r="K235" s="741"/>
      <c r="L235" s="739"/>
      <c r="M235" s="740"/>
    </row>
    <row r="236" spans="1:13" s="1" customFormat="1" ht="16.5" customHeight="1" thickBot="1" x14ac:dyDescent="0.3">
      <c r="A236" s="50" t="s">
        <v>59</v>
      </c>
      <c r="B236" s="1724" t="s">
        <v>60</v>
      </c>
      <c r="C236" s="1725"/>
      <c r="D236" s="1725"/>
      <c r="E236" s="1725"/>
      <c r="F236" s="1725"/>
      <c r="G236" s="137">
        <f t="shared" ref="G236:I236" si="11">G235</f>
        <v>85912.500000000015</v>
      </c>
      <c r="H236" s="746">
        <f t="shared" si="11"/>
        <v>89168.000000000015</v>
      </c>
      <c r="I236" s="852">
        <f t="shared" si="11"/>
        <v>98605.400000000023</v>
      </c>
      <c r="J236" s="1356"/>
      <c r="K236" s="1356"/>
      <c r="L236" s="1356"/>
      <c r="M236" s="1357"/>
    </row>
    <row r="237" spans="1:13" s="1" customFormat="1" ht="24" customHeight="1" x14ac:dyDescent="0.25">
      <c r="A237" s="1759" t="s">
        <v>340</v>
      </c>
      <c r="B237" s="1759"/>
      <c r="C237" s="1759"/>
      <c r="D237" s="1759"/>
      <c r="E237" s="1759"/>
      <c r="F237" s="1759"/>
      <c r="G237" s="1759"/>
      <c r="H237" s="1759"/>
      <c r="I237" s="1759"/>
      <c r="J237" s="1759"/>
      <c r="K237" s="1759"/>
      <c r="L237" s="1391"/>
      <c r="M237" s="1391"/>
    </row>
    <row r="238" spans="1:13" s="1" customFormat="1" ht="15.75" customHeight="1" thickBot="1" x14ac:dyDescent="0.3">
      <c r="A238" s="1913" t="s">
        <v>326</v>
      </c>
      <c r="B238" s="1913"/>
      <c r="C238" s="1913"/>
      <c r="D238" s="1913"/>
      <c r="E238" s="1913"/>
      <c r="F238" s="1913"/>
      <c r="G238" s="1554"/>
      <c r="H238" s="1554"/>
      <c r="I238" s="1554"/>
      <c r="J238" s="1391"/>
      <c r="K238" s="579"/>
      <c r="L238" s="579"/>
      <c r="M238" s="579"/>
    </row>
    <row r="239" spans="1:13" s="1" customFormat="1" ht="102" customHeight="1" thickBot="1" x14ac:dyDescent="0.3">
      <c r="A239" s="1727" t="s">
        <v>61</v>
      </c>
      <c r="B239" s="1728"/>
      <c r="C239" s="1728"/>
      <c r="D239" s="1728"/>
      <c r="E239" s="1728"/>
      <c r="F239" s="1729"/>
      <c r="G239" s="1555" t="s">
        <v>337</v>
      </c>
      <c r="H239" s="1556" t="s">
        <v>201</v>
      </c>
      <c r="I239" s="749" t="s">
        <v>257</v>
      </c>
      <c r="J239" s="752"/>
      <c r="K239" s="569"/>
      <c r="L239" s="102"/>
      <c r="M239" s="98"/>
    </row>
    <row r="240" spans="1:13" s="1" customFormat="1" ht="15.75" customHeight="1" x14ac:dyDescent="0.25">
      <c r="A240" s="1750" t="s">
        <v>62</v>
      </c>
      <c r="B240" s="1751"/>
      <c r="C240" s="1751"/>
      <c r="D240" s="1751"/>
      <c r="E240" s="1751"/>
      <c r="F240" s="1752"/>
      <c r="G240" s="755">
        <f>+G241+G250+G251+G252</f>
        <v>37148.600000000006</v>
      </c>
      <c r="H240" s="165">
        <f>+H241+H250+H251+H252</f>
        <v>37962.1</v>
      </c>
      <c r="I240" s="159">
        <f>+I241+I250+I251+I252</f>
        <v>43655.299999999996</v>
      </c>
      <c r="J240" s="667"/>
      <c r="K240" s="667"/>
      <c r="L240" s="98"/>
      <c r="M240" s="98"/>
    </row>
    <row r="241" spans="1:13" s="1" customFormat="1" ht="15.75" customHeight="1" x14ac:dyDescent="0.25">
      <c r="A241" s="1753" t="s">
        <v>136</v>
      </c>
      <c r="B241" s="1754"/>
      <c r="C241" s="1754"/>
      <c r="D241" s="1754"/>
      <c r="E241" s="1754"/>
      <c r="F241" s="1754"/>
      <c r="G241" s="756">
        <f>SUM(G242:G249)</f>
        <v>35850.800000000003</v>
      </c>
      <c r="H241" s="166">
        <f>SUM(H242:H249)</f>
        <v>36362.1</v>
      </c>
      <c r="I241" s="160">
        <f>SUM(I242:I249)</f>
        <v>43655.299999999996</v>
      </c>
      <c r="J241" s="667"/>
      <c r="K241" s="667"/>
      <c r="L241" s="98"/>
      <c r="M241" s="101"/>
    </row>
    <row r="242" spans="1:13" s="1" customFormat="1" ht="15.75" customHeight="1" x14ac:dyDescent="0.25">
      <c r="A242" s="1755" t="s">
        <v>63</v>
      </c>
      <c r="B242" s="1756"/>
      <c r="C242" s="1756"/>
      <c r="D242" s="1756"/>
      <c r="E242" s="1756"/>
      <c r="F242" s="1627"/>
      <c r="G242" s="757">
        <f>SUMIF(F15:F233,"sb",G15:G233)</f>
        <v>14453.000000000002</v>
      </c>
      <c r="H242" s="141">
        <f>SUMIF(F15:F232,"sb",H15:H232)</f>
        <v>14774.3</v>
      </c>
      <c r="I242" s="158">
        <f>SUMIF(F15:F232,"sb",I15:I232)</f>
        <v>22126.399999999998</v>
      </c>
      <c r="J242" s="565"/>
      <c r="K242" s="565"/>
      <c r="L242" s="101"/>
      <c r="M242" s="101"/>
    </row>
    <row r="243" spans="1:13" s="1" customFormat="1" ht="27.75" customHeight="1" x14ac:dyDescent="0.25">
      <c r="A243" s="1757" t="s">
        <v>169</v>
      </c>
      <c r="B243" s="1758"/>
      <c r="C243" s="1758"/>
      <c r="D243" s="1758"/>
      <c r="E243" s="1758"/>
      <c r="F243" s="1758"/>
      <c r="G243" s="652">
        <f>SUMIF(F15:F232,"sb(S)",G15:G232)</f>
        <v>6621.5999999999995</v>
      </c>
      <c r="H243" s="128">
        <f>SUMIF(F15:F232,"sb(S)",H15:H232)</f>
        <v>6609.4</v>
      </c>
      <c r="I243" s="125">
        <f>SUMIF(F15:F232,"sb(S)",I15:I232)</f>
        <v>6609.4</v>
      </c>
      <c r="J243" s="565"/>
      <c r="K243" s="565"/>
      <c r="L243" s="101"/>
      <c r="M243" s="101"/>
    </row>
    <row r="244" spans="1:13" s="1" customFormat="1" ht="15.75" customHeight="1" x14ac:dyDescent="0.25">
      <c r="A244" s="1757" t="s">
        <v>303</v>
      </c>
      <c r="B244" s="1758"/>
      <c r="C244" s="1758"/>
      <c r="D244" s="1758"/>
      <c r="E244" s="1758"/>
      <c r="F244" s="1764"/>
      <c r="G244" s="652">
        <f>SUMIF(F19:F233,"sb(p)",G19:G233)</f>
        <v>0</v>
      </c>
      <c r="H244" s="128">
        <f>SUMIF(F19:F233,"sb(p)",H19:H233)</f>
        <v>669.4</v>
      </c>
      <c r="I244" s="125">
        <f>SUMIF(F19:F233,"sb(p)",I19:I233)</f>
        <v>754.5</v>
      </c>
      <c r="J244" s="565"/>
      <c r="K244" s="565"/>
      <c r="L244" s="101"/>
      <c r="M244" s="101"/>
    </row>
    <row r="245" spans="1:13" s="1" customFormat="1" ht="26.25" customHeight="1" x14ac:dyDescent="0.25">
      <c r="A245" s="1722" t="s">
        <v>124</v>
      </c>
      <c r="B245" s="1723"/>
      <c r="C245" s="1723"/>
      <c r="D245" s="1723"/>
      <c r="E245" s="1723"/>
      <c r="F245" s="1723"/>
      <c r="G245" s="758">
        <f>SUMIF(F18:F232,"sb(f)",G18:G232)</f>
        <v>600</v>
      </c>
      <c r="H245" s="152">
        <f>SUMIF(F18:F232,"sb(f)",H18:H232)</f>
        <v>500</v>
      </c>
      <c r="I245" s="151">
        <f>SUMIF(F18:F232,"sb(f)",I18:I232)</f>
        <v>350</v>
      </c>
      <c r="J245" s="565"/>
      <c r="K245" s="565"/>
      <c r="L245" s="101"/>
      <c r="M245" s="101"/>
    </row>
    <row r="246" spans="1:13" s="1" customFormat="1" ht="26.25" customHeight="1" x14ac:dyDescent="0.25">
      <c r="A246" s="1722" t="s">
        <v>118</v>
      </c>
      <c r="B246" s="1723"/>
      <c r="C246" s="1723"/>
      <c r="D246" s="1723"/>
      <c r="E246" s="1723"/>
      <c r="F246" s="1723"/>
      <c r="G246" s="758">
        <f>SUMIF(F22:F232,"sb(es)",G22:G232)</f>
        <v>341.59999999999997</v>
      </c>
      <c r="H246" s="152">
        <f>SUMIF(F22:F232,"sb(es)",H22:H232)</f>
        <v>0</v>
      </c>
      <c r="I246" s="151">
        <f>SUMIF(F22:F232,"sb(es)",I22:I232)</f>
        <v>0</v>
      </c>
      <c r="J246" s="565"/>
      <c r="K246" s="565"/>
      <c r="L246" s="101"/>
      <c r="M246" s="100"/>
    </row>
    <row r="247" spans="1:13" s="1" customFormat="1" ht="27.75" customHeight="1" x14ac:dyDescent="0.25">
      <c r="A247" s="1722" t="s">
        <v>116</v>
      </c>
      <c r="B247" s="1723"/>
      <c r="C247" s="1723"/>
      <c r="D247" s="1723"/>
      <c r="E247" s="1723"/>
      <c r="F247" s="1723"/>
      <c r="G247" s="758">
        <f>SUMIF(F19:F232,"SB(esa)",G19:G232)</f>
        <v>31.6</v>
      </c>
      <c r="H247" s="152">
        <f>SUMIF(F19:F232,"SB(esa)",H19:H232)</f>
        <v>0</v>
      </c>
      <c r="I247" s="151">
        <f>SUMIF(F19:F232,"SB(esa)",I19:I232)</f>
        <v>0</v>
      </c>
      <c r="J247" s="565"/>
      <c r="K247" s="565"/>
      <c r="L247" s="100"/>
      <c r="M247" s="101"/>
    </row>
    <row r="248" spans="1:13" s="1" customFormat="1" ht="15" customHeight="1" x14ac:dyDescent="0.25">
      <c r="A248" s="1744" t="s">
        <v>64</v>
      </c>
      <c r="B248" s="1745"/>
      <c r="C248" s="1745"/>
      <c r="D248" s="1745"/>
      <c r="E248" s="1745"/>
      <c r="F248" s="1746"/>
      <c r="G248" s="759">
        <f>SUMIF(F18:F232,"sb(sp)",G18:G232)</f>
        <v>2589.1999999999998</v>
      </c>
      <c r="H248" s="153">
        <f>SUMIF(F18:F232,"sb(sp)",H18:H232)</f>
        <v>2595.1999999999998</v>
      </c>
      <c r="I248" s="154">
        <f>SUMIF(F18:F232,"sb(sp)",I18:I232)</f>
        <v>2601.1999999999998</v>
      </c>
      <c r="J248" s="565"/>
      <c r="K248" s="565"/>
      <c r="L248" s="101"/>
      <c r="M248" s="101"/>
    </row>
    <row r="249" spans="1:13" s="1" customFormat="1" ht="26.25" customHeight="1" x14ac:dyDescent="0.25">
      <c r="A249" s="1744" t="s">
        <v>65</v>
      </c>
      <c r="B249" s="1745"/>
      <c r="C249" s="1745"/>
      <c r="D249" s="1745"/>
      <c r="E249" s="1745"/>
      <c r="F249" s="1746"/>
      <c r="G249" s="758">
        <f>SUMIF(F15:F232,"sb(vb)",G15:G232)</f>
        <v>11213.800000000001</v>
      </c>
      <c r="H249" s="152">
        <f>SUMIF(F15:F232,"sb(vb)",H15:H232)</f>
        <v>11213.800000000001</v>
      </c>
      <c r="I249" s="151">
        <f>SUMIF(F15:F232,"sb(vb)",I15:I232)</f>
        <v>11213.800000000001</v>
      </c>
      <c r="J249" s="565"/>
      <c r="K249" s="565"/>
      <c r="L249" s="101"/>
      <c r="M249" s="101"/>
    </row>
    <row r="250" spans="1:13" s="1" customFormat="1" ht="15.75" customHeight="1" x14ac:dyDescent="0.25">
      <c r="A250" s="1747" t="s">
        <v>97</v>
      </c>
      <c r="B250" s="1748"/>
      <c r="C250" s="1748"/>
      <c r="D250" s="1748"/>
      <c r="E250" s="1748"/>
      <c r="F250" s="1749"/>
      <c r="G250" s="760">
        <f>SUMIF(F18:F232,"sb(l)",G18:G232)</f>
        <v>666.3</v>
      </c>
      <c r="H250" s="167">
        <f>SUMIF(F18:F232,"sb(l)",H18:H232)</f>
        <v>0</v>
      </c>
      <c r="I250" s="161">
        <f>SUMIF(F18:F232,"sb(l)",I18:I232)</f>
        <v>0</v>
      </c>
      <c r="J250" s="565"/>
      <c r="K250" s="565"/>
      <c r="L250" s="101"/>
      <c r="M250" s="101"/>
    </row>
    <row r="251" spans="1:13" s="1" customFormat="1" ht="15.75" customHeight="1" x14ac:dyDescent="0.25">
      <c r="A251" s="1733" t="s">
        <v>155</v>
      </c>
      <c r="B251" s="1734"/>
      <c r="C251" s="1734"/>
      <c r="D251" s="1734"/>
      <c r="E251" s="1734"/>
      <c r="F251" s="1734"/>
      <c r="G251" s="760">
        <f>SUMIF(F18:F232,"sb(spl)",G18:G232)</f>
        <v>231.5</v>
      </c>
      <c r="H251" s="167">
        <f>SUMIF(F18:F232,"sb(spl)",H18:H232)</f>
        <v>0</v>
      </c>
      <c r="I251" s="161">
        <f>SUMIF(F18:F232,"sb(spl)",I18:I232)</f>
        <v>0</v>
      </c>
      <c r="J251" s="565"/>
      <c r="K251" s="565"/>
      <c r="L251" s="101"/>
      <c r="M251" s="100"/>
    </row>
    <row r="252" spans="1:13" s="1" customFormat="1" ht="28.5" customHeight="1" thickBot="1" x14ac:dyDescent="0.3">
      <c r="A252" s="1733" t="s">
        <v>236</v>
      </c>
      <c r="B252" s="1734"/>
      <c r="C252" s="1734"/>
      <c r="D252" s="1734"/>
      <c r="E252" s="1734"/>
      <c r="F252" s="1734"/>
      <c r="G252" s="760">
        <f>SUMIF(F18:F232,"sb(fl)",G18:G232)</f>
        <v>400</v>
      </c>
      <c r="H252" s="167">
        <f>SUMIF(F18:F232,"sb(fl)",H18:H232)</f>
        <v>1600</v>
      </c>
      <c r="I252" s="161">
        <f>SUMIF(F18:F232,"sb(fl)",I18:I232)</f>
        <v>0</v>
      </c>
      <c r="J252" s="565"/>
      <c r="K252" s="565"/>
      <c r="L252" s="101"/>
      <c r="M252" s="100"/>
    </row>
    <row r="253" spans="1:13" s="1" customFormat="1" ht="15.75" customHeight="1" thickBot="1" x14ac:dyDescent="0.3">
      <c r="A253" s="1738" t="s">
        <v>66</v>
      </c>
      <c r="B253" s="1739"/>
      <c r="C253" s="1739"/>
      <c r="D253" s="1739"/>
      <c r="E253" s="1739"/>
      <c r="F253" s="1740"/>
      <c r="G253" s="762">
        <f>SUM(G254:G255)</f>
        <v>48763.900000000009</v>
      </c>
      <c r="H253" s="169">
        <f>SUM(H254:H255)</f>
        <v>51205.900000000009</v>
      </c>
      <c r="I253" s="163">
        <f>SUM(I254:I255)</f>
        <v>54950.100000000006</v>
      </c>
      <c r="J253" s="667"/>
      <c r="K253" s="667"/>
      <c r="L253" s="100"/>
      <c r="M253" s="18"/>
    </row>
    <row r="254" spans="1:13" s="1" customFormat="1" ht="15.75" customHeight="1" x14ac:dyDescent="0.25">
      <c r="A254" s="1741" t="s">
        <v>67</v>
      </c>
      <c r="B254" s="1742"/>
      <c r="C254" s="1742"/>
      <c r="D254" s="1742"/>
      <c r="E254" s="1742"/>
      <c r="F254" s="1743"/>
      <c r="G254" s="759">
        <f>SUMIF(F18:F232,"lrvb",G18:G232)</f>
        <v>48126.200000000012</v>
      </c>
      <c r="H254" s="153">
        <f>SUMIF(F18:F232,"lrvb",H18:H232)</f>
        <v>47819.400000000009</v>
      </c>
      <c r="I254" s="154">
        <f>SUMIF(F18:F232,"lrvb",I18:I232)</f>
        <v>47819.400000000009</v>
      </c>
      <c r="J254" s="565"/>
      <c r="K254" s="565"/>
      <c r="L254" s="18"/>
      <c r="M254" s="18"/>
    </row>
    <row r="255" spans="1:13" s="1" customFormat="1" ht="15.75" customHeight="1" thickBot="1" x14ac:dyDescent="0.3">
      <c r="A255" s="1761" t="s">
        <v>88</v>
      </c>
      <c r="B255" s="1762"/>
      <c r="C255" s="1762"/>
      <c r="D255" s="1762"/>
      <c r="E255" s="1762"/>
      <c r="F255" s="1763"/>
      <c r="G255" s="758">
        <f>SUMIF(F19:F233,"es",G19:G233)</f>
        <v>637.70000000000005</v>
      </c>
      <c r="H255" s="152">
        <f>SUMIF(F19:F233,"es",H19:H233)</f>
        <v>3386.5</v>
      </c>
      <c r="I255" s="151">
        <f>SUMIF(F19:F233,"es",I19:I233)</f>
        <v>7130.7</v>
      </c>
      <c r="J255" s="565"/>
      <c r="K255" s="565"/>
      <c r="L255" s="18"/>
      <c r="M255" s="24"/>
    </row>
    <row r="256" spans="1:13" ht="15.75" thickBot="1" x14ac:dyDescent="0.3">
      <c r="A256" s="1730" t="s">
        <v>68</v>
      </c>
      <c r="B256" s="1731"/>
      <c r="C256" s="1731"/>
      <c r="D256" s="1731"/>
      <c r="E256" s="1731"/>
      <c r="F256" s="1732"/>
      <c r="G256" s="764">
        <f>G240+G253</f>
        <v>85912.500000000015</v>
      </c>
      <c r="H256" s="171">
        <f>H240+H253</f>
        <v>89168</v>
      </c>
      <c r="I256" s="164">
        <f>I240+I253</f>
        <v>98605.4</v>
      </c>
      <c r="J256" s="667"/>
      <c r="K256" s="667"/>
      <c r="L256" s="24"/>
      <c r="M256" s="205"/>
    </row>
    <row r="257" spans="6:13" x14ac:dyDescent="0.25">
      <c r="F257" s="1593" t="s">
        <v>338</v>
      </c>
      <c r="G257" s="1593"/>
      <c r="H257" s="1593"/>
      <c r="I257" s="751"/>
      <c r="J257" s="668"/>
      <c r="K257" s="668"/>
      <c r="L257" s="205"/>
      <c r="M257" s="205"/>
    </row>
    <row r="258" spans="6:13" x14ac:dyDescent="0.25">
      <c r="G258" s="1557"/>
      <c r="H258" s="1557"/>
      <c r="I258" s="1557"/>
      <c r="J258" s="205"/>
      <c r="K258" s="581"/>
      <c r="L258" s="581"/>
    </row>
    <row r="259" spans="6:13" x14ac:dyDescent="0.25">
      <c r="F259" s="206"/>
      <c r="G259" s="1558"/>
      <c r="H259" s="1558"/>
      <c r="I259" s="1558"/>
      <c r="J259" s="99"/>
      <c r="K259" s="581"/>
      <c r="L259" s="581"/>
    </row>
    <row r="260" spans="6:13" x14ac:dyDescent="0.25">
      <c r="J260" s="205"/>
      <c r="K260" s="99"/>
      <c r="L260" s="99"/>
    </row>
    <row r="261" spans="6:13" x14ac:dyDescent="0.25">
      <c r="J261" s="205" t="s">
        <v>150</v>
      </c>
      <c r="K261" s="581"/>
      <c r="L261" s="581"/>
    </row>
    <row r="262" spans="6:13" x14ac:dyDescent="0.25">
      <c r="K262" s="581"/>
      <c r="L262" s="581"/>
    </row>
    <row r="267" spans="6:13" x14ac:dyDescent="0.25">
      <c r="G267" s="1560"/>
    </row>
  </sheetData>
  <mergeCells count="215">
    <mergeCell ref="A4:M4"/>
    <mergeCell ref="A5:M5"/>
    <mergeCell ref="A6:M6"/>
    <mergeCell ref="A7:M7"/>
    <mergeCell ref="A8:A10"/>
    <mergeCell ref="B8:B10"/>
    <mergeCell ref="C8:C10"/>
    <mergeCell ref="D8:D10"/>
    <mergeCell ref="I8:I10"/>
    <mergeCell ref="J8:M8"/>
    <mergeCell ref="J9:J10"/>
    <mergeCell ref="K9:M9"/>
    <mergeCell ref="E8:E10"/>
    <mergeCell ref="F8:F10"/>
    <mergeCell ref="G8:G10"/>
    <mergeCell ref="H8:H10"/>
    <mergeCell ref="J1:M1"/>
    <mergeCell ref="A44:A45"/>
    <mergeCell ref="B44:B45"/>
    <mergeCell ref="C44:C45"/>
    <mergeCell ref="D44:D45"/>
    <mergeCell ref="E44:E45"/>
    <mergeCell ref="A37:A38"/>
    <mergeCell ref="B37:B38"/>
    <mergeCell ref="D37:D38"/>
    <mergeCell ref="D39:D41"/>
    <mergeCell ref="A12:J12"/>
    <mergeCell ref="D18:D26"/>
    <mergeCell ref="E18:E24"/>
    <mergeCell ref="J18:J19"/>
    <mergeCell ref="J20:J21"/>
    <mergeCell ref="J25:J26"/>
    <mergeCell ref="J37:J38"/>
    <mergeCell ref="E43:F43"/>
    <mergeCell ref="E28:E29"/>
    <mergeCell ref="D33:D34"/>
    <mergeCell ref="D35:D36"/>
    <mergeCell ref="J35:J36"/>
    <mergeCell ref="A11:M11"/>
    <mergeCell ref="C14:M14"/>
    <mergeCell ref="N48:O48"/>
    <mergeCell ref="N50:O50"/>
    <mergeCell ref="A52:A54"/>
    <mergeCell ref="B52:B54"/>
    <mergeCell ref="C52:C54"/>
    <mergeCell ref="D52:D54"/>
    <mergeCell ref="J53:J54"/>
    <mergeCell ref="D46:D47"/>
    <mergeCell ref="J46:J47"/>
    <mergeCell ref="A48:A51"/>
    <mergeCell ref="B48:B51"/>
    <mergeCell ref="C48:C51"/>
    <mergeCell ref="D48:D51"/>
    <mergeCell ref="J48:J51"/>
    <mergeCell ref="A57:A58"/>
    <mergeCell ref="B57:B58"/>
    <mergeCell ref="C57:C58"/>
    <mergeCell ref="D57:D58"/>
    <mergeCell ref="J57:J58"/>
    <mergeCell ref="A55:A56"/>
    <mergeCell ref="B55:B56"/>
    <mergeCell ref="C55:C56"/>
    <mergeCell ref="D55:D56"/>
    <mergeCell ref="E55:E56"/>
    <mergeCell ref="J55:J56"/>
    <mergeCell ref="J66:J67"/>
    <mergeCell ref="A66:A67"/>
    <mergeCell ref="B66:B67"/>
    <mergeCell ref="C66:C67"/>
    <mergeCell ref="D66:D67"/>
    <mergeCell ref="E66:E67"/>
    <mergeCell ref="J59:J61"/>
    <mergeCell ref="A62:A65"/>
    <mergeCell ref="B62:B65"/>
    <mergeCell ref="C62:C65"/>
    <mergeCell ref="J64:J65"/>
    <mergeCell ref="A59:A61"/>
    <mergeCell ref="B59:B61"/>
    <mergeCell ref="C59:C61"/>
    <mergeCell ref="D59:D61"/>
    <mergeCell ref="E59:E61"/>
    <mergeCell ref="N82:O83"/>
    <mergeCell ref="J84:J85"/>
    <mergeCell ref="K84:K85"/>
    <mergeCell ref="L84:L85"/>
    <mergeCell ref="M84:M85"/>
    <mergeCell ref="D81:D82"/>
    <mergeCell ref="C68:F68"/>
    <mergeCell ref="D77:D80"/>
    <mergeCell ref="J77:J78"/>
    <mergeCell ref="M98:M99"/>
    <mergeCell ref="A103:A104"/>
    <mergeCell ref="B103:B104"/>
    <mergeCell ref="C103:C104"/>
    <mergeCell ref="D103:D104"/>
    <mergeCell ref="E103:E104"/>
    <mergeCell ref="E117:E118"/>
    <mergeCell ref="E86:E87"/>
    <mergeCell ref="D89:D90"/>
    <mergeCell ref="J89:J90"/>
    <mergeCell ref="J98:J99"/>
    <mergeCell ref="K98:K99"/>
    <mergeCell ref="L98:L99"/>
    <mergeCell ref="J91:J92"/>
    <mergeCell ref="J122:J123"/>
    <mergeCell ref="M122:M123"/>
    <mergeCell ref="E123:E124"/>
    <mergeCell ref="D106:D107"/>
    <mergeCell ref="D108:D109"/>
    <mergeCell ref="D110:D115"/>
    <mergeCell ref="J111:J113"/>
    <mergeCell ref="D116:D121"/>
    <mergeCell ref="J116:J117"/>
    <mergeCell ref="N127:O127"/>
    <mergeCell ref="J128:J130"/>
    <mergeCell ref="D136:F136"/>
    <mergeCell ref="A137:A140"/>
    <mergeCell ref="B137:B140"/>
    <mergeCell ref="C137:C140"/>
    <mergeCell ref="D140:D141"/>
    <mergeCell ref="J140:J141"/>
    <mergeCell ref="J142:J143"/>
    <mergeCell ref="D158:D160"/>
    <mergeCell ref="J158:J160"/>
    <mergeCell ref="D163:D164"/>
    <mergeCell ref="J163:J164"/>
    <mergeCell ref="D176:D177"/>
    <mergeCell ref="J176:J177"/>
    <mergeCell ref="D171:D172"/>
    <mergeCell ref="J171:J172"/>
    <mergeCell ref="J169:J170"/>
    <mergeCell ref="D165:D166"/>
    <mergeCell ref="D161:D162"/>
    <mergeCell ref="D222:D223"/>
    <mergeCell ref="J222:J223"/>
    <mergeCell ref="D187:D189"/>
    <mergeCell ref="J188:J189"/>
    <mergeCell ref="D190:D192"/>
    <mergeCell ref="D193:D194"/>
    <mergeCell ref="C178:F178"/>
    <mergeCell ref="D184:D186"/>
    <mergeCell ref="J185:J186"/>
    <mergeCell ref="C179:M179"/>
    <mergeCell ref="A243:F243"/>
    <mergeCell ref="A244:F244"/>
    <mergeCell ref="A237:K237"/>
    <mergeCell ref="C202:F202"/>
    <mergeCell ref="D209:D213"/>
    <mergeCell ref="D214:D216"/>
    <mergeCell ref="J214:J216"/>
    <mergeCell ref="J209:J210"/>
    <mergeCell ref="N193:O193"/>
    <mergeCell ref="D195:D198"/>
    <mergeCell ref="N195:O195"/>
    <mergeCell ref="D199:D200"/>
    <mergeCell ref="N199:O199"/>
    <mergeCell ref="D201:F201"/>
    <mergeCell ref="K209:K210"/>
    <mergeCell ref="L209:L210"/>
    <mergeCell ref="M209:M210"/>
    <mergeCell ref="B236:F236"/>
    <mergeCell ref="D228:D230"/>
    <mergeCell ref="J228:J230"/>
    <mergeCell ref="D232:D233"/>
    <mergeCell ref="C234:F234"/>
    <mergeCell ref="D217:F217"/>
    <mergeCell ref="D218:D220"/>
    <mergeCell ref="J152:J153"/>
    <mergeCell ref="E145:E146"/>
    <mergeCell ref="D225:D226"/>
    <mergeCell ref="J225:J226"/>
    <mergeCell ref="A255:F255"/>
    <mergeCell ref="A256:F256"/>
    <mergeCell ref="D15:D16"/>
    <mergeCell ref="D42:D43"/>
    <mergeCell ref="D70:D73"/>
    <mergeCell ref="E78:E79"/>
    <mergeCell ref="A251:F251"/>
    <mergeCell ref="A252:F252"/>
    <mergeCell ref="A253:F253"/>
    <mergeCell ref="A254:F254"/>
    <mergeCell ref="A245:F245"/>
    <mergeCell ref="A246:F246"/>
    <mergeCell ref="A247:F247"/>
    <mergeCell ref="A248:F248"/>
    <mergeCell ref="A249:F249"/>
    <mergeCell ref="A250:F250"/>
    <mergeCell ref="A239:F239"/>
    <mergeCell ref="A240:F240"/>
    <mergeCell ref="A241:F241"/>
    <mergeCell ref="A242:F242"/>
    <mergeCell ref="J145:J146"/>
    <mergeCell ref="D145:D146"/>
    <mergeCell ref="C235:F235"/>
    <mergeCell ref="A238:F238"/>
    <mergeCell ref="J39:J41"/>
    <mergeCell ref="D64:D65"/>
    <mergeCell ref="J135:J136"/>
    <mergeCell ref="D137:D139"/>
    <mergeCell ref="D142:D143"/>
    <mergeCell ref="D180:D183"/>
    <mergeCell ref="J149:J151"/>
    <mergeCell ref="D122:D124"/>
    <mergeCell ref="A173:A175"/>
    <mergeCell ref="B173:B175"/>
    <mergeCell ref="C173:C175"/>
    <mergeCell ref="D173:D175"/>
    <mergeCell ref="E173:E175"/>
    <mergeCell ref="D154:D155"/>
    <mergeCell ref="E154:E155"/>
    <mergeCell ref="J154:J155"/>
    <mergeCell ref="D147:D148"/>
    <mergeCell ref="J147:J148"/>
    <mergeCell ref="D149:D151"/>
    <mergeCell ref="D152:D153"/>
  </mergeCells>
  <pageMargins left="0.78740157480314965" right="0.39370078740157483" top="0.39370078740157483" bottom="0.39370078740157483" header="0" footer="0"/>
  <pageSetup paperSize="9" scale="76" orientation="portrait" r:id="rId1"/>
  <rowBreaks count="7" manualBreakCount="7">
    <brk id="33" max="12" man="1"/>
    <brk id="69" max="12" man="1"/>
    <brk id="105" max="12" man="1"/>
    <brk id="143" max="12" man="1"/>
    <brk id="167" max="12" man="1"/>
    <brk id="208" max="12" man="1"/>
    <brk id="237" max="12" man="1"/>
  </rowBreaks>
  <colBreaks count="1" manualBreakCount="1">
    <brk id="13"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Įvardinti diapazonai</vt:lpstr>
      </vt:variant>
      <vt:variant>
        <vt:i4>4</vt:i4>
      </vt:variant>
    </vt:vector>
  </HeadingPairs>
  <TitlesOfParts>
    <vt:vector size="6" baseType="lpstr">
      <vt:lpstr>Aiškinamoji lentelė</vt:lpstr>
      <vt:lpstr>12 programa</vt:lpstr>
      <vt:lpstr>'12 programa'!Print_Area</vt:lpstr>
      <vt:lpstr>'Aiškinamoji lentelė'!Print_Area</vt:lpstr>
      <vt:lpstr>'12 programa'!Print_Titles</vt:lpstr>
      <vt:lpstr>'Aiškinamoji lentelė'!Print_Titles</vt:lpstr>
    </vt:vector>
  </TitlesOfParts>
  <Company>valdyba.lan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Snieguole Kacerauskaite</dc:creator>
  <cp:lastModifiedBy>Asta Česnauskienė</cp:lastModifiedBy>
  <cp:lastPrinted>2023-01-25T12:23:26Z</cp:lastPrinted>
  <dcterms:created xsi:type="dcterms:W3CDTF">2015-11-25T08:56:30Z</dcterms:created>
  <dcterms:modified xsi:type="dcterms:W3CDTF">2023-01-25T13:23:59Z</dcterms:modified>
</cp:coreProperties>
</file>