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AS\Po Tarybos\"/>
    </mc:Choice>
  </mc:AlternateContent>
  <bookViews>
    <workbookView xWindow="-120" yWindow="-120" windowWidth="29040" windowHeight="15840" firstSheet="1" activeTab="1"/>
  </bookViews>
  <sheets>
    <sheet name="Aiškinamoji lentelė" sheetId="22" state="hidden" r:id="rId1"/>
    <sheet name="3 programa" sheetId="23" r:id="rId2"/>
    <sheet name="Lyginamasis" sheetId="24" state="hidden" r:id="rId3"/>
  </sheets>
  <definedNames>
    <definedName name="_xlnm.Print_Area" localSheetId="1">'3 programa'!$A$1:$M$159</definedName>
    <definedName name="_xlnm.Print_Area" localSheetId="0">'Aiškinamoji lentelė'!$A$1:$Q$192</definedName>
    <definedName name="_xlnm.Print_Titles" localSheetId="1">'3 programa'!$9:$11</definedName>
    <definedName name="_xlnm.Print_Titles" localSheetId="0">'Aiškinamoji lentelė'!$8:$10</definedName>
  </definedNames>
  <calcPr calcId="162913"/>
</workbook>
</file>

<file path=xl/calcChain.xml><?xml version="1.0" encoding="utf-8"?>
<calcChain xmlns="http://schemas.openxmlformats.org/spreadsheetml/2006/main">
  <c r="I157" i="24" l="1"/>
  <c r="H157" i="24"/>
  <c r="G157" i="24"/>
  <c r="I156" i="24"/>
  <c r="H156" i="24"/>
  <c r="G156" i="24"/>
  <c r="I155" i="24"/>
  <c r="H155" i="24"/>
  <c r="G155" i="24"/>
  <c r="I154" i="24"/>
  <c r="H154" i="24"/>
  <c r="G154" i="24"/>
  <c r="I153" i="24"/>
  <c r="H153" i="24"/>
  <c r="G153" i="24"/>
  <c r="I152" i="24"/>
  <c r="H152" i="24"/>
  <c r="G152" i="24"/>
  <c r="I151" i="24"/>
  <c r="H151" i="24"/>
  <c r="G151" i="24"/>
  <c r="G150" i="24" s="1"/>
  <c r="G149" i="24" s="1"/>
  <c r="G158" i="24" s="1"/>
  <c r="H141" i="24"/>
  <c r="G141" i="24"/>
  <c r="I140" i="24"/>
  <c r="I141" i="24" s="1"/>
  <c r="H140" i="24"/>
  <c r="G140" i="24"/>
  <c r="I136" i="24"/>
  <c r="H136" i="24"/>
  <c r="G136" i="24"/>
  <c r="R130" i="24"/>
  <c r="Q130" i="24"/>
  <c r="P130" i="24"/>
  <c r="R129" i="24"/>
  <c r="Q129" i="24"/>
  <c r="P129" i="24"/>
  <c r="G127" i="24"/>
  <c r="I126" i="24"/>
  <c r="I127" i="24" s="1"/>
  <c r="H126" i="24"/>
  <c r="H127" i="24" s="1"/>
  <c r="G126" i="24"/>
  <c r="I118" i="24"/>
  <c r="H118" i="24"/>
  <c r="Q117" i="24" s="1"/>
  <c r="Q118" i="24" s="1"/>
  <c r="G118" i="24"/>
  <c r="P117" i="24" s="1"/>
  <c r="P118" i="24" s="1"/>
  <c r="R117" i="24"/>
  <c r="R118" i="24" s="1"/>
  <c r="I114" i="24"/>
  <c r="I115" i="24" s="1"/>
  <c r="H114" i="24"/>
  <c r="H115" i="24" s="1"/>
  <c r="G114" i="24"/>
  <c r="G115" i="24" s="1"/>
  <c r="I104" i="24"/>
  <c r="H104" i="24"/>
  <c r="G104" i="24"/>
  <c r="I101" i="24"/>
  <c r="I102" i="24" s="1"/>
  <c r="H101" i="24"/>
  <c r="H102" i="24" s="1"/>
  <c r="G101" i="24"/>
  <c r="I98" i="24"/>
  <c r="H98" i="24"/>
  <c r="G98" i="24"/>
  <c r="I96" i="24"/>
  <c r="H96" i="24"/>
  <c r="G96" i="24"/>
  <c r="G102" i="24" s="1"/>
  <c r="P80" i="24"/>
  <c r="P81" i="24" s="1"/>
  <c r="P82" i="24" s="1"/>
  <c r="R79" i="24"/>
  <c r="Q79" i="24"/>
  <c r="Q81" i="24" s="1"/>
  <c r="Q82" i="24" s="1"/>
  <c r="P79" i="24"/>
  <c r="R78" i="24"/>
  <c r="R81" i="24" s="1"/>
  <c r="R82" i="24" s="1"/>
  <c r="Q78" i="24"/>
  <c r="P78" i="24"/>
  <c r="I77" i="24"/>
  <c r="H77" i="24"/>
  <c r="G77" i="24"/>
  <c r="I74" i="24"/>
  <c r="H74" i="24"/>
  <c r="G74" i="24"/>
  <c r="I72" i="24"/>
  <c r="H72" i="24"/>
  <c r="G72" i="24"/>
  <c r="R61" i="24"/>
  <c r="Q61" i="24"/>
  <c r="P61" i="24"/>
  <c r="R60" i="24"/>
  <c r="Q60" i="24"/>
  <c r="P60" i="24"/>
  <c r="I59" i="24"/>
  <c r="H59" i="24"/>
  <c r="G59" i="24"/>
  <c r="I57" i="24"/>
  <c r="H57" i="24"/>
  <c r="G57" i="24"/>
  <c r="I55" i="24"/>
  <c r="H55" i="24"/>
  <c r="G55" i="24"/>
  <c r="G47" i="24"/>
  <c r="I44" i="24"/>
  <c r="H44" i="24"/>
  <c r="G44" i="24"/>
  <c r="I35" i="24"/>
  <c r="H35" i="24"/>
  <c r="G35" i="24"/>
  <c r="I32" i="24"/>
  <c r="R16" i="24" s="1"/>
  <c r="R22" i="24" s="1"/>
  <c r="R23" i="24" s="1"/>
  <c r="H32" i="24"/>
  <c r="Q16" i="24" s="1"/>
  <c r="Q22" i="24" s="1"/>
  <c r="Q23" i="24" s="1"/>
  <c r="G32" i="24"/>
  <c r="P16" i="24" s="1"/>
  <c r="P22" i="24" s="1"/>
  <c r="P23" i="24" s="1"/>
  <c r="P21" i="24"/>
  <c r="R20" i="24"/>
  <c r="Q20" i="24"/>
  <c r="P20" i="24"/>
  <c r="R19" i="24"/>
  <c r="Q19" i="24"/>
  <c r="P19" i="24"/>
  <c r="R18" i="24"/>
  <c r="Q18" i="24"/>
  <c r="P18" i="24"/>
  <c r="R17" i="24"/>
  <c r="Q17" i="24"/>
  <c r="P17" i="24"/>
  <c r="H150" i="24" l="1"/>
  <c r="H149" i="24" s="1"/>
  <c r="H158" i="24" s="1"/>
  <c r="I150" i="24"/>
  <c r="I149" i="24" s="1"/>
  <c r="I158" i="24" s="1"/>
  <c r="G142" i="24"/>
  <c r="G143" i="24" s="1"/>
  <c r="I142" i="24"/>
  <c r="I143" i="24" s="1"/>
  <c r="H142" i="24"/>
  <c r="H143" i="24" s="1"/>
  <c r="G104" i="23"/>
  <c r="G114" i="23" s="1"/>
  <c r="I104" i="23"/>
  <c r="I114" i="23" s="1"/>
  <c r="H104" i="23"/>
  <c r="H114" i="23" s="1"/>
  <c r="I20" i="22"/>
  <c r="I157" i="23" l="1"/>
  <c r="I156" i="23"/>
  <c r="I155" i="23"/>
  <c r="I154" i="23"/>
  <c r="I153" i="23"/>
  <c r="I152" i="23"/>
  <c r="H157" i="23"/>
  <c r="H156" i="23"/>
  <c r="H155" i="23"/>
  <c r="H154" i="23"/>
  <c r="H153" i="23"/>
  <c r="H152" i="23"/>
  <c r="G157" i="23"/>
  <c r="G156" i="23"/>
  <c r="G155" i="23"/>
  <c r="G154" i="23"/>
  <c r="G153" i="23"/>
  <c r="G152" i="23"/>
  <c r="H55" i="23"/>
  <c r="I55" i="23"/>
  <c r="G55" i="23"/>
  <c r="P21" i="23"/>
  <c r="Q20" i="23"/>
  <c r="R20" i="23"/>
  <c r="P20" i="23"/>
  <c r="Q19" i="23"/>
  <c r="R19" i="23"/>
  <c r="P19" i="23"/>
  <c r="Q18" i="23"/>
  <c r="R18" i="23"/>
  <c r="P18" i="23"/>
  <c r="Q17" i="23"/>
  <c r="R17" i="23"/>
  <c r="P17" i="23"/>
  <c r="H72" i="23"/>
  <c r="I72" i="23"/>
  <c r="G72" i="23"/>
  <c r="Q60" i="23"/>
  <c r="R60" i="23"/>
  <c r="R61" i="23" s="1"/>
  <c r="P60" i="23"/>
  <c r="H96" i="23"/>
  <c r="I96" i="23"/>
  <c r="G96" i="23"/>
  <c r="P80" i="23"/>
  <c r="Q79" i="23"/>
  <c r="R79" i="23"/>
  <c r="P79" i="23"/>
  <c r="Q78" i="23"/>
  <c r="R78" i="23"/>
  <c r="P78" i="23"/>
  <c r="H126" i="23"/>
  <c r="I126" i="23"/>
  <c r="G126" i="23"/>
  <c r="H136" i="23"/>
  <c r="I136" i="23"/>
  <c r="G136" i="23"/>
  <c r="P130" i="23" s="1"/>
  <c r="Q129" i="23"/>
  <c r="R129" i="23"/>
  <c r="P129" i="23"/>
  <c r="I140" i="23"/>
  <c r="H140" i="23"/>
  <c r="G140" i="23"/>
  <c r="I118" i="23"/>
  <c r="H118" i="23"/>
  <c r="G118" i="23"/>
  <c r="I115" i="23"/>
  <c r="H115" i="23"/>
  <c r="G151" i="23"/>
  <c r="I101" i="23"/>
  <c r="H101" i="23"/>
  <c r="G101" i="23"/>
  <c r="I98" i="23"/>
  <c r="H98" i="23"/>
  <c r="G98" i="23"/>
  <c r="I77" i="23"/>
  <c r="H77" i="23"/>
  <c r="G77" i="23"/>
  <c r="I74" i="23"/>
  <c r="H74" i="23"/>
  <c r="G74" i="23"/>
  <c r="I59" i="23"/>
  <c r="H59" i="23"/>
  <c r="G59" i="23"/>
  <c r="I57" i="23"/>
  <c r="H57" i="23"/>
  <c r="G57" i="23"/>
  <c r="G47" i="23"/>
  <c r="I44" i="23"/>
  <c r="H44" i="23"/>
  <c r="G44" i="23"/>
  <c r="I35" i="23"/>
  <c r="H35" i="23"/>
  <c r="G35" i="23"/>
  <c r="I32" i="23"/>
  <c r="H32" i="23"/>
  <c r="G32" i="23"/>
  <c r="Q130" i="23" l="1"/>
  <c r="R16" i="23"/>
  <c r="R22" i="23" s="1"/>
  <c r="R23" i="23" s="1"/>
  <c r="G127" i="23"/>
  <c r="R81" i="23"/>
  <c r="Q61" i="23"/>
  <c r="Q16" i="23"/>
  <c r="Q22" i="23" s="1"/>
  <c r="Q23" i="23" s="1"/>
  <c r="P16" i="23"/>
  <c r="P22" i="23" s="1"/>
  <c r="P23" i="23" s="1"/>
  <c r="Q81" i="23"/>
  <c r="Q82" i="23" s="1"/>
  <c r="P61" i="23"/>
  <c r="P81" i="23"/>
  <c r="P82" i="23" s="1"/>
  <c r="H151" i="23"/>
  <c r="H150" i="23" s="1"/>
  <c r="H149" i="23" s="1"/>
  <c r="H158" i="23" s="1"/>
  <c r="I151" i="23"/>
  <c r="I150" i="23" s="1"/>
  <c r="I149" i="23" s="1"/>
  <c r="I158" i="23" s="1"/>
  <c r="H127" i="23"/>
  <c r="Q117" i="23"/>
  <c r="Q118" i="23" s="1"/>
  <c r="R82" i="23"/>
  <c r="R130" i="23"/>
  <c r="I127" i="23"/>
  <c r="P117" i="23"/>
  <c r="P118" i="23" s="1"/>
  <c r="R117" i="23"/>
  <c r="R118" i="23" s="1"/>
  <c r="G115" i="23"/>
  <c r="I102" i="23"/>
  <c r="G141" i="23"/>
  <c r="I141" i="23"/>
  <c r="H141" i="23"/>
  <c r="H102" i="23"/>
  <c r="G102" i="23"/>
  <c r="G150" i="23"/>
  <c r="G149" i="23" s="1"/>
  <c r="G158" i="23" s="1"/>
  <c r="I142" i="23" l="1"/>
  <c r="I143" i="23" s="1"/>
  <c r="G142" i="23"/>
  <c r="G143" i="23" s="1"/>
  <c r="H142" i="23"/>
  <c r="H143" i="23" s="1"/>
  <c r="I96" i="22"/>
  <c r="I91" i="22"/>
  <c r="J140" i="22" l="1"/>
  <c r="J122" i="22"/>
  <c r="L31" i="22"/>
  <c r="K31" i="22"/>
  <c r="J31" i="22"/>
  <c r="L28" i="22"/>
  <c r="K28" i="22"/>
  <c r="J28" i="22"/>
  <c r="K89" i="22" l="1"/>
  <c r="L140" i="22" l="1"/>
  <c r="K140" i="22"/>
  <c r="L122" i="22" l="1"/>
  <c r="K122" i="22"/>
  <c r="J47" i="22"/>
  <c r="L44" i="22" l="1"/>
  <c r="K44" i="22"/>
  <c r="J44" i="22"/>
  <c r="L113" i="22" l="1"/>
  <c r="K113" i="22"/>
  <c r="J113" i="22"/>
  <c r="I112" i="22"/>
  <c r="L67" i="22" l="1"/>
  <c r="K67" i="22"/>
  <c r="J67" i="22"/>
  <c r="I66" i="22"/>
  <c r="I64" i="22"/>
  <c r="L164" i="22"/>
  <c r="K164" i="22"/>
  <c r="J164" i="22"/>
  <c r="I162" i="22"/>
  <c r="I160" i="22"/>
  <c r="I169" i="22" l="1"/>
  <c r="K169" i="22"/>
  <c r="K170" i="22" s="1"/>
  <c r="L169" i="22"/>
  <c r="L170" i="22" s="1"/>
  <c r="J169" i="22"/>
  <c r="J170" i="22" s="1"/>
  <c r="L150" i="22"/>
  <c r="K150" i="22"/>
  <c r="J150" i="22"/>
  <c r="I150" i="22"/>
  <c r="L136" i="22"/>
  <c r="K136" i="22"/>
  <c r="J136" i="22"/>
  <c r="I84" i="22"/>
  <c r="I16" i="22" l="1"/>
  <c r="I47" i="22"/>
  <c r="I68" i="22" l="1"/>
  <c r="I97" i="22" l="1"/>
  <c r="I95" i="22"/>
  <c r="L84" i="22" l="1"/>
  <c r="K84" i="22"/>
  <c r="J84" i="22"/>
  <c r="I122" i="22" l="1"/>
  <c r="I154" i="22" l="1"/>
  <c r="I164" i="22" l="1"/>
  <c r="I170" i="22" s="1"/>
  <c r="L189" i="22" l="1"/>
  <c r="K189" i="22"/>
  <c r="J189" i="22"/>
  <c r="L188" i="22"/>
  <c r="K188" i="22"/>
  <c r="J188" i="22"/>
  <c r="L187" i="22"/>
  <c r="K187" i="22"/>
  <c r="J187" i="22"/>
  <c r="L186" i="22"/>
  <c r="L185" i="22"/>
  <c r="L184" i="22"/>
  <c r="L183" i="22"/>
  <c r="L182" i="22"/>
  <c r="L181" i="22"/>
  <c r="K186" i="22"/>
  <c r="K184" i="22"/>
  <c r="K183" i="22"/>
  <c r="K182" i="22"/>
  <c r="K181" i="22"/>
  <c r="K185" i="22"/>
  <c r="J185" i="22"/>
  <c r="J184" i="22"/>
  <c r="J183" i="22"/>
  <c r="J181" i="22"/>
  <c r="J119" i="22"/>
  <c r="K119" i="22"/>
  <c r="L119" i="22"/>
  <c r="I119" i="22"/>
  <c r="L116" i="22"/>
  <c r="K116" i="22"/>
  <c r="J116" i="22"/>
  <c r="I116" i="22"/>
  <c r="J89" i="22"/>
  <c r="L89" i="22"/>
  <c r="I89" i="22"/>
  <c r="L69" i="22" l="1"/>
  <c r="K69" i="22"/>
  <c r="J69" i="22"/>
  <c r="I69" i="22"/>
  <c r="J186" i="22" l="1"/>
  <c r="J182" i="22"/>
  <c r="K151" i="22"/>
  <c r="J151" i="22"/>
  <c r="L151" i="22"/>
  <c r="J137" i="22"/>
  <c r="K137" i="22"/>
  <c r="L137" i="22"/>
  <c r="J86" i="22"/>
  <c r="K86" i="22"/>
  <c r="L86" i="22"/>
  <c r="L180" i="22" l="1"/>
  <c r="L179" i="22" s="1"/>
  <c r="L190" i="22" s="1"/>
  <c r="K180" i="22"/>
  <c r="K179" i="22" s="1"/>
  <c r="K190" i="22" s="1"/>
  <c r="J180" i="22"/>
  <c r="J179" i="22" s="1"/>
  <c r="J190" i="22" s="1"/>
  <c r="J71" i="22"/>
  <c r="J120" i="22" s="1"/>
  <c r="J171" i="22" s="1"/>
  <c r="K71" i="22"/>
  <c r="K120" i="22" s="1"/>
  <c r="K171" i="22" s="1"/>
  <c r="L71" i="22"/>
  <c r="L120" i="22" s="1"/>
  <c r="L171" i="22" s="1"/>
  <c r="L172" i="22" l="1"/>
  <c r="K172" i="22"/>
  <c r="J172" i="22"/>
  <c r="I94" i="22" l="1"/>
  <c r="I21" i="22"/>
  <c r="I131" i="22" l="1"/>
  <c r="I136" i="22" s="1"/>
  <c r="I137" i="22" s="1"/>
  <c r="I100" i="22"/>
  <c r="I113" i="22" s="1"/>
  <c r="I51" i="22"/>
  <c r="I59" i="22" l="1"/>
  <c r="I189" i="22" l="1"/>
  <c r="I188" i="22"/>
  <c r="I187" i="22"/>
  <c r="I186" i="22"/>
  <c r="I185" i="22"/>
  <c r="I184" i="22"/>
  <c r="I183" i="22"/>
  <c r="I182" i="22"/>
  <c r="I151" i="22"/>
  <c r="I86" i="22"/>
  <c r="I71" i="22"/>
  <c r="I31" i="22"/>
  <c r="I67" i="22" s="1"/>
  <c r="I120" i="22" l="1"/>
  <c r="I171" i="22" s="1"/>
  <c r="I172" i="22" s="1"/>
  <c r="I181" i="22"/>
  <c r="I180" i="22" s="1"/>
  <c r="I179" i="22" s="1"/>
  <c r="I190" i="22" s="1"/>
</calcChain>
</file>

<file path=xl/comments1.xml><?xml version="1.0" encoding="utf-8"?>
<comments xmlns="http://schemas.openxmlformats.org/spreadsheetml/2006/main">
  <authors>
    <author>Inga Mikalauskienė</author>
    <author>Audra Cepiene</author>
    <author>Indrė Butenienė</author>
    <author>Rima Ališauskaitė</author>
    <author>Snieguole Kacerauskaite</author>
    <author>Asta Vadišienė</author>
    <author>Rima Ališauskė</author>
    <author>Saulina Paulauskiene</author>
  </authors>
  <commentList>
    <comment ref="O25" authorId="0" shapeId="0">
      <text>
        <r>
          <rPr>
            <sz val="9"/>
            <color indexed="81"/>
            <rFont val="Tahoma"/>
            <family val="2"/>
            <charset val="186"/>
          </rPr>
          <t>Padidėjo nuomojamo ploto nuo 1061,28 iki 1416,48 m. Tomis pačiomis sąlygomis (nebranginant) Klaipėdos regioninis valstybės archyvas sutiko išnuomoti papildomai 355,2 m nuomojamo ploto.</t>
        </r>
      </text>
    </comment>
    <comment ref="O26" authorId="0" shapeId="0">
      <text>
        <r>
          <rPr>
            <sz val="9"/>
            <color indexed="81"/>
            <rFont val="Tahoma"/>
            <family val="2"/>
            <charset val="186"/>
          </rPr>
          <t>Rodiklis koreguotas pagal faktą. Baudos pradėtos, kiek įmanoma daugiau, siųsti el. paštu, o ne popieriniais laiškais</t>
        </r>
      </text>
    </comment>
    <comment ref="O28" authorId="0" shapeId="0">
      <text>
        <r>
          <rPr>
            <sz val="9"/>
            <color indexed="81"/>
            <rFont val="Tahoma"/>
            <family val="2"/>
            <charset val="186"/>
          </rPr>
          <t>Sulankstomų lovų (100 vnt.) ir miegmaišių (100 vnt.)</t>
        </r>
        <r>
          <rPr>
            <sz val="9"/>
            <color indexed="81"/>
            <rFont val="Tahoma"/>
            <family val="2"/>
            <charset val="186"/>
          </rPr>
          <t xml:space="preserve">
</t>
        </r>
      </text>
    </comment>
    <comment ref="O30" authorId="0" shapeId="0">
      <text>
        <r>
          <rPr>
            <sz val="9"/>
            <color indexed="81"/>
            <rFont val="Tahoma"/>
            <family val="2"/>
            <charset val="186"/>
          </rPr>
          <t>15 KMSA ir 3 PAGD turimos pagal panaudos sutartį</t>
        </r>
        <r>
          <rPr>
            <sz val="9"/>
            <color indexed="81"/>
            <rFont val="Tahoma"/>
            <family val="2"/>
            <charset val="186"/>
          </rPr>
          <t xml:space="preserve">
</t>
        </r>
      </text>
    </comment>
    <comment ref="F31" authorId="1" shapeId="0">
      <text>
        <r>
          <rPr>
            <sz val="9"/>
            <color indexed="81"/>
            <rFont val="Tahoma"/>
            <family val="2"/>
            <charset val="186"/>
          </rPr>
          <t xml:space="preserve">P-2.6.1.4.
</t>
        </r>
      </text>
    </comment>
    <comment ref="J31" authorId="0" shapeId="0">
      <text>
        <r>
          <rPr>
            <sz val="9"/>
            <color indexed="81"/>
            <rFont val="Tahoma"/>
            <family val="2"/>
            <charset val="186"/>
          </rPr>
          <t>41,0 tūkst. Eur mokymai ir 5,0 tūkst. Eur mikroklimatas</t>
        </r>
      </text>
    </comment>
    <comment ref="N40" authorId="0" shapeId="0">
      <text>
        <r>
          <rPr>
            <sz val="9"/>
            <color indexed="81"/>
            <rFont val="Tahoma"/>
            <family val="2"/>
            <charset val="186"/>
          </rPr>
          <t xml:space="preserve">Neteisingai suplanuota 2022 m. </t>
        </r>
      </text>
    </comment>
    <comment ref="N45" authorId="0" shapeId="0">
      <text>
        <r>
          <rPr>
            <sz val="9"/>
            <color indexed="81"/>
            <rFont val="Tahoma"/>
            <family val="2"/>
            <charset val="186"/>
          </rPr>
          <t>8 valdos (naujas admin. UAB "Green Admin), 11 DNSB</t>
        </r>
      </text>
    </comment>
    <comment ref="O45" authorId="0" shapeId="0">
      <text>
        <r>
          <rPr>
            <sz val="9"/>
            <color indexed="81"/>
            <rFont val="Tahoma"/>
            <family val="2"/>
            <charset val="186"/>
          </rPr>
          <t>8 valdos (naujas admin. UAB "Green Admin), 11 DNSB</t>
        </r>
      </text>
    </comment>
    <comment ref="E47" authorId="0" shapeId="0">
      <text>
        <r>
          <rPr>
            <sz val="9"/>
            <color indexed="81"/>
            <rFont val="Tahoma"/>
            <family val="2"/>
            <charset val="186"/>
          </rPr>
          <t xml:space="preserve">Išmokos seniūnaičiams pagal 2022-03-24 sprendimą Nr. T2-51 (mėnesinis įkainis 70,0 Eur).
Seniūnaičių mokymų tvarka 2020-01-16 Nr. AD1-95.
Patalpų nuoma pagal 2019-12-19 sprendimą Nr. T2-374.
</t>
        </r>
      </text>
    </comment>
    <comment ref="F48" authorId="0" shapeId="0">
      <text>
        <r>
          <rPr>
            <sz val="9"/>
            <color indexed="81"/>
            <rFont val="Tahoma"/>
            <family val="2"/>
            <charset val="186"/>
          </rPr>
          <t>P-2.6.4.2.</t>
        </r>
      </text>
    </comment>
    <comment ref="J49" authorId="0" shapeId="0">
      <text>
        <r>
          <rPr>
            <sz val="9"/>
            <color indexed="81"/>
            <rFont val="Tahoma"/>
            <family val="2"/>
            <charset val="186"/>
          </rPr>
          <t>Sutartys sudaromos kas du metus</t>
        </r>
      </text>
    </comment>
    <comment ref="J53" authorId="0" shapeId="0">
      <text>
        <r>
          <rPr>
            <sz val="9"/>
            <color indexed="81"/>
            <rFont val="Tahoma"/>
            <family val="2"/>
            <charset val="186"/>
          </rPr>
          <t xml:space="preserve">Planuojama kelionė į baigiamąjį projekto URBACT III „Darnaus vystymosi tikslų bandomasis tinklas“ organizuojamą renginį, kuris vyks Taline (Estijoje). </t>
        </r>
      </text>
    </comment>
    <comment ref="J57" authorId="0" shapeId="0">
      <text>
        <r>
          <rPr>
            <sz val="9"/>
            <color indexed="81"/>
            <rFont val="Tahoma"/>
            <family val="2"/>
            <charset val="186"/>
          </rPr>
          <t>Išorinės politinės reklamos skydai su įrengimu, priežiūra ir demontavimu - 20000 Eur; 
Nuovažų įrengimo darbai Klaipėdos m. rinkiminėse apylinkėse (10-14 kompl.) - 30000 Eur; 
Balsadėžių apklijavimo darbai ir sutvarkymo darbai - 5000 Eur; 
Krovėjų-vežėjų darbai (balsavimo kabinų, iškabų ir kt. inventoriaus išvežiojimas į 54 įstaigas) - 5000 Eur;
Budėtojams DU - 29,6 tūkst. Eur.</t>
        </r>
      </text>
    </comment>
    <comment ref="E64" authorId="0" shapeId="0">
      <text>
        <r>
          <rPr>
            <sz val="9"/>
            <color indexed="81"/>
            <rFont val="Tahoma"/>
            <family val="2"/>
            <charset val="186"/>
          </rPr>
          <t xml:space="preserve">LR sveikatos apsaugos ministro 2021 m. sausio 27 d. įsakymas Nr. V-160 
"DĖL VALSTYBĖS INSTITUCIJŲ IR ĮSTAIGŲ, SAVIVALDYBIŲ INSTITUCIJŲ IR ĮSTAIGŲ, ŪKIO SUBJEKTŲ IR KITŲ ĮSTAIGŲ, SAVIVALDYBIŲ ADMINISTRACIJŲ KAUPIAMŲ ASMENINĖS APSAUGOS PRIEMONIŲ IR KITŲ VEIKLOS VYKDYMUI UŽTIKRINTI BŪTINŲ PRIEMONIŲ, SKIRTŲ APSISAUGOTI NUO COVID-19 LIGOS (KORONAVIRUSO INFEKCIJOS), ATSARGŲ SĄRAŠO BEI ŠIŲ PRIEMONIŲ KIEKIO APSKAIČIAVIMO TVARKOS APRAŠO PATVIRTINIMO"
</t>
        </r>
      </text>
    </comment>
    <comment ref="N64" authorId="0" shapeId="0">
      <text>
        <r>
          <rPr>
            <sz val="9"/>
            <color indexed="81"/>
            <rFont val="Tahoma"/>
            <family val="2"/>
            <charset val="186"/>
          </rPr>
          <t>1. Transportas - 200000 Eur;
2. Apgyvendinimas - 4000 Eur;
3. Izoliavimosi patalpų valymo paslaugos - 2000 Eur;
4. Maitinimo paslaugos - 6700 Eur;
5. Dezinfekavimo paslaugos - 12000 Eur;
6. Asmens apsaugos priemonės privalomam rezervui (10 proc.) - 27300 Eur;
7. Mobilaus punkto palapinių (stoginių) nuomos paslaugos (4 vnt.x1000 eurx12 mėn.) - 48000 Eur;</t>
        </r>
      </text>
    </comment>
    <comment ref="N66" authorId="0" shapeId="0">
      <text>
        <r>
          <rPr>
            <sz val="9"/>
            <color indexed="81"/>
            <rFont val="Tahoma"/>
            <family val="2"/>
            <charset val="186"/>
          </rPr>
          <t xml:space="preserve">1. Ėminių iš paciento nosiaryklės ir ryklės paėmimo mobiliuosiuose punktuose COVID-19 ligos (koronaviruso infekcijos) laboratoriniams tyrimams atlikti paslauga;
2. Tikslinių grupių, nurodytų  LR sveikatos apsaugos ministro – valstybės lygio ekstremaliosios situacijos valstybės operacijų vadovo sprendimuose, asmenų ištyrimo greitaisiais serologiniais testais „AMP Rapid Test SARS-CoV-2 IgG/IgM“  paslauga;
3. Skiepijimo COVID-19 vakcina organizavimo ir teikimo Klaipėdos miesto savivaldybės teritorijoje paslauga;
4. Pacientų pervežimo paslaugos greitosios medicininės pagalbos automobiliu paslauga;
5. Savikontrolės tyrimams ir aplinkos paviršių tyrimui reikalingos priemonės.
</t>
        </r>
      </text>
    </comment>
    <comment ref="E70" authorId="1" shapeId="0">
      <text>
        <r>
          <rPr>
            <sz val="9"/>
            <color indexed="81"/>
            <rFont val="Tahoma"/>
            <family val="2"/>
            <charset val="186"/>
          </rPr>
          <t xml:space="preserve">Pagal 2016-06-23 sprendimu Nr. T2-184 patvirtintą Klaipėdos miesto savivaldybės Tarybos veiklos reglamento (nauja redakcija 2022-10-20 sprendimas Nr. T2-222) 22 p., LR Vietos savivaldos įstatymo 19 str. 19 p. bei Statistikos departamento duomenimis </t>
        </r>
      </text>
    </comment>
    <comment ref="F73" authorId="2" shapeId="0">
      <text>
        <r>
          <rPr>
            <b/>
            <sz val="9"/>
            <color indexed="81"/>
            <rFont val="Tahoma"/>
            <family val="2"/>
            <charset val="186"/>
          </rPr>
          <t>KEPS</t>
        </r>
        <r>
          <rPr>
            <sz val="9"/>
            <color indexed="81"/>
            <rFont val="Tahoma"/>
            <family val="2"/>
            <charset val="186"/>
          </rPr>
          <t xml:space="preserve"> </t>
        </r>
        <r>
          <rPr>
            <b/>
            <sz val="9"/>
            <color indexed="81"/>
            <rFont val="Tahoma"/>
            <family val="2"/>
            <charset val="186"/>
          </rPr>
          <t>3.4.2.</t>
        </r>
        <r>
          <rPr>
            <sz val="9"/>
            <color indexed="81"/>
            <rFont val="Tahoma"/>
            <family val="2"/>
            <charset val="186"/>
          </rPr>
          <t xml:space="preserve"> Plėsti Klaipėdos apskrities, vienijančios 7 savivaldybes, bendradarbiavimą sprendžiant viso regiono patrauklumo klausimus </t>
        </r>
        <r>
          <rPr>
            <sz val="9"/>
            <color indexed="81"/>
            <rFont val="Tahoma"/>
            <family val="2"/>
            <charset val="186"/>
          </rPr>
          <t xml:space="preserve">
</t>
        </r>
      </text>
    </comment>
    <comment ref="M73" authorId="1" shapeId="0">
      <text>
        <r>
          <rPr>
            <sz val="9"/>
            <color indexed="81"/>
            <rFont val="Tahoma"/>
            <family val="2"/>
            <charset val="186"/>
          </rPr>
          <t>Savivaldybių asociacija (0,03 proc. nuo biudžeto apimties), VVG - po 50 Eur per metus</t>
        </r>
      </text>
    </comment>
    <comment ref="F76" authorId="0" shapeId="0">
      <text>
        <r>
          <rPr>
            <sz val="9"/>
            <color indexed="81"/>
            <rFont val="Tahoma"/>
            <family val="2"/>
            <charset val="186"/>
          </rPr>
          <t xml:space="preserve">P-1.1.1.2.
</t>
        </r>
      </text>
    </comment>
    <comment ref="I76" authorId="0" shapeId="0">
      <text>
        <r>
          <rPr>
            <sz val="9"/>
            <color indexed="81"/>
            <rFont val="Tahoma"/>
            <family val="2"/>
            <charset val="186"/>
          </rPr>
          <t xml:space="preserve">Kas metai Klaipėdos regiono merai visuotiniame narių susirinkime pritaria asociacijos "Klaipėdos regionas" dalyvio mokesčio skaičiavimo metodikai. 2021 m. protokolu užfiksuota, kad Klaipėdos miesto savivaldybės nario mokestis Asociacijoje yra 49 432,78 Eur.
</t>
        </r>
      </text>
    </comment>
    <comment ref="F78" authorId="3" shapeId="0">
      <text>
        <r>
          <rPr>
            <b/>
            <sz val="9"/>
            <color indexed="81"/>
            <rFont val="Tahoma"/>
            <family val="2"/>
            <charset val="186"/>
          </rPr>
          <t>KEPS 2030 1.1.4. uždavinys</t>
        </r>
        <r>
          <rPr>
            <sz val="9"/>
            <color indexed="81"/>
            <rFont val="Tahoma"/>
            <family val="2"/>
            <charset val="186"/>
          </rPr>
          <t xml:space="preserve">
Sudaryti sąlygas gauti investuotojams ir talentams aktualias viešąsias pas-laugas ir dokumentus anglų kalba: pa-rengti dvikalbius dokumentų šablonus, teikti paslaugas ir priimti dokumentus, užpildytus anglų kalba</t>
        </r>
      </text>
    </comment>
    <comment ref="I78" authorId="0" shapeId="0">
      <text>
        <r>
          <rPr>
            <sz val="9"/>
            <color indexed="81"/>
            <rFont val="Tahoma"/>
            <family val="2"/>
            <charset val="186"/>
          </rPr>
          <t xml:space="preserve">3,0 tūkst. Eur planuojamos vertėjo paslaugos žodžiu Klaipėdos m. 770 m. jubiliejui
</t>
        </r>
      </text>
    </comment>
    <comment ref="F80" authorId="0" shapeId="0">
      <text>
        <r>
          <rPr>
            <sz val="9"/>
            <color indexed="81"/>
            <rFont val="Tahoma"/>
            <family val="2"/>
            <charset val="186"/>
          </rPr>
          <t xml:space="preserve">P-2.6.3.1
</t>
        </r>
      </text>
    </comment>
    <comment ref="F82" authorId="3" shapeId="0">
      <text>
        <r>
          <rPr>
            <sz val="9"/>
            <color indexed="81"/>
            <rFont val="Tahoma"/>
            <family val="2"/>
            <charset val="186"/>
          </rPr>
          <t>KEPS 2030 1.3.7. uždavinys Organizuoti nišinius tarptautinius mega-renginius, susijusius su prioritetinių sričių, verslumo skatinimo temomis</t>
        </r>
      </text>
    </comment>
    <comment ref="M82" authorId="1" shapeId="0">
      <text>
        <r>
          <rPr>
            <sz val="9"/>
            <color indexed="81"/>
            <rFont val="Tahoma"/>
            <family val="2"/>
            <charset val="186"/>
          </rPr>
          <t>Apgyvendinimo, maitinimo paslaugos, kultūrinė programa.</t>
        </r>
      </text>
    </comment>
    <comment ref="J87" authorId="0" shapeId="0">
      <text>
        <r>
          <rPr>
            <sz val="9"/>
            <color indexed="81"/>
            <rFont val="Tahoma"/>
            <family val="2"/>
            <charset val="186"/>
          </rPr>
          <t>Savivaldybės sudaro savivaldybės administracijos direktoriaus rezervą, kuris turi būti ne mažesnis kaip 0,25 procento ir ne didesnis kaip 1 procentas patvirtintų savivaldybės biudžeto pajamų (neįskaitant valstybės dotacijų savivaldybių biudžetams). Savivaldybės administracijos direktoriaus rezervas gali būti didesnis kaip 1 procentas, kai yra paskelbta valstybės ir (arba) savivaldybės lygio ekstremalioji situacija ir (arba) įvesta nepaprastoji padėtis. Konkretų savivaldybės administracijos direktoriaus rezervo dydį kasmet nustato savivaldybės taryba, tvirtindama tam tikrų metų savivaldybės biudžetą. Savivaldybės administracijos direktoriaus rezervo lėšas skirsto savivaldybės administracijos direktorius.</t>
        </r>
      </text>
    </comment>
    <comment ref="N91" authorId="0" shapeId="0">
      <text>
        <r>
          <rPr>
            <sz val="9"/>
            <color indexed="81"/>
            <rFont val="Tahoma"/>
            <family val="2"/>
            <charset val="186"/>
          </rPr>
          <t>2022 m. numatoma atlikti privažiuojamųjų ir įvažiuojamųjų kelių kadastrinius matavimus ir teisinę registracija: 30-40 km, preliminari darbų kaina 20 tūkst. Eur. Neregistruotų šilumos, vandentiekio, buitinių nuotekų ir lietaus nuotekų tinklų kadastriniai matavimai ir teisinė registracija: 17 km x 0,6 Eur/m = 10,2 tūkst. Eur. Taip pat patalpų/pastatų kadastriniai matavimai: 5000 kv. m x 1,0 = 5 tūkst. Eur. Mašinų stovėjimo aikštelių matavimai ir registracija: 4 ha x 1258 Eur/ha = 5,1 tūkst. Eur. Kitų darbų atlikimui Registrų centre (juridinių faktų registravimui, pastatų ir patalpų pakeitimų teisinės registracijos atlikimui, kadastrinių matavimų tikslinimui) lėšų poreikis 5,0 tūkst. Eur. Nenumatytiems darbams apie 3,0 tūkst. Eur.</t>
        </r>
      </text>
    </comment>
    <comment ref="J93" authorId="0" shapeId="0">
      <text>
        <r>
          <rPr>
            <sz val="9"/>
            <color indexed="81"/>
            <rFont val="Tahoma"/>
            <family val="2"/>
            <charset val="186"/>
          </rPr>
          <t>Eksploatacinės išlaidos 80,0 tūkst. Eur  + 8,0 tūkst. Eur draudimas. Didėja suma dėl komunalinių mokesčių brangimo  ir papildomų objektų draudimo.</t>
        </r>
      </text>
    </comment>
    <comment ref="N96" authorId="0" shapeId="0">
      <text>
        <r>
          <rPr>
            <sz val="9"/>
            <color indexed="81"/>
            <rFont val="Tahoma"/>
            <family val="2"/>
            <charset val="186"/>
          </rPr>
          <t xml:space="preserve">2022 m. savivaldybei tenkanti prisidėjimo dalis dėl atliekamų daugiabučių namų modernizavimo darbų: Liepų g. 49, Danės g. 7, H. Manto g. 51, Minijos g. 140. </t>
        </r>
      </text>
    </comment>
    <comment ref="O96" authorId="0" shapeId="0">
      <text>
        <r>
          <rPr>
            <sz val="9"/>
            <color indexed="81"/>
            <rFont val="Tahoma"/>
            <family val="2"/>
            <charset val="186"/>
          </rPr>
          <t>2023 m. savivaldybei tenkanti prisidėjimo dalis dėl atliekamų daugiabučių namų modernizavimo darbų: H. Manto g. 51, Šaulių g. 27, Danės g. 7.</t>
        </r>
      </text>
    </comment>
    <comment ref="N101" authorId="0" shapeId="0">
      <text>
        <r>
          <rPr>
            <sz val="9"/>
            <color indexed="81"/>
            <rFont val="Tahoma"/>
            <family val="2"/>
            <charset val="186"/>
          </rPr>
          <t xml:space="preserve">Pagal 2010 m. spalio 7 d. sudarytą koncesijos sutartį Savivaldybė dėl energetinių išteklių kompensavimo už 2018-2021 m. įsipareigojusi padengti skirtumą dėl išaugusių kainų, t.y. 41,4 tūkst. Eur su PVM. </t>
        </r>
      </text>
    </comment>
    <comment ref="O102" authorId="0" shapeId="0">
      <text>
        <r>
          <rPr>
            <sz val="9"/>
            <color indexed="81"/>
            <rFont val="Tahoma"/>
            <family val="2"/>
            <charset val="186"/>
          </rPr>
          <t xml:space="preserve">Pagal 2010 m. spalio 7 d. sudarytą Koncesijos sutartį Savivaldybė dėl energetinių išteklių kompensavimo už 2022 m. įsipareigojusi padengti skirtumą dėl išaugusių kainų, t.y. 48,3 tūkst. Eur su PVM. </t>
        </r>
      </text>
    </comment>
    <comment ref="N103" authorId="0" shapeId="0">
      <text>
        <r>
          <rPr>
            <sz val="9"/>
            <color indexed="81"/>
            <rFont val="Tahoma"/>
            <family val="2"/>
            <charset val="186"/>
          </rPr>
          <t xml:space="preserve">Dėl išaugusių paslaugų kainų ir didesnio objektų skaičiaus 
</t>
        </r>
      </text>
    </comment>
    <comment ref="I108" authorId="4" shapeId="0">
      <text>
        <r>
          <rPr>
            <sz val="9"/>
            <color indexed="81"/>
            <rFont val="Tahoma"/>
            <family val="2"/>
            <charset val="186"/>
          </rPr>
          <t>Skaidytyti į:
1. naujų KMSA dokumentų įsigijimas,
2. atrankos agentūros paslaugos</t>
        </r>
        <r>
          <rPr>
            <b/>
            <sz val="9"/>
            <color indexed="81"/>
            <rFont val="Tahoma"/>
            <family val="2"/>
            <charset val="186"/>
          </rPr>
          <t xml:space="preserve">
</t>
        </r>
        <r>
          <rPr>
            <sz val="9"/>
            <color indexed="81"/>
            <rFont val="Tahoma"/>
            <family val="2"/>
            <charset val="186"/>
          </rPr>
          <t xml:space="preserve">
</t>
        </r>
      </text>
    </comment>
    <comment ref="N108" authorId="0" shapeId="0">
      <text>
        <r>
          <rPr>
            <sz val="9"/>
            <color indexed="81"/>
            <rFont val="Tahoma"/>
            <family val="2"/>
            <charset val="186"/>
          </rPr>
          <t xml:space="preserve">Naujų Savivaldybės administracijos patalpų/pastato nuomos ar įsigijimo pirkimo dokumentų rengimas. Atrankos agentūros paslaugų pirkimas dėl SVĮ nepriklausomų valdymo ir priežiūros organų narių atrinkimo. 
</t>
        </r>
      </text>
    </comment>
    <comment ref="F109" authorId="1" shapeId="0">
      <text>
        <r>
          <rPr>
            <b/>
            <sz val="9"/>
            <color indexed="81"/>
            <rFont val="Tahoma"/>
            <family val="2"/>
            <charset val="186"/>
          </rPr>
          <t xml:space="preserve">P1, 8.2.1. </t>
        </r>
        <r>
          <rPr>
            <sz val="9"/>
            <color indexed="81"/>
            <rFont val="Tahoma"/>
            <family val="2"/>
            <charset val="186"/>
          </rPr>
          <t>Parengta ir įgyvendinta Savivaldybės turto ir įmonių valdymo efektyvinimo koncepcija ir priemonių planas</t>
        </r>
      </text>
    </comment>
    <comment ref="J114" authorId="5" shapeId="0">
      <text>
        <r>
          <rPr>
            <sz val="9"/>
            <color indexed="81"/>
            <rFont val="Tahoma"/>
            <family val="2"/>
            <charset val="186"/>
          </rPr>
          <t>Vadovaujantis KMSA 2022-09-20 Klaipėdos miesto savivaldybės teritorijoje priedangų parinkimo komisijos protokolu Nr. ADM1-326 numatyta pakartotinai apžiūrėti 7 objektų rūsius, kurie yra galimai prastos techninės būklės ir kuriems gali reikėti dalinės statinio ekspertizės. Peržiūrėjus paskutinių trijų objektų (Galinio Pylimo g. 5a, Galinio Pylimo g. 16a, Vyšnių g. 13, Klaipėdoje) statinių ekspertizės paslaugų vertes techninės būklės įvertinimo kaina vidutiniškai siekia apie 3000,0 Eur.
5 statiniai planuojami pagal Statinių administravimo skyriaus teikiamą poreikį metų eigoje.</t>
        </r>
      </text>
    </comment>
    <comment ref="O123" authorId="0" shapeId="0">
      <text>
        <r>
          <rPr>
            <sz val="9"/>
            <color indexed="81"/>
            <rFont val="Tahoma"/>
            <family val="2"/>
            <charset val="186"/>
          </rPr>
          <t xml:space="preserve">Siūlo išbraukti šį rodiklį, nes nepamatuojamas, todėl, kad naudojama daug ir įvairių sistemų </t>
        </r>
      </text>
    </comment>
    <comment ref="O124" authorId="0" shapeId="0">
      <text>
        <r>
          <rPr>
            <sz val="9"/>
            <color indexed="81"/>
            <rFont val="Tahoma"/>
            <family val="2"/>
            <charset val="186"/>
          </rPr>
          <t>50 vnt. naujų nešiojamų kompiuterių</t>
        </r>
      </text>
    </comment>
    <comment ref="O125" authorId="0" shapeId="0">
      <text>
        <r>
          <rPr>
            <sz val="9"/>
            <color indexed="81"/>
            <rFont val="Tahoma"/>
            <family val="2"/>
            <charset val="186"/>
          </rPr>
          <t>Spalvotas ir nespalvotas daugiafunkciniai</t>
        </r>
      </text>
    </comment>
    <comment ref="O127" authorId="0" shapeId="0">
      <text>
        <r>
          <rPr>
            <sz val="9"/>
            <color indexed="81"/>
            <rFont val="Tahoma"/>
            <family val="2"/>
            <charset val="186"/>
          </rPr>
          <t>Papildomai - seniūnaičių, projektų valdymo, viešųjų pirkimų ir paraiškų IS</t>
        </r>
      </text>
    </comment>
    <comment ref="O128" authorId="0" shapeId="0">
      <text>
        <r>
          <rPr>
            <sz val="9"/>
            <color indexed="81"/>
            <rFont val="Tahoma"/>
            <family val="2"/>
            <charset val="186"/>
          </rPr>
          <t xml:space="preserve">Seniūnaičių balsavimo sistema
</t>
        </r>
        <r>
          <rPr>
            <b/>
            <sz val="9"/>
            <color indexed="81"/>
            <rFont val="Tahoma"/>
            <family val="2"/>
            <charset val="186"/>
          </rPr>
          <t xml:space="preserve">
</t>
        </r>
        <r>
          <rPr>
            <sz val="9"/>
            <color indexed="81"/>
            <rFont val="Tahoma"/>
            <family val="2"/>
            <charset val="186"/>
          </rPr>
          <t xml:space="preserve">
</t>
        </r>
      </text>
    </comment>
    <comment ref="F130" authorId="6" shapeId="0">
      <text>
        <r>
          <rPr>
            <sz val="9"/>
            <color indexed="81"/>
            <rFont val="Tahoma"/>
            <family val="2"/>
            <charset val="186"/>
          </rPr>
          <t xml:space="preserve">2.6.2.4.
</t>
        </r>
      </text>
    </comment>
    <comment ref="F131" authorId="2" shapeId="0">
      <text>
        <r>
          <rPr>
            <b/>
            <sz val="9"/>
            <color indexed="81"/>
            <rFont val="Tahoma"/>
            <family val="2"/>
            <charset val="186"/>
          </rPr>
          <t xml:space="preserve">2019-2023 m. veiklos prioritetai:
</t>
        </r>
        <r>
          <rPr>
            <sz val="9"/>
            <color indexed="81"/>
            <rFont val="Tahoma"/>
            <family val="2"/>
            <charset val="186"/>
          </rPr>
          <t xml:space="preserve">8.3.5. Sukurta  „Klaipėdiečio kortelės“ koncepcija ir įdiegta sistema.
</t>
        </r>
      </text>
    </comment>
    <comment ref="O132" authorId="0" shapeId="0">
      <text>
        <r>
          <rPr>
            <sz val="9"/>
            <color indexed="81"/>
            <rFont val="Tahoma"/>
            <family val="2"/>
            <charset val="186"/>
          </rPr>
          <t>5 tūkst. vnt fizinių kortelių ir 10 tūkst. vnt. virtualių kortelių</t>
        </r>
        <r>
          <rPr>
            <sz val="9"/>
            <color indexed="81"/>
            <rFont val="Tahoma"/>
            <family val="2"/>
            <charset val="186"/>
          </rPr>
          <t xml:space="preserve">
</t>
        </r>
      </text>
    </comment>
    <comment ref="F133" authorId="0" shapeId="0">
      <text>
        <r>
          <rPr>
            <sz val="9"/>
            <color indexed="81"/>
            <rFont val="Tahoma"/>
            <family val="2"/>
            <charset val="186"/>
          </rPr>
          <t>P-2.6.1.1.</t>
        </r>
      </text>
    </comment>
    <comment ref="F140" authorId="1" shapeId="0">
      <text>
        <r>
          <rPr>
            <b/>
            <sz val="9"/>
            <color indexed="81"/>
            <rFont val="Tahoma"/>
            <family val="2"/>
            <charset val="186"/>
          </rPr>
          <t>P1,</t>
        </r>
        <r>
          <rPr>
            <sz val="9"/>
            <color indexed="81"/>
            <rFont val="Tahoma"/>
            <family val="2"/>
            <charset val="186"/>
          </rPr>
          <t xml:space="preserve"> 8.1.3. Patvirtintas ir įgyvendinamas Klaipėdos miesto  savivaldybės 2021–2030 m. strateginis plėtros planas
</t>
        </r>
      </text>
    </comment>
    <comment ref="F142" authorId="2" shapeId="0">
      <text>
        <r>
          <rPr>
            <sz val="9"/>
            <color indexed="81"/>
            <rFont val="Tahoma"/>
            <family val="2"/>
            <charset val="186"/>
          </rPr>
          <t xml:space="preserve">KEPS 1.1.5. Įdiegti veiklos rezultatų stebėsenos sistemą, pagrįstą procesų rodiklių matavimu, ir susieti ją su darbuotojų vertinimo ir motyvavimo sistema </t>
        </r>
      </text>
    </comment>
    <comment ref="M142" authorId="4" shapeId="0">
      <text>
        <r>
          <rPr>
            <sz val="9"/>
            <color indexed="81"/>
            <rFont val="Tahoma"/>
            <family val="2"/>
            <charset val="186"/>
          </rPr>
          <t>Klaipėdos miesto gyventojų nuomonės tyrimas</t>
        </r>
        <r>
          <rPr>
            <b/>
            <sz val="9"/>
            <color indexed="81"/>
            <rFont val="Tahoma"/>
            <family val="2"/>
            <charset val="186"/>
          </rPr>
          <t xml:space="preserve"> </t>
        </r>
        <r>
          <rPr>
            <sz val="9"/>
            <color indexed="81"/>
            <rFont val="Tahoma"/>
            <family val="2"/>
            <charset val="186"/>
          </rPr>
          <t xml:space="preserve">
</t>
        </r>
      </text>
    </comment>
    <comment ref="O143" authorId="0" shapeId="0">
      <text>
        <r>
          <rPr>
            <sz val="9"/>
            <color indexed="81"/>
            <rFont val="Tahoma"/>
            <family val="2"/>
            <charset val="186"/>
          </rPr>
          <t>Pasirašyta sutartis (Nr. J9-1979) dėl patalpų nuomos adresu Taikos pr. 52C. Nuomos kaina – 10,5 Eur./kv. m. – išsinuomotas plotas – 1222 kv/m. Mėnesio išlaidos yra 12.831,0 Eur, metų – 153.972,0 Eur.</t>
        </r>
      </text>
    </comment>
    <comment ref="N148" authorId="0" shapeId="0">
      <text>
        <r>
          <rPr>
            <sz val="9"/>
            <color indexed="81"/>
            <rFont val="Tahoma"/>
            <family val="2"/>
            <charset val="186"/>
          </rPr>
          <t xml:space="preserve">Priemonės įgyvendinimas perkeliamas į 2022 m., nes laukiama Vidaus audito išvadų dėl Kultūros skyriaus dalinio finansavimo konkursų, kurios bus aktualios rengiant bendrą tvarką visiems Dalinio finansavimo konkursams
</t>
        </r>
      </text>
    </comment>
    <comment ref="N154" authorId="7" shapeId="0">
      <text>
        <r>
          <rPr>
            <sz val="9"/>
            <color indexed="81"/>
            <rFont val="Tahoma"/>
            <family val="2"/>
            <charset val="186"/>
          </rPr>
          <t>Liepų g. 11 pastatui planuojama pirkti žaliąją energiją (saulės elektrinę) iš saulės parko</t>
        </r>
      </text>
    </comment>
    <comment ref="F155" authorId="7" shapeId="0">
      <text>
        <r>
          <rPr>
            <sz val="9"/>
            <color indexed="81"/>
            <rFont val="Tahoma"/>
            <family val="2"/>
            <charset val="186"/>
          </rPr>
          <t>P-3.3.2.3.</t>
        </r>
      </text>
    </comment>
    <comment ref="O155" authorId="7" shapeId="0">
      <text>
        <r>
          <rPr>
            <sz val="9"/>
            <color indexed="81"/>
            <rFont val="Tahoma"/>
            <family val="2"/>
            <charset val="186"/>
          </rPr>
          <t>Liepų g. 11</t>
        </r>
      </text>
    </comment>
    <comment ref="O156" authorId="7" shapeId="0">
      <text>
        <r>
          <rPr>
            <sz val="9"/>
            <color indexed="81"/>
            <rFont val="Tahoma"/>
            <family val="2"/>
            <charset val="186"/>
          </rPr>
          <t>Liepų g. 11</t>
        </r>
      </text>
    </comment>
    <comment ref="O157" authorId="7" shapeId="0">
      <text>
        <r>
          <rPr>
            <sz val="9"/>
            <color indexed="81"/>
            <rFont val="Tahoma"/>
            <family val="2"/>
            <charset val="186"/>
          </rPr>
          <t>1. Pastato Šimkaus g. 11 stogo remontas
2. Liepų g. 11 patalpų remontai</t>
        </r>
      </text>
    </comment>
    <comment ref="P157" authorId="7" shapeId="0">
      <text>
        <r>
          <rPr>
            <sz val="9"/>
            <color indexed="81"/>
            <rFont val="Tahoma"/>
            <family val="2"/>
            <charset val="186"/>
          </rPr>
          <t>Liepų g. 11 patalpos</t>
        </r>
      </text>
    </comment>
    <comment ref="Q157" authorId="7" shapeId="0">
      <text>
        <r>
          <rPr>
            <sz val="9"/>
            <color indexed="81"/>
            <rFont val="Tahoma"/>
            <family val="2"/>
            <charset val="186"/>
          </rPr>
          <t>Liepų g. 11 patalpos</t>
        </r>
      </text>
    </comment>
    <comment ref="O158" authorId="7" shapeId="0">
      <text>
        <r>
          <rPr>
            <sz val="9"/>
            <color indexed="81"/>
            <rFont val="Tahoma"/>
            <family val="2"/>
            <charset val="186"/>
          </rPr>
          <t>Pastato Danės g. 17 stogo remontas</t>
        </r>
      </text>
    </comment>
    <comment ref="O159" authorId="7" shapeId="0">
      <text>
        <r>
          <rPr>
            <sz val="9"/>
            <color indexed="81"/>
            <rFont val="Tahoma"/>
            <family val="2"/>
            <charset val="186"/>
          </rPr>
          <t>Pastato Danės g. 17 stogo remontas</t>
        </r>
      </text>
    </comment>
    <comment ref="F166" authorId="0" shapeId="0">
      <text>
        <r>
          <rPr>
            <b/>
            <sz val="9"/>
            <color indexed="81"/>
            <rFont val="Tahoma"/>
            <family val="2"/>
            <charset val="186"/>
          </rPr>
          <t>P1 3.5.</t>
        </r>
        <r>
          <rPr>
            <sz val="9"/>
            <color indexed="81"/>
            <rFont val="Tahoma"/>
            <family val="2"/>
            <charset val="186"/>
          </rPr>
          <t xml:space="preserve"> Viešųjų erdvių ir pastatų pritaikymas pagal universalaus dizaino principus</t>
        </r>
      </text>
    </comment>
    <comment ref="M168" authorId="0" shapeId="0">
      <text>
        <r>
          <rPr>
            <sz val="9"/>
            <color indexed="81"/>
            <rFont val="Tahoma"/>
            <family val="2"/>
            <charset val="186"/>
          </rPr>
          <t xml:space="preserve">Techninis projektas bus pradėtas rengti 2025 m., baigtas 2026 m.
</t>
        </r>
      </text>
    </comment>
    <comment ref="C182" authorId="0" shapeId="0">
      <text>
        <r>
          <rPr>
            <sz val="9"/>
            <color indexed="81"/>
            <rFont val="Tahoma"/>
            <family val="2"/>
            <charset val="186"/>
          </rPr>
          <t xml:space="preserve">Pajamos, surenkamos už Savivaldybės gyvenamųjų patalpų nuomą </t>
        </r>
      </text>
    </comment>
  </commentList>
</comments>
</file>

<file path=xl/comments2.xml><?xml version="1.0" encoding="utf-8"?>
<comments xmlns="http://schemas.openxmlformats.org/spreadsheetml/2006/main">
  <authors>
    <author>Inga Mikalauskienė</author>
    <author>Audra Cepiene</author>
    <author>Indrė Butenienė</author>
    <author>Rima Ališauskaitė</author>
    <author>Asta Vadišienė</author>
    <author>Rima Ališauskė</author>
    <author>Snieguole Kacerauskaite</author>
    <author>Saulina Paulauskiene</author>
  </authors>
  <commentList>
    <comment ref="K30" authorId="0" shapeId="0">
      <text>
        <r>
          <rPr>
            <sz val="9"/>
            <color indexed="81"/>
            <rFont val="Tahoma"/>
            <family val="2"/>
            <charset val="186"/>
          </rPr>
          <t>Padidėjo nuomojamo ploto nuo 1061,28 iki 1416,48 m. Tomis pačiomis sąlygomis (nebranginant) Klaipėdos regioninis valstybės archyvas sutiko išnuomoti papildomai 355,2 m nuomojamo ploto.</t>
        </r>
      </text>
    </comment>
    <comment ref="K31" authorId="0" shapeId="0">
      <text>
        <r>
          <rPr>
            <sz val="9"/>
            <color indexed="81"/>
            <rFont val="Tahoma"/>
            <family val="2"/>
            <charset val="186"/>
          </rPr>
          <t>Rodiklis koreguotas pagal faktą. Baudos pradėtos, kiek įmanoma daugiau, siųsti el. paštu, o ne popieriniais laiškais</t>
        </r>
      </text>
    </comment>
    <comment ref="K32" authorId="0" shapeId="0">
      <text>
        <r>
          <rPr>
            <sz val="9"/>
            <color indexed="81"/>
            <rFont val="Tahoma"/>
            <family val="2"/>
            <charset val="186"/>
          </rPr>
          <t>Sulankstomų lovų (100 vnt.) ir miegmaišių (100 vnt.)</t>
        </r>
        <r>
          <rPr>
            <sz val="9"/>
            <color indexed="81"/>
            <rFont val="Tahoma"/>
            <family val="2"/>
            <charset val="186"/>
          </rPr>
          <t xml:space="preserve">
</t>
        </r>
      </text>
    </comment>
    <comment ref="K34" authorId="0" shapeId="0">
      <text>
        <r>
          <rPr>
            <sz val="9"/>
            <color indexed="81"/>
            <rFont val="Tahoma"/>
            <family val="2"/>
            <charset val="186"/>
          </rPr>
          <t>15 KMSA ir 3 PAGD turimos pagal panaudos sutartį</t>
        </r>
        <r>
          <rPr>
            <sz val="9"/>
            <color indexed="81"/>
            <rFont val="Tahoma"/>
            <family val="2"/>
            <charset val="186"/>
          </rPr>
          <t xml:space="preserve">
</t>
        </r>
      </text>
    </comment>
    <comment ref="E35" authorId="1" shapeId="0">
      <text>
        <r>
          <rPr>
            <sz val="9"/>
            <color indexed="81"/>
            <rFont val="Tahoma"/>
            <family val="2"/>
            <charset val="186"/>
          </rPr>
          <t xml:space="preserve">P-2.6.1.4.
</t>
        </r>
      </text>
    </comment>
    <comment ref="K45" authorId="0" shapeId="0">
      <text>
        <r>
          <rPr>
            <sz val="9"/>
            <color indexed="81"/>
            <rFont val="Tahoma"/>
            <family val="2"/>
            <charset val="186"/>
          </rPr>
          <t>8 valdos (naujas admin. UAB "Green Admin), 11 DNSB</t>
        </r>
      </text>
    </comment>
    <comment ref="D47" authorId="0" shapeId="0">
      <text>
        <r>
          <rPr>
            <sz val="9"/>
            <color indexed="81"/>
            <rFont val="Tahoma"/>
            <family val="2"/>
            <charset val="186"/>
          </rPr>
          <t xml:space="preserve">Išmokos seniūnaičiams pagal 2022-03-24 sprendimą Nr. T2-51 (mėnesinis įkainis 70,0 Eur).
Seniūnaičių mokymų tvarka 2020-01-16 Nr. AD1-95.
Patalpų nuoma pagal 2019-12-19 sprendimą Nr. T2-374.
</t>
        </r>
      </text>
    </comment>
    <comment ref="E48" authorId="0" shapeId="0">
      <text>
        <r>
          <rPr>
            <sz val="9"/>
            <color indexed="81"/>
            <rFont val="Tahoma"/>
            <family val="2"/>
            <charset val="186"/>
          </rPr>
          <t>P-2.6.4.2.</t>
        </r>
      </text>
    </comment>
    <comment ref="D58" authorId="1" shapeId="0">
      <text>
        <r>
          <rPr>
            <sz val="9"/>
            <color indexed="81"/>
            <rFont val="Tahoma"/>
            <family val="2"/>
            <charset val="186"/>
          </rPr>
          <t xml:space="preserve">Pagal 2016-06-23 sprendimu Nr. T2-184 patvirtintą Klaipėdos miesto savivaldybės Tarybos veiklos reglamento (nauja redakcija 2022-10-20 sprendimas Nr. T2-222) 22 p., LR Vietos savivaldos įstatymo 19 str. 19 p. bei Statistikos departamento duomenimis </t>
        </r>
      </text>
    </comment>
    <comment ref="E61" authorId="2" shapeId="0">
      <text>
        <r>
          <rPr>
            <b/>
            <sz val="9"/>
            <color indexed="81"/>
            <rFont val="Tahoma"/>
            <family val="2"/>
            <charset val="186"/>
          </rPr>
          <t>KEPS</t>
        </r>
        <r>
          <rPr>
            <sz val="9"/>
            <color indexed="81"/>
            <rFont val="Tahoma"/>
            <family val="2"/>
            <charset val="186"/>
          </rPr>
          <t xml:space="preserve"> </t>
        </r>
        <r>
          <rPr>
            <b/>
            <sz val="9"/>
            <color indexed="81"/>
            <rFont val="Tahoma"/>
            <family val="2"/>
            <charset val="186"/>
          </rPr>
          <t>3.4.2.</t>
        </r>
        <r>
          <rPr>
            <sz val="9"/>
            <color indexed="81"/>
            <rFont val="Tahoma"/>
            <family val="2"/>
            <charset val="186"/>
          </rPr>
          <t xml:space="preserve"> Plėsti Klaipėdos apskrities, vienijančios 7 savivaldybes, bendradarbiavimą sprendžiant viso regiono patrauklumo klausimus </t>
        </r>
        <r>
          <rPr>
            <sz val="9"/>
            <color indexed="81"/>
            <rFont val="Tahoma"/>
            <family val="2"/>
            <charset val="186"/>
          </rPr>
          <t xml:space="preserve">
</t>
        </r>
      </text>
    </comment>
    <comment ref="J61" authorId="1" shapeId="0">
      <text>
        <r>
          <rPr>
            <sz val="9"/>
            <color indexed="81"/>
            <rFont val="Tahoma"/>
            <family val="2"/>
            <charset val="186"/>
          </rPr>
          <t>Savivaldybių asociacija (0,03 proc. nuo biudžeto apimties), VVG - po 50 Eur per metus</t>
        </r>
      </text>
    </comment>
    <comment ref="E64" authorId="0" shapeId="0">
      <text>
        <r>
          <rPr>
            <sz val="9"/>
            <color indexed="81"/>
            <rFont val="Tahoma"/>
            <family val="2"/>
            <charset val="186"/>
          </rPr>
          <t xml:space="preserve">P-1.1.1.2.
</t>
        </r>
      </text>
    </comment>
    <comment ref="E66" authorId="3" shapeId="0">
      <text>
        <r>
          <rPr>
            <b/>
            <sz val="9"/>
            <color indexed="81"/>
            <rFont val="Tahoma"/>
            <family val="2"/>
            <charset val="186"/>
          </rPr>
          <t>KEPS 2030 1.1.4. uždavinys</t>
        </r>
        <r>
          <rPr>
            <sz val="9"/>
            <color indexed="81"/>
            <rFont val="Tahoma"/>
            <family val="2"/>
            <charset val="186"/>
          </rPr>
          <t xml:space="preserve">
Sudaryti sąlygas gauti investuotojams ir talentams aktualias viešąsias pas-laugas ir dokumentus anglų kalba: pa-rengti dvikalbius dokumentų šablonus, teikti paslaugas ir priimti dokumentus, užpildytus anglų kalba</t>
        </r>
      </text>
    </comment>
    <comment ref="E68" authorId="0" shapeId="0">
      <text>
        <r>
          <rPr>
            <sz val="9"/>
            <color indexed="81"/>
            <rFont val="Tahoma"/>
            <family val="2"/>
            <charset val="186"/>
          </rPr>
          <t xml:space="preserve">P-2.6.3.1
</t>
        </r>
      </text>
    </comment>
    <comment ref="E70" authorId="3" shapeId="0">
      <text>
        <r>
          <rPr>
            <sz val="9"/>
            <color indexed="81"/>
            <rFont val="Tahoma"/>
            <family val="2"/>
            <charset val="186"/>
          </rPr>
          <t>KEPS 2030 1.3.7. uždavinys Organizuoti nišinius tarptautinius mega-renginius, susijusius su prioritetinių sričių, verslumo skatinimo temomis</t>
        </r>
      </text>
    </comment>
    <comment ref="J70" authorId="1" shapeId="0">
      <text>
        <r>
          <rPr>
            <sz val="9"/>
            <color indexed="81"/>
            <rFont val="Tahoma"/>
            <family val="2"/>
            <charset val="186"/>
          </rPr>
          <t>Apgyvendinimo, maitinimo paslaugos, kultūrinė programa.</t>
        </r>
      </text>
    </comment>
    <comment ref="G75" authorId="0" shapeId="0">
      <text>
        <r>
          <rPr>
            <sz val="9"/>
            <color indexed="81"/>
            <rFont val="Tahoma"/>
            <family val="2"/>
            <charset val="186"/>
          </rPr>
          <t>Savivaldybės sudaro savivaldybės administracijos direktoriaus rezervą, kuris turi būti ne mažesnis kaip 0,25 procento ir ne didesnis kaip 1 procentas patvirtintų savivaldybės biudžeto pajamų (neįskaitant valstybės dotacijų savivaldybių biudžetams). Savivaldybės administracijos direktoriaus rezervas gali būti didesnis kaip 1 procentas, kai yra paskelbta valstybės ir (arba) savivaldybės lygio ekstremalioji situacija ir (arba) įvesta nepaprastoji padėtis. Konkretų savivaldybės administracijos direktoriaus rezervo dydį kasmet nustato savivaldybės taryba, tvirtindama tam tikrų metų savivaldybės biudžetą. Savivaldybės administracijos direktoriaus rezervo lėšas skirsto savivaldybės administracijos direktorius.</t>
        </r>
      </text>
    </comment>
    <comment ref="K84" authorId="0" shapeId="0">
      <text>
        <r>
          <rPr>
            <sz val="9"/>
            <color indexed="81"/>
            <rFont val="Tahoma"/>
            <family val="2"/>
            <charset val="186"/>
          </rPr>
          <t>2023 m. savivaldybei tenkanti prisidėjimo dalis dėl atliekamų daugiabučių namų modernizavimo darbų: H. Manto g. 51, Šaulių g. 27, Danės g. 7.</t>
        </r>
      </text>
    </comment>
    <comment ref="K88" authorId="0" shapeId="0">
      <text>
        <r>
          <rPr>
            <sz val="9"/>
            <color indexed="81"/>
            <rFont val="Tahoma"/>
            <family val="2"/>
            <charset val="186"/>
          </rPr>
          <t xml:space="preserve">Pagal 2010 m. spalio 7 d. sudarytą Koncesijos sutartį Savivaldybė dėl energetinių išteklių kompensavimo už 2022 m. įsipareigojusi padengti skirtumą dėl išaugusių kainų, t.y. 48,3 tūkst. Eur su PVM. </t>
        </r>
      </text>
    </comment>
    <comment ref="E94" authorId="1" shapeId="0">
      <text>
        <r>
          <rPr>
            <b/>
            <sz val="9"/>
            <color indexed="81"/>
            <rFont val="Tahoma"/>
            <family val="2"/>
            <charset val="186"/>
          </rPr>
          <t xml:space="preserve">P1, 8.2.1. </t>
        </r>
        <r>
          <rPr>
            <sz val="9"/>
            <color indexed="81"/>
            <rFont val="Tahoma"/>
            <family val="2"/>
            <charset val="186"/>
          </rPr>
          <t>Parengta ir įgyvendinta Savivaldybės turto ir įmonių valdymo efektyvinimo koncepcija ir priemonių planas</t>
        </r>
      </text>
    </comment>
    <comment ref="G97" authorId="4" shapeId="0">
      <text>
        <r>
          <rPr>
            <sz val="9"/>
            <color indexed="81"/>
            <rFont val="Tahoma"/>
            <family val="2"/>
            <charset val="186"/>
          </rPr>
          <t>Vadovaujantis KMSA 2022-09-20 Klaipėdos miesto savivaldybės teritorijoje priedangų parinkimo komisijos protokolu Nr. ADM1-326 numatyta pakartotinai apžiūrėti 7 objektų rūsius, kurie yra galimai prastos techninės būklės ir kuriems gali reikėti dalinės statinio ekspertizės. Peržiūrėjus paskutinių trijų objektų (Galinio Pylimo g. 5a, Galinio Pylimo g. 16a, Vyšnių g. 13, Klaipėdoje) statinių ekspertizės paslaugų vertes techninės būklės įvertinimo kaina vidutiniškai siekia apie 3000,0 Eur.
5 statiniai planuojami pagal Statinių administravimo skyriaus teikiamą poreikį metų eigoje.</t>
        </r>
      </text>
    </comment>
    <comment ref="K105" authorId="0" shapeId="0">
      <text>
        <r>
          <rPr>
            <sz val="9"/>
            <color indexed="81"/>
            <rFont val="Tahoma"/>
            <family val="2"/>
            <charset val="186"/>
          </rPr>
          <t>50 vnt. naujų nešiojamų kompiuterių</t>
        </r>
      </text>
    </comment>
    <comment ref="K106" authorId="0" shapeId="0">
      <text>
        <r>
          <rPr>
            <sz val="9"/>
            <color indexed="81"/>
            <rFont val="Tahoma"/>
            <family val="2"/>
            <charset val="186"/>
          </rPr>
          <t>Spalvotas ir nespalvotas daugiafunkciniai</t>
        </r>
      </text>
    </comment>
    <comment ref="K107" authorId="0" shapeId="0">
      <text>
        <r>
          <rPr>
            <sz val="9"/>
            <color indexed="81"/>
            <rFont val="Tahoma"/>
            <family val="2"/>
            <charset val="186"/>
          </rPr>
          <t>Papildomai - seniūnaičių, projektų valdymo, viešųjų pirkimų ir paraiškų IS</t>
        </r>
      </text>
    </comment>
    <comment ref="K108" authorId="0" shapeId="0">
      <text>
        <r>
          <rPr>
            <sz val="9"/>
            <color indexed="81"/>
            <rFont val="Tahoma"/>
            <family val="2"/>
            <charset val="186"/>
          </rPr>
          <t xml:space="preserve">Seniūnaičių balsavimo sistema
</t>
        </r>
        <r>
          <rPr>
            <b/>
            <sz val="9"/>
            <color indexed="81"/>
            <rFont val="Tahoma"/>
            <family val="2"/>
            <charset val="186"/>
          </rPr>
          <t xml:space="preserve">
</t>
        </r>
        <r>
          <rPr>
            <sz val="9"/>
            <color indexed="81"/>
            <rFont val="Tahoma"/>
            <family val="2"/>
            <charset val="186"/>
          </rPr>
          <t xml:space="preserve">
</t>
        </r>
      </text>
    </comment>
    <comment ref="E110" authorId="5" shapeId="0">
      <text>
        <r>
          <rPr>
            <sz val="9"/>
            <color indexed="81"/>
            <rFont val="Tahoma"/>
            <family val="2"/>
            <charset val="186"/>
          </rPr>
          <t xml:space="preserve">2.6.2.4.
</t>
        </r>
      </text>
    </comment>
    <comment ref="E111" authorId="2" shapeId="0">
      <text>
        <r>
          <rPr>
            <b/>
            <sz val="9"/>
            <color indexed="81"/>
            <rFont val="Tahoma"/>
            <family val="2"/>
            <charset val="186"/>
          </rPr>
          <t xml:space="preserve">2019-2023 m. veiklos prioritetai:
</t>
        </r>
        <r>
          <rPr>
            <sz val="9"/>
            <color indexed="81"/>
            <rFont val="Tahoma"/>
            <family val="2"/>
            <charset val="186"/>
          </rPr>
          <t xml:space="preserve">8.3.5. Sukurta  „Klaipėdiečio kortelės“ koncepcija ir įdiegta sistema.
</t>
        </r>
      </text>
    </comment>
    <comment ref="K111" authorId="0" shapeId="0">
      <text>
        <r>
          <rPr>
            <sz val="9"/>
            <color indexed="81"/>
            <rFont val="Tahoma"/>
            <family val="2"/>
            <charset val="186"/>
          </rPr>
          <t>5 tūkst. vnt fizinių kortelių ir 10 tūkst. vnt. virtualių kortelių</t>
        </r>
        <r>
          <rPr>
            <sz val="9"/>
            <color indexed="81"/>
            <rFont val="Tahoma"/>
            <family val="2"/>
            <charset val="186"/>
          </rPr>
          <t xml:space="preserve">
</t>
        </r>
      </text>
    </comment>
    <comment ref="E113" authorId="0" shapeId="0">
      <text>
        <r>
          <rPr>
            <sz val="9"/>
            <color indexed="81"/>
            <rFont val="Tahoma"/>
            <family val="2"/>
            <charset val="186"/>
          </rPr>
          <t>P-2.6.1.1.</t>
        </r>
      </text>
    </comment>
    <comment ref="E118" authorId="1" shapeId="0">
      <text>
        <r>
          <rPr>
            <b/>
            <sz val="9"/>
            <color indexed="81"/>
            <rFont val="Tahoma"/>
            <family val="2"/>
            <charset val="186"/>
          </rPr>
          <t>P1,</t>
        </r>
        <r>
          <rPr>
            <sz val="9"/>
            <color indexed="81"/>
            <rFont val="Tahoma"/>
            <family val="2"/>
            <charset val="186"/>
          </rPr>
          <t xml:space="preserve"> 8.1.3. Patvirtintas ir įgyvendinamas Klaipėdos miesto  savivaldybės 2021–2030 m. strateginis plėtros planas
</t>
        </r>
      </text>
    </comment>
    <comment ref="E120" authorId="2" shapeId="0">
      <text>
        <r>
          <rPr>
            <sz val="9"/>
            <color indexed="81"/>
            <rFont val="Tahoma"/>
            <family val="2"/>
            <charset val="186"/>
          </rPr>
          <t xml:space="preserve">KEPS 1.1.5. Įdiegti veiklos rezultatų stebėsenos sistemą, pagrįstą procesų rodiklių matavimu, ir susieti ją su darbuotojų vertinimo ir motyvavimo sistema </t>
        </r>
      </text>
    </comment>
    <comment ref="J120" authorId="6" shapeId="0">
      <text>
        <r>
          <rPr>
            <sz val="9"/>
            <color indexed="81"/>
            <rFont val="Tahoma"/>
            <family val="2"/>
            <charset val="186"/>
          </rPr>
          <t>Klaipėdos miesto gyventojų nuomonės tyrimas</t>
        </r>
        <r>
          <rPr>
            <b/>
            <sz val="9"/>
            <color indexed="81"/>
            <rFont val="Tahoma"/>
            <family val="2"/>
            <charset val="186"/>
          </rPr>
          <t xml:space="preserve"> </t>
        </r>
        <r>
          <rPr>
            <sz val="9"/>
            <color indexed="81"/>
            <rFont val="Tahoma"/>
            <family val="2"/>
            <charset val="186"/>
          </rPr>
          <t xml:space="preserve">
</t>
        </r>
      </text>
    </comment>
    <comment ref="K121" authorId="0" shapeId="0">
      <text>
        <r>
          <rPr>
            <sz val="9"/>
            <color indexed="81"/>
            <rFont val="Tahoma"/>
            <family val="2"/>
            <charset val="186"/>
          </rPr>
          <t>Pasirašyta sutartis (Nr. J9-1979) dėl patalpų nuomos adresu Taikos pr. 52C. Nuomos kaina – 10,5 Eur./kv. m. – išsinuomotas plotas – 1222 kv/m. Mėnesio išlaidos yra 12.831,0 Eur, metų – 153.972,0 Eur.</t>
        </r>
      </text>
    </comment>
    <comment ref="E131" authorId="7" shapeId="0">
      <text>
        <r>
          <rPr>
            <sz val="9"/>
            <color indexed="81"/>
            <rFont val="Tahoma"/>
            <family val="2"/>
            <charset val="186"/>
          </rPr>
          <t>P-3.3.2.3.</t>
        </r>
      </text>
    </comment>
    <comment ref="K131" authorId="7" shapeId="0">
      <text>
        <r>
          <rPr>
            <sz val="9"/>
            <color indexed="81"/>
            <rFont val="Tahoma"/>
            <family val="2"/>
            <charset val="186"/>
          </rPr>
          <t>Liepų g. 11</t>
        </r>
      </text>
    </comment>
    <comment ref="K132" authorId="7" shapeId="0">
      <text>
        <r>
          <rPr>
            <sz val="9"/>
            <color indexed="81"/>
            <rFont val="Tahoma"/>
            <family val="2"/>
            <charset val="186"/>
          </rPr>
          <t>Liepų g. 11</t>
        </r>
      </text>
    </comment>
    <comment ref="K133" authorId="7" shapeId="0">
      <text>
        <r>
          <rPr>
            <sz val="9"/>
            <color indexed="81"/>
            <rFont val="Tahoma"/>
            <family val="2"/>
            <charset val="186"/>
          </rPr>
          <t>1. Pastato Šimkaus g. 11 stogo remontas
2. Liepų g. 11 patalpų remontai</t>
        </r>
      </text>
    </comment>
    <comment ref="L133" authorId="7" shapeId="0">
      <text>
        <r>
          <rPr>
            <sz val="9"/>
            <color indexed="81"/>
            <rFont val="Tahoma"/>
            <family val="2"/>
            <charset val="186"/>
          </rPr>
          <t>Liepų g. 11 patalpos</t>
        </r>
      </text>
    </comment>
    <comment ref="M133" authorId="7" shapeId="0">
      <text>
        <r>
          <rPr>
            <sz val="9"/>
            <color indexed="81"/>
            <rFont val="Tahoma"/>
            <family val="2"/>
            <charset val="186"/>
          </rPr>
          <t>Liepų g. 11 patalpos</t>
        </r>
      </text>
    </comment>
    <comment ref="K134" authorId="7" shapeId="0">
      <text>
        <r>
          <rPr>
            <sz val="9"/>
            <color indexed="81"/>
            <rFont val="Tahoma"/>
            <family val="2"/>
            <charset val="186"/>
          </rPr>
          <t>Pastato Danės g. 17 stogo remontas</t>
        </r>
      </text>
    </comment>
    <comment ref="K135" authorId="7" shapeId="0">
      <text>
        <r>
          <rPr>
            <sz val="9"/>
            <color indexed="81"/>
            <rFont val="Tahoma"/>
            <family val="2"/>
            <charset val="186"/>
          </rPr>
          <t>Pastato Danės g. 17 stogo remontas</t>
        </r>
      </text>
    </comment>
    <comment ref="E138" authorId="0" shapeId="0">
      <text>
        <r>
          <rPr>
            <b/>
            <sz val="9"/>
            <color indexed="81"/>
            <rFont val="Tahoma"/>
            <family val="2"/>
            <charset val="186"/>
          </rPr>
          <t>P1 3.5.</t>
        </r>
        <r>
          <rPr>
            <sz val="9"/>
            <color indexed="81"/>
            <rFont val="Tahoma"/>
            <family val="2"/>
            <charset val="186"/>
          </rPr>
          <t xml:space="preserve"> Viešųjų erdvių ir pastatų pritaikymas pagal universalaus dizaino principus</t>
        </r>
      </text>
    </comment>
    <comment ref="J139" authorId="0" shapeId="0">
      <text>
        <r>
          <rPr>
            <sz val="9"/>
            <color indexed="81"/>
            <rFont val="Tahoma"/>
            <family val="2"/>
            <charset val="186"/>
          </rPr>
          <t xml:space="preserve">Techninis projektas bus pradėtas rengti 2025 m., baigtas 2026 m.
</t>
        </r>
      </text>
    </comment>
    <comment ref="C152" authorId="0" shapeId="0">
      <text>
        <r>
          <rPr>
            <sz val="9"/>
            <color indexed="81"/>
            <rFont val="Tahoma"/>
            <family val="2"/>
            <charset val="186"/>
          </rPr>
          <t xml:space="preserve">Pajamos, surenkamos už Savivaldybės gyvenamųjų patalpų nuomą </t>
        </r>
      </text>
    </comment>
  </commentList>
</comments>
</file>

<file path=xl/comments3.xml><?xml version="1.0" encoding="utf-8"?>
<comments xmlns="http://schemas.openxmlformats.org/spreadsheetml/2006/main">
  <authors>
    <author>Inga Mikalauskienė</author>
    <author>Audra Cepiene</author>
    <author>Indrė Butenienė</author>
    <author>Rima Ališauskaitė</author>
    <author>Asta Vadišienė</author>
    <author>Rima Ališauskė</author>
    <author>Snieguole Kacerauskaite</author>
    <author>Saulina Paulauskiene</author>
  </authors>
  <commentList>
    <comment ref="K30" authorId="0" shapeId="0">
      <text>
        <r>
          <rPr>
            <sz val="9"/>
            <color indexed="81"/>
            <rFont val="Tahoma"/>
            <family val="2"/>
            <charset val="186"/>
          </rPr>
          <t>Padidėjo nuomojamo ploto nuo 1061,28 iki 1416,48 m. Tomis pačiomis sąlygomis (nebranginant) Klaipėdos regioninis valstybės archyvas sutiko išnuomoti papildomai 355,2 m nuomojamo ploto.</t>
        </r>
      </text>
    </comment>
    <comment ref="K31" authorId="0" shapeId="0">
      <text>
        <r>
          <rPr>
            <sz val="9"/>
            <color indexed="81"/>
            <rFont val="Tahoma"/>
            <family val="2"/>
            <charset val="186"/>
          </rPr>
          <t>Rodiklis koreguotas pagal faktą. Baudos pradėtos, kiek įmanoma daugiau, siųsti el. paštu, o ne popieriniais laiškais</t>
        </r>
      </text>
    </comment>
    <comment ref="K32" authorId="0" shapeId="0">
      <text>
        <r>
          <rPr>
            <sz val="9"/>
            <color indexed="81"/>
            <rFont val="Tahoma"/>
            <family val="2"/>
            <charset val="186"/>
          </rPr>
          <t>Sulankstomų lovų (100 vnt.) ir miegmaišių (100 vnt.)</t>
        </r>
        <r>
          <rPr>
            <sz val="9"/>
            <color indexed="81"/>
            <rFont val="Tahoma"/>
            <family val="2"/>
            <charset val="186"/>
          </rPr>
          <t xml:space="preserve">
</t>
        </r>
      </text>
    </comment>
    <comment ref="K34" authorId="0" shapeId="0">
      <text>
        <r>
          <rPr>
            <sz val="9"/>
            <color indexed="81"/>
            <rFont val="Tahoma"/>
            <family val="2"/>
            <charset val="186"/>
          </rPr>
          <t>15 KMSA ir 3 PAGD turimos pagal panaudos sutartį</t>
        </r>
        <r>
          <rPr>
            <sz val="9"/>
            <color indexed="81"/>
            <rFont val="Tahoma"/>
            <family val="2"/>
            <charset val="186"/>
          </rPr>
          <t xml:space="preserve">
</t>
        </r>
      </text>
    </comment>
    <comment ref="E35" authorId="1" shapeId="0">
      <text>
        <r>
          <rPr>
            <sz val="9"/>
            <color indexed="81"/>
            <rFont val="Tahoma"/>
            <family val="2"/>
            <charset val="186"/>
          </rPr>
          <t xml:space="preserve">P-2.6.1.4.
</t>
        </r>
      </text>
    </comment>
    <comment ref="K45" authorId="0" shapeId="0">
      <text>
        <r>
          <rPr>
            <sz val="9"/>
            <color indexed="81"/>
            <rFont val="Tahoma"/>
            <family val="2"/>
            <charset val="186"/>
          </rPr>
          <t>8 valdos (naujas admin. UAB "Green Admin), 11 DNSB</t>
        </r>
      </text>
    </comment>
    <comment ref="D47" authorId="0" shapeId="0">
      <text>
        <r>
          <rPr>
            <sz val="9"/>
            <color indexed="81"/>
            <rFont val="Tahoma"/>
            <family val="2"/>
            <charset val="186"/>
          </rPr>
          <t xml:space="preserve">Išmokos seniūnaičiams pagal 2022-03-24 sprendimą Nr. T2-51 (mėnesinis įkainis 70,0 Eur).
Seniūnaičių mokymų tvarka 2020-01-16 Nr. AD1-95.
Patalpų nuoma pagal 2019-12-19 sprendimą Nr. T2-374.
</t>
        </r>
      </text>
    </comment>
    <comment ref="E48" authorId="0" shapeId="0">
      <text>
        <r>
          <rPr>
            <sz val="9"/>
            <color indexed="81"/>
            <rFont val="Tahoma"/>
            <family val="2"/>
            <charset val="186"/>
          </rPr>
          <t>P-2.6.4.2.</t>
        </r>
      </text>
    </comment>
    <comment ref="D58" authorId="1" shapeId="0">
      <text>
        <r>
          <rPr>
            <sz val="9"/>
            <color indexed="81"/>
            <rFont val="Tahoma"/>
            <family val="2"/>
            <charset val="186"/>
          </rPr>
          <t xml:space="preserve">Pagal 2016-06-23 sprendimu Nr. T2-184 patvirtintą Klaipėdos miesto savivaldybės Tarybos veiklos reglamento (nauja redakcija 2022-10-20 sprendimas Nr. T2-222) 22 p., LR Vietos savivaldos įstatymo 19 str. 19 p. bei Statistikos departamento duomenimis </t>
        </r>
      </text>
    </comment>
    <comment ref="E61" authorId="2" shapeId="0">
      <text>
        <r>
          <rPr>
            <b/>
            <sz val="9"/>
            <color indexed="81"/>
            <rFont val="Tahoma"/>
            <family val="2"/>
            <charset val="186"/>
          </rPr>
          <t>KEPS</t>
        </r>
        <r>
          <rPr>
            <sz val="9"/>
            <color indexed="81"/>
            <rFont val="Tahoma"/>
            <family val="2"/>
            <charset val="186"/>
          </rPr>
          <t xml:space="preserve"> </t>
        </r>
        <r>
          <rPr>
            <b/>
            <sz val="9"/>
            <color indexed="81"/>
            <rFont val="Tahoma"/>
            <family val="2"/>
            <charset val="186"/>
          </rPr>
          <t>3.4.2.</t>
        </r>
        <r>
          <rPr>
            <sz val="9"/>
            <color indexed="81"/>
            <rFont val="Tahoma"/>
            <family val="2"/>
            <charset val="186"/>
          </rPr>
          <t xml:space="preserve"> Plėsti Klaipėdos apskrities, vienijančios 7 savivaldybes, bendradarbiavimą sprendžiant viso regiono patrauklumo klausimus </t>
        </r>
        <r>
          <rPr>
            <sz val="9"/>
            <color indexed="81"/>
            <rFont val="Tahoma"/>
            <family val="2"/>
            <charset val="186"/>
          </rPr>
          <t xml:space="preserve">
</t>
        </r>
      </text>
    </comment>
    <comment ref="J61" authorId="1" shapeId="0">
      <text>
        <r>
          <rPr>
            <sz val="9"/>
            <color indexed="81"/>
            <rFont val="Tahoma"/>
            <family val="2"/>
            <charset val="186"/>
          </rPr>
          <t>Savivaldybių asociacija (0,03 proc. nuo biudžeto apimties), VVG - po 50 Eur per metus</t>
        </r>
      </text>
    </comment>
    <comment ref="E64" authorId="0" shapeId="0">
      <text>
        <r>
          <rPr>
            <sz val="9"/>
            <color indexed="81"/>
            <rFont val="Tahoma"/>
            <family val="2"/>
            <charset val="186"/>
          </rPr>
          <t xml:space="preserve">P-1.1.1.2.
</t>
        </r>
      </text>
    </comment>
    <comment ref="E66" authorId="3" shapeId="0">
      <text>
        <r>
          <rPr>
            <b/>
            <sz val="9"/>
            <color indexed="81"/>
            <rFont val="Tahoma"/>
            <family val="2"/>
            <charset val="186"/>
          </rPr>
          <t>KEPS 2030 1.1.4. uždavinys</t>
        </r>
        <r>
          <rPr>
            <sz val="9"/>
            <color indexed="81"/>
            <rFont val="Tahoma"/>
            <family val="2"/>
            <charset val="186"/>
          </rPr>
          <t xml:space="preserve">
Sudaryti sąlygas gauti investuotojams ir talentams aktualias viešąsias pas-laugas ir dokumentus anglų kalba: pa-rengti dvikalbius dokumentų šablonus, teikti paslaugas ir priimti dokumentus, užpildytus anglų kalba</t>
        </r>
      </text>
    </comment>
    <comment ref="E68" authorId="0" shapeId="0">
      <text>
        <r>
          <rPr>
            <sz val="9"/>
            <color indexed="81"/>
            <rFont val="Tahoma"/>
            <family val="2"/>
            <charset val="186"/>
          </rPr>
          <t xml:space="preserve">P-2.6.3.1
</t>
        </r>
      </text>
    </comment>
    <comment ref="E70" authorId="3" shapeId="0">
      <text>
        <r>
          <rPr>
            <sz val="9"/>
            <color indexed="81"/>
            <rFont val="Tahoma"/>
            <family val="2"/>
            <charset val="186"/>
          </rPr>
          <t>KEPS 2030 1.3.7. uždavinys Organizuoti nišinius tarptautinius mega-renginius, susijusius su prioritetinių sričių, verslumo skatinimo temomis</t>
        </r>
      </text>
    </comment>
    <comment ref="J70" authorId="1" shapeId="0">
      <text>
        <r>
          <rPr>
            <sz val="9"/>
            <color indexed="81"/>
            <rFont val="Tahoma"/>
            <family val="2"/>
            <charset val="186"/>
          </rPr>
          <t>Apgyvendinimo, maitinimo paslaugos, kultūrinė programa.</t>
        </r>
      </text>
    </comment>
    <comment ref="G75" authorId="0" shapeId="0">
      <text>
        <r>
          <rPr>
            <sz val="9"/>
            <color indexed="81"/>
            <rFont val="Tahoma"/>
            <family val="2"/>
            <charset val="186"/>
          </rPr>
          <t>Savivaldybės sudaro savivaldybės administracijos direktoriaus rezervą, kuris turi būti ne mažesnis kaip 0,25 procento ir ne didesnis kaip 1 procentas patvirtintų savivaldybės biudžeto pajamų (neįskaitant valstybės dotacijų savivaldybių biudžetams). Savivaldybės administracijos direktoriaus rezervas gali būti didesnis kaip 1 procentas, kai yra paskelbta valstybės ir (arba) savivaldybės lygio ekstremalioji situacija ir (arba) įvesta nepaprastoji padėtis. Konkretų savivaldybės administracijos direktoriaus rezervo dydį kasmet nustato savivaldybės taryba, tvirtindama tam tikrų metų savivaldybės biudžetą. Savivaldybės administracijos direktoriaus rezervo lėšas skirsto savivaldybės administracijos direktorius.</t>
        </r>
      </text>
    </comment>
    <comment ref="K84" authorId="0" shapeId="0">
      <text>
        <r>
          <rPr>
            <sz val="9"/>
            <color indexed="81"/>
            <rFont val="Tahoma"/>
            <family val="2"/>
            <charset val="186"/>
          </rPr>
          <t>2023 m. savivaldybei tenkanti prisidėjimo dalis dėl atliekamų daugiabučių namų modernizavimo darbų: H. Manto g. 51, Šaulių g. 27, Danės g. 7.</t>
        </r>
      </text>
    </comment>
    <comment ref="K88" authorId="0" shapeId="0">
      <text>
        <r>
          <rPr>
            <sz val="9"/>
            <color indexed="81"/>
            <rFont val="Tahoma"/>
            <family val="2"/>
            <charset val="186"/>
          </rPr>
          <t xml:space="preserve">Pagal 2010 m. spalio 7 d. sudarytą Koncesijos sutartį Savivaldybė dėl energetinių išteklių kompensavimo už 2022 m. įsipareigojusi padengti skirtumą dėl išaugusių kainų, t.y. 48,3 tūkst. Eur su PVM. </t>
        </r>
      </text>
    </comment>
    <comment ref="E94" authorId="1" shapeId="0">
      <text>
        <r>
          <rPr>
            <b/>
            <sz val="9"/>
            <color indexed="81"/>
            <rFont val="Tahoma"/>
            <family val="2"/>
            <charset val="186"/>
          </rPr>
          <t xml:space="preserve">P1, 8.2.1. </t>
        </r>
        <r>
          <rPr>
            <sz val="9"/>
            <color indexed="81"/>
            <rFont val="Tahoma"/>
            <family val="2"/>
            <charset val="186"/>
          </rPr>
          <t>Parengta ir įgyvendinta Savivaldybės turto ir įmonių valdymo efektyvinimo koncepcija ir priemonių planas</t>
        </r>
      </text>
    </comment>
    <comment ref="G97" authorId="4" shapeId="0">
      <text>
        <r>
          <rPr>
            <sz val="9"/>
            <color indexed="81"/>
            <rFont val="Tahoma"/>
            <family val="2"/>
            <charset val="186"/>
          </rPr>
          <t>Vadovaujantis KMSA 2022-09-20 Klaipėdos miesto savivaldybės teritorijoje priedangų parinkimo komisijos protokolu Nr. ADM1-326 numatyta pakartotinai apžiūrėti 7 objektų rūsius, kurie yra galimai prastos techninės būklės ir kuriems gali reikėti dalinės statinio ekspertizės. Peržiūrėjus paskutinių trijų objektų (Galinio Pylimo g. 5a, Galinio Pylimo g. 16a, Vyšnių g. 13, Klaipėdoje) statinių ekspertizės paslaugų vertes techninės būklės įvertinimo kaina vidutiniškai siekia apie 3000,0 Eur.
5 statiniai planuojami pagal Statinių administravimo skyriaus teikiamą poreikį metų eigoje.</t>
        </r>
      </text>
    </comment>
    <comment ref="K105" authorId="0" shapeId="0">
      <text>
        <r>
          <rPr>
            <sz val="9"/>
            <color indexed="81"/>
            <rFont val="Tahoma"/>
            <family val="2"/>
            <charset val="186"/>
          </rPr>
          <t>50 vnt. naujų nešiojamų kompiuterių</t>
        </r>
      </text>
    </comment>
    <comment ref="K106" authorId="0" shapeId="0">
      <text>
        <r>
          <rPr>
            <sz val="9"/>
            <color indexed="81"/>
            <rFont val="Tahoma"/>
            <family val="2"/>
            <charset val="186"/>
          </rPr>
          <t>Spalvotas ir nespalvotas daugiafunkciniai</t>
        </r>
      </text>
    </comment>
    <comment ref="K107" authorId="0" shapeId="0">
      <text>
        <r>
          <rPr>
            <sz val="9"/>
            <color indexed="81"/>
            <rFont val="Tahoma"/>
            <family val="2"/>
            <charset val="186"/>
          </rPr>
          <t>Papildomai - seniūnaičių, projektų valdymo, viešųjų pirkimų ir paraiškų IS</t>
        </r>
      </text>
    </comment>
    <comment ref="K108" authorId="0" shapeId="0">
      <text>
        <r>
          <rPr>
            <sz val="9"/>
            <color indexed="81"/>
            <rFont val="Tahoma"/>
            <family val="2"/>
            <charset val="186"/>
          </rPr>
          <t xml:space="preserve">Seniūnaičių balsavimo sistema
</t>
        </r>
        <r>
          <rPr>
            <b/>
            <sz val="9"/>
            <color indexed="81"/>
            <rFont val="Tahoma"/>
            <family val="2"/>
            <charset val="186"/>
          </rPr>
          <t xml:space="preserve">
</t>
        </r>
        <r>
          <rPr>
            <sz val="9"/>
            <color indexed="81"/>
            <rFont val="Tahoma"/>
            <family val="2"/>
            <charset val="186"/>
          </rPr>
          <t xml:space="preserve">
</t>
        </r>
      </text>
    </comment>
    <comment ref="E110" authorId="5" shapeId="0">
      <text>
        <r>
          <rPr>
            <sz val="9"/>
            <color indexed="81"/>
            <rFont val="Tahoma"/>
            <family val="2"/>
            <charset val="186"/>
          </rPr>
          <t xml:space="preserve">2.6.2.4.
</t>
        </r>
      </text>
    </comment>
    <comment ref="E111" authorId="2" shapeId="0">
      <text>
        <r>
          <rPr>
            <b/>
            <sz val="9"/>
            <color indexed="81"/>
            <rFont val="Tahoma"/>
            <family val="2"/>
            <charset val="186"/>
          </rPr>
          <t xml:space="preserve">2019-2023 m. veiklos prioritetai:
</t>
        </r>
        <r>
          <rPr>
            <sz val="9"/>
            <color indexed="81"/>
            <rFont val="Tahoma"/>
            <family val="2"/>
            <charset val="186"/>
          </rPr>
          <t xml:space="preserve">8.3.5. Sukurta  „Klaipėdiečio kortelės“ koncepcija ir įdiegta sistema.
</t>
        </r>
      </text>
    </comment>
    <comment ref="K111" authorId="0" shapeId="0">
      <text>
        <r>
          <rPr>
            <sz val="9"/>
            <color indexed="81"/>
            <rFont val="Tahoma"/>
            <family val="2"/>
            <charset val="186"/>
          </rPr>
          <t>5 tūkst. vnt fizinių kortelių ir 10 tūkst. vnt. virtualių kortelių</t>
        </r>
        <r>
          <rPr>
            <sz val="9"/>
            <color indexed="81"/>
            <rFont val="Tahoma"/>
            <family val="2"/>
            <charset val="186"/>
          </rPr>
          <t xml:space="preserve">
</t>
        </r>
      </text>
    </comment>
    <comment ref="E113" authorId="0" shapeId="0">
      <text>
        <r>
          <rPr>
            <sz val="9"/>
            <color indexed="81"/>
            <rFont val="Tahoma"/>
            <family val="2"/>
            <charset val="186"/>
          </rPr>
          <t>P-2.6.1.1.</t>
        </r>
      </text>
    </comment>
    <comment ref="E118" authorId="1" shapeId="0">
      <text>
        <r>
          <rPr>
            <b/>
            <sz val="9"/>
            <color indexed="81"/>
            <rFont val="Tahoma"/>
            <family val="2"/>
            <charset val="186"/>
          </rPr>
          <t>P1,</t>
        </r>
        <r>
          <rPr>
            <sz val="9"/>
            <color indexed="81"/>
            <rFont val="Tahoma"/>
            <family val="2"/>
            <charset val="186"/>
          </rPr>
          <t xml:space="preserve"> 8.1.3. Patvirtintas ir įgyvendinamas Klaipėdos miesto  savivaldybės 2021–2030 m. strateginis plėtros planas
</t>
        </r>
      </text>
    </comment>
    <comment ref="E120" authorId="2" shapeId="0">
      <text>
        <r>
          <rPr>
            <sz val="9"/>
            <color indexed="81"/>
            <rFont val="Tahoma"/>
            <family val="2"/>
            <charset val="186"/>
          </rPr>
          <t xml:space="preserve">KEPS 1.1.5. Įdiegti veiklos rezultatų stebėsenos sistemą, pagrįstą procesų rodiklių matavimu, ir susieti ją su darbuotojų vertinimo ir motyvavimo sistema </t>
        </r>
      </text>
    </comment>
    <comment ref="J120" authorId="6" shapeId="0">
      <text>
        <r>
          <rPr>
            <sz val="9"/>
            <color indexed="81"/>
            <rFont val="Tahoma"/>
            <family val="2"/>
            <charset val="186"/>
          </rPr>
          <t>Klaipėdos miesto gyventojų nuomonės tyrimas</t>
        </r>
        <r>
          <rPr>
            <b/>
            <sz val="9"/>
            <color indexed="81"/>
            <rFont val="Tahoma"/>
            <family val="2"/>
            <charset val="186"/>
          </rPr>
          <t xml:space="preserve"> </t>
        </r>
        <r>
          <rPr>
            <sz val="9"/>
            <color indexed="81"/>
            <rFont val="Tahoma"/>
            <family val="2"/>
            <charset val="186"/>
          </rPr>
          <t xml:space="preserve">
</t>
        </r>
      </text>
    </comment>
    <comment ref="K121" authorId="0" shapeId="0">
      <text>
        <r>
          <rPr>
            <sz val="9"/>
            <color indexed="81"/>
            <rFont val="Tahoma"/>
            <family val="2"/>
            <charset val="186"/>
          </rPr>
          <t>Pasirašyta sutartis (Nr. J9-1979) dėl patalpų nuomos adresu Taikos pr. 52C. Nuomos kaina – 10,5 Eur./kv. m. – išsinuomotas plotas – 1222 kv/m. Mėnesio išlaidos yra 12.831,0 Eur, metų – 153.972,0 Eur.</t>
        </r>
      </text>
    </comment>
    <comment ref="E131" authorId="7" shapeId="0">
      <text>
        <r>
          <rPr>
            <sz val="9"/>
            <color indexed="81"/>
            <rFont val="Tahoma"/>
            <family val="2"/>
            <charset val="186"/>
          </rPr>
          <t>P-3.3.2.3.</t>
        </r>
      </text>
    </comment>
    <comment ref="K131" authorId="7" shapeId="0">
      <text>
        <r>
          <rPr>
            <sz val="9"/>
            <color indexed="81"/>
            <rFont val="Tahoma"/>
            <family val="2"/>
            <charset val="186"/>
          </rPr>
          <t>Liepų g. 11</t>
        </r>
      </text>
    </comment>
    <comment ref="K132" authorId="7" shapeId="0">
      <text>
        <r>
          <rPr>
            <sz val="9"/>
            <color indexed="81"/>
            <rFont val="Tahoma"/>
            <family val="2"/>
            <charset val="186"/>
          </rPr>
          <t>Liepų g. 11</t>
        </r>
      </text>
    </comment>
    <comment ref="K133" authorId="7" shapeId="0">
      <text>
        <r>
          <rPr>
            <sz val="9"/>
            <color indexed="81"/>
            <rFont val="Tahoma"/>
            <family val="2"/>
            <charset val="186"/>
          </rPr>
          <t>1. Pastato Šimkaus g. 11 stogo remontas
2. Liepų g. 11 patalpų remontai</t>
        </r>
      </text>
    </comment>
    <comment ref="L133" authorId="7" shapeId="0">
      <text>
        <r>
          <rPr>
            <sz val="9"/>
            <color indexed="81"/>
            <rFont val="Tahoma"/>
            <family val="2"/>
            <charset val="186"/>
          </rPr>
          <t>Liepų g. 11 patalpos</t>
        </r>
      </text>
    </comment>
    <comment ref="M133" authorId="7" shapeId="0">
      <text>
        <r>
          <rPr>
            <sz val="9"/>
            <color indexed="81"/>
            <rFont val="Tahoma"/>
            <family val="2"/>
            <charset val="186"/>
          </rPr>
          <t>Liepų g. 11 patalpos</t>
        </r>
      </text>
    </comment>
    <comment ref="K134" authorId="7" shapeId="0">
      <text>
        <r>
          <rPr>
            <sz val="9"/>
            <color indexed="81"/>
            <rFont val="Tahoma"/>
            <family val="2"/>
            <charset val="186"/>
          </rPr>
          <t>Pastato Danės g. 17 stogo remontas</t>
        </r>
      </text>
    </comment>
    <comment ref="K135" authorId="7" shapeId="0">
      <text>
        <r>
          <rPr>
            <sz val="9"/>
            <color indexed="81"/>
            <rFont val="Tahoma"/>
            <family val="2"/>
            <charset val="186"/>
          </rPr>
          <t>Pastato Danės g. 17 stogo remontas</t>
        </r>
      </text>
    </comment>
    <comment ref="E138" authorId="0" shapeId="0">
      <text>
        <r>
          <rPr>
            <b/>
            <sz val="9"/>
            <color indexed="81"/>
            <rFont val="Tahoma"/>
            <family val="2"/>
            <charset val="186"/>
          </rPr>
          <t>P1 3.5.</t>
        </r>
        <r>
          <rPr>
            <sz val="9"/>
            <color indexed="81"/>
            <rFont val="Tahoma"/>
            <family val="2"/>
            <charset val="186"/>
          </rPr>
          <t xml:space="preserve"> Viešųjų erdvių ir pastatų pritaikymas pagal universalaus dizaino principus</t>
        </r>
      </text>
    </comment>
    <comment ref="J139" authorId="0" shapeId="0">
      <text>
        <r>
          <rPr>
            <sz val="9"/>
            <color indexed="81"/>
            <rFont val="Tahoma"/>
            <family val="2"/>
            <charset val="186"/>
          </rPr>
          <t xml:space="preserve">Techninis projektas bus pradėtas rengti 2025 m., baigtas 2026 m.
</t>
        </r>
      </text>
    </comment>
    <comment ref="C152" authorId="0" shapeId="0">
      <text>
        <r>
          <rPr>
            <sz val="9"/>
            <color indexed="81"/>
            <rFont val="Tahoma"/>
            <family val="2"/>
            <charset val="186"/>
          </rPr>
          <t xml:space="preserve">Pajamos, surenkamos už Savivaldybės gyvenamųjų patalpų nuomą </t>
        </r>
      </text>
    </comment>
  </commentList>
</comments>
</file>

<file path=xl/sharedStrings.xml><?xml version="1.0" encoding="utf-8"?>
<sst xmlns="http://schemas.openxmlformats.org/spreadsheetml/2006/main" count="1238" uniqueCount="287">
  <si>
    <t>Veiklos plano tikslo kodas</t>
  </si>
  <si>
    <t>Uždavinio kodas</t>
  </si>
  <si>
    <t>Priemonės kodas</t>
  </si>
  <si>
    <t>Papriemonės kodas</t>
  </si>
  <si>
    <t>Pavadinimas</t>
  </si>
  <si>
    <t>Finansavimo šaltinis</t>
  </si>
  <si>
    <t>03 Savivaldybės valdymo programa</t>
  </si>
  <si>
    <t>01</t>
  </si>
  <si>
    <t>Savivaldybės administracijos veiklos užtikrinimas:</t>
  </si>
  <si>
    <t>Savivaldybės administracijos veiklos užtikrinimas (darbo užmokestis)</t>
  </si>
  <si>
    <t>SB</t>
  </si>
  <si>
    <t>SB(VB)</t>
  </si>
  <si>
    <t>02</t>
  </si>
  <si>
    <t>SB(SP)</t>
  </si>
  <si>
    <t>SB(SPL)</t>
  </si>
  <si>
    <t>03</t>
  </si>
  <si>
    <t>04</t>
  </si>
  <si>
    <t>Personalo skyrius</t>
  </si>
  <si>
    <t>05</t>
  </si>
  <si>
    <t>06</t>
  </si>
  <si>
    <t>Teisės skyrius</t>
  </si>
  <si>
    <t>Per ataskaitinį laikotarpį užbaigtų bylų skaičius</t>
  </si>
  <si>
    <t>07</t>
  </si>
  <si>
    <t>08</t>
  </si>
  <si>
    <t>Daugiabučių gyvenamųjų namų žemės nuomos mokesčio paskirstymo ir administravimo paslaugos pirkimas</t>
  </si>
  <si>
    <t>Namų administratorių, teikiančių paslaugas, skaičius</t>
  </si>
  <si>
    <t>09</t>
  </si>
  <si>
    <t>SB(VR)</t>
  </si>
  <si>
    <t>SB(VRL)</t>
  </si>
  <si>
    <t>10</t>
  </si>
  <si>
    <t>Viešosios tvarkos skyrius</t>
  </si>
  <si>
    <t>Iš viso:</t>
  </si>
  <si>
    <t>Savivaldybės tarybos narių skaičius</t>
  </si>
  <si>
    <t>Mero reprezentacinių priemonių vykdymas (Mero fondo naudojimas)</t>
  </si>
  <si>
    <t>Dalyvavimas vietinių ir tarptautinių organizacijų veikloje:</t>
  </si>
  <si>
    <t>Tarptautinių organizacijų, kurių narė yra Klaipėdos miesto savivaldybė, skaičius</t>
  </si>
  <si>
    <t>Paskolų grąžinimas ir palūkanų mokėjimas</t>
  </si>
  <si>
    <t>Savivaldybės administracijos direktoriaus rezervas</t>
  </si>
  <si>
    <t>Savivaldybei nuosavybės teise priklausančio ir patikėjimo teise valdomo turto valdymas, naudojimas ir disponavimas:</t>
  </si>
  <si>
    <t>Nekilnojamojo turto matavimai ir teisinė registracija</t>
  </si>
  <si>
    <t>Savivaldybei priklausančių patalpų eksploatacinių ir kitų išlaidų padengimas</t>
  </si>
  <si>
    <t>Pastatų, kuriuose yra savivaldybei priklausančios negyvenamosios patalpos, bendro naudojimo objektų remonto išlaidų padengimas</t>
  </si>
  <si>
    <t>Objektų rengimas privatizavimui, privatizavimo programų rengimas, objektų privatizavimo organizavimas</t>
  </si>
  <si>
    <t>Privatizuota objektų, vnt.</t>
  </si>
  <si>
    <t>Gyvenamųjų patalpų ir jų priklausinių, taip pat pagalbinės paskirties pastatų, jų dalių privatizavimo dokumentų rengimas</t>
  </si>
  <si>
    <t>Privatizuota gyvenamųjų patalpų ir jų priklausinių, vnt.</t>
  </si>
  <si>
    <t>Turto valdymo dokumentų rengimas (galimybių studijos, ekspertizės ir kt.)</t>
  </si>
  <si>
    <t xml:space="preserve">Savivaldybės nekilnojamojo turto  (negyvenamoji paskirtis) remontas </t>
  </si>
  <si>
    <t xml:space="preserve">Savivaldybei priklausančių statinių esamos techninės būklės įvertinimo paslaugų įsigijimas </t>
  </si>
  <si>
    <t>Iš viso uždaviniui:</t>
  </si>
  <si>
    <t>Diegti Savivaldybės administracijoje modernias informacines sistemas ir plėsti elektroninių paslaugų spektrą</t>
  </si>
  <si>
    <t>Gerinti gyventojų aptarnavimo ir darbuotojų darbo sąlygas Savivaldybės administracijoje</t>
  </si>
  <si>
    <t>Savivaldybės administracijos reikmėms naudojamų pastatų ir patalpų einamasis remontas:</t>
  </si>
  <si>
    <t>Iš viso tikslui:</t>
  </si>
  <si>
    <t>Iš viso programai:</t>
  </si>
  <si>
    <t>Finansavimo šaltinių suvestinė</t>
  </si>
  <si>
    <t>Finansavimo šaltiniai</t>
  </si>
  <si>
    <t xml:space="preserve">Savivaldybės biudžetas, iš jo: </t>
  </si>
  <si>
    <r>
      <t xml:space="preserve">Savivaldybės biudžeto lėšos </t>
    </r>
    <r>
      <rPr>
        <b/>
        <sz val="10"/>
        <rFont val="Times New Roman"/>
        <family val="1"/>
        <charset val="186"/>
      </rPr>
      <t>SB</t>
    </r>
  </si>
  <si>
    <r>
      <t xml:space="preserve">Savivaldybės biudžeto rinkliavos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</si>
  <si>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</si>
  <si>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Pajamų įmokos už patalpų nuomą </t>
    </r>
    <r>
      <rPr>
        <b/>
        <sz val="10"/>
        <rFont val="Times New Roman"/>
        <family val="1"/>
        <charset val="186"/>
      </rPr>
      <t>SB(SP)</t>
    </r>
  </si>
  <si>
    <r>
      <t>Pajamų įmokų už patalpų nuomą likutis</t>
    </r>
    <r>
      <rPr>
        <b/>
        <sz val="10"/>
        <rFont val="Times New Roman"/>
        <family val="1"/>
        <charset val="186"/>
      </rPr>
      <t xml:space="preserve"> SB(SPL)</t>
    </r>
  </si>
  <si>
    <r>
      <t>Vietinių rinkliavų lėšų likutis</t>
    </r>
    <r>
      <rPr>
        <b/>
        <sz val="10"/>
        <rFont val="Times New Roman"/>
        <family val="1"/>
        <charset val="186"/>
      </rPr>
      <t xml:space="preserve"> SB(VRL)</t>
    </r>
  </si>
  <si>
    <t>IŠ VISO:</t>
  </si>
  <si>
    <t>Vykdoma sutarčių su Klaipėdos rajono savivaldybe, vnt.</t>
  </si>
  <si>
    <t>Įsigyta organizacinės technikos, vnt.</t>
  </si>
  <si>
    <t xml:space="preserve">Eksploatuojama kompiuterių, vnt. </t>
  </si>
  <si>
    <t>Įsigyta kompiuterinės technikos, vnt.</t>
  </si>
  <si>
    <t>Išsiųsta laiškų, tūkst. vnt.</t>
  </si>
  <si>
    <t>Savivaldybės tarybos ir mero sekretoriato darbuotojų skaičius</t>
  </si>
  <si>
    <t>Inžinerinių tinklų, kurių atlikti matavimai, ilgis, km</t>
  </si>
  <si>
    <t>Kompiuterinės, programinės įrangos, organizacinės technikos bei licencijų įsigijimas, eksploatavimas</t>
  </si>
  <si>
    <t xml:space="preserve">Dalyvio mokestis už narystę Lietuvoje veikiančiose asociacijose </t>
  </si>
  <si>
    <t xml:space="preserve"> TIKSLŲ, UŽDAVINIŲ, PRIEMONIŲ, PRIEMONIŲ IŠLAIDŲ IR PRODUKTO KRITERIJŲ SUVESTINĖ</t>
  </si>
  <si>
    <t>tūkst. Eur</t>
  </si>
  <si>
    <t>Savivaldybės administracijos darbuotojų etatų skaičius</t>
  </si>
  <si>
    <t>SB(L)</t>
  </si>
  <si>
    <t xml:space="preserve">Prižiūrėta objektų, vnt. </t>
  </si>
  <si>
    <t xml:space="preserve">Remontuota objektų, vnt. </t>
  </si>
  <si>
    <t>Perduota inžinerinių tinklų, km</t>
  </si>
  <si>
    <t>Įsigyta programinės įrangos, vnt.</t>
  </si>
  <si>
    <t>Prižiūrėta programinės įrangos, vnt.</t>
  </si>
  <si>
    <t>Eksploatuojama šviestuvų, vnt.</t>
  </si>
  <si>
    <t>Automobilių statymo aikštelės prie „Švyturio“ arenos apšvietimo išlaidų dengimas ir energinių išteklių išlaidų kompensavimas UAB „Klaipėdos arena“</t>
  </si>
  <si>
    <t>Nupirkta spaudos ploto dienraščiuose, tūkst. kv. cm</t>
  </si>
  <si>
    <t xml:space="preserve">Gerinti gyventojų aptarnavimo kokybę, diegiant pažangius vadybos principus </t>
  </si>
  <si>
    <t>Naudojamos programinės įrangos licencijos, vnt.</t>
  </si>
  <si>
    <t>Strateginio planavimo skyrius</t>
  </si>
  <si>
    <t>Atstovavimo teismuose ir teismų sprendimų vykdymo organizavimas bei teismo išlaidų apmokėjimas</t>
  </si>
  <si>
    <t>Pastato Liepų g. 11 fasado ir patalpų remontas</t>
  </si>
  <si>
    <t>26/3</t>
  </si>
  <si>
    <t>Suorganizuota renginių, vnt.</t>
  </si>
  <si>
    <t>Dalyvauta tarptautinių organizacijų veikloje, tarptautiniuose ir miestų partnerių organizuojamuose renginiuose, kartai per metus</t>
  </si>
  <si>
    <t>Savivaldybės kontroliuojamų įmonių įstatinio kapitalo didinimas, perduodant inžinerinius tinklus funkcijoms vykdyti, neveikiančių įmonių likvidavimas</t>
  </si>
  <si>
    <t>Išversta į užsienio kalbas tarptautinio bendradarbiavimo dokumentų, puslapių skaičius</t>
  </si>
  <si>
    <t>Organizuota užsienio delegacijų priėmimų ir  pristatymų apie Klaipėdos miestą, vnt.</t>
  </si>
  <si>
    <t>Savivaldybės administracijos veiklos užtikrinimas (pastatų eksploatacija, prekių ir paslaugų įsigijimas, korespondencijos siuntimas paštu, spaudinių prenumerata ir kt.)</t>
  </si>
  <si>
    <t>Viešosios tvarkos skyriaus veiklos užtikrinimas (pastatų eksploatacija, prekių ir paslaugų įsigijimas, korespondencijos siuntimas paštu ir kt.)</t>
  </si>
  <si>
    <t>Užsienio delegacijų priėmimų organizavimas</t>
  </si>
  <si>
    <t>SB(KPP)</t>
  </si>
  <si>
    <t>P6</t>
  </si>
  <si>
    <t>Organizuotas tarptautinis renginys Klaipėdoje, vnt.</t>
  </si>
  <si>
    <t xml:space="preserve">Išsiųsta registruotų laiškų su įteikimu, paprastų laiškų Viešosios tvarkos skyriaus vykdomai veiklai, tūkst. vnt. </t>
  </si>
  <si>
    <t>Valstybės deleguotų funkcijų vykdymas: žemės ūkio priemonių vykdymas</t>
  </si>
  <si>
    <t>P1</t>
  </si>
  <si>
    <t xml:space="preserve">Įgyvendintas civilinės saugos funkcijos užtikrinimo rinkodaros priemonių paketas, vnt. </t>
  </si>
  <si>
    <t>Apskaitos skyrius</t>
  </si>
  <si>
    <t>Finansų skyrius</t>
  </si>
  <si>
    <t>P</t>
  </si>
  <si>
    <t>Seniūnaičių mokymai ir išmokų seniūnaičiams mokėjimas</t>
  </si>
  <si>
    <t>Seniūnaičių, atstovaujančių miestui, skaičius</t>
  </si>
  <si>
    <t>Jaunimo ir bendruomenių reikalų koordinavimo grupė</t>
  </si>
  <si>
    <t>Bendrasis skyrius</t>
  </si>
  <si>
    <t>Informacinių technologijų skyrius</t>
  </si>
  <si>
    <t>Finansų  skyrius</t>
  </si>
  <si>
    <t xml:space="preserve">Ekonominės plėtros grupė </t>
  </si>
  <si>
    <t>Turto valdymo skyrius</t>
  </si>
  <si>
    <t>Statinių administravimo skyrius</t>
  </si>
  <si>
    <t>Statybos leidimų ir statinių priežiūros skyrius</t>
  </si>
  <si>
    <t>Ekstremalios situacijos, susijusios su COVID-19 paplitimu, valdymo ir  pasekmių likvidavimo priemonių vykdymas</t>
  </si>
  <si>
    <t>Vykdomų priemonių skaičius, vnt.</t>
  </si>
  <si>
    <t>Eksploatuojama akustinių sirenų, vnt.</t>
  </si>
  <si>
    <t>Ekonominės plėtros grupė</t>
  </si>
  <si>
    <t>Įsigyta inventoriaus, vnt.</t>
  </si>
  <si>
    <t>Civilinės atsakomybės draudimo įsigijimas</t>
  </si>
  <si>
    <t xml:space="preserve">Duomenų apsaugos pareigūno paslaugų centralizuotas teikimas savivaldybės biudžetinėms įstaigoms </t>
  </si>
  <si>
    <t>Įsigyta socialinės reklamos mieste paslaugų, vnt.</t>
  </si>
  <si>
    <t>Mokymų (specifiniai mokymai atestatams ir licencijoms įgyti, naujų darbuotojų adaptavimas) organizavimas</t>
  </si>
  <si>
    <t xml:space="preserve">Biudžetinės įstaigos, turinčios duomenų apsaugos paslaugas, vnt. </t>
  </si>
  <si>
    <t>Duomenų apsaugos pareigūnė</t>
  </si>
  <si>
    <t>KSP reprezentacinių priemonių vykdymas, vnt.</t>
  </si>
  <si>
    <t>Strateginio plėtros plano viešinimo renginys, vnt.</t>
  </si>
  <si>
    <t>VALDYMO PROGRAMOS (NR. 03)</t>
  </si>
  <si>
    <t>Strateginis tikslas 01. Didinti miesto konkurencingumą, kryptingai vystant infrastruktūrą ir sudarant palankias sąlygas verslui</t>
  </si>
  <si>
    <t>SB(S)</t>
  </si>
  <si>
    <r>
      <t xml:space="preserve">Savivaldybei piniginei socialinei paramai finansuoti skirtos lėšos </t>
    </r>
    <r>
      <rPr>
        <b/>
        <sz val="10"/>
        <rFont val="Times New Roman"/>
        <family val="1"/>
        <charset val="186"/>
      </rPr>
      <t>SB(S)</t>
    </r>
  </si>
  <si>
    <t xml:space="preserve">3. Asociacija „Klaipėdos regionas“ </t>
  </si>
  <si>
    <t>Savivaldybės administracijos direktorius – programų sąmatų tvirtinimas</t>
  </si>
  <si>
    <t xml:space="preserve">Bendrasis skyrius </t>
  </si>
  <si>
    <t>Tarybos sekretorius</t>
  </si>
  <si>
    <t>Produkto kriterijaus</t>
  </si>
  <si>
    <t>Parengtas tvarkos aprašas, vnt.</t>
  </si>
  <si>
    <t>Dalinio finansavimo paraiškų priėmimo centralizavimas</t>
  </si>
  <si>
    <t xml:space="preserve">Klaipėdos miesto savivaldybės įstaigų, įmonių veiklos bei turto valdymo optimizavimo veiklos plano įgyvendinimas </t>
  </si>
  <si>
    <t>Pastatų pripažinimo tinkamais naudoti dokumentų rengimas, vnt.</t>
  </si>
  <si>
    <t>Projekto URBACT III „Darnaus vystymosi tikslų bandomasis tinklas“ įgyvendinimas</t>
  </si>
  <si>
    <t>Įgyvendintas projektas, vnt.</t>
  </si>
  <si>
    <t>Priemonės požymis*</t>
  </si>
  <si>
    <t>Vykdytojas (skyrius/asmuo)</t>
  </si>
  <si>
    <t>2024-ųjų metų lėšų projektas</t>
  </si>
  <si>
    <r>
      <t xml:space="preserve">Apyvartos lėšų likutis </t>
    </r>
    <r>
      <rPr>
        <b/>
        <sz val="10"/>
        <rFont val="Times New Roman"/>
        <family val="1"/>
        <charset val="186"/>
      </rPr>
      <t>SB(L)</t>
    </r>
  </si>
  <si>
    <t>2023-ieji metai</t>
  </si>
  <si>
    <t>2024-ieji metai</t>
  </si>
  <si>
    <t>Nacionalinių kanalų, kuriais viešinama informacija apie Klaipėdos miesto privalumus, skaičius</t>
  </si>
  <si>
    <t>Kontrolės ir audito tarnybos finansinio, ūkinio bei materialinio aptarnavimo užtikrinimas</t>
  </si>
  <si>
    <t>Kontrolės ir audito tarnybos darbuotojų skaičius</t>
  </si>
  <si>
    <t>Kontrolės ir audito tarnyba</t>
  </si>
  <si>
    <t>Atliktas savivaldybės darbuotojų mikroklimato tyrimas, vnt.</t>
  </si>
  <si>
    <t>Pasirašyta paskolų sutarčių, skaičius</t>
  </si>
  <si>
    <t>T</t>
  </si>
  <si>
    <t>Pastato Danės g. 17 stogo remontas</t>
  </si>
  <si>
    <t>N</t>
  </si>
  <si>
    <t>Parengtas projektas, vnt.</t>
  </si>
  <si>
    <t>Parengta paraiškų, vnt.</t>
  </si>
  <si>
    <t>Įvertinta statinių, skaičius</t>
  </si>
  <si>
    <t>Vyr. patarėjas
D. Petrolevičius</t>
  </si>
  <si>
    <t>Įgyvendinta priemonių, proc.</t>
  </si>
  <si>
    <t>Vykdoma priemonių, vnt.</t>
  </si>
  <si>
    <t>Vyr. patarėjas
M. Martišius</t>
  </si>
  <si>
    <t>Perkraustymo paslauga, vnt.</t>
  </si>
  <si>
    <t>Įdiegta naujų informacinių sistemų, vnt.</t>
  </si>
  <si>
    <t xml:space="preserve"> Tarybos sekretoriatas  </t>
  </si>
  <si>
    <t xml:space="preserve">Atlikta pastato (Liepų g. 3) remonto darbų. Užbaigtumas, proc. </t>
  </si>
  <si>
    <t>Mokymai vidaus kontrolės klausimais  pavaldžiose savivaldybės įstaigose, įstaigų skaičius</t>
  </si>
  <si>
    <t>Techninės specifikacijos ir pirkimo sąlygų parengimas, vnt.</t>
  </si>
  <si>
    <t>Įdiegta sistema, vnt.</t>
  </si>
  <si>
    <t>Savivaldybės informacijos transliacijų viešojo transporto ekranuose, tūkst. vnt.</t>
  </si>
  <si>
    <t>160/28</t>
  </si>
  <si>
    <t>SAVIVALDYBĖS LĖŠOS, IŠ VISO:</t>
  </si>
  <si>
    <t>Išsinuomota ir užpildyta stelažų dokumentų saugojimui (archyvo veiklai), m</t>
  </si>
  <si>
    <t>Transliuota vaizdo reportažų, vnt.</t>
  </si>
  <si>
    <t>Išversta į užsienio kalbas savivaldybės teikiamų elektroninių paslaugų formų (pranešimų) ir jų paskelbta savivaldybės interneto svetainėje, vnt.</t>
  </si>
  <si>
    <t>Energinių išteklių išlaidų kompensavimas už 2018–2021 m. periodą, proc.</t>
  </si>
  <si>
    <t>Savivaldybės administracijos patalpų, pastato nuomos ar įsigijimo pirkimo dokumentų rengimas, vnt.</t>
  </si>
  <si>
    <t>Išplatinta klaipėdiečio kortelė, tūkst. vnt.</t>
  </si>
  <si>
    <t>Socialinės paramos skyriaus ir Klientų aptarnavimo centro patalpų nuomos sutarties sudarymas ir vykdymas, vnt.</t>
  </si>
  <si>
    <t>Organizuoti savivaldybės veiklos bendrųjų funkcijų vykdymą</t>
  </si>
  <si>
    <t>Kurti savivaldybės valdymo sistemą, patogią verslui ir gyventojams</t>
  </si>
  <si>
    <t>Sveikatos apsaugos skyrius – priemonės vykdymas, Planavimo ir analizės skyrius –  programos sąmatos tvirtintojas</t>
  </si>
  <si>
    <t>Viešųjų ryšių plėtojimas (gyventojų apklausos, nuomonių tyrimai,  informacijos sklaida žiniasklaidos priemonėse, savivaldybės skelbimų publikavimas, rinkodaros ir reprezentacinių  priemonių vykdymas ir kt.)</t>
  </si>
  <si>
    <t>Klaipėdos miesto savivaldybės 2021–2030 metų strateginio plėtros plano viešinimas</t>
  </si>
  <si>
    <r>
      <t xml:space="preserve">Kelių priežiūros ir plėtros programos lėšos, įtrauktos į savivaldybės biudžetą </t>
    </r>
    <r>
      <rPr>
        <b/>
        <sz val="10"/>
        <rFont val="Times New Roman"/>
        <family val="1"/>
        <charset val="186"/>
      </rPr>
      <t>SB(KPP)</t>
    </r>
  </si>
  <si>
    <t>Savivaldybės administracijos veiklos valdymo tobulinimas:</t>
  </si>
  <si>
    <t>Planas</t>
  </si>
  <si>
    <t>2022 m. asignavimų planas**</t>
  </si>
  <si>
    <t>Klaipėdos miesto duomenų politikos parengimas</t>
  </si>
  <si>
    <t>Parengta duomenų politika, vnt.</t>
  </si>
  <si>
    <t>Elektroninių paslaugų plėtra</t>
  </si>
  <si>
    <t>Sukurta 4 ir 5 brandos lygio elektroninių paslaugų, vnt.</t>
  </si>
  <si>
    <t>Išnuomota autotransporto priemonių, vnt.</t>
  </si>
  <si>
    <t>Išnuomota elektromobilių, vnt.</t>
  </si>
  <si>
    <t xml:space="preserve">Suteikta humanitarinė pagalba Odesos miestui, proc. </t>
  </si>
  <si>
    <t>Humanitarinės pagalbos ir kitos paramos teikimas Ukrainos gyventojams, nukentėjusiems nuo Rusijos Federacijos karinių veiksmų Ukrainoje</t>
  </si>
  <si>
    <t>Užtikrinta pabėgėlių registracijos centro veikla, proc.</t>
  </si>
  <si>
    <t>Suteikta sveikatos priežiūros paslaugų, proc.</t>
  </si>
  <si>
    <t>Nupirkta pabėgėlių apgyvendinimo paslauga, vnt.</t>
  </si>
  <si>
    <t>Robotizuota ar automatizuota veiklos procesų, vnt.</t>
  </si>
  <si>
    <t>Perimtas BUAB „Geoterma“ turtas, proc.</t>
  </si>
  <si>
    <t>2025-ieji metai</t>
  </si>
  <si>
    <t>Lėšų poreikis biudžetiniams 2023-iesiems metams</t>
  </si>
  <si>
    <t>2025-ųjų metų lėšų projektas</t>
  </si>
  <si>
    <t>2022-ieji metai**</t>
  </si>
  <si>
    <t xml:space="preserve">2022–2025 M. KLAIPĖDOS MIESTO SAVIVALDYBĖS  </t>
  </si>
  <si>
    <t>1</t>
  </si>
  <si>
    <t>Socialinės paramos skyriaus  ir Klientų aptarnavimo centro patalpų nuoma</t>
  </si>
  <si>
    <t>440</t>
  </si>
  <si>
    <t>Ekstremaliųjų situacijų ir (arba) įvykių prevencija</t>
  </si>
  <si>
    <t>Dalyvavimas organizuojant rinkimus</t>
  </si>
  <si>
    <t>Transliuota radijo reportažų, tūkst. sekundžių.</t>
  </si>
  <si>
    <t xml:space="preserve">444,5
</t>
  </si>
  <si>
    <t>5/0,1</t>
  </si>
  <si>
    <r>
      <t>Suremontuota kabinetų ploto, m</t>
    </r>
    <r>
      <rPr>
        <vertAlign val="superscript"/>
        <sz val="10"/>
        <rFont val="Times New Roman"/>
        <family val="1"/>
        <charset val="186"/>
      </rPr>
      <t>2</t>
    </r>
  </si>
  <si>
    <t>Atlikta stogo ekspertizių, vnt.</t>
  </si>
  <si>
    <t>Atlikta rangos darbų. Užbaigtumas, proc.</t>
  </si>
  <si>
    <t>Įvykdytas architektūrinis konkursas, vnt.</t>
  </si>
  <si>
    <t>Parengtas techninis projektas, vnt.</t>
  </si>
  <si>
    <t>Urbanistikos ir architektūros skyrius</t>
  </si>
  <si>
    <t>Projektų valdymo įrankio sukūrimas ir įdiegimas</t>
  </si>
  <si>
    <t>P     N     I</t>
  </si>
  <si>
    <t>Suorganizuoti rinkimai, vnt.</t>
  </si>
  <si>
    <t>Apdrausta sveikatos draudimu darbuotojų, skaičius</t>
  </si>
  <si>
    <t>Apmokyta darbuotojų ir  mokymų programų, skaičius</t>
  </si>
  <si>
    <t>50</t>
  </si>
  <si>
    <t>Savivaldybės darbuotojai tobulinę kvalifikaciją, proc.</t>
  </si>
  <si>
    <t>Dalyvauta projekto baigiamajame renginyje, vnt.</t>
  </si>
  <si>
    <t>Pastatų ir patalpų remontas</t>
  </si>
  <si>
    <t>Pastatų, kuriuose atlikti remonto darbai, skaičius</t>
  </si>
  <si>
    <t>Atlikta tyrimų, sk.</t>
  </si>
  <si>
    <t>Įsigytas civilinės atsakomybės, kylančios dėl viešųjų pirkimų, draudimas, vnt.</t>
  </si>
  <si>
    <t>Įsigytas valstybės tarnautojų ir darbuotojų, dirbančių pagal darbo sutartis, atsakomybės draudimas, vnt.</t>
  </si>
  <si>
    <t>Tarptautinio bendradarbiavimo vystymas, atstovaujant Klaipėdos miestui  (tarptautinės organizacijos – Cruise Baltic – CB, EUROCITIES, Union of the Baltic Cities – UBC, Baltic Sail,  European Cities Against Drugs – ECAD, Healthy Cities network – WHO, Kommunnes Internasjonale Miljoorganisasjon – KIMO, Istorinių miestų lyga – IMLA, Žydų kultūros paveldo Europoje asociacija, Tall Ships Races Europe Ltd. (Sail Training International – STI))</t>
  </si>
  <si>
    <t>Atliktas auditas, vnt.</t>
  </si>
  <si>
    <t>2. Klaipėdos miesto integruotų investicijų teritorijos vietos veikos grupė – VVG</t>
  </si>
  <si>
    <t xml:space="preserve">Lietuvoje veikiančių asociacijų, kurių narė yra savivaldybė, skaičius:
1. Lietuvos savivaldybių asociacija – LSA
</t>
  </si>
  <si>
    <t xml:space="preserve">Įsigyta sulankstomų lovų ir miegmaišių, vnt. </t>
  </si>
  <si>
    <t>Klaipėdiečio kortelės koncepcijos įgyvendinimas</t>
  </si>
  <si>
    <t>Savivaldybės turto valdymo strategijos priemonių plano įgyvendinimas</t>
  </si>
  <si>
    <t>Parengta galimybių studija, vnt.</t>
  </si>
  <si>
    <t>Energinių išteklių išlaidų kompensavimas už 2022 m. periodą, proc.</t>
  </si>
  <si>
    <t>Naujo administracinio pastato su klientų aptarnavimo centru statyba</t>
  </si>
  <si>
    <t>Atsinaujinančių energijos išteklių (saulės) elektrinių įrengimas ir priežiūra</t>
  </si>
  <si>
    <t>** Pagal Klaipėdos miesto savivaldybės tarybos sprendimus: 2022-02-17 Nr. T2-36; 2022-04-28 Nr. T2-80; 2022-06-22 Nr. T2-150; 2022-10-20 Nr. T2-224; 2022-11-24 Nr. T2-244; 2022-12-22 Nr. T2-273.</t>
  </si>
  <si>
    <t xml:space="preserve">2023–2025 M. KLAIPĖDOS MIESTO SAVIVALDYBĖS  </t>
  </si>
  <si>
    <t>SB'</t>
  </si>
  <si>
    <t>SBKPP</t>
  </si>
  <si>
    <t>SBL</t>
  </si>
  <si>
    <t>SB(KPP)'</t>
  </si>
  <si>
    <t>SB(L)'</t>
  </si>
  <si>
    <t>SBS</t>
  </si>
  <si>
    <t>SBVR</t>
  </si>
  <si>
    <t>SBVB</t>
  </si>
  <si>
    <t>SBSP</t>
  </si>
  <si>
    <t>SB(S)'</t>
  </si>
  <si>
    <t>SB(VR)'</t>
  </si>
  <si>
    <t>SB(VB)'</t>
  </si>
  <si>
    <t>SB(SP)'</t>
  </si>
  <si>
    <t>Klaipėdos miesto savivaldybės valdymo programos (Nr. 03) aprašymo</t>
  </si>
  <si>
    <t>priedas</t>
  </si>
  <si>
    <t>Sukurtas ir įdiegtas projektų valdymo įrankis, vnt.</t>
  </si>
  <si>
    <t>Ekonominės plėtros grupė,</t>
  </si>
  <si>
    <t>Vyr. patarėjas
D. Petrolevičius,
vyr. patarėja
S. Tamašauskienė</t>
  </si>
  <si>
    <t>Turto valdymo skyrius,</t>
  </si>
  <si>
    <t>vyr. patarėja
S. Tamašauskienė</t>
  </si>
  <si>
    <t xml:space="preserve">Vyr. patarėja
S. Tamašauskienė,
           </t>
  </si>
  <si>
    <t>Aiškinamojo rašto 3 priedas</t>
  </si>
  <si>
    <t>Savivaldybės darbuotojai, tobulinę kvalifikaciją, proc.</t>
  </si>
  <si>
    <t>Viešųjų ryšių plėtojimas (gyventojų apklausos, nuomonių tyrimai, informacijos sklaida žiniasklaidos priemonėse, savivaldybės skelbimų publikavimas, rinkodaros ir reprezentacinių  priemonių vykdymas ir kt.)</t>
  </si>
  <si>
    <t>Transliuota radijo reportažų, tūkst. sekundžių</t>
  </si>
  <si>
    <r>
      <t xml:space="preserve">Tarptautinio bendradarbiavimo vystymas, atstovaujant Klaipėdos miestui  (tarptautinės organizacijos – </t>
    </r>
    <r>
      <rPr>
        <i/>
        <sz val="10"/>
        <rFont val="Times New Roman"/>
        <family val="1"/>
        <charset val="186"/>
      </rPr>
      <t>Cruise Baltic</t>
    </r>
    <r>
      <rPr>
        <sz val="10"/>
        <rFont val="Times New Roman"/>
        <family val="1"/>
        <charset val="186"/>
      </rPr>
      <t xml:space="preserve"> – CB, </t>
    </r>
    <r>
      <rPr>
        <i/>
        <sz val="10"/>
        <rFont val="Times New Roman"/>
        <family val="1"/>
        <charset val="186"/>
      </rPr>
      <t>EUROCITIES</t>
    </r>
    <r>
      <rPr>
        <sz val="10"/>
        <rFont val="Times New Roman"/>
        <family val="1"/>
        <charset val="186"/>
      </rPr>
      <t xml:space="preserve">, </t>
    </r>
    <r>
      <rPr>
        <i/>
        <sz val="10"/>
        <rFont val="Times New Roman"/>
        <family val="1"/>
        <charset val="186"/>
      </rPr>
      <t>Union of the Baltic Cities</t>
    </r>
    <r>
      <rPr>
        <sz val="10"/>
        <rFont val="Times New Roman"/>
        <family val="1"/>
        <charset val="186"/>
      </rPr>
      <t xml:space="preserve"> – UBC, </t>
    </r>
    <r>
      <rPr>
        <i/>
        <sz val="10"/>
        <rFont val="Times New Roman"/>
        <family val="1"/>
        <charset val="186"/>
      </rPr>
      <t>Baltic Sail</t>
    </r>
    <r>
      <rPr>
        <sz val="10"/>
        <rFont val="Times New Roman"/>
        <family val="1"/>
        <charset val="186"/>
      </rPr>
      <t xml:space="preserve">,  </t>
    </r>
    <r>
      <rPr>
        <i/>
        <sz val="10"/>
        <rFont val="Times New Roman"/>
        <family val="1"/>
        <charset val="186"/>
      </rPr>
      <t>European Cities Against Drugs</t>
    </r>
    <r>
      <rPr>
        <sz val="10"/>
        <rFont val="Times New Roman"/>
        <family val="1"/>
        <charset val="186"/>
      </rPr>
      <t xml:space="preserve"> – ECAD, </t>
    </r>
    <r>
      <rPr>
        <i/>
        <sz val="10"/>
        <rFont val="Times New Roman"/>
        <family val="1"/>
        <charset val="186"/>
      </rPr>
      <t>Healthy Cities network</t>
    </r>
    <r>
      <rPr>
        <sz val="10"/>
        <rFont val="Times New Roman"/>
        <family val="1"/>
        <charset val="186"/>
      </rPr>
      <t xml:space="preserve"> – WHO, </t>
    </r>
    <r>
      <rPr>
        <i/>
        <sz val="10"/>
        <rFont val="Times New Roman"/>
        <family val="1"/>
        <charset val="186"/>
      </rPr>
      <t>Kommunnes Internasjonale Miljoorganisasjon</t>
    </r>
    <r>
      <rPr>
        <sz val="10"/>
        <rFont val="Times New Roman"/>
        <family val="1"/>
        <charset val="186"/>
      </rPr>
      <t xml:space="preserve"> – KIMO, Istorinių miestų lyga – IMLA, Žydų kultūros paveldo Europoje asociacija, </t>
    </r>
    <r>
      <rPr>
        <i/>
        <sz val="10"/>
        <rFont val="Times New Roman"/>
        <family val="1"/>
        <charset val="186"/>
      </rPr>
      <t xml:space="preserve">Tall Ships Races Europe Ltd. (Sail Training International </t>
    </r>
    <r>
      <rPr>
        <sz val="10"/>
        <rFont val="Times New Roman"/>
        <family val="1"/>
        <charset val="186"/>
      </rPr>
      <t>– STI))</t>
    </r>
  </si>
  <si>
    <t>Išplatinta Klaipėdiečio kortelė, tūkst. vnt.</t>
  </si>
  <si>
    <t>Socialinės paramos skyriaus ir Klientų aptarnavimo centro patalpų nuoma</t>
  </si>
  <si>
    <t>Atlikta tyrimų, skaičius</t>
  </si>
  <si>
    <t>Lėšų poreikis biudžetiniams       2023-iesiems metams</t>
  </si>
  <si>
    <t>* N – nauja priemonė, T – tęstinė priemonė, I – investicijų projektas.</t>
  </si>
  <si>
    <t>Klaipėdos miesto tvarios plėtros strategijos parengimas</t>
  </si>
  <si>
    <t>Parengta strategija,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</si>
</sst>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L_t_-;\-* #,##0.00\ _L_t_-;_-* &quot;-&quot;??\ _L_t_-;_-@_-"/>
    <numFmt numFmtId="165" formatCode="0.0"/>
    <numFmt numFmtId="166" formatCode="#,##0.0"/>
  </numFmts>
  <fonts count="30"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9"/>
      <name val="Times New Roman"/>
      <family val="1"/>
      <charset val="186"/>
    </font>
    <font>
      <b/>
      <sz val="10"/>
      <name val="Times New Roman"/>
      <family val="1"/>
      <charset val="186"/>
    </font>
    <font>
      <b/>
      <sz val="9"/>
      <name val="Times New Roman"/>
      <family val="1"/>
      <charset val="186"/>
    </font>
    <font>
      <sz val="8"/>
      <name val="Times New Roman"/>
      <family val="1"/>
      <charset val="186"/>
    </font>
    <font>
      <sz val="10"/>
      <name val="Times New Roman"/>
      <family val="1"/>
    </font>
    <font>
      <sz val="10"/>
      <name val="Arial"/>
      <family val="2"/>
      <charset val="186"/>
    </font>
    <font>
      <sz val="9"/>
      <name val="Times New Roman"/>
      <family val="1"/>
    </font>
    <font>
      <b/>
      <sz val="9"/>
      <color indexed="81"/>
      <name val="Tahoma"/>
      <family val="2"/>
      <charset val="186"/>
    </font>
    <font>
      <sz val="11"/>
      <name val="Calibri"/>
      <family val="2"/>
      <charset val="186"/>
      <scheme val="minor"/>
    </font>
    <font>
      <sz val="9"/>
      <color indexed="81"/>
      <name val="Tahoma"/>
      <family val="2"/>
      <charset val="186"/>
    </font>
    <font>
      <i/>
      <sz val="10"/>
      <name val="Times New Roman"/>
      <family val="1"/>
      <charset val="186"/>
    </font>
    <font>
      <sz val="12"/>
      <name val="Times New Roman"/>
      <family val="1"/>
      <charset val="186"/>
    </font>
    <font>
      <sz val="12"/>
      <name val="Arial"/>
      <family val="2"/>
      <charset val="186"/>
    </font>
    <font>
      <b/>
      <sz val="12"/>
      <name val="Times New Roman"/>
      <family val="1"/>
      <charset val="186"/>
    </font>
    <font>
      <sz val="12"/>
      <name val="Times New Roman"/>
      <family val="1"/>
    </font>
    <font>
      <b/>
      <sz val="10"/>
      <name val="Times New Roman"/>
      <family val="1"/>
    </font>
    <font>
      <strike/>
      <sz val="10"/>
      <name val="Times New Roman"/>
      <family val="1"/>
      <charset val="186"/>
    </font>
    <font>
      <sz val="10"/>
      <color theme="1"/>
      <name val="Times New Roman"/>
      <family val="1"/>
      <charset val="186"/>
    </font>
    <font>
      <vertAlign val="superscript"/>
      <sz val="10"/>
      <name val="Times New Roman"/>
      <family val="1"/>
      <charset val="186"/>
    </font>
    <font>
      <sz val="10"/>
      <color rgb="FF000000"/>
      <name val="Times New Roman"/>
      <family val="1"/>
      <charset val="186"/>
    </font>
    <font>
      <b/>
      <sz val="11"/>
      <name val="Calibri"/>
      <family val="2"/>
      <charset val="186"/>
      <scheme val="minor"/>
    </font>
    <font>
      <sz val="10"/>
      <color theme="0"/>
      <name val="Times New Roman"/>
      <family val="1"/>
      <charset val="186"/>
    </font>
    <font>
      <sz val="9"/>
      <color theme="0"/>
      <name val="Times New Roman"/>
      <family val="1"/>
      <charset val="186"/>
    </font>
    <font>
      <b/>
      <sz val="10"/>
      <color theme="0"/>
      <name val="Times New Roman"/>
      <family val="1"/>
      <charset val="186"/>
    </font>
    <font>
      <sz val="11"/>
      <name val="Times New Roman"/>
      <family val="1"/>
      <charset val="186"/>
    </font>
    <font>
      <sz val="10"/>
      <color rgb="FFFF0000"/>
      <name val="Times New Roman"/>
      <family val="1"/>
      <charset val="186"/>
    </font>
    <font>
      <b/>
      <sz val="10"/>
      <color rgb="FFFF0000"/>
      <name val="Times New Roman"/>
      <family val="1"/>
      <charset val="186"/>
    </font>
  </fonts>
  <fills count="11">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indexed="64"/>
      </patternFill>
    </fill>
  </fills>
  <borders count="12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medium">
        <color indexed="64"/>
      </right>
      <top/>
      <bottom style="hair">
        <color auto="1"/>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top style="hair">
        <color indexed="64"/>
      </top>
      <bottom/>
      <diagonal/>
    </border>
    <border>
      <left style="medium">
        <color indexed="64"/>
      </left>
      <right/>
      <top style="hair">
        <color indexed="64"/>
      </top>
      <bottom style="hair">
        <color indexed="64"/>
      </bottom>
      <diagonal/>
    </border>
    <border>
      <left style="medium">
        <color indexed="64"/>
      </left>
      <right/>
      <top/>
      <bottom style="hair">
        <color auto="1"/>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5">
    <xf numFmtId="0" fontId="0" fillId="0" borderId="0"/>
    <xf numFmtId="164" fontId="1" fillId="0" borderId="0" applyFont="0" applyFill="0" applyBorder="0" applyAlignment="0" applyProtection="0"/>
    <xf numFmtId="0" fontId="8" fillId="0" borderId="0"/>
    <xf numFmtId="0" fontId="8" fillId="0" borderId="0"/>
    <xf numFmtId="0" fontId="8" fillId="0" borderId="0"/>
  </cellStyleXfs>
  <cellXfs count="1542">
    <xf numFmtId="0" fontId="0" fillId="0" borderId="0" xfId="0"/>
    <xf numFmtId="0" fontId="2" fillId="0" borderId="0" xfId="0" applyFont="1" applyAlignment="1">
      <alignment vertical="top"/>
    </xf>
    <xf numFmtId="0" fontId="2" fillId="0" borderId="0" xfId="0" applyFont="1" applyAlignment="1">
      <alignment horizontal="center" vertical="top"/>
    </xf>
    <xf numFmtId="0" fontId="2" fillId="0" borderId="0" xfId="0" applyFont="1" applyBorder="1" applyAlignment="1">
      <alignment vertical="top"/>
    </xf>
    <xf numFmtId="49" fontId="4" fillId="4" borderId="8" xfId="0" applyNumberFormat="1" applyFont="1" applyFill="1" applyBorder="1" applyAlignment="1">
      <alignment vertical="top"/>
    </xf>
    <xf numFmtId="49" fontId="4" fillId="5" borderId="9" xfId="0" applyNumberFormat="1" applyFont="1" applyFill="1" applyBorder="1" applyAlignment="1">
      <alignment vertical="top"/>
    </xf>
    <xf numFmtId="3" fontId="2" fillId="4" borderId="11" xfId="0" applyNumberFormat="1" applyFont="1" applyFill="1" applyBorder="1" applyAlignment="1">
      <alignment vertical="top"/>
    </xf>
    <xf numFmtId="3" fontId="2" fillId="7" borderId="9" xfId="0" applyNumberFormat="1" applyFont="1" applyFill="1" applyBorder="1" applyAlignment="1">
      <alignment vertical="top"/>
    </xf>
    <xf numFmtId="3" fontId="4" fillId="4" borderId="8" xfId="0" applyNumberFormat="1" applyFont="1" applyFill="1" applyBorder="1" applyAlignment="1">
      <alignment vertical="top"/>
    </xf>
    <xf numFmtId="3" fontId="4" fillId="5" borderId="9" xfId="0" applyNumberFormat="1" applyFont="1" applyFill="1" applyBorder="1" applyAlignment="1">
      <alignment vertical="top"/>
    </xf>
    <xf numFmtId="3" fontId="4" fillId="5" borderId="10" xfId="0" applyNumberFormat="1" applyFont="1" applyFill="1" applyBorder="1" applyAlignment="1">
      <alignment vertical="top"/>
    </xf>
    <xf numFmtId="3" fontId="4" fillId="4" borderId="11" xfId="0" applyNumberFormat="1" applyFont="1" applyFill="1" applyBorder="1" applyAlignment="1">
      <alignment horizontal="center" vertical="top"/>
    </xf>
    <xf numFmtId="3" fontId="4" fillId="4" borderId="22" xfId="0" applyNumberFormat="1" applyFont="1" applyFill="1" applyBorder="1" applyAlignment="1">
      <alignment horizontal="center" vertical="top"/>
    </xf>
    <xf numFmtId="3" fontId="4" fillId="5" borderId="57" xfId="0" applyNumberFormat="1" applyFont="1" applyFill="1" applyBorder="1" applyAlignment="1">
      <alignment horizontal="center" vertical="top"/>
    </xf>
    <xf numFmtId="3" fontId="4" fillId="4" borderId="2" xfId="0" applyNumberFormat="1" applyFont="1" applyFill="1" applyBorder="1" applyAlignment="1">
      <alignment vertical="top"/>
    </xf>
    <xf numFmtId="3" fontId="4" fillId="5" borderId="3" xfId="0" applyNumberFormat="1" applyFont="1" applyFill="1" applyBorder="1" applyAlignment="1">
      <alignment vertical="top"/>
    </xf>
    <xf numFmtId="3" fontId="2" fillId="0" borderId="0" xfId="0" applyNumberFormat="1" applyFont="1" applyFill="1" applyBorder="1" applyAlignment="1">
      <alignment horizontal="right" vertical="top"/>
    </xf>
    <xf numFmtId="3" fontId="4" fillId="5" borderId="57" xfId="0" applyNumberFormat="1" applyFont="1" applyFill="1" applyBorder="1" applyAlignment="1">
      <alignment vertical="top"/>
    </xf>
    <xf numFmtId="3" fontId="2" fillId="0" borderId="0" xfId="0" applyNumberFormat="1" applyFont="1" applyFill="1" applyBorder="1" applyAlignment="1">
      <alignment vertical="top"/>
    </xf>
    <xf numFmtId="0" fontId="6" fillId="0" borderId="0" xfId="0" applyFont="1" applyBorder="1" applyAlignment="1">
      <alignment vertical="top"/>
    </xf>
    <xf numFmtId="3" fontId="4" fillId="4" borderId="60" xfId="0" applyNumberFormat="1" applyFont="1" applyFill="1" applyBorder="1" applyAlignment="1">
      <alignment horizontal="center" vertical="top"/>
    </xf>
    <xf numFmtId="3" fontId="4" fillId="5" borderId="61" xfId="0" applyNumberFormat="1" applyFont="1" applyFill="1" applyBorder="1" applyAlignment="1">
      <alignment horizontal="center" vertical="top"/>
    </xf>
    <xf numFmtId="3" fontId="4" fillId="5" borderId="64" xfId="0" applyNumberFormat="1" applyFont="1" applyFill="1" applyBorder="1" applyAlignment="1">
      <alignment horizontal="center" vertical="top"/>
    </xf>
    <xf numFmtId="3" fontId="2" fillId="0" borderId="0" xfId="0" applyNumberFormat="1" applyFont="1" applyBorder="1" applyAlignment="1">
      <alignment vertical="top"/>
    </xf>
    <xf numFmtId="0" fontId="2" fillId="6" borderId="12" xfId="0" applyFont="1" applyFill="1" applyBorder="1" applyAlignment="1">
      <alignment horizontal="center" vertical="top"/>
    </xf>
    <xf numFmtId="3" fontId="4" fillId="6" borderId="55" xfId="0" applyNumberFormat="1" applyFont="1" applyFill="1" applyBorder="1" applyAlignment="1">
      <alignment vertical="top" wrapText="1"/>
    </xf>
    <xf numFmtId="3" fontId="4" fillId="3" borderId="60" xfId="0" applyNumberFormat="1" applyFont="1" applyFill="1" applyBorder="1" applyAlignment="1">
      <alignment horizontal="center" vertical="top"/>
    </xf>
    <xf numFmtId="3" fontId="4" fillId="0" borderId="0" xfId="0" applyNumberFormat="1" applyFont="1" applyFill="1" applyBorder="1" applyAlignment="1">
      <alignment horizontal="right" vertical="top"/>
    </xf>
    <xf numFmtId="3" fontId="3" fillId="0" borderId="0" xfId="0" applyNumberFormat="1" applyFont="1" applyFill="1" applyBorder="1" applyAlignment="1">
      <alignment horizontal="right" vertical="top"/>
    </xf>
    <xf numFmtId="3" fontId="2" fillId="0" borderId="0" xfId="0" applyNumberFormat="1" applyFont="1" applyFill="1" applyBorder="1" applyAlignment="1">
      <alignment horizontal="center" vertical="top"/>
    </xf>
    <xf numFmtId="3" fontId="2" fillId="0" borderId="0" xfId="0" applyNumberFormat="1" applyFont="1" applyAlignment="1">
      <alignment vertical="top"/>
    </xf>
    <xf numFmtId="3" fontId="2" fillId="0" borderId="0" xfId="0" applyNumberFormat="1" applyFont="1" applyAlignment="1">
      <alignment horizontal="center" vertical="top"/>
    </xf>
    <xf numFmtId="3" fontId="6" fillId="0" borderId="0" xfId="0" applyNumberFormat="1" applyFont="1" applyAlignment="1">
      <alignment vertical="top"/>
    </xf>
    <xf numFmtId="0" fontId="6" fillId="0" borderId="0" xfId="0" applyFont="1" applyAlignment="1">
      <alignment vertical="top"/>
    </xf>
    <xf numFmtId="3" fontId="3" fillId="0" borderId="0" xfId="0" applyNumberFormat="1" applyFont="1" applyAlignment="1">
      <alignment vertical="top"/>
    </xf>
    <xf numFmtId="3" fontId="6" fillId="0" borderId="0" xfId="0" applyNumberFormat="1" applyFont="1" applyAlignment="1">
      <alignment horizontal="center" vertical="top"/>
    </xf>
    <xf numFmtId="3" fontId="2" fillId="6" borderId="12" xfId="0" applyNumberFormat="1" applyFont="1" applyFill="1" applyBorder="1" applyAlignment="1">
      <alignment horizontal="center" vertical="top"/>
    </xf>
    <xf numFmtId="3" fontId="4" fillId="6" borderId="1" xfId="0" applyNumberFormat="1" applyFont="1" applyFill="1" applyBorder="1" applyAlignment="1">
      <alignment horizontal="center" vertical="top"/>
    </xf>
    <xf numFmtId="3" fontId="4" fillId="6" borderId="0" xfId="0" applyNumberFormat="1" applyFont="1" applyFill="1" applyBorder="1" applyAlignment="1">
      <alignment horizontal="center" vertical="top"/>
    </xf>
    <xf numFmtId="0" fontId="11" fillId="0" borderId="0" xfId="0" applyFont="1"/>
    <xf numFmtId="3" fontId="11" fillId="0" borderId="0" xfId="0" applyNumberFormat="1" applyFont="1"/>
    <xf numFmtId="3" fontId="6" fillId="0" borderId="0" xfId="0" applyNumberFormat="1" applyFont="1" applyFill="1" applyAlignment="1">
      <alignment vertical="top"/>
    </xf>
    <xf numFmtId="166" fontId="4" fillId="3" borderId="52" xfId="0" applyNumberFormat="1" applyFont="1" applyFill="1" applyBorder="1" applyAlignment="1">
      <alignment horizontal="center" vertical="top" wrapText="1"/>
    </xf>
    <xf numFmtId="166" fontId="4" fillId="9" borderId="45" xfId="0" applyNumberFormat="1" applyFont="1" applyFill="1" applyBorder="1" applyAlignment="1">
      <alignment horizontal="center" vertical="top" wrapText="1"/>
    </xf>
    <xf numFmtId="166" fontId="4" fillId="9" borderId="56" xfId="0" applyNumberFormat="1" applyFont="1" applyFill="1" applyBorder="1" applyAlignment="1">
      <alignment horizontal="center" vertical="top" wrapText="1"/>
    </xf>
    <xf numFmtId="3" fontId="9" fillId="6" borderId="12" xfId="0" applyNumberFormat="1" applyFont="1" applyFill="1" applyBorder="1" applyAlignment="1">
      <alignment horizontal="left" vertical="top" wrapText="1"/>
    </xf>
    <xf numFmtId="3" fontId="4" fillId="6" borderId="12" xfId="1" applyNumberFormat="1" applyFont="1" applyFill="1" applyBorder="1" applyAlignment="1">
      <alignment horizontal="center" vertical="top"/>
    </xf>
    <xf numFmtId="3" fontId="4" fillId="0" borderId="0" xfId="0" applyNumberFormat="1" applyFont="1" applyFill="1" applyBorder="1" applyAlignment="1">
      <alignment horizontal="center" vertical="top"/>
    </xf>
    <xf numFmtId="166" fontId="11" fillId="0" borderId="0" xfId="0" applyNumberFormat="1" applyFont="1"/>
    <xf numFmtId="3" fontId="4" fillId="6" borderId="27" xfId="0" applyNumberFormat="1" applyFont="1" applyFill="1" applyBorder="1" applyAlignment="1">
      <alignment horizontal="center" vertical="top"/>
    </xf>
    <xf numFmtId="49" fontId="2" fillId="6" borderId="9" xfId="0" applyNumberFormat="1" applyFont="1" applyFill="1" applyBorder="1" applyAlignment="1">
      <alignment horizontal="center" vertical="top"/>
    </xf>
    <xf numFmtId="166" fontId="2" fillId="0" borderId="0" xfId="0" applyNumberFormat="1" applyFont="1" applyAlignment="1">
      <alignment vertical="top"/>
    </xf>
    <xf numFmtId="49" fontId="4" fillId="5" borderId="61" xfId="0" applyNumberFormat="1" applyFont="1" applyFill="1" applyBorder="1" applyAlignment="1">
      <alignment horizontal="center" vertical="top"/>
    </xf>
    <xf numFmtId="3" fontId="4" fillId="6" borderId="66" xfId="0" applyNumberFormat="1" applyFont="1" applyFill="1" applyBorder="1" applyAlignment="1">
      <alignment horizontal="center" vertical="top"/>
    </xf>
    <xf numFmtId="3" fontId="2" fillId="6" borderId="52" xfId="0" applyNumberFormat="1" applyFont="1" applyFill="1" applyBorder="1" applyAlignment="1">
      <alignment horizontal="center" vertical="top" wrapText="1"/>
    </xf>
    <xf numFmtId="3" fontId="2" fillId="0" borderId="0" xfId="0" applyNumberFormat="1" applyFont="1" applyFill="1" applyAlignment="1">
      <alignment vertical="top"/>
    </xf>
    <xf numFmtId="3" fontId="4" fillId="5" borderId="59" xfId="0" applyNumberFormat="1" applyFont="1" applyFill="1" applyBorder="1" applyAlignment="1">
      <alignment horizontal="center" vertical="top"/>
    </xf>
    <xf numFmtId="3" fontId="2" fillId="0" borderId="52" xfId="0" applyNumberFormat="1" applyFont="1" applyFill="1" applyBorder="1" applyAlignment="1">
      <alignment horizontal="center" vertical="top" wrapText="1"/>
    </xf>
    <xf numFmtId="3" fontId="4" fillId="5" borderId="51" xfId="0" applyNumberFormat="1" applyFont="1" applyFill="1" applyBorder="1" applyAlignment="1">
      <alignment horizontal="center" vertical="top"/>
    </xf>
    <xf numFmtId="166" fontId="4" fillId="9" borderId="74" xfId="0" applyNumberFormat="1" applyFont="1" applyFill="1" applyBorder="1" applyAlignment="1">
      <alignment horizontal="center" vertical="top"/>
    </xf>
    <xf numFmtId="49" fontId="4" fillId="6" borderId="49" xfId="0" applyNumberFormat="1" applyFont="1" applyFill="1" applyBorder="1" applyAlignment="1">
      <alignment horizontal="center" vertical="top"/>
    </xf>
    <xf numFmtId="49" fontId="4" fillId="6" borderId="36" xfId="0" applyNumberFormat="1" applyFont="1" applyFill="1" applyBorder="1" applyAlignment="1">
      <alignment horizontal="center" vertical="top"/>
    </xf>
    <xf numFmtId="49" fontId="4" fillId="9" borderId="9" xfId="0" applyNumberFormat="1" applyFont="1" applyFill="1" applyBorder="1" applyAlignment="1">
      <alignment vertical="top"/>
    </xf>
    <xf numFmtId="3" fontId="4" fillId="6" borderId="27" xfId="0" applyNumberFormat="1" applyFont="1" applyFill="1" applyBorder="1" applyAlignment="1">
      <alignment vertical="top"/>
    </xf>
    <xf numFmtId="49" fontId="4" fillId="6" borderId="50" xfId="0" applyNumberFormat="1" applyFont="1" applyFill="1" applyBorder="1" applyAlignment="1">
      <alignment horizontal="center" vertical="top"/>
    </xf>
    <xf numFmtId="49" fontId="4" fillId="6" borderId="9" xfId="0" applyNumberFormat="1" applyFont="1" applyFill="1" applyBorder="1" applyAlignment="1">
      <alignment horizontal="center" vertical="top" wrapText="1"/>
    </xf>
    <xf numFmtId="3" fontId="3" fillId="6" borderId="66" xfId="0" applyNumberFormat="1" applyFont="1" applyFill="1" applyBorder="1" applyAlignment="1">
      <alignment horizontal="center" vertical="center" textRotation="90" wrapText="1"/>
    </xf>
    <xf numFmtId="0" fontId="2" fillId="6" borderId="35" xfId="0" applyFont="1" applyFill="1" applyBorder="1" applyAlignment="1">
      <alignment horizontal="center" vertical="top"/>
    </xf>
    <xf numFmtId="0" fontId="2" fillId="6" borderId="0" xfId="0" applyFont="1" applyFill="1" applyBorder="1" applyAlignment="1">
      <alignment vertical="center" wrapText="1"/>
    </xf>
    <xf numFmtId="3" fontId="2" fillId="6" borderId="10" xfId="0" applyNumberFormat="1" applyFont="1" applyFill="1" applyBorder="1" applyAlignment="1">
      <alignment horizontal="center" vertical="top" wrapText="1"/>
    </xf>
    <xf numFmtId="49" fontId="4" fillId="6" borderId="37" xfId="0" applyNumberFormat="1" applyFont="1" applyFill="1" applyBorder="1" applyAlignment="1">
      <alignment horizontal="center" vertical="top" wrapText="1"/>
    </xf>
    <xf numFmtId="3" fontId="2" fillId="6" borderId="49" xfId="0" applyNumberFormat="1" applyFont="1" applyFill="1" applyBorder="1" applyAlignment="1">
      <alignment vertical="top" wrapText="1"/>
    </xf>
    <xf numFmtId="3" fontId="2" fillId="6" borderId="9" xfId="0" applyNumberFormat="1" applyFont="1" applyFill="1" applyBorder="1" applyAlignment="1">
      <alignment horizontal="center" vertical="top" wrapText="1"/>
    </xf>
    <xf numFmtId="0" fontId="2" fillId="0" borderId="0" xfId="0" applyFont="1" applyAlignment="1">
      <alignment vertical="center"/>
    </xf>
    <xf numFmtId="3" fontId="4" fillId="6" borderId="37" xfId="0" applyNumberFormat="1" applyFont="1" applyFill="1" applyBorder="1" applyAlignment="1">
      <alignment horizontal="center" vertical="top"/>
    </xf>
    <xf numFmtId="3" fontId="2" fillId="0" borderId="0" xfId="0" applyNumberFormat="1" applyFont="1" applyBorder="1" applyAlignment="1">
      <alignment horizontal="center" vertical="top"/>
    </xf>
    <xf numFmtId="3" fontId="4" fillId="6" borderId="36" xfId="0" applyNumberFormat="1" applyFont="1" applyFill="1" applyBorder="1" applyAlignment="1">
      <alignment horizontal="center" vertical="top"/>
    </xf>
    <xf numFmtId="0" fontId="2" fillId="6" borderId="43" xfId="0" applyFont="1" applyFill="1" applyBorder="1" applyAlignment="1">
      <alignment horizontal="center" vertical="top"/>
    </xf>
    <xf numFmtId="49" fontId="4" fillId="9" borderId="4" xfId="0" applyNumberFormat="1" applyFont="1" applyFill="1" applyBorder="1" applyAlignment="1">
      <alignment horizontal="center" vertical="top"/>
    </xf>
    <xf numFmtId="49" fontId="4" fillId="6" borderId="37" xfId="0" applyNumberFormat="1" applyFont="1" applyFill="1" applyBorder="1" applyAlignment="1">
      <alignment vertical="top"/>
    </xf>
    <xf numFmtId="3" fontId="5" fillId="6" borderId="30" xfId="0" applyNumberFormat="1" applyFont="1" applyFill="1" applyBorder="1" applyAlignment="1">
      <alignment horizontal="center" vertical="top" wrapText="1"/>
    </xf>
    <xf numFmtId="49" fontId="4" fillId="6" borderId="37" xfId="0" applyNumberFormat="1" applyFont="1" applyFill="1" applyBorder="1" applyAlignment="1">
      <alignment horizontal="center" vertical="center" wrapText="1"/>
    </xf>
    <xf numFmtId="49" fontId="5" fillId="6" borderId="37" xfId="0" applyNumberFormat="1" applyFont="1" applyFill="1" applyBorder="1" applyAlignment="1">
      <alignment horizontal="center" vertical="center" wrapText="1"/>
    </xf>
    <xf numFmtId="166" fontId="2" fillId="0" borderId="0" xfId="0" applyNumberFormat="1" applyFont="1" applyFill="1" applyBorder="1" applyAlignment="1">
      <alignment vertical="top"/>
    </xf>
    <xf numFmtId="49" fontId="4" fillId="4" borderId="2" xfId="0" applyNumberFormat="1" applyFont="1" applyFill="1" applyBorder="1" applyAlignment="1">
      <alignment horizontal="center" vertical="top"/>
    </xf>
    <xf numFmtId="49" fontId="4" fillId="5" borderId="3" xfId="0" applyNumberFormat="1" applyFont="1" applyFill="1" applyBorder="1" applyAlignment="1">
      <alignment horizontal="center" vertical="top"/>
    </xf>
    <xf numFmtId="49" fontId="4" fillId="6" borderId="10" xfId="0" applyNumberFormat="1" applyFont="1" applyFill="1" applyBorder="1" applyAlignment="1">
      <alignment horizontal="center" vertical="top"/>
    </xf>
    <xf numFmtId="3" fontId="4" fillId="6" borderId="3" xfId="0" applyNumberFormat="1" applyFont="1" applyFill="1" applyBorder="1" applyAlignment="1">
      <alignment vertical="top" wrapText="1"/>
    </xf>
    <xf numFmtId="3" fontId="4" fillId="6" borderId="55" xfId="0" applyNumberFormat="1" applyFont="1" applyFill="1" applyBorder="1" applyAlignment="1">
      <alignment horizontal="center" vertical="top"/>
    </xf>
    <xf numFmtId="3" fontId="4" fillId="6" borderId="10" xfId="0" applyNumberFormat="1" applyFont="1" applyFill="1" applyBorder="1" applyAlignment="1">
      <alignment horizontal="center" vertical="top"/>
    </xf>
    <xf numFmtId="3" fontId="2" fillId="6" borderId="58" xfId="0" applyNumberFormat="1" applyFont="1" applyFill="1" applyBorder="1" applyAlignment="1">
      <alignment horizontal="center" vertical="top"/>
    </xf>
    <xf numFmtId="3" fontId="4" fillId="6" borderId="9" xfId="0" applyNumberFormat="1" applyFont="1" applyFill="1" applyBorder="1" applyAlignment="1">
      <alignment horizontal="center" vertical="top"/>
    </xf>
    <xf numFmtId="49" fontId="2" fillId="0" borderId="0" xfId="0" applyNumberFormat="1" applyFont="1" applyAlignment="1">
      <alignment vertical="top"/>
    </xf>
    <xf numFmtId="49" fontId="11" fillId="0" borderId="0" xfId="0" applyNumberFormat="1" applyFont="1"/>
    <xf numFmtId="49" fontId="2" fillId="9" borderId="0" xfId="0" applyNumberFormat="1" applyFont="1" applyFill="1" applyBorder="1" applyAlignment="1">
      <alignment vertical="top"/>
    </xf>
    <xf numFmtId="49" fontId="4" fillId="9" borderId="10" xfId="0" applyNumberFormat="1" applyFont="1" applyFill="1" applyBorder="1" applyAlignment="1">
      <alignment vertical="top"/>
    </xf>
    <xf numFmtId="49" fontId="4" fillId="9" borderId="21" xfId="0" applyNumberFormat="1" applyFont="1" applyFill="1" applyBorder="1" applyAlignment="1">
      <alignment vertical="top"/>
    </xf>
    <xf numFmtId="49" fontId="4" fillId="9" borderId="59" xfId="0" applyNumberFormat="1" applyFont="1" applyFill="1" applyBorder="1" applyAlignment="1">
      <alignment horizontal="center" vertical="top"/>
    </xf>
    <xf numFmtId="49" fontId="4" fillId="9" borderId="57" xfId="0" applyNumberFormat="1" applyFont="1" applyFill="1" applyBorder="1" applyAlignment="1">
      <alignment horizontal="center" vertical="top"/>
    </xf>
    <xf numFmtId="49" fontId="4" fillId="9" borderId="0" xfId="0" applyNumberFormat="1" applyFont="1" applyFill="1" applyBorder="1" applyAlignment="1">
      <alignment horizontal="center" vertical="top"/>
    </xf>
    <xf numFmtId="49" fontId="4" fillId="9" borderId="1" xfId="0" applyNumberFormat="1" applyFont="1" applyFill="1" applyBorder="1" applyAlignment="1">
      <alignment horizontal="center" vertical="top"/>
    </xf>
    <xf numFmtId="49" fontId="4" fillId="9" borderId="3" xfId="0" applyNumberFormat="1" applyFont="1" applyFill="1" applyBorder="1" applyAlignment="1">
      <alignment vertical="top"/>
    </xf>
    <xf numFmtId="49" fontId="4" fillId="9" borderId="57" xfId="0" applyNumberFormat="1" applyFont="1" applyFill="1" applyBorder="1" applyAlignment="1">
      <alignment vertical="top"/>
    </xf>
    <xf numFmtId="49" fontId="4" fillId="9" borderId="0" xfId="0" applyNumberFormat="1" applyFont="1" applyFill="1" applyBorder="1" applyAlignment="1">
      <alignment vertical="top"/>
    </xf>
    <xf numFmtId="49" fontId="2" fillId="9" borderId="21"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49" fontId="6" fillId="0" borderId="0" xfId="0" applyNumberFormat="1" applyFont="1" applyAlignment="1">
      <alignment vertical="top"/>
    </xf>
    <xf numFmtId="166" fontId="2" fillId="6" borderId="9" xfId="0" applyNumberFormat="1" applyFont="1" applyFill="1" applyBorder="1" applyAlignment="1">
      <alignment horizontal="center" vertical="top"/>
    </xf>
    <xf numFmtId="166" fontId="2" fillId="6" borderId="37" xfId="0" applyNumberFormat="1" applyFont="1" applyFill="1" applyBorder="1" applyAlignment="1">
      <alignment horizontal="center" vertical="top"/>
    </xf>
    <xf numFmtId="166" fontId="2" fillId="6" borderId="48" xfId="0" applyNumberFormat="1" applyFont="1" applyFill="1" applyBorder="1" applyAlignment="1">
      <alignment horizontal="center" vertical="top"/>
    </xf>
    <xf numFmtId="166" fontId="2" fillId="6" borderId="46" xfId="0" applyNumberFormat="1" applyFont="1" applyFill="1" applyBorder="1" applyAlignment="1">
      <alignment horizontal="center" vertical="top"/>
    </xf>
    <xf numFmtId="166" fontId="2" fillId="6" borderId="57" xfId="0" applyNumberFormat="1" applyFont="1" applyFill="1" applyBorder="1" applyAlignment="1">
      <alignment horizontal="center" vertical="top"/>
    </xf>
    <xf numFmtId="166" fontId="2" fillId="6" borderId="33" xfId="0" applyNumberFormat="1" applyFont="1" applyFill="1" applyBorder="1" applyAlignment="1">
      <alignment horizontal="center" vertical="top"/>
    </xf>
    <xf numFmtId="166" fontId="3" fillId="6" borderId="0" xfId="0" applyNumberFormat="1" applyFont="1" applyFill="1" applyBorder="1" applyAlignment="1">
      <alignment horizontal="center" vertical="top"/>
    </xf>
    <xf numFmtId="166" fontId="3" fillId="6" borderId="33" xfId="0" applyNumberFormat="1" applyFont="1" applyFill="1" applyBorder="1" applyAlignment="1">
      <alignment horizontal="center" vertical="top"/>
    </xf>
    <xf numFmtId="166" fontId="3" fillId="6" borderId="46" xfId="0" applyNumberFormat="1" applyFont="1" applyFill="1" applyBorder="1" applyAlignment="1">
      <alignment horizontal="center" vertical="top"/>
    </xf>
    <xf numFmtId="166" fontId="3" fillId="6" borderId="57" xfId="0" applyNumberFormat="1" applyFont="1" applyFill="1" applyBorder="1" applyAlignment="1">
      <alignment horizontal="center" vertical="top"/>
    </xf>
    <xf numFmtId="166" fontId="4" fillId="9" borderId="82" xfId="0" applyNumberFormat="1" applyFont="1" applyFill="1" applyBorder="1" applyAlignment="1">
      <alignment horizontal="center" vertical="top"/>
    </xf>
    <xf numFmtId="166" fontId="4" fillId="5" borderId="61" xfId="0" applyNumberFormat="1" applyFont="1" applyFill="1" applyBorder="1" applyAlignment="1">
      <alignment horizontal="center" vertical="top"/>
    </xf>
    <xf numFmtId="166" fontId="2" fillId="6" borderId="78" xfId="0" applyNumberFormat="1" applyFont="1" applyFill="1" applyBorder="1" applyAlignment="1">
      <alignment vertical="top"/>
    </xf>
    <xf numFmtId="166" fontId="4" fillId="4" borderId="64" xfId="0" applyNumberFormat="1" applyFont="1" applyFill="1" applyBorder="1" applyAlignment="1">
      <alignment horizontal="center" vertical="top"/>
    </xf>
    <xf numFmtId="166" fontId="2" fillId="0" borderId="45" xfId="0" applyNumberFormat="1" applyFont="1" applyBorder="1" applyAlignment="1">
      <alignment horizontal="center" vertical="center" wrapText="1"/>
    </xf>
    <xf numFmtId="166" fontId="2" fillId="6" borderId="45" xfId="0" applyNumberFormat="1" applyFont="1" applyFill="1" applyBorder="1" applyAlignment="1">
      <alignment horizontal="center" vertical="center" wrapText="1"/>
    </xf>
    <xf numFmtId="166" fontId="2" fillId="9" borderId="45" xfId="0" applyNumberFormat="1" applyFont="1" applyFill="1" applyBorder="1" applyAlignment="1">
      <alignment horizontal="center" vertical="center" wrapText="1"/>
    </xf>
    <xf numFmtId="166" fontId="4" fillId="9" borderId="74" xfId="0" applyNumberFormat="1" applyFont="1" applyFill="1" applyBorder="1" applyAlignment="1">
      <alignment horizontal="center" vertical="center"/>
    </xf>
    <xf numFmtId="3" fontId="4" fillId="9" borderId="43" xfId="0" applyNumberFormat="1" applyFont="1" applyFill="1" applyBorder="1" applyAlignment="1">
      <alignment horizontal="center" vertical="center"/>
    </xf>
    <xf numFmtId="3" fontId="4" fillId="9" borderId="56" xfId="0" applyNumberFormat="1" applyFont="1" applyFill="1" applyBorder="1" applyAlignment="1">
      <alignment horizontal="center" vertical="center"/>
    </xf>
    <xf numFmtId="3" fontId="4" fillId="9" borderId="12" xfId="0" applyNumberFormat="1" applyFont="1" applyFill="1" applyBorder="1" applyAlignment="1">
      <alignment horizontal="center" vertical="top"/>
    </xf>
    <xf numFmtId="3" fontId="7" fillId="6" borderId="43" xfId="0" applyNumberFormat="1" applyFont="1" applyFill="1" applyBorder="1" applyAlignment="1">
      <alignment horizontal="center" vertical="top" wrapText="1"/>
    </xf>
    <xf numFmtId="3" fontId="7" fillId="6" borderId="35" xfId="0" applyNumberFormat="1" applyFont="1" applyFill="1" applyBorder="1" applyAlignment="1">
      <alignment horizontal="center" vertical="top" wrapText="1"/>
    </xf>
    <xf numFmtId="166" fontId="9" fillId="6" borderId="57" xfId="0" applyNumberFormat="1" applyFont="1" applyFill="1" applyBorder="1" applyAlignment="1">
      <alignment horizontal="center" vertical="top"/>
    </xf>
    <xf numFmtId="49" fontId="4" fillId="6" borderId="44" xfId="0" applyNumberFormat="1" applyFont="1" applyFill="1" applyBorder="1" applyAlignment="1">
      <alignment horizontal="center" vertical="top"/>
    </xf>
    <xf numFmtId="0" fontId="2" fillId="6" borderId="76" xfId="0" applyFont="1" applyFill="1" applyBorder="1" applyAlignment="1">
      <alignment horizontal="center" vertical="top" wrapText="1"/>
    </xf>
    <xf numFmtId="3" fontId="5" fillId="6" borderId="30" xfId="0" applyNumberFormat="1" applyFont="1" applyFill="1" applyBorder="1" applyAlignment="1">
      <alignment vertical="center" textRotation="90" wrapText="1"/>
    </xf>
    <xf numFmtId="3" fontId="2" fillId="6" borderId="12" xfId="1" applyNumberFormat="1" applyFont="1" applyFill="1" applyBorder="1" applyAlignment="1">
      <alignment vertical="center" wrapText="1"/>
    </xf>
    <xf numFmtId="0" fontId="2" fillId="6" borderId="76" xfId="0" applyFont="1" applyFill="1" applyBorder="1" applyAlignment="1">
      <alignment horizontal="center" vertical="top"/>
    </xf>
    <xf numFmtId="166" fontId="2" fillId="6" borderId="43" xfId="0" applyNumberFormat="1" applyFont="1" applyFill="1" applyBorder="1" applyAlignment="1">
      <alignment horizontal="center" vertical="top"/>
    </xf>
    <xf numFmtId="166" fontId="2" fillId="6" borderId="12" xfId="0" applyNumberFormat="1" applyFont="1" applyFill="1" applyBorder="1" applyAlignment="1">
      <alignment horizontal="center" vertical="top"/>
    </xf>
    <xf numFmtId="166" fontId="2" fillId="6" borderId="76" xfId="0" applyNumberFormat="1" applyFont="1" applyFill="1" applyBorder="1" applyAlignment="1">
      <alignment horizontal="center" vertical="top"/>
    </xf>
    <xf numFmtId="166" fontId="2" fillId="6" borderId="35" xfId="0" applyNumberFormat="1" applyFont="1" applyFill="1" applyBorder="1" applyAlignment="1">
      <alignment horizontal="center" vertical="top"/>
    </xf>
    <xf numFmtId="3" fontId="4" fillId="9" borderId="56" xfId="0" applyNumberFormat="1" applyFont="1" applyFill="1" applyBorder="1" applyAlignment="1">
      <alignment horizontal="center" vertical="top"/>
    </xf>
    <xf numFmtId="3" fontId="4" fillId="9" borderId="24" xfId="0" applyNumberFormat="1" applyFont="1" applyFill="1" applyBorder="1" applyAlignment="1">
      <alignment horizontal="right" vertical="top" wrapText="1"/>
    </xf>
    <xf numFmtId="166" fontId="4" fillId="9" borderId="56" xfId="0" applyNumberFormat="1" applyFont="1" applyFill="1" applyBorder="1" applyAlignment="1">
      <alignment horizontal="center" vertical="top"/>
    </xf>
    <xf numFmtId="166" fontId="8" fillId="6" borderId="20" xfId="0" applyNumberFormat="1" applyFont="1" applyFill="1" applyBorder="1" applyAlignment="1">
      <alignment vertical="top" wrapText="1"/>
    </xf>
    <xf numFmtId="3" fontId="2" fillId="0" borderId="52" xfId="0" applyNumberFormat="1" applyFont="1" applyBorder="1" applyAlignment="1">
      <alignment horizontal="center" vertical="top"/>
    </xf>
    <xf numFmtId="166" fontId="2" fillId="6" borderId="52" xfId="0" applyNumberFormat="1" applyFont="1" applyFill="1" applyBorder="1" applyAlignment="1">
      <alignment horizontal="center" vertical="top"/>
    </xf>
    <xf numFmtId="3" fontId="9" fillId="6" borderId="12" xfId="0" applyNumberFormat="1" applyFont="1" applyFill="1" applyBorder="1" applyAlignment="1">
      <alignment horizontal="center" vertical="top" wrapText="1"/>
    </xf>
    <xf numFmtId="3" fontId="9" fillId="6" borderId="35" xfId="0" applyNumberFormat="1" applyFont="1" applyFill="1" applyBorder="1" applyAlignment="1">
      <alignment horizontal="center" vertical="top" wrapText="1"/>
    </xf>
    <xf numFmtId="166" fontId="4" fillId="9" borderId="82" xfId="0" applyNumberFormat="1" applyFont="1" applyFill="1" applyBorder="1" applyAlignment="1">
      <alignment horizontal="center" vertical="center"/>
    </xf>
    <xf numFmtId="3" fontId="4" fillId="9" borderId="56" xfId="0" applyNumberFormat="1" applyFont="1" applyFill="1" applyBorder="1" applyAlignment="1">
      <alignment horizontal="center" vertical="top" wrapText="1"/>
    </xf>
    <xf numFmtId="3" fontId="4" fillId="9" borderId="43" xfId="0" applyNumberFormat="1" applyFont="1" applyFill="1" applyBorder="1" applyAlignment="1">
      <alignment horizontal="center" vertical="center" wrapText="1"/>
    </xf>
    <xf numFmtId="3" fontId="2" fillId="6" borderId="35" xfId="0" applyNumberFormat="1" applyFont="1" applyFill="1" applyBorder="1" applyAlignment="1">
      <alignment horizontal="center"/>
    </xf>
    <xf numFmtId="3" fontId="2" fillId="6" borderId="86" xfId="0" applyNumberFormat="1" applyFont="1" applyFill="1" applyBorder="1" applyAlignment="1">
      <alignment horizontal="center" vertical="top"/>
    </xf>
    <xf numFmtId="166" fontId="2" fillId="6" borderId="77" xfId="0" applyNumberFormat="1" applyFont="1" applyFill="1" applyBorder="1" applyAlignment="1">
      <alignment horizontal="center" vertical="top"/>
    </xf>
    <xf numFmtId="166" fontId="3" fillId="6" borderId="43" xfId="0" applyNumberFormat="1" applyFont="1" applyFill="1" applyBorder="1" applyAlignment="1">
      <alignment horizontal="center" vertical="top"/>
    </xf>
    <xf numFmtId="166" fontId="3" fillId="6" borderId="35" xfId="0" applyNumberFormat="1" applyFont="1" applyFill="1" applyBorder="1" applyAlignment="1">
      <alignment horizontal="center" vertical="top"/>
    </xf>
    <xf numFmtId="3" fontId="4" fillId="9" borderId="24" xfId="0" applyNumberFormat="1" applyFont="1" applyFill="1" applyBorder="1" applyAlignment="1">
      <alignment horizontal="right" vertical="center" wrapText="1"/>
    </xf>
    <xf numFmtId="166" fontId="2" fillId="6" borderId="5" xfId="0" applyNumberFormat="1" applyFont="1" applyFill="1" applyBorder="1" applyAlignment="1">
      <alignment horizontal="center" vertical="top"/>
    </xf>
    <xf numFmtId="166" fontId="4" fillId="5" borderId="85" xfId="0" applyNumberFormat="1" applyFont="1" applyFill="1" applyBorder="1" applyAlignment="1">
      <alignment horizontal="center" vertical="top"/>
    </xf>
    <xf numFmtId="166" fontId="4" fillId="6" borderId="21" xfId="0" applyNumberFormat="1" applyFont="1" applyFill="1" applyBorder="1" applyAlignment="1">
      <alignment horizontal="center" vertical="top"/>
    </xf>
    <xf numFmtId="0" fontId="2" fillId="0" borderId="12" xfId="0" applyFont="1" applyBorder="1" applyAlignment="1">
      <alignment vertical="top"/>
    </xf>
    <xf numFmtId="0" fontId="2" fillId="0" borderId="77" xfId="0" applyFont="1" applyBorder="1" applyAlignment="1">
      <alignment horizontal="center" vertical="top"/>
    </xf>
    <xf numFmtId="3" fontId="11" fillId="6" borderId="56" xfId="0" applyNumberFormat="1" applyFont="1" applyFill="1" applyBorder="1" applyAlignment="1">
      <alignment horizontal="center" vertical="top" wrapText="1"/>
    </xf>
    <xf numFmtId="166" fontId="4" fillId="6" borderId="56" xfId="0" applyNumberFormat="1" applyFont="1" applyFill="1" applyBorder="1" applyAlignment="1">
      <alignment horizontal="center" vertical="top"/>
    </xf>
    <xf numFmtId="166" fontId="5" fillId="6" borderId="88" xfId="0" applyNumberFormat="1" applyFont="1" applyFill="1" applyBorder="1" applyAlignment="1">
      <alignment horizontal="center" vertical="center" textRotation="90" wrapText="1"/>
    </xf>
    <xf numFmtId="166" fontId="8" fillId="6" borderId="25" xfId="0" applyNumberFormat="1" applyFont="1" applyFill="1" applyBorder="1" applyAlignment="1">
      <alignment vertical="top" wrapText="1"/>
    </xf>
    <xf numFmtId="166" fontId="4" fillId="6" borderId="25" xfId="0" applyNumberFormat="1" applyFont="1" applyFill="1" applyBorder="1" applyAlignment="1">
      <alignment horizontal="center" vertical="top"/>
    </xf>
    <xf numFmtId="3" fontId="4" fillId="6" borderId="48" xfId="0" applyNumberFormat="1" applyFont="1" applyFill="1" applyBorder="1" applyAlignment="1">
      <alignment horizontal="center" vertical="top"/>
    </xf>
    <xf numFmtId="3" fontId="4" fillId="6" borderId="25" xfId="0" applyNumberFormat="1" applyFont="1" applyFill="1" applyBorder="1" applyAlignment="1">
      <alignment horizontal="center" vertical="top"/>
    </xf>
    <xf numFmtId="3" fontId="11" fillId="6" borderId="25" xfId="0" applyNumberFormat="1" applyFont="1" applyFill="1" applyBorder="1" applyAlignment="1">
      <alignment vertical="top" wrapText="1"/>
    </xf>
    <xf numFmtId="3" fontId="2" fillId="6" borderId="24" xfId="0" applyNumberFormat="1" applyFont="1" applyFill="1" applyBorder="1" applyAlignment="1">
      <alignment vertical="top" wrapText="1"/>
    </xf>
    <xf numFmtId="3" fontId="2" fillId="6" borderId="25" xfId="0" applyNumberFormat="1" applyFont="1" applyFill="1" applyBorder="1" applyAlignment="1">
      <alignment vertical="top" wrapText="1"/>
    </xf>
    <xf numFmtId="3" fontId="2" fillId="0" borderId="25" xfId="0" applyNumberFormat="1" applyFont="1" applyBorder="1" applyAlignment="1">
      <alignment vertical="top"/>
    </xf>
    <xf numFmtId="3" fontId="2" fillId="6" borderId="4" xfId="0" applyNumberFormat="1" applyFont="1" applyFill="1" applyBorder="1" applyAlignment="1">
      <alignment vertical="top"/>
    </xf>
    <xf numFmtId="0" fontId="6" fillId="6" borderId="25" xfId="0" applyFont="1" applyFill="1" applyBorder="1" applyAlignment="1">
      <alignment vertical="top"/>
    </xf>
    <xf numFmtId="3" fontId="2" fillId="6" borderId="48" xfId="0" applyNumberFormat="1" applyFont="1" applyFill="1" applyBorder="1" applyAlignment="1">
      <alignment vertical="top"/>
    </xf>
    <xf numFmtId="0" fontId="2" fillId="6" borderId="25" xfId="0" applyFont="1" applyFill="1" applyBorder="1" applyAlignment="1">
      <alignment horizontal="left" vertical="top" wrapText="1"/>
    </xf>
    <xf numFmtId="49" fontId="2" fillId="6" borderId="56" xfId="0" applyNumberFormat="1" applyFont="1" applyFill="1" applyBorder="1" applyAlignment="1">
      <alignment horizontal="center" vertical="top" wrapText="1"/>
    </xf>
    <xf numFmtId="0" fontId="3" fillId="6" borderId="88" xfId="0" applyFont="1" applyFill="1" applyBorder="1" applyAlignment="1">
      <alignment horizontal="center" vertical="center" textRotation="90" wrapText="1"/>
    </xf>
    <xf numFmtId="3" fontId="3" fillId="0" borderId="88" xfId="0" applyNumberFormat="1" applyFont="1" applyFill="1" applyBorder="1" applyAlignment="1">
      <alignment horizontal="center" vertical="top" wrapText="1"/>
    </xf>
    <xf numFmtId="166" fontId="2" fillId="6" borderId="0" xfId="0" applyNumberFormat="1" applyFont="1" applyFill="1" applyBorder="1" applyAlignment="1">
      <alignment horizontal="center" vertical="top"/>
    </xf>
    <xf numFmtId="49" fontId="5" fillId="6" borderId="9" xfId="0" applyNumberFormat="1" applyFont="1" applyFill="1" applyBorder="1" applyAlignment="1">
      <alignment vertical="center" wrapText="1"/>
    </xf>
    <xf numFmtId="3" fontId="4" fillId="6" borderId="9" xfId="0" applyNumberFormat="1" applyFont="1" applyFill="1" applyBorder="1" applyAlignment="1">
      <alignment horizontal="center" vertical="top" wrapText="1"/>
    </xf>
    <xf numFmtId="3" fontId="6" fillId="0" borderId="78" xfId="0" applyNumberFormat="1" applyFont="1" applyBorder="1" applyAlignment="1">
      <alignment vertical="top"/>
    </xf>
    <xf numFmtId="3" fontId="6" fillId="0" borderId="78" xfId="0" applyNumberFormat="1" applyFont="1" applyFill="1" applyBorder="1" applyAlignment="1">
      <alignment vertical="top"/>
    </xf>
    <xf numFmtId="166" fontId="2" fillId="6" borderId="38" xfId="0" applyNumberFormat="1" applyFont="1" applyFill="1" applyBorder="1" applyAlignment="1">
      <alignment horizontal="center" vertical="top"/>
    </xf>
    <xf numFmtId="166" fontId="2" fillId="6" borderId="50" xfId="0" applyNumberFormat="1" applyFont="1" applyFill="1" applyBorder="1" applyAlignment="1">
      <alignment horizontal="center" vertical="top"/>
    </xf>
    <xf numFmtId="0" fontId="2" fillId="6" borderId="0" xfId="0" applyFont="1" applyFill="1" applyBorder="1" applyAlignment="1">
      <alignment horizontal="center" vertical="top"/>
    </xf>
    <xf numFmtId="166" fontId="4" fillId="5" borderId="62" xfId="0" applyNumberFormat="1" applyFont="1" applyFill="1" applyBorder="1" applyAlignment="1">
      <alignment horizontal="center" vertical="top"/>
    </xf>
    <xf numFmtId="0" fontId="2" fillId="0" borderId="11" xfId="0" applyFont="1" applyBorder="1" applyAlignment="1">
      <alignment vertical="top"/>
    </xf>
    <xf numFmtId="0" fontId="3" fillId="0" borderId="1" xfId="0" applyFont="1" applyBorder="1" applyAlignment="1">
      <alignment vertical="top"/>
    </xf>
    <xf numFmtId="0" fontId="2" fillId="0" borderId="1" xfId="0" applyFont="1" applyBorder="1" applyAlignment="1">
      <alignment vertical="top"/>
    </xf>
    <xf numFmtId="166" fontId="2" fillId="6" borderId="69" xfId="0" applyNumberFormat="1" applyFont="1" applyFill="1" applyBorder="1" applyAlignment="1">
      <alignment horizontal="center" vertical="top"/>
    </xf>
    <xf numFmtId="166" fontId="2" fillId="6" borderId="13" xfId="0" applyNumberFormat="1" applyFont="1" applyFill="1" applyBorder="1" applyAlignment="1">
      <alignment horizontal="center" vertical="top"/>
    </xf>
    <xf numFmtId="166" fontId="2" fillId="6" borderId="8" xfId="0" applyNumberFormat="1" applyFont="1" applyFill="1" applyBorder="1" applyAlignment="1">
      <alignment horizontal="center" vertical="top"/>
    </xf>
    <xf numFmtId="166" fontId="2" fillId="6" borderId="68" xfId="0" applyNumberFormat="1" applyFont="1" applyFill="1" applyBorder="1" applyAlignment="1">
      <alignment horizontal="center" vertical="top"/>
    </xf>
    <xf numFmtId="166" fontId="2" fillId="6" borderId="32" xfId="0" applyNumberFormat="1" applyFont="1" applyFill="1" applyBorder="1" applyAlignment="1">
      <alignment horizontal="center" vertical="top"/>
    </xf>
    <xf numFmtId="166" fontId="2" fillId="6" borderId="70" xfId="0" applyNumberFormat="1" applyFont="1" applyFill="1" applyBorder="1" applyAlignment="1">
      <alignment horizontal="center" vertical="top"/>
    </xf>
    <xf numFmtId="0" fontId="2" fillId="6" borderId="37" xfId="0" applyFont="1" applyFill="1" applyBorder="1" applyAlignment="1">
      <alignment horizontal="center" vertical="top"/>
    </xf>
    <xf numFmtId="166" fontId="4" fillId="9" borderId="25" xfId="0" applyNumberFormat="1" applyFont="1" applyFill="1" applyBorder="1" applyAlignment="1">
      <alignment horizontal="center" vertical="top"/>
    </xf>
    <xf numFmtId="166" fontId="2" fillId="6" borderId="84" xfId="0" applyNumberFormat="1" applyFont="1" applyFill="1" applyBorder="1" applyAlignment="1">
      <alignment horizontal="center" vertical="top"/>
    </xf>
    <xf numFmtId="166" fontId="2" fillId="6" borderId="94" xfId="0" applyNumberFormat="1" applyFont="1" applyFill="1" applyBorder="1" applyAlignment="1">
      <alignment horizontal="center" vertical="top"/>
    </xf>
    <xf numFmtId="166" fontId="4" fillId="9" borderId="95" xfId="0" applyNumberFormat="1" applyFont="1" applyFill="1" applyBorder="1" applyAlignment="1">
      <alignment horizontal="center" vertical="top"/>
    </xf>
    <xf numFmtId="166" fontId="2" fillId="6" borderId="54" xfId="0" applyNumberFormat="1" applyFont="1" applyFill="1" applyBorder="1" applyAlignment="1">
      <alignment horizontal="center" vertical="top"/>
    </xf>
    <xf numFmtId="166" fontId="4" fillId="9" borderId="87" xfId="0" applyNumberFormat="1" applyFont="1" applyFill="1" applyBorder="1" applyAlignment="1">
      <alignment horizontal="center" vertical="top"/>
    </xf>
    <xf numFmtId="166" fontId="2" fillId="6" borderId="40" xfId="0" applyNumberFormat="1" applyFont="1" applyFill="1" applyBorder="1" applyAlignment="1">
      <alignment horizontal="center" vertical="top"/>
    </xf>
    <xf numFmtId="0" fontId="2" fillId="0" borderId="48" xfId="0" applyFont="1" applyBorder="1" applyAlignment="1">
      <alignment vertical="top"/>
    </xf>
    <xf numFmtId="166" fontId="2" fillId="6" borderId="97" xfId="0" applyNumberFormat="1" applyFont="1" applyFill="1" applyBorder="1" applyAlignment="1">
      <alignment horizontal="center" vertical="top"/>
    </xf>
    <xf numFmtId="166" fontId="4" fillId="9" borderId="88" xfId="0" applyNumberFormat="1" applyFont="1" applyFill="1" applyBorder="1" applyAlignment="1">
      <alignment horizontal="center" vertical="center"/>
    </xf>
    <xf numFmtId="166" fontId="3" fillId="6" borderId="58" xfId="0" applyNumberFormat="1" applyFont="1" applyFill="1" applyBorder="1" applyAlignment="1">
      <alignment horizontal="center" vertical="top"/>
    </xf>
    <xf numFmtId="0" fontId="2" fillId="0" borderId="69" xfId="0" applyFont="1" applyBorder="1" applyAlignment="1">
      <alignment vertical="top"/>
    </xf>
    <xf numFmtId="166" fontId="3" fillId="6" borderId="9" xfId="0" applyNumberFormat="1" applyFont="1" applyFill="1" applyBorder="1" applyAlignment="1">
      <alignment horizontal="center" vertical="top"/>
    </xf>
    <xf numFmtId="166" fontId="3" fillId="6" borderId="37" xfId="0" applyNumberFormat="1" applyFont="1" applyFill="1" applyBorder="1" applyAlignment="1">
      <alignment horizontal="center" vertical="top"/>
    </xf>
    <xf numFmtId="166" fontId="4" fillId="5" borderId="91" xfId="0" applyNumberFormat="1" applyFont="1" applyFill="1" applyBorder="1" applyAlignment="1">
      <alignment horizontal="center" vertical="top"/>
    </xf>
    <xf numFmtId="166" fontId="4" fillId="3" borderId="7" xfId="0" applyNumberFormat="1" applyFont="1" applyFill="1" applyBorder="1" applyAlignment="1">
      <alignment horizontal="center" vertical="top" wrapText="1"/>
    </xf>
    <xf numFmtId="166" fontId="4" fillId="9" borderId="18" xfId="0" applyNumberFormat="1" applyFont="1" applyFill="1" applyBorder="1" applyAlignment="1">
      <alignment horizontal="center" vertical="top" wrapText="1"/>
    </xf>
    <xf numFmtId="166" fontId="2" fillId="0" borderId="18" xfId="0" applyNumberFormat="1" applyFont="1" applyBorder="1" applyAlignment="1">
      <alignment horizontal="center" vertical="center" wrapText="1"/>
    </xf>
    <xf numFmtId="166" fontId="2" fillId="6" borderId="18" xfId="0" applyNumberFormat="1" applyFont="1" applyFill="1" applyBorder="1" applyAlignment="1">
      <alignment horizontal="center" vertical="center" wrapText="1"/>
    </xf>
    <xf numFmtId="166" fontId="2" fillId="9" borderId="18" xfId="0" applyNumberFormat="1" applyFont="1" applyFill="1" applyBorder="1" applyAlignment="1">
      <alignment horizontal="center" vertical="center" wrapText="1"/>
    </xf>
    <xf numFmtId="166" fontId="4" fillId="9" borderId="95" xfId="0" applyNumberFormat="1" applyFont="1" applyFill="1" applyBorder="1" applyAlignment="1">
      <alignment horizontal="center" vertical="top" wrapText="1"/>
    </xf>
    <xf numFmtId="166" fontId="4" fillId="3" borderId="54" xfId="0" applyNumberFormat="1" applyFont="1" applyFill="1" applyBorder="1" applyAlignment="1">
      <alignment horizontal="center" vertical="top" wrapText="1"/>
    </xf>
    <xf numFmtId="166" fontId="4" fillId="9" borderId="29" xfId="0" applyNumberFormat="1" applyFont="1" applyFill="1" applyBorder="1" applyAlignment="1">
      <alignment horizontal="center" vertical="top" wrapText="1"/>
    </xf>
    <xf numFmtId="166" fontId="2" fillId="0" borderId="29" xfId="0" applyNumberFormat="1" applyFont="1" applyBorder="1" applyAlignment="1">
      <alignment horizontal="center" vertical="center" wrapText="1"/>
    </xf>
    <xf numFmtId="166" fontId="2" fillId="6" borderId="29" xfId="0" applyNumberFormat="1" applyFont="1" applyFill="1" applyBorder="1" applyAlignment="1">
      <alignment horizontal="center" vertical="center" wrapText="1"/>
    </xf>
    <xf numFmtId="166" fontId="2" fillId="9" borderId="29" xfId="0" applyNumberFormat="1" applyFont="1" applyFill="1" applyBorder="1" applyAlignment="1">
      <alignment horizontal="center" vertical="center" wrapText="1"/>
    </xf>
    <xf numFmtId="166" fontId="4" fillId="9" borderId="87" xfId="0" applyNumberFormat="1" applyFont="1" applyFill="1" applyBorder="1" applyAlignment="1">
      <alignment horizontal="center" vertical="top" wrapText="1"/>
    </xf>
    <xf numFmtId="166" fontId="4" fillId="3" borderId="55" xfId="0" applyNumberFormat="1" applyFont="1" applyFill="1" applyBorder="1" applyAlignment="1">
      <alignment horizontal="center" vertical="top" wrapText="1"/>
    </xf>
    <xf numFmtId="166" fontId="4" fillId="9" borderId="44" xfId="0" applyNumberFormat="1" applyFont="1" applyFill="1" applyBorder="1" applyAlignment="1">
      <alignment horizontal="center" vertical="top" wrapText="1"/>
    </xf>
    <xf numFmtId="166" fontId="2" fillId="0" borderId="44" xfId="0" applyNumberFormat="1" applyFont="1" applyBorder="1" applyAlignment="1">
      <alignment horizontal="center" vertical="center" wrapText="1"/>
    </xf>
    <xf numFmtId="166" fontId="2" fillId="6" borderId="44" xfId="0" applyNumberFormat="1" applyFont="1" applyFill="1" applyBorder="1" applyAlignment="1">
      <alignment horizontal="center" vertical="center" wrapText="1"/>
    </xf>
    <xf numFmtId="166" fontId="2" fillId="9" borderId="44" xfId="0" applyNumberFormat="1" applyFont="1" applyFill="1" applyBorder="1" applyAlignment="1">
      <alignment horizontal="center" vertical="center" wrapText="1"/>
    </xf>
    <xf numFmtId="166" fontId="4" fillId="9" borderId="25" xfId="0" applyNumberFormat="1" applyFont="1" applyFill="1" applyBorder="1" applyAlignment="1">
      <alignment horizontal="center" vertical="top" wrapText="1"/>
    </xf>
    <xf numFmtId="166" fontId="2" fillId="6" borderId="71" xfId="0" applyNumberFormat="1" applyFont="1" applyFill="1" applyBorder="1" applyAlignment="1">
      <alignment horizontal="center" vertical="top"/>
    </xf>
    <xf numFmtId="166" fontId="3" fillId="6" borderId="12" xfId="0" applyNumberFormat="1" applyFont="1" applyFill="1" applyBorder="1" applyAlignment="1">
      <alignment horizontal="center" vertical="top"/>
    </xf>
    <xf numFmtId="166" fontId="4" fillId="9" borderId="56" xfId="0" applyNumberFormat="1" applyFont="1" applyFill="1" applyBorder="1" applyAlignment="1">
      <alignment horizontal="center" vertical="center"/>
    </xf>
    <xf numFmtId="166" fontId="4" fillId="5" borderId="99" xfId="0" applyNumberFormat="1" applyFont="1" applyFill="1" applyBorder="1" applyAlignment="1">
      <alignment horizontal="center" vertical="top"/>
    </xf>
    <xf numFmtId="166" fontId="4" fillId="3" borderId="99" xfId="0" applyNumberFormat="1" applyFont="1" applyFill="1" applyBorder="1" applyAlignment="1">
      <alignment horizontal="center" vertical="top"/>
    </xf>
    <xf numFmtId="166" fontId="3" fillId="6" borderId="52" xfId="0" applyNumberFormat="1" applyFont="1" applyFill="1" applyBorder="1" applyAlignment="1">
      <alignment horizontal="right" vertical="top"/>
    </xf>
    <xf numFmtId="166" fontId="4" fillId="4" borderId="85" xfId="0" applyNumberFormat="1" applyFont="1" applyFill="1" applyBorder="1" applyAlignment="1">
      <alignment horizontal="center" vertical="top"/>
    </xf>
    <xf numFmtId="166" fontId="4" fillId="3" borderId="85" xfId="0" applyNumberFormat="1" applyFont="1" applyFill="1" applyBorder="1" applyAlignment="1">
      <alignment horizontal="center" vertical="top"/>
    </xf>
    <xf numFmtId="0" fontId="5" fillId="0" borderId="60" xfId="0" applyFont="1" applyBorder="1" applyAlignment="1">
      <alignment horizontal="center" vertical="center" textRotation="90" wrapText="1"/>
    </xf>
    <xf numFmtId="0" fontId="5" fillId="0" borderId="64" xfId="0" applyFont="1" applyBorder="1" applyAlignment="1">
      <alignment horizontal="center" vertical="center" textRotation="90" wrapText="1"/>
    </xf>
    <xf numFmtId="0" fontId="5" fillId="0" borderId="63" xfId="0" applyFont="1" applyBorder="1" applyAlignment="1">
      <alignment horizontal="center" vertical="center" textRotation="90" wrapText="1"/>
    </xf>
    <xf numFmtId="3" fontId="2" fillId="6" borderId="101" xfId="0" applyNumberFormat="1" applyFont="1" applyFill="1" applyBorder="1" applyAlignment="1">
      <alignment horizontal="center" vertical="top"/>
    </xf>
    <xf numFmtId="3" fontId="2" fillId="6" borderId="69" xfId="0" applyNumberFormat="1" applyFont="1" applyFill="1" applyBorder="1" applyAlignment="1">
      <alignment horizontal="center" vertical="top"/>
    </xf>
    <xf numFmtId="3" fontId="2" fillId="6" borderId="34" xfId="0" applyNumberFormat="1" applyFont="1" applyFill="1" applyBorder="1" applyAlignment="1">
      <alignment horizontal="center" vertical="top"/>
    </xf>
    <xf numFmtId="3" fontId="3" fillId="6" borderId="95" xfId="0" applyNumberFormat="1" applyFont="1" applyFill="1" applyBorder="1" applyAlignment="1">
      <alignment horizontal="center" vertical="top" wrapText="1"/>
    </xf>
    <xf numFmtId="3" fontId="2" fillId="6" borderId="90" xfId="0" applyNumberFormat="1" applyFont="1" applyFill="1" applyBorder="1" applyAlignment="1">
      <alignment horizontal="center" vertical="top"/>
    </xf>
    <xf numFmtId="3" fontId="2" fillId="6" borderId="95" xfId="0" applyNumberFormat="1" applyFont="1" applyFill="1" applyBorder="1" applyAlignment="1">
      <alignment horizontal="center" vertical="top"/>
    </xf>
    <xf numFmtId="3" fontId="2" fillId="0" borderId="90" xfId="0" applyNumberFormat="1" applyFont="1" applyBorder="1" applyAlignment="1">
      <alignment horizontal="center" vertical="top"/>
    </xf>
    <xf numFmtId="3" fontId="2" fillId="0" borderId="7" xfId="0" applyNumberFormat="1" applyFont="1" applyBorder="1" applyAlignment="1">
      <alignment horizontal="center" vertical="top"/>
    </xf>
    <xf numFmtId="3" fontId="2" fillId="6" borderId="39" xfId="0" applyNumberFormat="1" applyFont="1" applyFill="1" applyBorder="1" applyAlignment="1">
      <alignment horizontal="center" vertical="top"/>
    </xf>
    <xf numFmtId="3" fontId="2" fillId="6" borderId="8" xfId="0" applyNumberFormat="1" applyFont="1" applyFill="1" applyBorder="1" applyAlignment="1">
      <alignment horizontal="center" vertical="top"/>
    </xf>
    <xf numFmtId="3" fontId="3" fillId="6" borderId="87" xfId="0" applyNumberFormat="1" applyFont="1" applyFill="1" applyBorder="1" applyAlignment="1">
      <alignment horizontal="center" vertical="top" wrapText="1"/>
    </xf>
    <xf numFmtId="3" fontId="2" fillId="6" borderId="2" xfId="0" applyNumberFormat="1" applyFont="1" applyFill="1" applyBorder="1" applyAlignment="1">
      <alignment horizontal="center" vertical="top"/>
    </xf>
    <xf numFmtId="3" fontId="2" fillId="6" borderId="87" xfId="0" applyNumberFormat="1" applyFont="1" applyFill="1" applyBorder="1" applyAlignment="1">
      <alignment horizontal="center" vertical="top"/>
    </xf>
    <xf numFmtId="3" fontId="2" fillId="0" borderId="54" xfId="0" applyNumberFormat="1" applyFont="1" applyBorder="1" applyAlignment="1">
      <alignment horizontal="center" vertical="top"/>
    </xf>
    <xf numFmtId="3" fontId="2" fillId="6" borderId="105" xfId="0" applyNumberFormat="1" applyFont="1" applyFill="1" applyBorder="1" applyAlignment="1">
      <alignment horizontal="center" vertical="top"/>
    </xf>
    <xf numFmtId="3" fontId="2" fillId="6" borderId="9" xfId="0" applyNumberFormat="1" applyFont="1" applyFill="1" applyBorder="1" applyAlignment="1">
      <alignment horizontal="center" vertical="top"/>
    </xf>
    <xf numFmtId="3" fontId="3" fillId="6" borderId="25" xfId="0" applyNumberFormat="1" applyFont="1" applyFill="1" applyBorder="1" applyAlignment="1">
      <alignment horizontal="center" vertical="top" wrapText="1"/>
    </xf>
    <xf numFmtId="3" fontId="2" fillId="6" borderId="3" xfId="0" applyNumberFormat="1" applyFont="1" applyFill="1" applyBorder="1" applyAlignment="1">
      <alignment horizontal="center" vertical="top"/>
    </xf>
    <xf numFmtId="3" fontId="2" fillId="6" borderId="25" xfId="0" applyNumberFormat="1" applyFont="1" applyFill="1" applyBorder="1" applyAlignment="1">
      <alignment horizontal="center" vertical="top"/>
    </xf>
    <xf numFmtId="3" fontId="2" fillId="0" borderId="55" xfId="0" applyNumberFormat="1" applyFont="1" applyBorder="1" applyAlignment="1">
      <alignment horizontal="center" vertical="top"/>
    </xf>
    <xf numFmtId="3" fontId="2" fillId="6" borderId="96" xfId="0" applyNumberFormat="1" applyFont="1" applyFill="1" applyBorder="1" applyAlignment="1">
      <alignment horizontal="center" vertical="top"/>
    </xf>
    <xf numFmtId="0" fontId="6" fillId="6" borderId="34" xfId="0" applyFont="1" applyFill="1" applyBorder="1" applyAlignment="1">
      <alignment horizontal="center" vertical="top"/>
    </xf>
    <xf numFmtId="3" fontId="2" fillId="6" borderId="93" xfId="0" applyNumberFormat="1" applyFont="1" applyFill="1" applyBorder="1" applyAlignment="1">
      <alignment horizontal="center" vertical="top"/>
    </xf>
    <xf numFmtId="3" fontId="7" fillId="6" borderId="101" xfId="0" applyNumberFormat="1" applyFont="1" applyFill="1" applyBorder="1" applyAlignment="1">
      <alignment horizontal="center" vertical="top"/>
    </xf>
    <xf numFmtId="3" fontId="2" fillId="6" borderId="92" xfId="0" applyNumberFormat="1" applyFont="1" applyFill="1" applyBorder="1" applyAlignment="1">
      <alignment horizontal="center" vertical="top"/>
    </xf>
    <xf numFmtId="0" fontId="6" fillId="6" borderId="32" xfId="0" applyFont="1" applyFill="1" applyBorder="1" applyAlignment="1">
      <alignment horizontal="center" vertical="top"/>
    </xf>
    <xf numFmtId="3" fontId="2" fillId="6" borderId="67" xfId="0" applyNumberFormat="1" applyFont="1" applyFill="1" applyBorder="1" applyAlignment="1">
      <alignment horizontal="center" vertical="top"/>
    </xf>
    <xf numFmtId="3" fontId="2" fillId="6" borderId="84" xfId="0" applyNumberFormat="1" applyFont="1" applyFill="1" applyBorder="1" applyAlignment="1">
      <alignment horizontal="center" vertical="top"/>
    </xf>
    <xf numFmtId="3" fontId="7" fillId="6" borderId="39" xfId="0" applyNumberFormat="1" applyFont="1" applyFill="1" applyBorder="1" applyAlignment="1">
      <alignment horizontal="center" vertical="top"/>
    </xf>
    <xf numFmtId="0" fontId="6" fillId="6" borderId="48" xfId="0" applyFont="1" applyFill="1" applyBorder="1" applyAlignment="1">
      <alignment horizontal="center" vertical="top"/>
    </xf>
    <xf numFmtId="3" fontId="2" fillId="6" borderId="106" xfId="0" applyNumberFormat="1" applyFont="1" applyFill="1" applyBorder="1" applyAlignment="1">
      <alignment horizontal="center" vertical="top"/>
    </xf>
    <xf numFmtId="3" fontId="2" fillId="6" borderId="94" xfId="0" applyNumberFormat="1" applyFont="1" applyFill="1" applyBorder="1" applyAlignment="1">
      <alignment horizontal="center" vertical="top"/>
    </xf>
    <xf numFmtId="3" fontId="7" fillId="6" borderId="105" xfId="0" applyNumberFormat="1" applyFont="1" applyFill="1" applyBorder="1" applyAlignment="1">
      <alignment horizontal="center" vertical="top"/>
    </xf>
    <xf numFmtId="3" fontId="2" fillId="6" borderId="7" xfId="0" applyNumberFormat="1" applyFont="1" applyFill="1" applyBorder="1" applyAlignment="1">
      <alignment horizontal="center" vertical="top"/>
    </xf>
    <xf numFmtId="3" fontId="2" fillId="6" borderId="23" xfId="0" applyNumberFormat="1" applyFont="1" applyFill="1" applyBorder="1" applyAlignment="1">
      <alignment horizontal="center" vertical="top"/>
    </xf>
    <xf numFmtId="3" fontId="2" fillId="0" borderId="7" xfId="0" applyNumberFormat="1" applyFont="1" applyFill="1" applyBorder="1" applyAlignment="1">
      <alignment horizontal="center" vertical="top"/>
    </xf>
    <xf numFmtId="3" fontId="2" fillId="6" borderId="54" xfId="0" applyNumberFormat="1" applyFont="1" applyFill="1" applyBorder="1" applyAlignment="1">
      <alignment horizontal="center" vertical="top"/>
    </xf>
    <xf numFmtId="3" fontId="2" fillId="6" borderId="19" xfId="0" applyNumberFormat="1" applyFont="1" applyFill="1" applyBorder="1" applyAlignment="1">
      <alignment horizontal="center" vertical="top"/>
    </xf>
    <xf numFmtId="3" fontId="2" fillId="0" borderId="54" xfId="0" applyNumberFormat="1" applyFont="1" applyFill="1" applyBorder="1" applyAlignment="1">
      <alignment horizontal="center" vertical="top"/>
    </xf>
    <xf numFmtId="3" fontId="2" fillId="6" borderId="55" xfId="0" applyNumberFormat="1" applyFont="1" applyFill="1" applyBorder="1" applyAlignment="1">
      <alignment horizontal="center" vertical="top"/>
    </xf>
    <xf numFmtId="3" fontId="2" fillId="6" borderId="20" xfId="0" applyNumberFormat="1" applyFont="1" applyFill="1" applyBorder="1" applyAlignment="1">
      <alignment horizontal="center" vertical="top"/>
    </xf>
    <xf numFmtId="3" fontId="2" fillId="0" borderId="55" xfId="0" applyNumberFormat="1" applyFont="1" applyFill="1" applyBorder="1" applyAlignment="1">
      <alignment horizontal="center" vertical="top"/>
    </xf>
    <xf numFmtId="0" fontId="2" fillId="6" borderId="58" xfId="0" applyNumberFormat="1" applyFont="1" applyFill="1" applyBorder="1" applyAlignment="1">
      <alignment horizontal="center" vertical="top"/>
    </xf>
    <xf numFmtId="3" fontId="3" fillId="6" borderId="23" xfId="0" applyNumberFormat="1" applyFont="1" applyFill="1" applyBorder="1" applyAlignment="1">
      <alignment horizontal="center" vertical="top" wrapText="1"/>
    </xf>
    <xf numFmtId="0" fontId="2" fillId="6" borderId="13" xfId="0" applyNumberFormat="1" applyFont="1" applyFill="1" applyBorder="1" applyAlignment="1">
      <alignment horizontal="center" vertical="top"/>
    </xf>
    <xf numFmtId="3" fontId="3" fillId="6" borderId="19" xfId="0" applyNumberFormat="1" applyFont="1" applyFill="1" applyBorder="1" applyAlignment="1">
      <alignment horizontal="center" vertical="top" wrapText="1"/>
    </xf>
    <xf numFmtId="0" fontId="2" fillId="6" borderId="37" xfId="0" applyNumberFormat="1" applyFont="1" applyFill="1" applyBorder="1" applyAlignment="1">
      <alignment horizontal="center" vertical="top"/>
    </xf>
    <xf numFmtId="3" fontId="3" fillId="6" borderId="20" xfId="0" applyNumberFormat="1" applyFont="1" applyFill="1" applyBorder="1" applyAlignment="1">
      <alignment horizontal="center" vertical="top" wrapText="1"/>
    </xf>
    <xf numFmtId="165" fontId="2" fillId="6" borderId="32" xfId="0" applyNumberFormat="1" applyFont="1" applyFill="1" applyBorder="1" applyAlignment="1">
      <alignment horizontal="center" vertical="center" textRotation="90"/>
    </xf>
    <xf numFmtId="165" fontId="2" fillId="6" borderId="48" xfId="0" applyNumberFormat="1" applyFont="1" applyFill="1" applyBorder="1" applyAlignment="1">
      <alignment horizontal="center" vertical="center" textRotation="90"/>
    </xf>
    <xf numFmtId="3" fontId="2" fillId="6" borderId="47" xfId="0" applyNumberFormat="1" applyFont="1" applyFill="1" applyBorder="1" applyAlignment="1">
      <alignment horizontal="center" vertical="top"/>
    </xf>
    <xf numFmtId="3" fontId="2" fillId="6" borderId="102" xfId="0" applyNumberFormat="1" applyFont="1" applyFill="1" applyBorder="1" applyAlignment="1">
      <alignment horizontal="center" vertical="top"/>
    </xf>
    <xf numFmtId="3" fontId="7" fillId="6" borderId="103" xfId="0" applyNumberFormat="1" applyFont="1" applyFill="1" applyBorder="1" applyAlignment="1">
      <alignment horizontal="center" vertical="top"/>
    </xf>
    <xf numFmtId="0" fontId="2" fillId="6" borderId="35" xfId="0" applyFont="1" applyFill="1" applyBorder="1" applyAlignment="1">
      <alignment horizontal="left" vertical="top" wrapText="1"/>
    </xf>
    <xf numFmtId="3" fontId="2" fillId="6" borderId="52" xfId="0" applyNumberFormat="1" applyFont="1" applyFill="1" applyBorder="1" applyAlignment="1">
      <alignment vertical="top" wrapText="1"/>
    </xf>
    <xf numFmtId="3" fontId="2" fillId="6" borderId="35" xfId="0" applyNumberFormat="1" applyFont="1" applyFill="1" applyBorder="1" applyAlignment="1">
      <alignment vertical="top"/>
    </xf>
    <xf numFmtId="0" fontId="2" fillId="6" borderId="77" xfId="0" applyFont="1" applyFill="1" applyBorder="1" applyAlignment="1">
      <alignment horizontal="left" vertical="top" wrapText="1"/>
    </xf>
    <xf numFmtId="0" fontId="2" fillId="6" borderId="34" xfId="0" applyFont="1" applyFill="1" applyBorder="1" applyAlignment="1">
      <alignment horizontal="center" vertical="center"/>
    </xf>
    <xf numFmtId="0" fontId="2" fillId="6" borderId="58" xfId="0" applyFont="1" applyFill="1" applyBorder="1" applyAlignment="1">
      <alignment horizontal="center" vertical="top"/>
    </xf>
    <xf numFmtId="0" fontId="2" fillId="6" borderId="69" xfId="0" applyFont="1" applyFill="1" applyBorder="1" applyAlignment="1">
      <alignment horizontal="center" vertical="top"/>
    </xf>
    <xf numFmtId="49" fontId="4" fillId="4" borderId="29" xfId="0" applyNumberFormat="1" applyFont="1" applyFill="1" applyBorder="1" applyAlignment="1">
      <alignment horizontal="left" vertical="top" wrapText="1"/>
    </xf>
    <xf numFmtId="0" fontId="4" fillId="6" borderId="48" xfId="0" applyFont="1" applyFill="1" applyBorder="1" applyAlignment="1">
      <alignment horizontal="left" vertical="top" wrapText="1"/>
    </xf>
    <xf numFmtId="0" fontId="4" fillId="6" borderId="71" xfId="0" applyFont="1" applyFill="1" applyBorder="1" applyAlignment="1">
      <alignment horizontal="left" vertical="top" wrapText="1"/>
    </xf>
    <xf numFmtId="0" fontId="2" fillId="0" borderId="88" xfId="0" applyFont="1" applyBorder="1" applyAlignment="1">
      <alignment horizontal="center" vertical="center" textRotation="90"/>
    </xf>
    <xf numFmtId="0" fontId="2" fillId="6" borderId="32" xfId="0" applyFont="1" applyFill="1" applyBorder="1" applyAlignment="1">
      <alignment horizontal="center" vertical="center"/>
    </xf>
    <xf numFmtId="0" fontId="2" fillId="10" borderId="13" xfId="0" applyFont="1" applyFill="1" applyBorder="1" applyAlignment="1">
      <alignment horizontal="center" vertical="top"/>
    </xf>
    <xf numFmtId="0" fontId="2" fillId="6" borderId="48" xfId="0" applyFont="1" applyFill="1" applyBorder="1" applyAlignment="1">
      <alignment horizontal="center" vertical="center"/>
    </xf>
    <xf numFmtId="0" fontId="2" fillId="6" borderId="13" xfId="0" applyFont="1" applyFill="1" applyBorder="1" applyAlignment="1">
      <alignment horizontal="center" vertical="top"/>
    </xf>
    <xf numFmtId="0" fontId="2" fillId="6" borderId="9" xfId="0" applyFont="1" applyFill="1" applyBorder="1" applyAlignment="1">
      <alignment horizontal="center" vertical="top"/>
    </xf>
    <xf numFmtId="166" fontId="4" fillId="9" borderId="88" xfId="0" applyNumberFormat="1" applyFont="1" applyFill="1" applyBorder="1" applyAlignment="1">
      <alignment horizontal="center" vertical="top"/>
    </xf>
    <xf numFmtId="3" fontId="2" fillId="6" borderId="52" xfId="0" applyNumberFormat="1" applyFont="1" applyFill="1" applyBorder="1" applyAlignment="1">
      <alignment horizontal="center" vertical="top"/>
    </xf>
    <xf numFmtId="166" fontId="2" fillId="6" borderId="106" xfId="0" applyNumberFormat="1" applyFont="1" applyFill="1" applyBorder="1" applyAlignment="1">
      <alignment horizontal="center" vertical="top"/>
    </xf>
    <xf numFmtId="166" fontId="2" fillId="6" borderId="75" xfId="0" applyNumberFormat="1" applyFont="1" applyFill="1" applyBorder="1" applyAlignment="1">
      <alignment horizontal="center" vertical="top"/>
    </xf>
    <xf numFmtId="166" fontId="3" fillId="6" borderId="71" xfId="0" applyNumberFormat="1" applyFont="1" applyFill="1" applyBorder="1" applyAlignment="1">
      <alignment horizontal="center" vertical="top"/>
    </xf>
    <xf numFmtId="0" fontId="2" fillId="6" borderId="102" xfId="0" applyFont="1" applyFill="1" applyBorder="1" applyAlignment="1">
      <alignment horizontal="center" vertical="top"/>
    </xf>
    <xf numFmtId="0" fontId="2" fillId="6" borderId="94" xfId="0" applyFont="1" applyFill="1" applyBorder="1" applyAlignment="1">
      <alignment horizontal="center" vertical="top"/>
    </xf>
    <xf numFmtId="166" fontId="2" fillId="6" borderId="108" xfId="0" applyNumberFormat="1" applyFont="1" applyFill="1" applyBorder="1" applyAlignment="1">
      <alignment horizontal="center" vertical="top"/>
    </xf>
    <xf numFmtId="0" fontId="2" fillId="6" borderId="77" xfId="0" applyFont="1" applyFill="1" applyBorder="1" applyAlignment="1">
      <alignment horizontal="center" vertical="top"/>
    </xf>
    <xf numFmtId="166" fontId="2" fillId="6" borderId="102" xfId="0" applyNumberFormat="1" applyFont="1" applyFill="1" applyBorder="1" applyAlignment="1">
      <alignment horizontal="center" vertical="top"/>
    </xf>
    <xf numFmtId="166" fontId="2" fillId="6" borderId="67" xfId="0" applyNumberFormat="1" applyFont="1" applyFill="1" applyBorder="1" applyAlignment="1">
      <alignment horizontal="center" vertical="top"/>
    </xf>
    <xf numFmtId="166" fontId="2" fillId="6" borderId="83" xfId="0" applyNumberFormat="1" applyFont="1" applyFill="1" applyBorder="1" applyAlignment="1">
      <alignment horizontal="center" vertical="top"/>
    </xf>
    <xf numFmtId="166" fontId="2" fillId="6" borderId="103" xfId="0" applyNumberFormat="1" applyFont="1" applyFill="1" applyBorder="1" applyAlignment="1">
      <alignment horizontal="center" vertical="top"/>
    </xf>
    <xf numFmtId="166" fontId="2" fillId="6" borderId="105" xfId="0" applyNumberFormat="1" applyFont="1" applyFill="1" applyBorder="1" applyAlignment="1">
      <alignment horizontal="center" vertical="top"/>
    </xf>
    <xf numFmtId="3" fontId="2" fillId="6" borderId="103" xfId="0" applyNumberFormat="1" applyFont="1" applyFill="1" applyBorder="1" applyAlignment="1">
      <alignment horizontal="center" vertical="top"/>
    </xf>
    <xf numFmtId="166" fontId="2" fillId="6" borderId="39" xfId="0" applyNumberFormat="1" applyFont="1" applyFill="1" applyBorder="1" applyAlignment="1">
      <alignment horizontal="center" vertical="top"/>
    </xf>
    <xf numFmtId="3" fontId="2" fillId="6" borderId="77" xfId="0" applyNumberFormat="1" applyFont="1" applyFill="1" applyBorder="1" applyAlignment="1">
      <alignment horizontal="center" vertical="top"/>
    </xf>
    <xf numFmtId="0" fontId="2" fillId="6" borderId="102" xfId="0" applyNumberFormat="1" applyFont="1" applyFill="1" applyBorder="1" applyAlignment="1">
      <alignment horizontal="center" vertical="top"/>
    </xf>
    <xf numFmtId="3" fontId="2" fillId="6" borderId="38" xfId="0" applyNumberFormat="1" applyFont="1" applyFill="1" applyBorder="1" applyAlignment="1">
      <alignment horizontal="center" vertical="top"/>
    </xf>
    <xf numFmtId="3" fontId="4" fillId="6" borderId="37" xfId="0" applyNumberFormat="1" applyFont="1" applyFill="1" applyBorder="1" applyAlignment="1">
      <alignment horizontal="center" vertical="top" wrapText="1"/>
    </xf>
    <xf numFmtId="0" fontId="2" fillId="6" borderId="43" xfId="0" applyNumberFormat="1" applyFont="1" applyFill="1" applyBorder="1" applyAlignment="1">
      <alignment horizontal="center" vertical="top"/>
    </xf>
    <xf numFmtId="3" fontId="5" fillId="6" borderId="71" xfId="0" applyNumberFormat="1" applyFont="1" applyFill="1" applyBorder="1" applyAlignment="1">
      <alignment horizontal="center" vertical="top" wrapText="1"/>
    </xf>
    <xf numFmtId="0" fontId="2" fillId="6" borderId="12" xfId="0" applyFont="1" applyFill="1" applyBorder="1" applyAlignment="1">
      <alignment horizontal="center" vertical="center"/>
    </xf>
    <xf numFmtId="3" fontId="5" fillId="6" borderId="73" xfId="0" applyNumberFormat="1" applyFont="1" applyFill="1" applyBorder="1" applyAlignment="1">
      <alignment horizontal="center" vertical="top" wrapText="1"/>
    </xf>
    <xf numFmtId="166" fontId="2" fillId="6" borderId="98" xfId="0" applyNumberFormat="1" applyFont="1" applyFill="1" applyBorder="1" applyAlignment="1">
      <alignment horizontal="center" vertical="top"/>
    </xf>
    <xf numFmtId="166" fontId="2" fillId="6" borderId="11" xfId="0" applyNumberFormat="1" applyFont="1" applyFill="1" applyBorder="1" applyAlignment="1">
      <alignment horizontal="center" vertical="top"/>
    </xf>
    <xf numFmtId="166" fontId="2" fillId="6" borderId="111" xfId="0" applyNumberFormat="1" applyFont="1" applyFill="1" applyBorder="1" applyAlignment="1">
      <alignment horizontal="center" vertical="top"/>
    </xf>
    <xf numFmtId="0" fontId="4" fillId="6" borderId="38" xfId="0" applyFont="1" applyFill="1" applyBorder="1" applyAlignment="1">
      <alignment horizontal="center" vertical="top" wrapText="1"/>
    </xf>
    <xf numFmtId="0" fontId="4" fillId="6" borderId="0" xfId="0" applyFont="1" applyFill="1" applyBorder="1" applyAlignment="1">
      <alignment horizontal="center" vertical="top"/>
    </xf>
    <xf numFmtId="0" fontId="4" fillId="6" borderId="16" xfId="0" applyFont="1" applyFill="1" applyBorder="1" applyAlignment="1">
      <alignment horizontal="center" vertical="top"/>
    </xf>
    <xf numFmtId="49" fontId="4" fillId="6" borderId="9" xfId="0" applyNumberFormat="1" applyFont="1" applyFill="1" applyBorder="1" applyAlignment="1">
      <alignment vertical="top"/>
    </xf>
    <xf numFmtId="0" fontId="2" fillId="10" borderId="35" xfId="0" applyFont="1" applyFill="1" applyBorder="1" applyAlignment="1">
      <alignment horizontal="center" vertical="top"/>
    </xf>
    <xf numFmtId="0" fontId="2" fillId="10" borderId="32" xfId="0" applyFont="1" applyFill="1" applyBorder="1" applyAlignment="1">
      <alignment horizontal="center" vertical="top"/>
    </xf>
    <xf numFmtId="0" fontId="2" fillId="10" borderId="48" xfId="0" applyFont="1" applyFill="1" applyBorder="1" applyAlignment="1">
      <alignment horizontal="center" vertical="top"/>
    </xf>
    <xf numFmtId="0" fontId="2" fillId="10" borderId="69" xfId="0" applyFont="1" applyFill="1" applyBorder="1" applyAlignment="1">
      <alignment horizontal="center" vertical="top"/>
    </xf>
    <xf numFmtId="0" fontId="2" fillId="10" borderId="9" xfId="0" applyFont="1" applyFill="1" applyBorder="1" applyAlignment="1">
      <alignment horizontal="center" vertical="top"/>
    </xf>
    <xf numFmtId="0" fontId="2" fillId="10" borderId="8" xfId="0" applyFont="1" applyFill="1" applyBorder="1" applyAlignment="1">
      <alignment horizontal="center" vertical="top"/>
    </xf>
    <xf numFmtId="0" fontId="2" fillId="10" borderId="40" xfId="0" applyFont="1" applyFill="1" applyBorder="1" applyAlignment="1">
      <alignment horizontal="center" vertical="top"/>
    </xf>
    <xf numFmtId="0" fontId="2" fillId="10" borderId="97" xfId="0" applyFont="1" applyFill="1" applyBorder="1" applyAlignment="1">
      <alignment horizontal="center" vertical="top"/>
    </xf>
    <xf numFmtId="3" fontId="4" fillId="0" borderId="37" xfId="0" applyNumberFormat="1" applyFont="1" applyFill="1" applyBorder="1" applyAlignment="1">
      <alignment horizontal="center" vertical="top" wrapText="1"/>
    </xf>
    <xf numFmtId="49" fontId="4" fillId="6" borderId="9" xfId="0" applyNumberFormat="1" applyFont="1" applyFill="1" applyBorder="1" applyAlignment="1">
      <alignment horizontal="center" vertical="center" wrapText="1"/>
    </xf>
    <xf numFmtId="49" fontId="4" fillId="6" borderId="48" xfId="0" applyNumberFormat="1" applyFont="1" applyFill="1" applyBorder="1" applyAlignment="1">
      <alignment horizontal="center" vertical="center" wrapText="1"/>
    </xf>
    <xf numFmtId="3" fontId="2" fillId="6" borderId="30" xfId="0" applyNumberFormat="1" applyFont="1" applyFill="1" applyBorder="1" applyAlignment="1">
      <alignment vertical="top" textRotation="90" wrapText="1"/>
    </xf>
    <xf numFmtId="3" fontId="2" fillId="6" borderId="10" xfId="0" applyNumberFormat="1" applyFont="1" applyFill="1" applyBorder="1" applyAlignment="1">
      <alignment vertical="top" textRotation="90" wrapText="1"/>
    </xf>
    <xf numFmtId="3" fontId="4" fillId="6" borderId="0" xfId="0" applyNumberFormat="1" applyFont="1" applyFill="1" applyBorder="1" applyAlignment="1">
      <alignment vertical="top" wrapText="1"/>
    </xf>
    <xf numFmtId="3" fontId="4" fillId="6" borderId="36" xfId="0" applyNumberFormat="1" applyFont="1" applyFill="1" applyBorder="1" applyAlignment="1">
      <alignment horizontal="center" vertical="top" wrapText="1"/>
    </xf>
    <xf numFmtId="3" fontId="2" fillId="6" borderId="49" xfId="0" applyNumberFormat="1" applyFont="1" applyFill="1" applyBorder="1" applyAlignment="1">
      <alignment horizontal="center" vertical="top" wrapText="1"/>
    </xf>
    <xf numFmtId="3" fontId="4" fillId="6" borderId="72" xfId="0" applyNumberFormat="1" applyFont="1" applyFill="1" applyBorder="1" applyAlignment="1">
      <alignment horizontal="center" vertical="top" wrapText="1"/>
    </xf>
    <xf numFmtId="166" fontId="4" fillId="6" borderId="88" xfId="0" applyNumberFormat="1" applyFont="1" applyFill="1" applyBorder="1" applyAlignment="1">
      <alignment horizontal="center" vertical="center" textRotation="90" wrapText="1"/>
    </xf>
    <xf numFmtId="3" fontId="2" fillId="0" borderId="88" xfId="0" applyNumberFormat="1" applyFont="1" applyFill="1" applyBorder="1" applyAlignment="1">
      <alignment vertical="top" wrapText="1"/>
    </xf>
    <xf numFmtId="3" fontId="4" fillId="0" borderId="3" xfId="0" applyNumberFormat="1" applyFont="1" applyFill="1" applyBorder="1" applyAlignment="1">
      <alignment horizontal="center" vertical="top" wrapText="1"/>
    </xf>
    <xf numFmtId="3" fontId="4" fillId="0" borderId="27" xfId="0" applyNumberFormat="1" applyFont="1" applyFill="1" applyBorder="1" applyAlignment="1">
      <alignment horizontal="center" vertical="center" textRotation="90"/>
    </xf>
    <xf numFmtId="3" fontId="4" fillId="6" borderId="16" xfId="0" applyNumberFormat="1" applyFont="1" applyFill="1" applyBorder="1" applyAlignment="1">
      <alignment horizontal="center" vertical="center"/>
    </xf>
    <xf numFmtId="3" fontId="4" fillId="6" borderId="30" xfId="0" applyNumberFormat="1" applyFont="1" applyFill="1" applyBorder="1" applyAlignment="1">
      <alignment horizontal="center" vertical="top"/>
    </xf>
    <xf numFmtId="3" fontId="4" fillId="6" borderId="71" xfId="0" applyNumberFormat="1" applyFont="1" applyFill="1" applyBorder="1" applyAlignment="1">
      <alignment horizontal="center" vertical="center" textRotation="90"/>
    </xf>
    <xf numFmtId="3" fontId="4" fillId="6" borderId="36" xfId="0" applyNumberFormat="1" applyFont="1" applyFill="1" applyBorder="1" applyAlignment="1">
      <alignment horizontal="center" vertical="center"/>
    </xf>
    <xf numFmtId="166" fontId="4" fillId="6" borderId="26" xfId="0" applyNumberFormat="1" applyFont="1" applyFill="1" applyBorder="1" applyAlignment="1">
      <alignment horizontal="center" vertical="center" textRotation="90" wrapText="1"/>
    </xf>
    <xf numFmtId="3" fontId="2" fillId="0" borderId="88" xfId="0" applyNumberFormat="1" applyFont="1" applyFill="1" applyBorder="1" applyAlignment="1">
      <alignment vertical="top"/>
    </xf>
    <xf numFmtId="3" fontId="2" fillId="6" borderId="10" xfId="0" applyNumberFormat="1" applyFont="1" applyFill="1" applyBorder="1" applyAlignment="1">
      <alignment vertical="top" wrapText="1"/>
    </xf>
    <xf numFmtId="3" fontId="2" fillId="6" borderId="71" xfId="0" applyNumberFormat="1" applyFont="1" applyFill="1" applyBorder="1" applyAlignment="1">
      <alignment horizontal="center" vertical="top" wrapText="1"/>
    </xf>
    <xf numFmtId="3" fontId="2" fillId="0" borderId="20" xfId="0" applyNumberFormat="1" applyFont="1" applyFill="1" applyBorder="1" applyAlignment="1">
      <alignment horizontal="center" vertical="top" wrapText="1"/>
    </xf>
    <xf numFmtId="3" fontId="4" fillId="6" borderId="3" xfId="0" applyNumberFormat="1" applyFont="1" applyFill="1" applyBorder="1" applyAlignment="1">
      <alignment horizontal="center" vertical="top" wrapText="1"/>
    </xf>
    <xf numFmtId="166" fontId="2" fillId="6" borderId="30" xfId="0" applyNumberFormat="1" applyFont="1" applyFill="1" applyBorder="1" applyAlignment="1">
      <alignment horizontal="center" vertical="top"/>
    </xf>
    <xf numFmtId="3" fontId="2" fillId="6" borderId="56" xfId="0" applyNumberFormat="1" applyFont="1" applyFill="1" applyBorder="1" applyAlignment="1">
      <alignment vertical="top" wrapText="1"/>
    </xf>
    <xf numFmtId="0" fontId="4" fillId="6" borderId="30" xfId="0" applyFont="1" applyFill="1" applyBorder="1" applyAlignment="1">
      <alignment horizontal="center" vertical="top" wrapText="1"/>
    </xf>
    <xf numFmtId="49" fontId="4" fillId="6" borderId="30" xfId="0" applyNumberFormat="1" applyFont="1" applyFill="1" applyBorder="1" applyAlignment="1">
      <alignment horizontal="center" vertical="center" wrapText="1"/>
    </xf>
    <xf numFmtId="49" fontId="5" fillId="6" borderId="30" xfId="0" applyNumberFormat="1" applyFont="1" applyFill="1" applyBorder="1" applyAlignment="1">
      <alignment horizontal="center" vertical="center" wrapText="1"/>
    </xf>
    <xf numFmtId="0" fontId="2" fillId="0" borderId="43" xfId="0" applyFont="1" applyBorder="1" applyAlignment="1">
      <alignment horizontal="center" vertical="top" wrapText="1"/>
    </xf>
    <xf numFmtId="0" fontId="2" fillId="6" borderId="8" xfId="0" applyFont="1" applyFill="1" applyBorder="1" applyAlignment="1">
      <alignment horizontal="center" vertical="top"/>
    </xf>
    <xf numFmtId="3" fontId="2" fillId="0" borderId="12" xfId="0" applyNumberFormat="1" applyFont="1" applyBorder="1" applyAlignment="1">
      <alignment horizontal="center" vertical="top"/>
    </xf>
    <xf numFmtId="0" fontId="2" fillId="10" borderId="68" xfId="0" applyFont="1" applyFill="1" applyBorder="1" applyAlignment="1">
      <alignment horizontal="center" vertical="top"/>
    </xf>
    <xf numFmtId="0" fontId="2" fillId="10" borderId="70" xfId="0" applyFont="1" applyFill="1" applyBorder="1" applyAlignment="1">
      <alignment horizontal="center" vertical="top"/>
    </xf>
    <xf numFmtId="49" fontId="4" fillId="6" borderId="57" xfId="0" applyNumberFormat="1" applyFont="1" applyFill="1" applyBorder="1" applyAlignment="1">
      <alignment horizontal="center" vertical="top"/>
    </xf>
    <xf numFmtId="166" fontId="3" fillId="6" borderId="16" xfId="0" applyNumberFormat="1" applyFont="1" applyFill="1" applyBorder="1" applyAlignment="1">
      <alignment horizontal="center" vertical="top"/>
    </xf>
    <xf numFmtId="0" fontId="2" fillId="6" borderId="113" xfId="0" applyFont="1" applyFill="1" applyBorder="1" applyAlignment="1">
      <alignment horizontal="left" vertical="top" wrapText="1"/>
    </xf>
    <xf numFmtId="0" fontId="2" fillId="0" borderId="102" xfId="0" applyFont="1" applyFill="1" applyBorder="1" applyAlignment="1">
      <alignment horizontal="center" vertical="top"/>
    </xf>
    <xf numFmtId="0" fontId="2" fillId="0" borderId="41" xfId="0" applyFont="1" applyFill="1" applyBorder="1" applyAlignment="1">
      <alignment horizontal="center" vertical="top"/>
    </xf>
    <xf numFmtId="0" fontId="2" fillId="6" borderId="57" xfId="0" applyFont="1" applyFill="1" applyBorder="1" applyAlignment="1">
      <alignment vertical="top"/>
    </xf>
    <xf numFmtId="3" fontId="2" fillId="6" borderId="5" xfId="0" applyNumberFormat="1" applyFont="1" applyFill="1" applyBorder="1" applyAlignment="1">
      <alignment horizontal="center" vertical="top"/>
    </xf>
    <xf numFmtId="3" fontId="2" fillId="0" borderId="16" xfId="0" applyNumberFormat="1" applyFont="1" applyFill="1" applyBorder="1" applyAlignment="1">
      <alignment vertical="top" wrapText="1"/>
    </xf>
    <xf numFmtId="3" fontId="2" fillId="6" borderId="53" xfId="0" applyNumberFormat="1" applyFont="1" applyFill="1" applyBorder="1" applyAlignment="1">
      <alignment horizontal="center" vertical="top"/>
    </xf>
    <xf numFmtId="3" fontId="2" fillId="6" borderId="30" xfId="0" applyNumberFormat="1" applyFont="1" applyFill="1" applyBorder="1" applyAlignment="1">
      <alignment horizontal="center" vertical="top"/>
    </xf>
    <xf numFmtId="3" fontId="4" fillId="0" borderId="53" xfId="0" applyNumberFormat="1" applyFont="1" applyFill="1" applyBorder="1" applyAlignment="1">
      <alignment horizontal="center" vertical="top" wrapText="1"/>
    </xf>
    <xf numFmtId="3" fontId="4" fillId="6" borderId="3" xfId="0" applyNumberFormat="1" applyFont="1" applyFill="1" applyBorder="1" applyAlignment="1">
      <alignment horizontal="left" vertical="top" wrapText="1"/>
    </xf>
    <xf numFmtId="0" fontId="2" fillId="6" borderId="43" xfId="0" applyFont="1" applyFill="1" applyBorder="1" applyAlignment="1">
      <alignment horizontal="center" vertical="center"/>
    </xf>
    <xf numFmtId="3" fontId="4" fillId="6" borderId="3" xfId="0" applyNumberFormat="1" applyFont="1" applyFill="1" applyBorder="1" applyAlignment="1">
      <alignment horizontal="center" vertical="top"/>
    </xf>
    <xf numFmtId="3" fontId="2" fillId="6" borderId="116" xfId="0" applyNumberFormat="1" applyFont="1" applyFill="1" applyBorder="1" applyAlignment="1">
      <alignment vertical="top" wrapText="1"/>
    </xf>
    <xf numFmtId="3" fontId="2" fillId="6" borderId="113" xfId="0" applyNumberFormat="1" applyFont="1" applyFill="1" applyBorder="1" applyAlignment="1">
      <alignment vertical="top" wrapText="1"/>
    </xf>
    <xf numFmtId="3" fontId="2" fillId="6" borderId="113" xfId="0" applyNumberFormat="1" applyFont="1" applyFill="1" applyBorder="1" applyAlignment="1">
      <alignment horizontal="left" vertical="top" wrapText="1"/>
    </xf>
    <xf numFmtId="0" fontId="2" fillId="6" borderId="42" xfId="0" applyFont="1" applyFill="1" applyBorder="1" applyAlignment="1">
      <alignment vertical="top" wrapText="1"/>
    </xf>
    <xf numFmtId="0" fontId="2" fillId="6" borderId="28" xfId="0" applyFont="1" applyFill="1" applyBorder="1" applyAlignment="1">
      <alignment vertical="top" wrapText="1"/>
    </xf>
    <xf numFmtId="0" fontId="2" fillId="6" borderId="31" xfId="0" applyFont="1" applyFill="1" applyBorder="1" applyAlignment="1">
      <alignment vertical="top" wrapText="1"/>
    </xf>
    <xf numFmtId="166" fontId="2" fillId="6" borderId="42" xfId="0" applyNumberFormat="1" applyFont="1" applyFill="1" applyBorder="1" applyAlignment="1">
      <alignment horizontal="center" vertical="top"/>
    </xf>
    <xf numFmtId="0" fontId="2" fillId="0" borderId="35" xfId="0" applyFont="1" applyBorder="1" applyAlignment="1">
      <alignment horizontal="center" vertical="top"/>
    </xf>
    <xf numFmtId="166" fontId="2" fillId="6" borderId="115" xfId="0" applyNumberFormat="1" applyFont="1" applyFill="1" applyBorder="1" applyAlignment="1">
      <alignment horizontal="center" vertical="top"/>
    </xf>
    <xf numFmtId="3" fontId="2" fillId="6" borderId="43" xfId="0" applyNumberFormat="1" applyFont="1" applyFill="1" applyBorder="1" applyAlignment="1">
      <alignment horizontal="center" vertical="center" wrapText="1"/>
    </xf>
    <xf numFmtId="3" fontId="4" fillId="9" borderId="43" xfId="0" applyNumberFormat="1" applyFont="1" applyFill="1" applyBorder="1" applyAlignment="1">
      <alignment horizontal="center" vertical="top"/>
    </xf>
    <xf numFmtId="3" fontId="2" fillId="6" borderId="37" xfId="0" applyNumberFormat="1" applyFont="1" applyFill="1" applyBorder="1" applyAlignment="1">
      <alignment vertical="top"/>
    </xf>
    <xf numFmtId="0" fontId="2" fillId="0" borderId="43" xfId="0" applyFont="1" applyBorder="1" applyAlignment="1">
      <alignment horizontal="center" vertical="top"/>
    </xf>
    <xf numFmtId="165" fontId="2" fillId="6" borderId="32" xfId="0" applyNumberFormat="1" applyFont="1" applyFill="1" applyBorder="1" applyAlignment="1">
      <alignment horizontal="center" vertical="center"/>
    </xf>
    <xf numFmtId="165" fontId="2" fillId="6" borderId="43" xfId="0" applyNumberFormat="1" applyFont="1" applyFill="1" applyBorder="1" applyAlignment="1">
      <alignment horizontal="center" vertical="center"/>
    </xf>
    <xf numFmtId="0" fontId="4" fillId="0" borderId="52" xfId="0" applyFont="1" applyBorder="1" applyAlignment="1">
      <alignment horizontal="center" vertical="center" wrapText="1"/>
    </xf>
    <xf numFmtId="0" fontId="11" fillId="0" borderId="12" xfId="0" applyFont="1" applyBorder="1" applyAlignment="1">
      <alignment vertical="top" wrapText="1"/>
    </xf>
    <xf numFmtId="0" fontId="2" fillId="0" borderId="88" xfId="0" applyFont="1" applyBorder="1" applyAlignment="1">
      <alignment vertical="top"/>
    </xf>
    <xf numFmtId="0" fontId="4" fillId="6" borderId="0" xfId="0" applyFont="1" applyFill="1" applyBorder="1" applyAlignment="1">
      <alignment horizontal="center" vertical="top" wrapText="1"/>
    </xf>
    <xf numFmtId="3" fontId="2" fillId="6" borderId="102" xfId="0" applyNumberFormat="1" applyFont="1" applyFill="1" applyBorder="1" applyAlignment="1">
      <alignment horizontal="center" vertical="top" wrapText="1"/>
    </xf>
    <xf numFmtId="3" fontId="2" fillId="6" borderId="103" xfId="0" applyNumberFormat="1" applyFont="1" applyFill="1" applyBorder="1" applyAlignment="1">
      <alignment horizontal="center" vertical="top" wrapText="1"/>
    </xf>
    <xf numFmtId="0" fontId="15" fillId="0" borderId="0" xfId="0" applyFont="1" applyAlignment="1">
      <alignment vertical="top" wrapText="1"/>
    </xf>
    <xf numFmtId="3" fontId="2" fillId="6" borderId="45" xfId="0" applyNumberFormat="1" applyFont="1" applyFill="1" applyBorder="1" applyAlignment="1">
      <alignment horizontal="center" vertical="top" wrapText="1"/>
    </xf>
    <xf numFmtId="3" fontId="2" fillId="6" borderId="16" xfId="0" applyNumberFormat="1" applyFont="1" applyFill="1" applyBorder="1" applyAlignment="1">
      <alignment horizontal="center" vertical="top"/>
    </xf>
    <xf numFmtId="3" fontId="2" fillId="6" borderId="13" xfId="0" applyNumberFormat="1" applyFont="1" applyFill="1" applyBorder="1" applyAlignment="1">
      <alignment horizontal="center" vertical="top"/>
    </xf>
    <xf numFmtId="3" fontId="2" fillId="6" borderId="40" xfId="0" applyNumberFormat="1" applyFont="1" applyFill="1" applyBorder="1" applyAlignment="1">
      <alignment horizontal="center" vertical="top"/>
    </xf>
    <xf numFmtId="3" fontId="2" fillId="6" borderId="37" xfId="0" applyNumberFormat="1" applyFont="1" applyFill="1" applyBorder="1" applyAlignment="1">
      <alignment horizontal="center" vertical="top"/>
    </xf>
    <xf numFmtId="3" fontId="2" fillId="6" borderId="97" xfId="0" applyNumberFormat="1" applyFont="1" applyFill="1" applyBorder="1" applyAlignment="1">
      <alignment horizontal="center" vertical="top"/>
    </xf>
    <xf numFmtId="3" fontId="2" fillId="0" borderId="78" xfId="0" applyNumberFormat="1" applyFont="1" applyBorder="1" applyAlignment="1">
      <alignment horizontal="center" vertical="center"/>
    </xf>
    <xf numFmtId="3" fontId="2" fillId="0" borderId="7" xfId="0" applyNumberFormat="1" applyFont="1" applyBorder="1" applyAlignment="1">
      <alignment horizontal="center" vertical="center"/>
    </xf>
    <xf numFmtId="3" fontId="2" fillId="6" borderId="68" xfId="0" applyNumberFormat="1" applyFont="1" applyFill="1" applyBorder="1" applyAlignment="1">
      <alignment horizontal="center" vertical="top"/>
    </xf>
    <xf numFmtId="3" fontId="2" fillId="6" borderId="32" xfId="0" applyNumberFormat="1" applyFont="1" applyFill="1" applyBorder="1" applyAlignment="1">
      <alignment horizontal="center" vertical="top"/>
    </xf>
    <xf numFmtId="0" fontId="2" fillId="0" borderId="92" xfId="0" applyFont="1" applyFill="1" applyBorder="1" applyAlignment="1">
      <alignment horizontal="center" vertical="top"/>
    </xf>
    <xf numFmtId="0" fontId="2" fillId="6" borderId="35" xfId="0" applyFont="1" applyFill="1" applyBorder="1" applyAlignment="1">
      <alignment horizontal="center" vertical="center"/>
    </xf>
    <xf numFmtId="0" fontId="2" fillId="6" borderId="114" xfId="0" applyFont="1" applyFill="1" applyBorder="1" applyAlignment="1">
      <alignment horizontal="left" vertical="top" wrapText="1"/>
    </xf>
    <xf numFmtId="0" fontId="2" fillId="0" borderId="76" xfId="0" applyFont="1" applyFill="1" applyBorder="1" applyAlignment="1">
      <alignment horizontal="center" vertical="top"/>
    </xf>
    <xf numFmtId="166" fontId="2" fillId="0" borderId="0" xfId="0" applyNumberFormat="1" applyFont="1" applyFill="1" applyBorder="1" applyAlignment="1">
      <alignment horizontal="center" vertical="top"/>
    </xf>
    <xf numFmtId="166" fontId="2" fillId="6" borderId="31" xfId="0" applyNumberFormat="1" applyFont="1" applyFill="1" applyBorder="1" applyAlignment="1">
      <alignment horizontal="center" vertical="top"/>
    </xf>
    <xf numFmtId="166" fontId="2" fillId="6" borderId="109" xfId="0" applyNumberFormat="1" applyFont="1" applyFill="1" applyBorder="1" applyAlignment="1">
      <alignment horizontal="center" vertical="top"/>
    </xf>
    <xf numFmtId="166" fontId="2" fillId="6" borderId="0" xfId="0" applyNumberFormat="1" applyFont="1" applyFill="1" applyAlignment="1">
      <alignment horizontal="center" vertical="top"/>
    </xf>
    <xf numFmtId="166" fontId="2" fillId="6" borderId="29" xfId="0" applyNumberFormat="1" applyFont="1" applyFill="1" applyBorder="1" applyAlignment="1">
      <alignment horizontal="center" vertical="top"/>
    </xf>
    <xf numFmtId="166" fontId="3" fillId="6" borderId="0" xfId="0" applyNumberFormat="1" applyFont="1" applyFill="1" applyAlignment="1">
      <alignment horizontal="center" vertical="top"/>
    </xf>
    <xf numFmtId="3" fontId="4" fillId="0" borderId="0" xfId="0" applyNumberFormat="1" applyFont="1" applyAlignment="1">
      <alignment horizontal="center" vertical="top" wrapText="1"/>
    </xf>
    <xf numFmtId="0" fontId="14" fillId="0" borderId="0" xfId="0" applyFont="1" applyAlignment="1">
      <alignment vertical="top" wrapText="1"/>
    </xf>
    <xf numFmtId="0" fontId="2" fillId="6" borderId="0" xfId="0" applyFont="1" applyFill="1" applyAlignment="1">
      <alignment vertical="top"/>
    </xf>
    <xf numFmtId="166" fontId="2" fillId="6" borderId="72" xfId="0" applyNumberFormat="1" applyFont="1" applyFill="1" applyBorder="1" applyAlignment="1">
      <alignment horizontal="center" vertical="top"/>
    </xf>
    <xf numFmtId="166" fontId="3" fillId="6" borderId="8" xfId="0" applyNumberFormat="1" applyFont="1" applyFill="1" applyBorder="1" applyAlignment="1">
      <alignment horizontal="center" vertical="top"/>
    </xf>
    <xf numFmtId="166" fontId="3" fillId="6" borderId="53" xfId="0" applyNumberFormat="1" applyFont="1" applyFill="1" applyBorder="1" applyAlignment="1">
      <alignment horizontal="center" vertical="top"/>
    </xf>
    <xf numFmtId="0" fontId="2" fillId="6" borderId="84" xfId="0" applyFont="1" applyFill="1" applyBorder="1" applyAlignment="1">
      <alignment horizontal="center" vertical="top"/>
    </xf>
    <xf numFmtId="0" fontId="2" fillId="6" borderId="75" xfId="0" applyFont="1" applyFill="1" applyBorder="1" applyAlignment="1">
      <alignment horizontal="center" vertical="top"/>
    </xf>
    <xf numFmtId="166" fontId="4" fillId="6" borderId="13" xfId="0" applyNumberFormat="1" applyFont="1" applyFill="1" applyBorder="1" applyAlignment="1">
      <alignment horizontal="center" vertical="top"/>
    </xf>
    <xf numFmtId="166" fontId="4" fillId="6" borderId="46" xfId="0" applyNumberFormat="1" applyFont="1" applyFill="1" applyBorder="1" applyAlignment="1">
      <alignment horizontal="center" vertical="top"/>
    </xf>
    <xf numFmtId="166" fontId="3" fillId="6" borderId="97" xfId="0" applyNumberFormat="1" applyFont="1" applyFill="1" applyBorder="1" applyAlignment="1">
      <alignment horizontal="center" vertical="top"/>
    </xf>
    <xf numFmtId="166" fontId="4" fillId="6" borderId="0" xfId="0" applyNumberFormat="1" applyFont="1" applyFill="1" applyBorder="1" applyAlignment="1">
      <alignment horizontal="center" vertical="top"/>
    </xf>
    <xf numFmtId="166" fontId="7" fillId="6" borderId="57" xfId="0" applyNumberFormat="1" applyFont="1" applyFill="1" applyBorder="1" applyAlignment="1">
      <alignment horizontal="center" vertical="top" wrapText="1"/>
    </xf>
    <xf numFmtId="166" fontId="4" fillId="6" borderId="9" xfId="0" applyNumberFormat="1" applyFont="1" applyFill="1" applyBorder="1" applyAlignment="1">
      <alignment horizontal="center" vertical="top"/>
    </xf>
    <xf numFmtId="166" fontId="7" fillId="6" borderId="9" xfId="0" applyNumberFormat="1" applyFont="1" applyFill="1" applyBorder="1" applyAlignment="1">
      <alignment horizontal="center" vertical="top" wrapText="1"/>
    </xf>
    <xf numFmtId="166" fontId="4" fillId="6" borderId="30" xfId="0" applyNumberFormat="1" applyFont="1" applyFill="1" applyBorder="1" applyAlignment="1">
      <alignment horizontal="center" vertical="top"/>
    </xf>
    <xf numFmtId="0" fontId="2" fillId="6" borderId="13" xfId="0" applyFont="1" applyFill="1" applyBorder="1" applyAlignment="1">
      <alignment horizontal="center" vertical="center"/>
    </xf>
    <xf numFmtId="165" fontId="2" fillId="6" borderId="48" xfId="0" applyNumberFormat="1" applyFont="1" applyFill="1" applyBorder="1" applyAlignment="1">
      <alignment horizontal="center" vertical="center"/>
    </xf>
    <xf numFmtId="0" fontId="2" fillId="6" borderId="16" xfId="0" applyFont="1" applyFill="1" applyBorder="1" applyAlignment="1">
      <alignment horizontal="center" vertical="center"/>
    </xf>
    <xf numFmtId="165" fontId="2" fillId="6" borderId="71" xfId="0" applyNumberFormat="1" applyFont="1" applyFill="1" applyBorder="1" applyAlignment="1">
      <alignment horizontal="center" vertical="center"/>
    </xf>
    <xf numFmtId="166" fontId="4" fillId="9" borderId="117" xfId="0" applyNumberFormat="1" applyFont="1" applyFill="1" applyBorder="1" applyAlignment="1">
      <alignment horizontal="center" vertical="top"/>
    </xf>
    <xf numFmtId="166" fontId="2" fillId="6" borderId="6" xfId="0" applyNumberFormat="1" applyFont="1" applyFill="1" applyBorder="1" applyAlignment="1">
      <alignment horizontal="center" vertical="top"/>
    </xf>
    <xf numFmtId="166" fontId="9" fillId="6" borderId="32" xfId="0" applyNumberFormat="1" applyFont="1" applyFill="1" applyBorder="1" applyAlignment="1">
      <alignment horizontal="center" vertical="top"/>
    </xf>
    <xf numFmtId="166" fontId="4" fillId="6" borderId="8" xfId="0" applyNumberFormat="1" applyFont="1" applyFill="1" applyBorder="1" applyAlignment="1">
      <alignment horizontal="center" vertical="top"/>
    </xf>
    <xf numFmtId="166" fontId="9" fillId="6" borderId="35" xfId="0" applyNumberFormat="1" applyFont="1" applyFill="1" applyBorder="1" applyAlignment="1">
      <alignment horizontal="center" vertical="top"/>
    </xf>
    <xf numFmtId="166" fontId="7" fillId="6" borderId="50" xfId="0" applyNumberFormat="1" applyFont="1" applyFill="1" applyBorder="1" applyAlignment="1">
      <alignment horizontal="center" vertical="top" wrapText="1"/>
    </xf>
    <xf numFmtId="166" fontId="2" fillId="0" borderId="6" xfId="0" applyNumberFormat="1" applyFont="1" applyFill="1" applyBorder="1" applyAlignment="1">
      <alignment horizontal="center" vertical="top"/>
    </xf>
    <xf numFmtId="166" fontId="3" fillId="6" borderId="32" xfId="0" applyNumberFormat="1" applyFont="1" applyFill="1" applyBorder="1" applyAlignment="1">
      <alignment horizontal="center" vertical="top"/>
    </xf>
    <xf numFmtId="49" fontId="2" fillId="6" borderId="96" xfId="0" applyNumberFormat="1" applyFont="1" applyFill="1" applyBorder="1" applyAlignment="1">
      <alignment horizontal="center" vertical="top" wrapText="1"/>
    </xf>
    <xf numFmtId="3" fontId="2" fillId="6" borderId="36" xfId="0" applyNumberFormat="1" applyFont="1" applyFill="1" applyBorder="1" applyAlignment="1">
      <alignment horizontal="center" vertical="top"/>
    </xf>
    <xf numFmtId="49" fontId="2" fillId="6" borderId="96" xfId="0" applyNumberFormat="1" applyFont="1" applyFill="1" applyBorder="1" applyAlignment="1">
      <alignment horizontal="center" vertical="top"/>
    </xf>
    <xf numFmtId="49" fontId="2" fillId="6" borderId="80" xfId="0" applyNumberFormat="1" applyFont="1" applyFill="1" applyBorder="1" applyAlignment="1">
      <alignment horizontal="center" vertical="top"/>
    </xf>
    <xf numFmtId="0" fontId="2" fillId="6" borderId="75" xfId="0" applyNumberFormat="1" applyFont="1" applyFill="1" applyBorder="1" applyAlignment="1">
      <alignment horizontal="center" vertical="top"/>
    </xf>
    <xf numFmtId="0" fontId="2" fillId="6" borderId="107" xfId="0" applyNumberFormat="1" applyFont="1" applyFill="1" applyBorder="1" applyAlignment="1">
      <alignment horizontal="center" vertical="top"/>
    </xf>
    <xf numFmtId="0" fontId="2" fillId="6" borderId="93" xfId="0" applyNumberFormat="1" applyFont="1" applyFill="1" applyBorder="1" applyAlignment="1">
      <alignment horizontal="center" vertical="top" wrapText="1"/>
    </xf>
    <xf numFmtId="0" fontId="2" fillId="6" borderId="94" xfId="0" applyNumberFormat="1" applyFont="1" applyFill="1" applyBorder="1" applyAlignment="1">
      <alignment horizontal="center" vertical="top" wrapText="1"/>
    </xf>
    <xf numFmtId="3" fontId="2" fillId="6" borderId="49" xfId="0" applyNumberFormat="1" applyFont="1" applyFill="1" applyBorder="1" applyAlignment="1">
      <alignment horizontal="center" vertical="top"/>
    </xf>
    <xf numFmtId="3" fontId="3" fillId="6" borderId="82" xfId="0" applyNumberFormat="1" applyFont="1" applyFill="1" applyBorder="1" applyAlignment="1">
      <alignment horizontal="center" vertical="top" wrapText="1"/>
    </xf>
    <xf numFmtId="0" fontId="2" fillId="0" borderId="8" xfId="0" applyFont="1" applyBorder="1" applyAlignment="1">
      <alignment vertical="top"/>
    </xf>
    <xf numFmtId="166" fontId="4" fillId="6" borderId="48" xfId="0" applyNumberFormat="1" applyFont="1" applyFill="1" applyBorder="1" applyAlignment="1">
      <alignment horizontal="center" vertical="top"/>
    </xf>
    <xf numFmtId="166" fontId="4" fillId="6" borderId="71" xfId="0" applyNumberFormat="1" applyFont="1" applyFill="1" applyBorder="1" applyAlignment="1">
      <alignment horizontal="center" vertical="top"/>
    </xf>
    <xf numFmtId="0" fontId="2" fillId="0" borderId="79" xfId="0" applyFont="1" applyBorder="1" applyAlignment="1">
      <alignment horizontal="center" vertical="center" textRotation="90"/>
    </xf>
    <xf numFmtId="3" fontId="2" fillId="0" borderId="49" xfId="0" applyNumberFormat="1" applyFont="1" applyBorder="1" applyAlignment="1">
      <alignment horizontal="center" vertical="center"/>
    </xf>
    <xf numFmtId="0" fontId="2" fillId="6" borderId="11" xfId="0" applyFont="1" applyFill="1" applyBorder="1" applyAlignment="1">
      <alignment horizontal="left" vertical="top" wrapText="1"/>
    </xf>
    <xf numFmtId="3" fontId="2" fillId="6" borderId="109" xfId="0" applyNumberFormat="1" applyFont="1" applyFill="1" applyBorder="1" applyAlignment="1">
      <alignment vertical="top" wrapText="1"/>
    </xf>
    <xf numFmtId="3" fontId="2" fillId="6" borderId="11" xfId="0" applyNumberFormat="1" applyFont="1" applyFill="1" applyBorder="1" applyAlignment="1">
      <alignment vertical="top" wrapText="1"/>
    </xf>
    <xf numFmtId="0" fontId="2" fillId="6" borderId="113" xfId="0" applyFont="1" applyFill="1" applyBorder="1" applyAlignment="1">
      <alignment vertical="top" wrapText="1"/>
    </xf>
    <xf numFmtId="0" fontId="2" fillId="6" borderId="11" xfId="0" applyFont="1" applyFill="1" applyBorder="1" applyAlignment="1">
      <alignment vertical="top" wrapText="1"/>
    </xf>
    <xf numFmtId="0" fontId="2" fillId="6" borderId="115" xfId="0" applyFont="1" applyFill="1" applyBorder="1" applyAlignment="1">
      <alignment horizontal="left" vertical="top" wrapText="1"/>
    </xf>
    <xf numFmtId="0" fontId="2" fillId="6" borderId="109" xfId="0" applyFont="1" applyFill="1" applyBorder="1" applyAlignment="1">
      <alignment vertical="top" wrapText="1"/>
    </xf>
    <xf numFmtId="0" fontId="2" fillId="6" borderId="116" xfId="0" applyFont="1" applyFill="1" applyBorder="1" applyAlignment="1">
      <alignment vertical="top" wrapText="1"/>
    </xf>
    <xf numFmtId="0" fontId="2" fillId="6" borderId="115" xfId="0" applyFont="1" applyFill="1" applyBorder="1" applyAlignment="1">
      <alignment vertical="top" wrapText="1"/>
    </xf>
    <xf numFmtId="0" fontId="2" fillId="6" borderId="50" xfId="0" applyNumberFormat="1" applyFont="1" applyFill="1" applyBorder="1" applyAlignment="1">
      <alignment horizontal="center" vertical="top"/>
    </xf>
    <xf numFmtId="0" fontId="2" fillId="6" borderId="104" xfId="0" applyNumberFormat="1" applyFont="1" applyFill="1" applyBorder="1" applyAlignment="1">
      <alignment horizontal="center" vertical="top" wrapText="1"/>
    </xf>
    <xf numFmtId="3" fontId="2" fillId="6" borderId="50" xfId="0" applyNumberFormat="1" applyFont="1" applyFill="1" applyBorder="1" applyAlignment="1">
      <alignment horizontal="center" vertical="top"/>
    </xf>
    <xf numFmtId="3" fontId="2" fillId="6" borderId="15" xfId="0" applyNumberFormat="1" applyFont="1" applyFill="1" applyBorder="1" applyAlignment="1">
      <alignment horizontal="center" vertical="top"/>
    </xf>
    <xf numFmtId="3" fontId="2" fillId="6" borderId="122" xfId="0" applyNumberFormat="1" applyFont="1" applyFill="1" applyBorder="1" applyAlignment="1">
      <alignment horizontal="center" vertical="top"/>
    </xf>
    <xf numFmtId="0" fontId="2" fillId="6" borderId="76" xfId="0" applyNumberFormat="1" applyFont="1" applyFill="1" applyBorder="1" applyAlignment="1">
      <alignment horizontal="center" vertical="top"/>
    </xf>
    <xf numFmtId="49" fontId="2" fillId="6" borderId="41" xfId="0" applyNumberFormat="1" applyFont="1" applyFill="1" applyBorder="1" applyAlignment="1">
      <alignment horizontal="center" vertical="top"/>
    </xf>
    <xf numFmtId="0" fontId="2" fillId="6" borderId="35" xfId="0" applyNumberFormat="1" applyFont="1" applyFill="1" applyBorder="1" applyAlignment="1">
      <alignment horizontal="center" vertical="top"/>
    </xf>
    <xf numFmtId="0" fontId="3" fillId="6" borderId="76" xfId="0" applyNumberFormat="1" applyFont="1" applyFill="1" applyBorder="1" applyAlignment="1">
      <alignment horizontal="center" vertical="top" wrapText="1"/>
    </xf>
    <xf numFmtId="0" fontId="2" fillId="6" borderId="77" xfId="0" applyNumberFormat="1" applyFont="1" applyFill="1" applyBorder="1" applyAlignment="1">
      <alignment horizontal="center" vertical="top" wrapText="1"/>
    </xf>
    <xf numFmtId="3" fontId="7" fillId="6" borderId="43" xfId="0" applyNumberFormat="1" applyFont="1" applyFill="1" applyBorder="1" applyAlignment="1">
      <alignment horizontal="center" vertical="top"/>
    </xf>
    <xf numFmtId="3" fontId="3" fillId="6" borderId="56" xfId="0" applyNumberFormat="1" applyFont="1" applyFill="1" applyBorder="1" applyAlignment="1">
      <alignment horizontal="center" vertical="top" wrapText="1"/>
    </xf>
    <xf numFmtId="166" fontId="13" fillId="6" borderId="74" xfId="0" applyNumberFormat="1" applyFont="1" applyFill="1" applyBorder="1" applyAlignment="1">
      <alignment horizontal="left" vertical="top" wrapText="1"/>
    </xf>
    <xf numFmtId="3" fontId="2" fillId="6" borderId="56" xfId="0" applyNumberFormat="1" applyFont="1" applyFill="1" applyBorder="1" applyAlignment="1">
      <alignment horizontal="center" vertical="top"/>
    </xf>
    <xf numFmtId="3" fontId="2" fillId="0" borderId="6" xfId="0" applyNumberFormat="1" applyFont="1" applyBorder="1" applyAlignment="1">
      <alignment vertical="top" wrapText="1"/>
    </xf>
    <xf numFmtId="166" fontId="4" fillId="9" borderId="79" xfId="0" applyNumberFormat="1" applyFont="1" applyFill="1" applyBorder="1" applyAlignment="1">
      <alignment horizontal="center" vertical="top"/>
    </xf>
    <xf numFmtId="3" fontId="2" fillId="0" borderId="74" xfId="0" applyNumberFormat="1" applyFont="1" applyBorder="1" applyAlignment="1">
      <alignment vertical="top" wrapText="1"/>
    </xf>
    <xf numFmtId="166" fontId="4" fillId="9" borderId="25" xfId="0" applyNumberFormat="1" applyFont="1" applyFill="1" applyBorder="1" applyAlignment="1">
      <alignment horizontal="center" vertical="center"/>
    </xf>
    <xf numFmtId="166" fontId="3" fillId="6" borderId="38" xfId="0" applyNumberFormat="1" applyFont="1" applyFill="1" applyBorder="1" applyAlignment="1">
      <alignment horizontal="center" vertical="top"/>
    </xf>
    <xf numFmtId="166" fontId="4" fillId="6" borderId="32" xfId="0" applyNumberFormat="1" applyFont="1" applyFill="1" applyBorder="1" applyAlignment="1">
      <alignment horizontal="center" vertical="center"/>
    </xf>
    <xf numFmtId="166" fontId="4" fillId="6" borderId="48" xfId="0" applyNumberFormat="1" applyFont="1" applyFill="1" applyBorder="1" applyAlignment="1">
      <alignment horizontal="center" vertical="center"/>
    </xf>
    <xf numFmtId="166" fontId="4" fillId="6" borderId="71" xfId="0" applyNumberFormat="1" applyFont="1" applyFill="1" applyBorder="1" applyAlignment="1">
      <alignment horizontal="center" vertical="center"/>
    </xf>
    <xf numFmtId="166" fontId="4" fillId="9" borderId="87" xfId="0" applyNumberFormat="1" applyFont="1" applyFill="1" applyBorder="1" applyAlignment="1">
      <alignment horizontal="center" vertical="center"/>
    </xf>
    <xf numFmtId="166" fontId="4" fillId="5" borderId="65" xfId="0" applyNumberFormat="1" applyFont="1" applyFill="1" applyBorder="1" applyAlignment="1">
      <alignment horizontal="center" vertical="top"/>
    </xf>
    <xf numFmtId="166" fontId="4" fillId="9" borderId="117" xfId="0" applyNumberFormat="1" applyFont="1" applyFill="1" applyBorder="1" applyAlignment="1">
      <alignment horizontal="center" vertical="center"/>
    </xf>
    <xf numFmtId="166" fontId="3" fillId="6" borderId="84" xfId="0" applyNumberFormat="1" applyFont="1" applyFill="1" applyBorder="1" applyAlignment="1">
      <alignment horizontal="center" vertical="top"/>
    </xf>
    <xf numFmtId="166" fontId="3" fillId="6" borderId="75" xfId="0" applyNumberFormat="1" applyFont="1" applyFill="1" applyBorder="1" applyAlignment="1">
      <alignment horizontal="center" vertical="top"/>
    </xf>
    <xf numFmtId="0" fontId="11" fillId="6" borderId="31" xfId="0" applyFont="1" applyFill="1" applyBorder="1" applyAlignment="1">
      <alignment vertical="top" wrapText="1"/>
    </xf>
    <xf numFmtId="0" fontId="6" fillId="6" borderId="35" xfId="0" applyFont="1" applyFill="1" applyBorder="1" applyAlignment="1">
      <alignment horizontal="center" vertical="top"/>
    </xf>
    <xf numFmtId="0" fontId="7" fillId="6" borderId="42" xfId="0" applyFont="1" applyFill="1" applyBorder="1" applyAlignment="1">
      <alignment horizontal="left" vertical="top" wrapText="1"/>
    </xf>
    <xf numFmtId="166" fontId="13" fillId="6" borderId="22" xfId="0" applyNumberFormat="1" applyFont="1" applyFill="1" applyBorder="1" applyAlignment="1">
      <alignment horizontal="left" vertical="top" wrapText="1"/>
    </xf>
    <xf numFmtId="3" fontId="2" fillId="6" borderId="6" xfId="0" applyNumberFormat="1" applyFont="1" applyFill="1" applyBorder="1" applyAlignment="1">
      <alignment vertical="top" wrapText="1"/>
    </xf>
    <xf numFmtId="3" fontId="2" fillId="0" borderId="42" xfId="0" applyNumberFormat="1" applyFont="1" applyBorder="1" applyAlignment="1">
      <alignment vertical="top" wrapText="1"/>
    </xf>
    <xf numFmtId="166" fontId="4" fillId="6" borderId="69" xfId="0" applyNumberFormat="1" applyFont="1" applyFill="1" applyBorder="1" applyAlignment="1">
      <alignment horizontal="center" vertical="top"/>
    </xf>
    <xf numFmtId="0" fontId="2" fillId="6" borderId="103" xfId="0" applyFont="1" applyFill="1" applyBorder="1" applyAlignment="1">
      <alignment horizontal="center" vertical="top"/>
    </xf>
    <xf numFmtId="0" fontId="2" fillId="6" borderId="95" xfId="0" applyFont="1" applyFill="1" applyBorder="1" applyAlignment="1">
      <alignment vertical="top"/>
    </xf>
    <xf numFmtId="0" fontId="2" fillId="6" borderId="87" xfId="0" applyFont="1" applyFill="1" applyBorder="1" applyAlignment="1">
      <alignment vertical="top"/>
    </xf>
    <xf numFmtId="0" fontId="2" fillId="10" borderId="43" xfId="0" applyFont="1" applyFill="1" applyBorder="1" applyAlignment="1">
      <alignment horizontal="center" vertical="top"/>
    </xf>
    <xf numFmtId="166" fontId="4" fillId="3" borderId="63" xfId="0" applyNumberFormat="1" applyFont="1" applyFill="1" applyBorder="1" applyAlignment="1">
      <alignment horizontal="center" vertical="top"/>
    </xf>
    <xf numFmtId="165" fontId="2" fillId="6" borderId="35" xfId="0" applyNumberFormat="1" applyFont="1" applyFill="1" applyBorder="1" applyAlignment="1">
      <alignment horizontal="center" vertical="center"/>
    </xf>
    <xf numFmtId="165" fontId="2" fillId="6" borderId="12" xfId="0" applyNumberFormat="1" applyFont="1" applyFill="1" applyBorder="1" applyAlignment="1">
      <alignment horizontal="center" vertical="center"/>
    </xf>
    <xf numFmtId="0" fontId="2" fillId="6" borderId="34" xfId="0" applyNumberFormat="1" applyFont="1" applyFill="1" applyBorder="1" applyAlignment="1">
      <alignment horizontal="center" vertical="top"/>
    </xf>
    <xf numFmtId="0" fontId="2" fillId="6" borderId="32" xfId="0" applyNumberFormat="1" applyFont="1" applyFill="1" applyBorder="1" applyAlignment="1">
      <alignment horizontal="center" vertical="top"/>
    </xf>
    <xf numFmtId="0" fontId="2" fillId="6" borderId="48" xfId="0" applyNumberFormat="1" applyFont="1" applyFill="1" applyBorder="1" applyAlignment="1">
      <alignment horizontal="center" vertical="top"/>
    </xf>
    <xf numFmtId="0" fontId="2" fillId="0" borderId="68" xfId="0" applyFont="1" applyFill="1" applyBorder="1" applyAlignment="1">
      <alignment horizontal="center" vertical="top"/>
    </xf>
    <xf numFmtId="0" fontId="2" fillId="0" borderId="70" xfId="0" applyFont="1" applyFill="1" applyBorder="1" applyAlignment="1">
      <alignment horizontal="center" vertical="top"/>
    </xf>
    <xf numFmtId="0" fontId="2" fillId="6" borderId="25" xfId="0" applyFont="1" applyFill="1" applyBorder="1" applyAlignment="1">
      <alignment vertical="top"/>
    </xf>
    <xf numFmtId="0" fontId="2" fillId="10" borderId="58" xfId="0" applyFont="1" applyFill="1" applyBorder="1" applyAlignment="1">
      <alignment horizontal="center" vertical="center"/>
    </xf>
    <xf numFmtId="0" fontId="2" fillId="10" borderId="34" xfId="0" applyFont="1" applyFill="1" applyBorder="1" applyAlignment="1">
      <alignment horizontal="center" vertical="top"/>
    </xf>
    <xf numFmtId="0" fontId="2" fillId="10" borderId="96" xfId="0" applyFont="1" applyFill="1" applyBorder="1" applyAlignment="1">
      <alignment horizontal="center" vertical="top"/>
    </xf>
    <xf numFmtId="0" fontId="2" fillId="10" borderId="37" xfId="0" applyFont="1" applyFill="1" applyBorder="1" applyAlignment="1">
      <alignment horizontal="center" vertical="center"/>
    </xf>
    <xf numFmtId="3" fontId="2" fillId="6" borderId="89" xfId="0" applyNumberFormat="1" applyFont="1" applyFill="1" applyBorder="1" applyAlignment="1">
      <alignment vertical="top"/>
    </xf>
    <xf numFmtId="3" fontId="2" fillId="6" borderId="11" xfId="0" applyNumberFormat="1" applyFont="1" applyFill="1" applyBorder="1" applyAlignment="1">
      <alignment vertical="top"/>
    </xf>
    <xf numFmtId="3" fontId="2" fillId="6" borderId="117" xfId="0" applyNumberFormat="1" applyFont="1" applyFill="1" applyBorder="1" applyAlignment="1">
      <alignment vertical="top"/>
    </xf>
    <xf numFmtId="3" fontId="2" fillId="0" borderId="6" xfId="0" applyNumberFormat="1" applyFont="1" applyFill="1" applyBorder="1" applyAlignment="1">
      <alignment vertical="top" wrapText="1"/>
    </xf>
    <xf numFmtId="3" fontId="2" fillId="6" borderId="115" xfId="0" applyNumberFormat="1" applyFont="1" applyFill="1" applyBorder="1" applyAlignment="1">
      <alignment vertical="top" wrapText="1"/>
    </xf>
    <xf numFmtId="3" fontId="13" fillId="6" borderId="31" xfId="0" applyNumberFormat="1" applyFont="1" applyFill="1" applyBorder="1" applyAlignment="1">
      <alignment vertical="top" wrapText="1"/>
    </xf>
    <xf numFmtId="166" fontId="13" fillId="6" borderId="117" xfId="0" applyNumberFormat="1" applyFont="1" applyFill="1" applyBorder="1" applyAlignment="1">
      <alignment horizontal="left" vertical="top" wrapText="1"/>
    </xf>
    <xf numFmtId="3" fontId="2" fillId="6" borderId="117" xfId="0" applyNumberFormat="1" applyFont="1" applyFill="1" applyBorder="1" applyAlignment="1">
      <alignment horizontal="left" vertical="top" wrapText="1"/>
    </xf>
    <xf numFmtId="3" fontId="2" fillId="0" borderId="52" xfId="0" applyNumberFormat="1" applyFont="1" applyFill="1" applyBorder="1" applyAlignment="1">
      <alignment horizontal="center" vertical="top"/>
    </xf>
    <xf numFmtId="3" fontId="3" fillId="6" borderId="24" xfId="0" applyNumberFormat="1" applyFont="1" applyFill="1" applyBorder="1" applyAlignment="1">
      <alignment horizontal="center" vertical="top" wrapText="1"/>
    </xf>
    <xf numFmtId="0" fontId="2" fillId="0" borderId="115" xfId="0" applyFont="1" applyBorder="1" applyAlignment="1">
      <alignment vertical="top" wrapText="1"/>
    </xf>
    <xf numFmtId="0" fontId="2" fillId="6" borderId="56" xfId="0" applyFont="1" applyFill="1" applyBorder="1" applyAlignment="1">
      <alignment vertical="top"/>
    </xf>
    <xf numFmtId="3" fontId="2" fillId="6" borderId="6" xfId="0" applyNumberFormat="1" applyFont="1" applyFill="1" applyBorder="1" applyAlignment="1">
      <alignment vertical="top"/>
    </xf>
    <xf numFmtId="0" fontId="2" fillId="0" borderId="109" xfId="0" applyFont="1" applyBorder="1" applyAlignment="1">
      <alignment vertical="top" wrapText="1"/>
    </xf>
    <xf numFmtId="0" fontId="2" fillId="0" borderId="115" xfId="0" applyFont="1" applyBorder="1" applyAlignment="1">
      <alignment vertical="center"/>
    </xf>
    <xf numFmtId="0" fontId="2" fillId="10" borderId="43" xfId="0" applyFont="1" applyFill="1" applyBorder="1" applyAlignment="1">
      <alignment horizontal="center" vertical="center"/>
    </xf>
    <xf numFmtId="0" fontId="2" fillId="10" borderId="41" xfId="0" applyFont="1" applyFill="1" applyBorder="1" applyAlignment="1">
      <alignment horizontal="center" vertical="top"/>
    </xf>
    <xf numFmtId="0" fontId="2" fillId="10" borderId="12" xfId="0" applyFont="1" applyFill="1" applyBorder="1" applyAlignment="1">
      <alignment horizontal="center" vertical="top"/>
    </xf>
    <xf numFmtId="3" fontId="2" fillId="6" borderId="6" xfId="0" applyNumberFormat="1" applyFont="1" applyFill="1" applyBorder="1" applyAlignment="1">
      <alignment horizontal="left" vertical="top" wrapText="1"/>
    </xf>
    <xf numFmtId="3" fontId="18" fillId="6" borderId="56" xfId="0" applyNumberFormat="1" applyFont="1" applyFill="1" applyBorder="1" applyAlignment="1">
      <alignment horizontal="center" vertical="top"/>
    </xf>
    <xf numFmtId="3" fontId="6" fillId="0" borderId="27" xfId="0" applyNumberFormat="1" applyFont="1" applyBorder="1" applyAlignment="1">
      <alignment vertical="top"/>
    </xf>
    <xf numFmtId="3" fontId="2" fillId="0" borderId="11" xfId="0" applyNumberFormat="1" applyFont="1" applyFill="1" applyBorder="1" applyAlignment="1">
      <alignment vertical="top"/>
    </xf>
    <xf numFmtId="166" fontId="11" fillId="0" borderId="0" xfId="0" applyNumberFormat="1" applyFont="1" applyBorder="1"/>
    <xf numFmtId="3" fontId="11" fillId="0" borderId="0" xfId="0" applyNumberFormat="1" applyFont="1" applyBorder="1"/>
    <xf numFmtId="0" fontId="11" fillId="0" borderId="0" xfId="0" applyFont="1" applyBorder="1"/>
    <xf numFmtId="166" fontId="2" fillId="6" borderId="114" xfId="0" applyNumberFormat="1" applyFont="1" applyFill="1" applyBorder="1" applyAlignment="1">
      <alignment horizontal="center" vertical="top"/>
    </xf>
    <xf numFmtId="166" fontId="2" fillId="0" borderId="42" xfId="0" applyNumberFormat="1" applyFont="1" applyFill="1" applyBorder="1" applyAlignment="1">
      <alignment horizontal="center" vertical="top"/>
    </xf>
    <xf numFmtId="166" fontId="4" fillId="6" borderId="32" xfId="0" applyNumberFormat="1" applyFont="1" applyFill="1" applyBorder="1" applyAlignment="1">
      <alignment horizontal="center" vertical="top"/>
    </xf>
    <xf numFmtId="166" fontId="2" fillId="6" borderId="47" xfId="0" applyNumberFormat="1" applyFont="1" applyFill="1" applyBorder="1" applyAlignment="1">
      <alignment horizontal="center" vertical="top"/>
    </xf>
    <xf numFmtId="166" fontId="2" fillId="6" borderId="81" xfId="0" applyNumberFormat="1" applyFont="1" applyFill="1" applyBorder="1" applyAlignment="1">
      <alignment horizontal="center" vertical="top"/>
    </xf>
    <xf numFmtId="166" fontId="4" fillId="6" borderId="57" xfId="0" applyNumberFormat="1" applyFont="1" applyFill="1" applyBorder="1" applyAlignment="1">
      <alignment horizontal="center" vertical="top"/>
    </xf>
    <xf numFmtId="0" fontId="2" fillId="6" borderId="86" xfId="0" applyFont="1" applyFill="1" applyBorder="1" applyAlignment="1">
      <alignment horizontal="center" vertical="top"/>
    </xf>
    <xf numFmtId="49" fontId="4" fillId="4" borderId="87" xfId="0" applyNumberFormat="1" applyFont="1" applyFill="1" applyBorder="1" applyAlignment="1">
      <alignment horizontal="left" vertical="top"/>
    </xf>
    <xf numFmtId="49" fontId="4" fillId="5" borderId="25" xfId="0" applyNumberFormat="1" applyFont="1" applyFill="1" applyBorder="1" applyAlignment="1">
      <alignment horizontal="left" vertical="top"/>
    </xf>
    <xf numFmtId="0" fontId="4" fillId="6" borderId="35" xfId="0" applyFont="1" applyFill="1" applyBorder="1" applyAlignment="1">
      <alignment horizontal="left" vertical="top" wrapText="1"/>
    </xf>
    <xf numFmtId="165" fontId="2" fillId="6" borderId="35" xfId="0" applyNumberFormat="1" applyFont="1" applyFill="1" applyBorder="1" applyAlignment="1">
      <alignment horizontal="center" vertical="center" textRotation="90"/>
    </xf>
    <xf numFmtId="165" fontId="2" fillId="6" borderId="71" xfId="0" applyNumberFormat="1" applyFont="1" applyFill="1" applyBorder="1" applyAlignment="1">
      <alignment horizontal="center" vertical="center" textRotation="90"/>
    </xf>
    <xf numFmtId="3" fontId="2" fillId="6" borderId="5" xfId="1" applyNumberFormat="1" applyFont="1" applyFill="1" applyBorder="1" applyAlignment="1">
      <alignment horizontal="center" vertical="top" wrapText="1"/>
    </xf>
    <xf numFmtId="166" fontId="4" fillId="9" borderId="13" xfId="0" applyNumberFormat="1" applyFont="1" applyFill="1" applyBorder="1" applyAlignment="1">
      <alignment horizontal="center" vertical="center"/>
    </xf>
    <xf numFmtId="166" fontId="4" fillId="4" borderId="63" xfId="0" applyNumberFormat="1" applyFont="1" applyFill="1" applyBorder="1" applyAlignment="1">
      <alignment horizontal="center" vertical="top"/>
    </xf>
    <xf numFmtId="166" fontId="4" fillId="4" borderId="60" xfId="0" applyNumberFormat="1" applyFont="1" applyFill="1" applyBorder="1" applyAlignment="1">
      <alignment horizontal="center" vertical="top"/>
    </xf>
    <xf numFmtId="3" fontId="4" fillId="4" borderId="2" xfId="0" applyNumberFormat="1" applyFont="1" applyFill="1" applyBorder="1" applyAlignment="1">
      <alignment horizontal="center" vertical="top"/>
    </xf>
    <xf numFmtId="3" fontId="4" fillId="4" borderId="19" xfId="0" applyNumberFormat="1" applyFont="1" applyFill="1" applyBorder="1" applyAlignment="1">
      <alignment horizontal="center" vertical="top"/>
    </xf>
    <xf numFmtId="49" fontId="4" fillId="9" borderId="3" xfId="0" applyNumberFormat="1" applyFont="1" applyFill="1" applyBorder="1" applyAlignment="1">
      <alignment horizontal="center" vertical="top"/>
    </xf>
    <xf numFmtId="49" fontId="4" fillId="9" borderId="20" xfId="0" applyNumberFormat="1" applyFont="1" applyFill="1" applyBorder="1" applyAlignment="1">
      <alignment horizontal="center" vertical="top"/>
    </xf>
    <xf numFmtId="3" fontId="2" fillId="6" borderId="70" xfId="0" applyNumberFormat="1" applyFont="1" applyFill="1" applyBorder="1" applyAlignment="1">
      <alignment horizontal="center" vertical="top"/>
    </xf>
    <xf numFmtId="3" fontId="2" fillId="6" borderId="48" xfId="0" applyNumberFormat="1" applyFont="1" applyFill="1" applyBorder="1" applyAlignment="1">
      <alignment horizontal="center" vertical="top"/>
    </xf>
    <xf numFmtId="0" fontId="14" fillId="0" borderId="0" xfId="0" applyFont="1" applyAlignment="1">
      <alignment horizontal="center" vertical="top"/>
    </xf>
    <xf numFmtId="49" fontId="4" fillId="9" borderId="10" xfId="0" applyNumberFormat="1" applyFont="1" applyFill="1" applyBorder="1" applyAlignment="1">
      <alignment horizontal="center" vertical="top"/>
    </xf>
    <xf numFmtId="3" fontId="2" fillId="6" borderId="43" xfId="0" applyNumberFormat="1" applyFont="1" applyFill="1" applyBorder="1" applyAlignment="1">
      <alignment horizontal="center" vertical="top"/>
    </xf>
    <xf numFmtId="165" fontId="2" fillId="0" borderId="43" xfId="0" applyNumberFormat="1" applyFont="1" applyBorder="1" applyAlignment="1">
      <alignment horizontal="center" vertical="top"/>
    </xf>
    <xf numFmtId="49" fontId="4" fillId="6" borderId="37" xfId="0" applyNumberFormat="1" applyFont="1" applyFill="1" applyBorder="1" applyAlignment="1">
      <alignment horizontal="center" vertical="top"/>
    </xf>
    <xf numFmtId="49" fontId="4" fillId="6" borderId="48" xfId="0" applyNumberFormat="1" applyFont="1" applyFill="1" applyBorder="1" applyAlignment="1">
      <alignment horizontal="center" vertical="top"/>
    </xf>
    <xf numFmtId="0" fontId="2" fillId="6" borderId="37" xfId="0" applyFont="1" applyFill="1" applyBorder="1" applyAlignment="1">
      <alignment horizontal="left" vertical="top" wrapText="1"/>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3" fontId="4" fillId="5" borderId="20"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49" fontId="4" fillId="5" borderId="20" xfId="0" applyNumberFormat="1" applyFont="1" applyFill="1" applyBorder="1" applyAlignment="1">
      <alignment horizontal="center" vertical="top"/>
    </xf>
    <xf numFmtId="3" fontId="2" fillId="6" borderId="5" xfId="0" applyNumberFormat="1" applyFont="1" applyFill="1" applyBorder="1" applyAlignment="1">
      <alignment horizontal="center" vertical="top" wrapText="1"/>
    </xf>
    <xf numFmtId="0" fontId="2" fillId="6" borderId="109" xfId="0" applyFont="1" applyFill="1" applyBorder="1" applyAlignment="1">
      <alignment horizontal="left" vertical="top" wrapText="1"/>
    </xf>
    <xf numFmtId="3" fontId="2" fillId="6" borderId="9" xfId="0" applyNumberFormat="1" applyFont="1" applyFill="1" applyBorder="1" applyAlignment="1">
      <alignment vertical="top" wrapText="1"/>
    </xf>
    <xf numFmtId="3" fontId="2" fillId="6" borderId="11" xfId="0" applyNumberFormat="1" applyFont="1" applyFill="1" applyBorder="1" applyAlignment="1">
      <alignment horizontal="left" vertical="top" wrapText="1"/>
    </xf>
    <xf numFmtId="3" fontId="4" fillId="6" borderId="30" xfId="0" applyNumberFormat="1" applyFont="1" applyFill="1" applyBorder="1" applyAlignment="1">
      <alignment horizontal="center" vertical="top" wrapText="1"/>
    </xf>
    <xf numFmtId="3" fontId="2" fillId="6" borderId="42" xfId="0" applyNumberFormat="1" applyFont="1" applyFill="1" applyBorder="1" applyAlignment="1">
      <alignment horizontal="left" vertical="top" wrapText="1"/>
    </xf>
    <xf numFmtId="3" fontId="2" fillId="6" borderId="114" xfId="0" applyNumberFormat="1" applyFont="1" applyFill="1" applyBorder="1" applyAlignment="1">
      <alignment horizontal="left" vertical="top" wrapText="1"/>
    </xf>
    <xf numFmtId="3" fontId="2" fillId="6" borderId="12" xfId="1" applyNumberFormat="1" applyFont="1" applyFill="1" applyBorder="1" applyAlignment="1">
      <alignment horizontal="center" vertical="top" wrapText="1"/>
    </xf>
    <xf numFmtId="3" fontId="4" fillId="0" borderId="53" xfId="0" applyNumberFormat="1" applyFont="1" applyFill="1" applyBorder="1" applyAlignment="1">
      <alignment horizontal="center" vertical="top"/>
    </xf>
    <xf numFmtId="3" fontId="2" fillId="6" borderId="76" xfId="0" applyNumberFormat="1" applyFont="1" applyFill="1" applyBorder="1" applyAlignment="1">
      <alignment horizontal="center" vertical="top" wrapText="1"/>
    </xf>
    <xf numFmtId="3" fontId="2" fillId="6" borderId="42" xfId="0" applyNumberFormat="1" applyFont="1" applyFill="1" applyBorder="1" applyAlignment="1">
      <alignment vertical="top" wrapText="1"/>
    </xf>
    <xf numFmtId="3" fontId="2" fillId="6" borderId="31" xfId="0" applyNumberFormat="1" applyFont="1" applyFill="1" applyBorder="1" applyAlignment="1">
      <alignment vertical="top" wrapText="1"/>
    </xf>
    <xf numFmtId="3" fontId="4" fillId="6" borderId="16" xfId="0" applyNumberFormat="1" applyFont="1" applyFill="1" applyBorder="1" applyAlignment="1">
      <alignment horizontal="center" vertical="top" wrapText="1"/>
    </xf>
    <xf numFmtId="3" fontId="4" fillId="6" borderId="71" xfId="0" applyNumberFormat="1" applyFont="1" applyFill="1" applyBorder="1" applyAlignment="1">
      <alignment horizontal="center" vertical="top" wrapText="1"/>
    </xf>
    <xf numFmtId="0" fontId="2" fillId="7" borderId="62" xfId="0" applyFont="1" applyFill="1" applyBorder="1" applyAlignment="1">
      <alignment vertical="top"/>
    </xf>
    <xf numFmtId="0" fontId="2" fillId="7" borderId="63" xfId="0" applyFont="1" applyFill="1" applyBorder="1" applyAlignment="1">
      <alignment vertical="top"/>
    </xf>
    <xf numFmtId="3" fontId="2" fillId="6" borderId="35" xfId="0" applyNumberFormat="1" applyFont="1" applyFill="1" applyBorder="1" applyAlignment="1">
      <alignment horizontal="center" vertical="top"/>
    </xf>
    <xf numFmtId="0" fontId="2" fillId="6" borderId="9" xfId="0" applyFont="1" applyFill="1" applyBorder="1" applyAlignment="1">
      <alignment vertical="top" wrapText="1"/>
    </xf>
    <xf numFmtId="3" fontId="2" fillId="0" borderId="0" xfId="0" applyNumberFormat="1" applyFont="1" applyFill="1" applyBorder="1" applyAlignment="1">
      <alignment horizontal="left" vertical="top" wrapText="1"/>
    </xf>
    <xf numFmtId="0" fontId="2" fillId="8" borderId="0" xfId="0" applyFont="1" applyFill="1" applyAlignment="1">
      <alignment vertical="top"/>
    </xf>
    <xf numFmtId="0" fontId="11" fillId="6" borderId="9" xfId="0" applyFont="1" applyFill="1" applyBorder="1" applyAlignment="1">
      <alignment horizontal="left" vertical="top" wrapText="1"/>
    </xf>
    <xf numFmtId="3" fontId="2" fillId="6" borderId="76"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0" fontId="2" fillId="6" borderId="9" xfId="0" applyFont="1" applyFill="1" applyBorder="1" applyAlignment="1">
      <alignment vertical="top" wrapText="1"/>
    </xf>
    <xf numFmtId="3" fontId="2" fillId="6" borderId="43" xfId="0" applyNumberFormat="1" applyFont="1" applyFill="1" applyBorder="1" applyAlignment="1">
      <alignment horizontal="center" vertical="top" wrapText="1"/>
    </xf>
    <xf numFmtId="3" fontId="4" fillId="4" borderId="8" xfId="0" applyNumberFormat="1" applyFont="1" applyFill="1" applyBorder="1" applyAlignment="1">
      <alignment horizontal="center" vertical="top"/>
    </xf>
    <xf numFmtId="3" fontId="4" fillId="5" borderId="10"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3" fontId="2" fillId="6" borderId="9" xfId="0" applyNumberFormat="1" applyFont="1" applyFill="1" applyBorder="1" applyAlignment="1">
      <alignment horizontal="left" vertical="top" wrapText="1"/>
    </xf>
    <xf numFmtId="3" fontId="11" fillId="6" borderId="9" xfId="0" applyNumberFormat="1" applyFont="1" applyFill="1" applyBorder="1" applyAlignment="1">
      <alignment horizontal="left" vertical="top" wrapText="1"/>
    </xf>
    <xf numFmtId="3" fontId="4" fillId="6" borderId="38" xfId="0" applyNumberFormat="1" applyFont="1" applyFill="1" applyBorder="1" applyAlignment="1">
      <alignment horizontal="center" vertical="top" wrapText="1"/>
    </xf>
    <xf numFmtId="3" fontId="2" fillId="6" borderId="0"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2" fillId="6" borderId="35" xfId="0" applyNumberFormat="1" applyFont="1" applyFill="1" applyBorder="1" applyAlignment="1">
      <alignment horizontal="center" vertical="top" wrapText="1"/>
    </xf>
    <xf numFmtId="3" fontId="4" fillId="5" borderId="9" xfId="0" applyNumberFormat="1" applyFont="1" applyFill="1" applyBorder="1" applyAlignment="1">
      <alignment horizontal="center" vertical="top"/>
    </xf>
    <xf numFmtId="3" fontId="4" fillId="5" borderId="20" xfId="0" applyNumberFormat="1" applyFont="1" applyFill="1" applyBorder="1" applyAlignment="1">
      <alignment horizontal="center" vertical="top"/>
    </xf>
    <xf numFmtId="49" fontId="4" fillId="6" borderId="37" xfId="0" applyNumberFormat="1" applyFont="1" applyFill="1" applyBorder="1" applyAlignment="1">
      <alignment horizontal="center" vertical="top"/>
    </xf>
    <xf numFmtId="49" fontId="4" fillId="6" borderId="48" xfId="0" applyNumberFormat="1" applyFont="1" applyFill="1" applyBorder="1" applyAlignment="1">
      <alignment horizontal="center" vertical="top"/>
    </xf>
    <xf numFmtId="3" fontId="2" fillId="6" borderId="114" xfId="0" applyNumberFormat="1" applyFont="1" applyFill="1" applyBorder="1" applyAlignment="1">
      <alignment horizontal="left" vertical="top" wrapText="1"/>
    </xf>
    <xf numFmtId="0" fontId="2" fillId="6" borderId="42" xfId="0" applyFont="1" applyFill="1" applyBorder="1" applyAlignment="1">
      <alignment horizontal="left" vertical="top" wrapText="1"/>
    </xf>
    <xf numFmtId="49" fontId="4" fillId="6" borderId="9" xfId="0" applyNumberFormat="1" applyFont="1" applyFill="1" applyBorder="1" applyAlignment="1">
      <alignment horizontal="center" vertical="top"/>
    </xf>
    <xf numFmtId="3" fontId="4" fillId="6" borderId="30" xfId="0" applyNumberFormat="1" applyFont="1" applyFill="1" applyBorder="1" applyAlignment="1">
      <alignment horizontal="center" vertical="top" wrapText="1"/>
    </xf>
    <xf numFmtId="49" fontId="4" fillId="9" borderId="10" xfId="0" applyNumberFormat="1" applyFont="1" applyFill="1" applyBorder="1" applyAlignment="1">
      <alignment horizontal="center" vertical="top"/>
    </xf>
    <xf numFmtId="3" fontId="2" fillId="6" borderId="43" xfId="0" applyNumberFormat="1" applyFont="1" applyFill="1" applyBorder="1" applyAlignment="1">
      <alignment horizontal="center" vertical="top"/>
    </xf>
    <xf numFmtId="3" fontId="2" fillId="6" borderId="41" xfId="0" applyNumberFormat="1" applyFont="1" applyFill="1" applyBorder="1" applyAlignment="1">
      <alignment horizontal="center" vertical="top"/>
    </xf>
    <xf numFmtId="49" fontId="2" fillId="6" borderId="80" xfId="0" applyNumberFormat="1" applyFont="1" applyFill="1" applyBorder="1" applyAlignment="1">
      <alignment horizontal="center" vertical="top" wrapText="1"/>
    </xf>
    <xf numFmtId="3" fontId="2" fillId="6" borderId="48" xfId="0" applyNumberFormat="1" applyFont="1" applyFill="1" applyBorder="1" applyAlignment="1">
      <alignment horizontal="center" vertical="top"/>
    </xf>
    <xf numFmtId="3" fontId="2" fillId="6" borderId="71" xfId="0" applyNumberFormat="1" applyFont="1" applyFill="1" applyBorder="1" applyAlignment="1">
      <alignment horizontal="center" vertical="top"/>
    </xf>
    <xf numFmtId="0" fontId="2" fillId="6" borderId="43" xfId="0" applyFont="1" applyFill="1" applyBorder="1" applyAlignment="1">
      <alignment horizontal="center" vertical="top" wrapText="1"/>
    </xf>
    <xf numFmtId="3" fontId="2" fillId="6" borderId="42" xfId="0" applyNumberFormat="1" applyFont="1" applyFill="1" applyBorder="1" applyAlignment="1">
      <alignment vertical="top" wrapText="1"/>
    </xf>
    <xf numFmtId="3" fontId="2" fillId="6" borderId="31" xfId="0" applyNumberFormat="1" applyFont="1" applyFill="1" applyBorder="1" applyAlignment="1">
      <alignment vertical="top" wrapText="1"/>
    </xf>
    <xf numFmtId="0" fontId="4" fillId="10" borderId="37" xfId="0" applyFont="1" applyFill="1" applyBorder="1" applyAlignment="1">
      <alignment horizontal="center" vertical="top"/>
    </xf>
    <xf numFmtId="3" fontId="4" fillId="6" borderId="16" xfId="0" applyNumberFormat="1" applyFont="1" applyFill="1" applyBorder="1" applyAlignment="1">
      <alignment horizontal="center" vertical="top" wrapText="1"/>
    </xf>
    <xf numFmtId="3" fontId="4" fillId="6" borderId="71" xfId="0" applyNumberFormat="1" applyFont="1" applyFill="1" applyBorder="1" applyAlignment="1">
      <alignment horizontal="center" vertical="top" wrapText="1"/>
    </xf>
    <xf numFmtId="0" fontId="2" fillId="6" borderId="42" xfId="0" applyFont="1" applyFill="1" applyBorder="1" applyAlignment="1">
      <alignment vertical="top"/>
    </xf>
    <xf numFmtId="0" fontId="2" fillId="6" borderId="31" xfId="0" applyFont="1" applyFill="1" applyBorder="1" applyAlignment="1">
      <alignment vertical="top"/>
    </xf>
    <xf numFmtId="0" fontId="2" fillId="0" borderId="0" xfId="0" applyFont="1" applyBorder="1" applyAlignment="1">
      <alignment vertical="top" wrapText="1"/>
    </xf>
    <xf numFmtId="3" fontId="2" fillId="6" borderId="81" xfId="0" applyNumberFormat="1" applyFont="1" applyFill="1" applyBorder="1" applyAlignment="1">
      <alignment horizontal="center" vertical="top"/>
    </xf>
    <xf numFmtId="3" fontId="2" fillId="6" borderId="76" xfId="0" applyNumberFormat="1" applyFont="1" applyFill="1" applyBorder="1" applyAlignment="1">
      <alignment horizontal="center" vertical="top" wrapText="1"/>
    </xf>
    <xf numFmtId="3" fontId="4" fillId="6" borderId="10" xfId="0" applyNumberFormat="1" applyFont="1" applyFill="1" applyBorder="1" applyAlignment="1">
      <alignment horizontal="center" vertical="top" wrapText="1"/>
    </xf>
    <xf numFmtId="166" fontId="2" fillId="6" borderId="17" xfId="0" applyNumberFormat="1" applyFont="1" applyFill="1" applyBorder="1" applyAlignment="1">
      <alignment horizontal="center" vertical="top"/>
    </xf>
    <xf numFmtId="3" fontId="2" fillId="6" borderId="45" xfId="0" applyNumberFormat="1" applyFont="1" applyFill="1" applyBorder="1" applyAlignment="1">
      <alignment horizontal="center" vertical="top"/>
    </xf>
    <xf numFmtId="3" fontId="2" fillId="6" borderId="18" xfId="0" applyNumberFormat="1" applyFont="1" applyFill="1" applyBorder="1" applyAlignment="1">
      <alignment horizontal="center" vertical="top"/>
    </xf>
    <xf numFmtId="3" fontId="19" fillId="6" borderId="121" xfId="0" applyNumberFormat="1" applyFont="1" applyFill="1" applyBorder="1" applyAlignment="1">
      <alignment horizontal="center" vertical="top"/>
    </xf>
    <xf numFmtId="3" fontId="19" fillId="6" borderId="105" xfId="0" applyNumberFormat="1" applyFont="1" applyFill="1" applyBorder="1" applyAlignment="1">
      <alignment horizontal="center" vertical="top"/>
    </xf>
    <xf numFmtId="3" fontId="19" fillId="6" borderId="96" xfId="0" applyNumberFormat="1" applyFont="1" applyFill="1" applyBorder="1" applyAlignment="1">
      <alignment horizontal="center" vertical="top"/>
    </xf>
    <xf numFmtId="0" fontId="2" fillId="6" borderId="68" xfId="0" applyFont="1" applyFill="1" applyBorder="1" applyAlignment="1">
      <alignment horizontal="center" vertical="top"/>
    </xf>
    <xf numFmtId="0" fontId="2" fillId="6" borderId="70" xfId="0" applyFont="1" applyFill="1" applyBorder="1" applyAlignment="1">
      <alignment horizontal="center" vertical="top"/>
    </xf>
    <xf numFmtId="3" fontId="20" fillId="6" borderId="114" xfId="0" applyNumberFormat="1" applyFont="1" applyFill="1" applyBorder="1" applyAlignment="1">
      <alignment horizontal="left" vertical="top" wrapText="1"/>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3" fontId="2" fillId="6" borderId="31" xfId="0" applyNumberFormat="1" applyFont="1" applyFill="1" applyBorder="1" applyAlignment="1">
      <alignment horizontal="left" vertical="top" wrapText="1"/>
    </xf>
    <xf numFmtId="3" fontId="2" fillId="6" borderId="12" xfId="0" applyNumberFormat="1" applyFont="1" applyFill="1" applyBorder="1" applyAlignment="1">
      <alignment horizontal="center" vertical="top" wrapText="1"/>
    </xf>
    <xf numFmtId="0" fontId="2" fillId="6" borderId="31" xfId="0" applyFont="1" applyFill="1" applyBorder="1" applyAlignment="1">
      <alignment horizontal="left" vertical="top" wrapText="1"/>
    </xf>
    <xf numFmtId="3" fontId="4" fillId="6" borderId="53" xfId="0" applyNumberFormat="1" applyFont="1" applyFill="1" applyBorder="1" applyAlignment="1">
      <alignment horizontal="center" vertical="top" wrapText="1"/>
    </xf>
    <xf numFmtId="3" fontId="4" fillId="6" borderId="30" xfId="0" applyNumberFormat="1" applyFont="1" applyFill="1" applyBorder="1" applyAlignment="1">
      <alignment horizontal="center" vertical="top" wrapText="1"/>
    </xf>
    <xf numFmtId="49" fontId="4" fillId="9" borderId="10"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49" fontId="2" fillId="6" borderId="12"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2" fillId="6" borderId="31" xfId="0" applyNumberFormat="1" applyFont="1" applyFill="1" applyBorder="1" applyAlignment="1">
      <alignment vertical="top" wrapText="1"/>
    </xf>
    <xf numFmtId="3" fontId="2" fillId="6" borderId="43" xfId="0" applyNumberFormat="1" applyFont="1" applyFill="1" applyBorder="1" applyAlignment="1">
      <alignment horizontal="center" vertical="top"/>
    </xf>
    <xf numFmtId="3" fontId="2" fillId="6" borderId="41" xfId="0" applyNumberFormat="1" applyFont="1" applyFill="1" applyBorder="1" applyAlignment="1">
      <alignment horizontal="center" vertical="top"/>
    </xf>
    <xf numFmtId="3" fontId="2" fillId="6" borderId="9" xfId="0" applyNumberFormat="1" applyFont="1" applyFill="1" applyBorder="1" applyAlignment="1">
      <alignment vertical="top" wrapText="1"/>
    </xf>
    <xf numFmtId="3" fontId="2" fillId="6" borderId="114" xfId="0" applyNumberFormat="1" applyFont="1" applyFill="1" applyBorder="1" applyAlignment="1">
      <alignment horizontal="left" vertical="top" wrapText="1"/>
    </xf>
    <xf numFmtId="3" fontId="2" fillId="6" borderId="76" xfId="0" applyNumberFormat="1" applyFont="1" applyFill="1" applyBorder="1" applyAlignment="1">
      <alignment horizontal="center" vertical="top" wrapText="1"/>
    </xf>
    <xf numFmtId="49" fontId="2" fillId="6" borderId="41" xfId="0" applyNumberFormat="1" applyFont="1" applyFill="1" applyBorder="1" applyAlignment="1">
      <alignment horizontal="center" vertical="top" wrapText="1"/>
    </xf>
    <xf numFmtId="3" fontId="4" fillId="5" borderId="10" xfId="0" applyNumberFormat="1" applyFont="1" applyFill="1" applyBorder="1" applyAlignment="1">
      <alignment horizontal="center" vertical="top"/>
    </xf>
    <xf numFmtId="0" fontId="2" fillId="6" borderId="103" xfId="0" applyFont="1" applyFill="1" applyBorder="1" applyAlignment="1">
      <alignment horizontal="left" vertical="top" wrapText="1"/>
    </xf>
    <xf numFmtId="3" fontId="18" fillId="6" borderId="22" xfId="0" applyNumberFormat="1" applyFont="1" applyFill="1" applyBorder="1" applyAlignment="1">
      <alignment horizontal="left" vertical="top" wrapText="1"/>
    </xf>
    <xf numFmtId="166" fontId="2" fillId="6" borderId="16" xfId="0" applyNumberFormat="1" applyFont="1" applyFill="1" applyBorder="1" applyAlignment="1">
      <alignment horizontal="center" vertical="top"/>
    </xf>
    <xf numFmtId="3" fontId="2" fillId="6" borderId="110" xfId="0" applyNumberFormat="1" applyFont="1" applyFill="1" applyBorder="1" applyAlignment="1">
      <alignment horizontal="center" vertical="top"/>
    </xf>
    <xf numFmtId="3" fontId="2" fillId="6" borderId="75" xfId="0" applyNumberFormat="1" applyFont="1" applyFill="1" applyBorder="1" applyAlignment="1">
      <alignment horizontal="center" vertical="top"/>
    </xf>
    <xf numFmtId="0" fontId="2" fillId="6" borderId="38" xfId="0" applyFont="1" applyFill="1" applyBorder="1" applyAlignment="1">
      <alignment horizontal="center" vertical="top"/>
    </xf>
    <xf numFmtId="0" fontId="2" fillId="6" borderId="36" xfId="0" applyFont="1" applyFill="1" applyBorder="1" applyAlignment="1">
      <alignment horizontal="center" vertical="top"/>
    </xf>
    <xf numFmtId="166" fontId="2" fillId="6" borderId="55" xfId="0" applyNumberFormat="1" applyFont="1" applyFill="1" applyBorder="1" applyAlignment="1">
      <alignment horizontal="center" vertical="top"/>
    </xf>
    <xf numFmtId="166" fontId="2" fillId="6" borderId="7" xfId="0" applyNumberFormat="1" applyFont="1" applyFill="1" applyBorder="1" applyAlignment="1">
      <alignment horizontal="center" vertical="top"/>
    </xf>
    <xf numFmtId="0" fontId="2" fillId="0" borderId="12" xfId="0" applyFont="1" applyBorder="1" applyAlignment="1">
      <alignment horizontal="center" vertical="top"/>
    </xf>
    <xf numFmtId="3" fontId="2" fillId="6" borderId="5" xfId="0" applyNumberFormat="1" applyFont="1" applyFill="1" applyBorder="1" applyAlignment="1">
      <alignment vertical="top"/>
    </xf>
    <xf numFmtId="0" fontId="2" fillId="6" borderId="84" xfId="0" applyFont="1" applyFill="1" applyBorder="1" applyAlignment="1">
      <alignment vertical="top"/>
    </xf>
    <xf numFmtId="0" fontId="2" fillId="6" borderId="50" xfId="0" applyFont="1" applyFill="1" applyBorder="1" applyAlignment="1">
      <alignment vertical="top"/>
    </xf>
    <xf numFmtId="0" fontId="2" fillId="6" borderId="71" xfId="0" applyFont="1" applyFill="1" applyBorder="1" applyAlignment="1">
      <alignment vertical="top"/>
    </xf>
    <xf numFmtId="166" fontId="2" fillId="6" borderId="104" xfId="0" applyNumberFormat="1" applyFont="1" applyFill="1" applyBorder="1" applyAlignment="1">
      <alignment horizontal="center" vertical="top"/>
    </xf>
    <xf numFmtId="0" fontId="2" fillId="6" borderId="48" xfId="0" applyFont="1" applyFill="1" applyBorder="1" applyAlignment="1">
      <alignment vertical="top"/>
    </xf>
    <xf numFmtId="0" fontId="2" fillId="6" borderId="34" xfId="0" applyFont="1" applyFill="1" applyBorder="1" applyAlignment="1">
      <alignment vertical="top"/>
    </xf>
    <xf numFmtId="166" fontId="2" fillId="6" borderId="96" xfId="0" applyNumberFormat="1" applyFont="1" applyFill="1" applyBorder="1" applyAlignment="1">
      <alignment horizontal="center" vertical="top"/>
    </xf>
    <xf numFmtId="166" fontId="2" fillId="6" borderId="80" xfId="0" applyNumberFormat="1" applyFont="1" applyFill="1" applyBorder="1" applyAlignment="1">
      <alignment horizontal="center" vertical="top"/>
    </xf>
    <xf numFmtId="166" fontId="2" fillId="6" borderId="44" xfId="0" applyNumberFormat="1" applyFont="1" applyFill="1" applyBorder="1" applyAlignment="1">
      <alignment horizontal="center" vertical="top"/>
    </xf>
    <xf numFmtId="166" fontId="4" fillId="6" borderId="105" xfId="0" applyNumberFormat="1" applyFont="1" applyFill="1" applyBorder="1" applyAlignment="1">
      <alignment horizontal="center" vertical="top"/>
    </xf>
    <xf numFmtId="3" fontId="2" fillId="6" borderId="42" xfId="0" applyNumberFormat="1" applyFont="1" applyFill="1" applyBorder="1" applyAlignment="1">
      <alignment horizontal="left" vertical="top" wrapText="1"/>
    </xf>
    <xf numFmtId="3" fontId="2" fillId="6" borderId="43" xfId="0" applyNumberFormat="1" applyFont="1" applyFill="1" applyBorder="1" applyAlignment="1">
      <alignment horizontal="center" vertical="top"/>
    </xf>
    <xf numFmtId="3" fontId="2" fillId="6" borderId="41" xfId="0" applyNumberFormat="1" applyFont="1" applyFill="1" applyBorder="1" applyAlignment="1">
      <alignment horizontal="center" vertical="top"/>
    </xf>
    <xf numFmtId="0" fontId="2" fillId="6" borderId="37" xfId="0" applyFont="1" applyFill="1" applyBorder="1" applyAlignment="1">
      <alignment horizontal="center" vertical="center"/>
    </xf>
    <xf numFmtId="166" fontId="4" fillId="6" borderId="110" xfId="0" applyNumberFormat="1" applyFont="1" applyFill="1" applyBorder="1" applyAlignment="1">
      <alignment horizontal="center" vertical="top"/>
    </xf>
    <xf numFmtId="166" fontId="4" fillId="6" borderId="67" xfId="0" applyNumberFormat="1" applyFont="1" applyFill="1" applyBorder="1" applyAlignment="1">
      <alignment horizontal="center" vertical="top"/>
    </xf>
    <xf numFmtId="166" fontId="4" fillId="6" borderId="106" xfId="0" applyNumberFormat="1" applyFont="1" applyFill="1" applyBorder="1" applyAlignment="1">
      <alignment horizontal="center" vertical="top"/>
    </xf>
    <xf numFmtId="166" fontId="2" fillId="6" borderId="110" xfId="0" applyNumberFormat="1" applyFont="1" applyFill="1" applyBorder="1" applyAlignment="1">
      <alignment horizontal="center" vertical="top"/>
    </xf>
    <xf numFmtId="3" fontId="2" fillId="6" borderId="111" xfId="0" applyNumberFormat="1" applyFont="1" applyFill="1" applyBorder="1" applyAlignment="1">
      <alignment horizontal="center" vertical="top"/>
    </xf>
    <xf numFmtId="3" fontId="2" fillId="6" borderId="80" xfId="0" applyNumberFormat="1" applyFont="1" applyFill="1" applyBorder="1" applyAlignment="1">
      <alignment horizontal="center" vertical="top"/>
    </xf>
    <xf numFmtId="166" fontId="4" fillId="6" borderId="70" xfId="0" applyNumberFormat="1" applyFont="1" applyFill="1" applyBorder="1" applyAlignment="1">
      <alignment horizontal="center" vertical="top"/>
    </xf>
    <xf numFmtId="166" fontId="4" fillId="6" borderId="108" xfId="0" applyNumberFormat="1" applyFont="1" applyFill="1" applyBorder="1" applyAlignment="1">
      <alignment horizontal="center" vertical="top"/>
    </xf>
    <xf numFmtId="3" fontId="2" fillId="6" borderId="46" xfId="0" applyNumberFormat="1" applyFont="1" applyFill="1" applyBorder="1" applyAlignment="1">
      <alignment horizontal="center" vertical="top"/>
    </xf>
    <xf numFmtId="166" fontId="2" fillId="6" borderId="36" xfId="0" applyNumberFormat="1" applyFont="1" applyFill="1" applyBorder="1" applyAlignment="1">
      <alignment horizontal="center" vertical="top"/>
    </xf>
    <xf numFmtId="3" fontId="2" fillId="6" borderId="0" xfId="0" applyNumberFormat="1" applyFont="1" applyFill="1" applyBorder="1" applyAlignment="1">
      <alignment horizontal="center" vertical="top"/>
    </xf>
    <xf numFmtId="0" fontId="2" fillId="6" borderId="81" xfId="0" applyFont="1" applyFill="1" applyBorder="1" applyAlignment="1">
      <alignment horizontal="center" vertical="top"/>
    </xf>
    <xf numFmtId="0" fontId="2" fillId="6" borderId="10" xfId="0" applyFont="1" applyFill="1" applyBorder="1" applyAlignment="1">
      <alignment vertical="top"/>
    </xf>
    <xf numFmtId="0" fontId="2" fillId="6" borderId="108" xfId="0" applyFont="1" applyFill="1" applyBorder="1" applyAlignment="1">
      <alignment horizontal="center" vertical="top"/>
    </xf>
    <xf numFmtId="0" fontId="2" fillId="6" borderId="47" xfId="0" applyFont="1" applyFill="1" applyBorder="1" applyAlignment="1">
      <alignment horizontal="center" vertical="top"/>
    </xf>
    <xf numFmtId="0" fontId="2" fillId="6" borderId="110" xfId="0" applyNumberFormat="1" applyFont="1" applyFill="1" applyBorder="1" applyAlignment="1">
      <alignment horizontal="center" vertical="top"/>
    </xf>
    <xf numFmtId="165" fontId="2" fillId="6" borderId="8" xfId="0" applyNumberFormat="1" applyFont="1" applyFill="1" applyBorder="1" applyAlignment="1">
      <alignment horizontal="center" vertical="top"/>
    </xf>
    <xf numFmtId="165" fontId="2" fillId="6" borderId="9" xfId="0" applyNumberFormat="1" applyFont="1" applyFill="1" applyBorder="1" applyAlignment="1">
      <alignment horizontal="center" vertical="top"/>
    </xf>
    <xf numFmtId="165" fontId="2" fillId="6" borderId="30" xfId="0" applyNumberFormat="1" applyFont="1" applyFill="1" applyBorder="1" applyAlignment="1">
      <alignment horizontal="center" vertical="top"/>
    </xf>
    <xf numFmtId="3" fontId="2" fillId="6" borderId="114" xfId="0" applyNumberFormat="1" applyFont="1" applyFill="1" applyBorder="1" applyAlignment="1">
      <alignment vertical="top" wrapText="1"/>
    </xf>
    <xf numFmtId="49" fontId="2" fillId="6" borderId="125" xfId="0" applyNumberFormat="1" applyFont="1" applyFill="1" applyBorder="1" applyAlignment="1">
      <alignment horizontal="center" vertical="top" wrapText="1"/>
    </xf>
    <xf numFmtId="49" fontId="2" fillId="6" borderId="30" xfId="0" applyNumberFormat="1" applyFont="1" applyFill="1" applyBorder="1" applyAlignment="1">
      <alignment horizontal="center" vertical="top" wrapText="1"/>
    </xf>
    <xf numFmtId="0" fontId="3" fillId="6" borderId="47" xfId="0" applyFont="1" applyFill="1" applyBorder="1" applyAlignment="1">
      <alignment horizontal="center" vertical="top" wrapText="1"/>
    </xf>
    <xf numFmtId="0" fontId="3" fillId="6" borderId="106" xfId="0" applyFont="1" applyFill="1" applyBorder="1" applyAlignment="1">
      <alignment horizontal="center" vertical="top" wrapText="1"/>
    </xf>
    <xf numFmtId="0" fontId="3" fillId="6" borderId="108" xfId="0" applyNumberFormat="1" applyFont="1" applyFill="1" applyBorder="1" applyAlignment="1">
      <alignment horizontal="center" vertical="top" wrapText="1"/>
    </xf>
    <xf numFmtId="0" fontId="2" fillId="6" borderId="70" xfId="0" applyFont="1" applyFill="1" applyBorder="1" applyAlignment="1">
      <alignment vertical="top" wrapText="1"/>
    </xf>
    <xf numFmtId="0" fontId="2" fillId="0" borderId="102" xfId="0" applyFont="1" applyBorder="1" applyAlignment="1">
      <alignment horizontal="center" vertical="top"/>
    </xf>
    <xf numFmtId="0" fontId="2" fillId="0" borderId="76" xfId="0" applyFont="1" applyBorder="1" applyAlignment="1">
      <alignment vertical="top"/>
    </xf>
    <xf numFmtId="0" fontId="2" fillId="6" borderId="118" xfId="0" applyNumberFormat="1" applyFont="1" applyFill="1" applyBorder="1" applyAlignment="1">
      <alignment horizontal="center" vertical="top"/>
    </xf>
    <xf numFmtId="49" fontId="2" fillId="6" borderId="81" xfId="0" applyNumberFormat="1" applyFont="1" applyFill="1" applyBorder="1" applyAlignment="1">
      <alignment horizontal="center" vertical="top"/>
    </xf>
    <xf numFmtId="0" fontId="2" fillId="6" borderId="120" xfId="0" applyNumberFormat="1" applyFont="1" applyFill="1" applyBorder="1" applyAlignment="1">
      <alignment horizontal="center" vertical="top"/>
    </xf>
    <xf numFmtId="0" fontId="2" fillId="6" borderId="94" xfId="0" applyNumberFormat="1" applyFont="1" applyFill="1" applyBorder="1" applyAlignment="1">
      <alignment horizontal="center" vertical="top"/>
    </xf>
    <xf numFmtId="0" fontId="2" fillId="6" borderId="100" xfId="0" applyNumberFormat="1" applyFont="1" applyFill="1" applyBorder="1" applyAlignment="1">
      <alignment horizontal="center" vertical="top"/>
    </xf>
    <xf numFmtId="0" fontId="2" fillId="6" borderId="112" xfId="0" applyFont="1" applyFill="1" applyBorder="1" applyAlignment="1">
      <alignment horizontal="center" vertical="top"/>
    </xf>
    <xf numFmtId="0" fontId="2" fillId="6" borderId="110" xfId="0" applyFont="1" applyFill="1" applyBorder="1" applyAlignment="1">
      <alignment horizontal="center" vertical="top"/>
    </xf>
    <xf numFmtId="165" fontId="20" fillId="6" borderId="43" xfId="0" applyNumberFormat="1" applyFont="1" applyFill="1" applyBorder="1" applyAlignment="1">
      <alignment horizontal="center" vertical="top" wrapText="1"/>
    </xf>
    <xf numFmtId="165" fontId="20" fillId="6" borderId="37" xfId="0" applyNumberFormat="1" applyFont="1" applyFill="1" applyBorder="1" applyAlignment="1">
      <alignment horizontal="center" vertical="top" wrapText="1"/>
    </xf>
    <xf numFmtId="165" fontId="20" fillId="6" borderId="58" xfId="0" applyNumberFormat="1" applyFont="1" applyFill="1" applyBorder="1" applyAlignment="1">
      <alignment horizontal="center" vertical="top" wrapText="1"/>
    </xf>
    <xf numFmtId="3" fontId="2" fillId="6" borderId="48" xfId="0" applyNumberFormat="1" applyFont="1" applyFill="1" applyBorder="1" applyAlignment="1">
      <alignment horizontal="center" vertical="top"/>
    </xf>
    <xf numFmtId="0" fontId="2" fillId="6" borderId="35" xfId="0" applyFont="1" applyFill="1" applyBorder="1" applyAlignment="1">
      <alignment vertical="top"/>
    </xf>
    <xf numFmtId="0" fontId="2" fillId="0" borderId="32" xfId="0" applyFont="1" applyBorder="1" applyAlignment="1">
      <alignment vertical="top"/>
    </xf>
    <xf numFmtId="0" fontId="2" fillId="6" borderId="17" xfId="0" applyFont="1" applyFill="1" applyBorder="1" applyAlignment="1">
      <alignment vertical="top" wrapText="1"/>
    </xf>
    <xf numFmtId="49" fontId="2" fillId="6" borderId="77" xfId="0" applyNumberFormat="1" applyFont="1" applyFill="1" applyBorder="1" applyAlignment="1">
      <alignment horizontal="center" vertical="top" wrapText="1"/>
    </xf>
    <xf numFmtId="165" fontId="2" fillId="6" borderId="47" xfId="0" applyNumberFormat="1" applyFont="1" applyFill="1" applyBorder="1" applyAlignment="1">
      <alignment horizontal="center" vertical="top"/>
    </xf>
    <xf numFmtId="165" fontId="2" fillId="6" borderId="110" xfId="0" applyNumberFormat="1" applyFont="1" applyFill="1" applyBorder="1" applyAlignment="1">
      <alignment horizontal="center" vertical="top"/>
    </xf>
    <xf numFmtId="0" fontId="2" fillId="6" borderId="104" xfId="0" applyFont="1" applyFill="1" applyBorder="1" applyAlignment="1">
      <alignment horizontal="center" vertical="top"/>
    </xf>
    <xf numFmtId="166" fontId="3" fillId="6" borderId="13" xfId="0" applyNumberFormat="1" applyFont="1" applyFill="1" applyBorder="1" applyAlignment="1">
      <alignment horizontal="center" vertical="top"/>
    </xf>
    <xf numFmtId="166" fontId="2" fillId="6" borderId="58" xfId="0" applyNumberFormat="1" applyFont="1" applyFill="1" applyBorder="1" applyAlignment="1">
      <alignment horizontal="center" vertical="top"/>
    </xf>
    <xf numFmtId="3" fontId="2" fillId="6" borderId="72" xfId="0" applyNumberFormat="1" applyFont="1" applyFill="1" applyBorder="1" applyAlignment="1">
      <alignment horizontal="center" vertical="top"/>
    </xf>
    <xf numFmtId="0" fontId="2" fillId="6" borderId="98" xfId="0" applyFont="1" applyFill="1" applyBorder="1" applyAlignment="1">
      <alignment horizontal="center" vertical="top"/>
    </xf>
    <xf numFmtId="0" fontId="2" fillId="6" borderId="124" xfId="0" applyFont="1" applyFill="1" applyBorder="1" applyAlignment="1">
      <alignment horizontal="center" vertical="top"/>
    </xf>
    <xf numFmtId="0" fontId="2" fillId="6" borderId="123" xfId="0" applyFont="1" applyFill="1" applyBorder="1" applyAlignment="1">
      <alignment horizontal="center" vertical="top"/>
    </xf>
    <xf numFmtId="0" fontId="2" fillId="6" borderId="92" xfId="0" applyFont="1" applyFill="1" applyBorder="1" applyAlignment="1">
      <alignment horizontal="center" vertical="top"/>
    </xf>
    <xf numFmtId="0" fontId="2" fillId="6" borderId="67" xfId="0" applyFont="1" applyFill="1" applyBorder="1" applyAlignment="1">
      <alignment horizontal="center" vertical="top"/>
    </xf>
    <xf numFmtId="0" fontId="2" fillId="6" borderId="106" xfId="0" applyFont="1" applyFill="1" applyBorder="1" applyAlignment="1">
      <alignment horizontal="center" vertical="top"/>
    </xf>
    <xf numFmtId="0" fontId="2" fillId="6" borderId="100" xfId="0" applyFont="1" applyFill="1" applyBorder="1" applyAlignment="1">
      <alignment horizontal="center" vertical="top"/>
    </xf>
    <xf numFmtId="0" fontId="2" fillId="6" borderId="40" xfId="0" applyFont="1" applyFill="1" applyBorder="1" applyAlignment="1">
      <alignment horizontal="center" vertical="top"/>
    </xf>
    <xf numFmtId="0" fontId="2" fillId="6" borderId="97" xfId="0" applyFont="1" applyFill="1" applyBorder="1" applyAlignment="1">
      <alignment horizontal="center" vertical="top"/>
    </xf>
    <xf numFmtId="0" fontId="2" fillId="6" borderId="96" xfId="0" applyFont="1" applyFill="1" applyBorder="1" applyAlignment="1">
      <alignment horizontal="center" vertical="top"/>
    </xf>
    <xf numFmtId="0" fontId="2" fillId="6" borderId="93" xfId="0" applyFont="1" applyFill="1" applyBorder="1" applyAlignment="1">
      <alignment horizontal="center" vertical="top"/>
    </xf>
    <xf numFmtId="166" fontId="2" fillId="6" borderId="28"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4" fillId="4" borderId="8"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49" fontId="2" fillId="6" borderId="80" xfId="0" applyNumberFormat="1" applyFont="1" applyFill="1" applyBorder="1" applyAlignment="1">
      <alignment horizontal="center" vertical="top" wrapText="1"/>
    </xf>
    <xf numFmtId="49" fontId="2" fillId="6" borderId="35" xfId="0" applyNumberFormat="1" applyFont="1" applyFill="1" applyBorder="1" applyAlignment="1">
      <alignment horizontal="center" vertical="top" wrapText="1"/>
    </xf>
    <xf numFmtId="3" fontId="2" fillId="6" borderId="43" xfId="0" applyNumberFormat="1" applyFont="1" applyFill="1" applyBorder="1" applyAlignment="1">
      <alignment horizontal="center" vertical="top"/>
    </xf>
    <xf numFmtId="3" fontId="2" fillId="6" borderId="41" xfId="0" applyNumberFormat="1" applyFont="1" applyFill="1" applyBorder="1" applyAlignment="1">
      <alignment horizontal="center" vertical="top"/>
    </xf>
    <xf numFmtId="3" fontId="4" fillId="5" borderId="10" xfId="0" applyNumberFormat="1" applyFont="1" applyFill="1" applyBorder="1" applyAlignment="1">
      <alignment horizontal="center" vertical="top"/>
    </xf>
    <xf numFmtId="49" fontId="2" fillId="6" borderId="103" xfId="0" applyNumberFormat="1" applyFont="1" applyFill="1" applyBorder="1" applyAlignment="1">
      <alignment horizontal="center" vertical="top" wrapText="1"/>
    </xf>
    <xf numFmtId="49" fontId="2" fillId="6" borderId="121" xfId="0" applyNumberFormat="1" applyFont="1" applyFill="1" applyBorder="1" applyAlignment="1">
      <alignment horizontal="center" vertical="top" wrapText="1"/>
    </xf>
    <xf numFmtId="49" fontId="2" fillId="6" borderId="119" xfId="0" applyNumberFormat="1" applyFont="1" applyFill="1" applyBorder="1" applyAlignment="1">
      <alignment horizontal="center" vertical="top" wrapText="1"/>
    </xf>
    <xf numFmtId="49" fontId="2" fillId="6" borderId="83" xfId="0" applyNumberFormat="1" applyFont="1" applyFill="1" applyBorder="1" applyAlignment="1">
      <alignment horizontal="center" vertical="top" wrapText="1"/>
    </xf>
    <xf numFmtId="49" fontId="2" fillId="6" borderId="102" xfId="0" applyNumberFormat="1" applyFont="1" applyFill="1" applyBorder="1" applyAlignment="1">
      <alignment horizontal="center" vertical="top" wrapText="1"/>
    </xf>
    <xf numFmtId="49" fontId="2" fillId="6" borderId="110" xfId="0" applyNumberFormat="1" applyFont="1" applyFill="1" applyBorder="1" applyAlignment="1">
      <alignment horizontal="center" vertical="top" wrapText="1"/>
    </xf>
    <xf numFmtId="165" fontId="2" fillId="6" borderId="40" xfId="0" applyNumberFormat="1" applyFont="1" applyFill="1" applyBorder="1" applyAlignment="1">
      <alignment horizontal="center" vertical="top"/>
    </xf>
    <xf numFmtId="165" fontId="2" fillId="6" borderId="13" xfId="0" applyNumberFormat="1" applyFont="1" applyFill="1" applyBorder="1" applyAlignment="1">
      <alignment horizontal="center" vertical="top"/>
    </xf>
    <xf numFmtId="165" fontId="2" fillId="6" borderId="97" xfId="0" applyNumberFormat="1" applyFont="1" applyFill="1" applyBorder="1" applyAlignment="1">
      <alignment horizontal="center" vertical="top"/>
    </xf>
    <xf numFmtId="165" fontId="2" fillId="6" borderId="111"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166" fontId="2" fillId="0" borderId="103" xfId="0" applyNumberFormat="1" applyFont="1" applyFill="1" applyBorder="1" applyAlignment="1">
      <alignment horizontal="center" vertical="center"/>
    </xf>
    <xf numFmtId="165" fontId="2" fillId="10" borderId="102" xfId="0" applyNumberFormat="1" applyFont="1" applyFill="1" applyBorder="1" applyAlignment="1">
      <alignment horizontal="center" vertical="center"/>
    </xf>
    <xf numFmtId="166" fontId="2" fillId="6" borderId="113" xfId="0" applyNumberFormat="1" applyFont="1" applyFill="1" applyBorder="1" applyAlignment="1">
      <alignment horizontal="center" vertical="top"/>
    </xf>
    <xf numFmtId="0" fontId="2" fillId="6" borderId="77" xfId="0" applyFont="1" applyFill="1" applyBorder="1" applyAlignment="1">
      <alignment vertical="top" wrapText="1"/>
    </xf>
    <xf numFmtId="166" fontId="2" fillId="6" borderId="53"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3" fontId="2" fillId="6" borderId="76"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2" fillId="6" borderId="41" xfId="0" applyNumberFormat="1" applyFont="1" applyFill="1" applyBorder="1" applyAlignment="1">
      <alignment horizontal="center" vertical="top" wrapText="1"/>
    </xf>
    <xf numFmtId="0" fontId="2" fillId="6" borderId="41" xfId="0" applyFont="1" applyFill="1" applyBorder="1" applyAlignment="1">
      <alignment horizontal="left" vertical="top" wrapText="1"/>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2" fillId="6" borderId="11" xfId="0" applyNumberFormat="1" applyFont="1" applyFill="1" applyBorder="1" applyAlignment="1">
      <alignment horizontal="left" vertical="top" wrapText="1"/>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0" fontId="20" fillId="10" borderId="69" xfId="0" applyFont="1" applyFill="1" applyBorder="1" applyAlignment="1">
      <alignment horizontal="center" vertical="center"/>
    </xf>
    <xf numFmtId="0" fontId="2" fillId="0" borderId="71" xfId="0" applyFont="1" applyBorder="1" applyAlignment="1">
      <alignment vertical="top"/>
    </xf>
    <xf numFmtId="0" fontId="2" fillId="6" borderId="97" xfId="0" applyFont="1" applyFill="1" applyBorder="1" applyAlignment="1">
      <alignment horizontal="left" vertical="top" wrapText="1"/>
    </xf>
    <xf numFmtId="0" fontId="2" fillId="6" borderId="106" xfId="0" applyFont="1" applyFill="1" applyBorder="1" applyAlignment="1">
      <alignment horizontal="left" vertical="top" wrapText="1"/>
    </xf>
    <xf numFmtId="0" fontId="4" fillId="6" borderId="111" xfId="0" applyFont="1" applyFill="1" applyBorder="1" applyAlignment="1">
      <alignment horizontal="center" vertical="top" wrapText="1"/>
    </xf>
    <xf numFmtId="0" fontId="4" fillId="6" borderId="108" xfId="0" applyFont="1" applyFill="1" applyBorder="1" applyAlignment="1">
      <alignment horizontal="center" vertical="top" wrapText="1"/>
    </xf>
    <xf numFmtId="0" fontId="11" fillId="6" borderId="30" xfId="0" applyFont="1" applyFill="1" applyBorder="1" applyAlignment="1">
      <alignment horizontal="center" wrapText="1"/>
    </xf>
    <xf numFmtId="0" fontId="4" fillId="6" borderId="110" xfId="0" applyFont="1" applyFill="1" applyBorder="1" applyAlignment="1">
      <alignment horizontal="center" wrapText="1"/>
    </xf>
    <xf numFmtId="166" fontId="2" fillId="6" borderId="41" xfId="0" applyNumberFormat="1" applyFont="1" applyFill="1" applyBorder="1" applyAlignment="1">
      <alignment horizontal="center" vertical="top"/>
    </xf>
    <xf numFmtId="0" fontId="2" fillId="0" borderId="103" xfId="0" applyFont="1" applyBorder="1" applyAlignment="1">
      <alignment vertical="top" wrapText="1"/>
    </xf>
    <xf numFmtId="0" fontId="2" fillId="6" borderId="111" xfId="0" applyFont="1" applyFill="1" applyBorder="1" applyAlignment="1">
      <alignment horizontal="center" vertical="top"/>
    </xf>
    <xf numFmtId="0" fontId="2" fillId="6" borderId="105" xfId="0" applyFont="1" applyFill="1" applyBorder="1" applyAlignment="1">
      <alignment horizontal="center" vertical="top"/>
    </xf>
    <xf numFmtId="3" fontId="4" fillId="6" borderId="9" xfId="0" applyNumberFormat="1" applyFont="1" applyFill="1" applyBorder="1" applyAlignment="1">
      <alignment vertical="top" wrapText="1"/>
    </xf>
    <xf numFmtId="0" fontId="4" fillId="6" borderId="0" xfId="0" applyFont="1" applyFill="1" applyAlignment="1">
      <alignment horizontal="center" vertical="top"/>
    </xf>
    <xf numFmtId="165" fontId="22" fillId="10" borderId="67" xfId="0" applyNumberFormat="1" applyFont="1" applyFill="1" applyBorder="1" applyAlignment="1">
      <alignment horizontal="center" vertical="center"/>
    </xf>
    <xf numFmtId="165" fontId="22" fillId="10" borderId="97" xfId="0" applyNumberFormat="1" applyFont="1" applyFill="1" applyBorder="1" applyAlignment="1">
      <alignment horizontal="center" vertical="center"/>
    </xf>
    <xf numFmtId="0" fontId="22" fillId="10" borderId="106" xfId="0" applyFont="1" applyFill="1" applyBorder="1" applyAlignment="1">
      <alignment horizontal="center" vertical="center"/>
    </xf>
    <xf numFmtId="165" fontId="2" fillId="6" borderId="57" xfId="0" applyNumberFormat="1" applyFont="1" applyFill="1" applyBorder="1" applyAlignment="1">
      <alignment horizontal="center" vertical="top"/>
    </xf>
    <xf numFmtId="0" fontId="2" fillId="0" borderId="103" xfId="0" applyFont="1" applyBorder="1" applyAlignment="1">
      <alignment vertical="top"/>
    </xf>
    <xf numFmtId="0" fontId="2" fillId="6" borderId="102" xfId="0" applyFont="1" applyFill="1" applyBorder="1" applyAlignment="1">
      <alignment horizontal="left" vertical="top" wrapText="1"/>
    </xf>
    <xf numFmtId="0" fontId="2" fillId="6" borderId="103" xfId="0" applyFont="1" applyFill="1" applyBorder="1" applyAlignment="1">
      <alignment horizontal="center" vertical="center"/>
    </xf>
    <xf numFmtId="165" fontId="2" fillId="6" borderId="103" xfId="0" applyNumberFormat="1" applyFont="1" applyFill="1" applyBorder="1" applyAlignment="1">
      <alignment horizontal="center" vertical="center"/>
    </xf>
    <xf numFmtId="165" fontId="2" fillId="6" borderId="68" xfId="0" applyNumberFormat="1" applyFont="1" applyFill="1" applyBorder="1" applyAlignment="1">
      <alignment horizontal="center" vertical="top"/>
    </xf>
    <xf numFmtId="165" fontId="2" fillId="6" borderId="83" xfId="0" applyNumberFormat="1" applyFont="1" applyFill="1" applyBorder="1" applyAlignment="1">
      <alignment horizontal="center" vertical="top"/>
    </xf>
    <xf numFmtId="0" fontId="2" fillId="6" borderId="76" xfId="0" applyFont="1" applyFill="1" applyBorder="1" applyAlignment="1">
      <alignment horizontal="center" vertical="center"/>
    </xf>
    <xf numFmtId="0" fontId="2" fillId="6" borderId="32" xfId="0" applyFont="1" applyFill="1" applyBorder="1" applyAlignment="1">
      <alignment vertical="top"/>
    </xf>
    <xf numFmtId="0" fontId="2" fillId="6" borderId="108" xfId="0" applyFont="1" applyFill="1" applyBorder="1" applyAlignment="1">
      <alignment vertical="top"/>
    </xf>
    <xf numFmtId="0" fontId="22" fillId="6" borderId="27" xfId="0" applyFont="1" applyFill="1" applyBorder="1" applyAlignment="1">
      <alignment horizontal="center" vertical="top"/>
    </xf>
    <xf numFmtId="0" fontId="22" fillId="6" borderId="66" xfId="0" applyFont="1" applyFill="1" applyBorder="1" applyAlignment="1">
      <alignment horizontal="center" vertical="top"/>
    </xf>
    <xf numFmtId="0" fontId="22" fillId="6" borderId="53" xfId="0" applyFont="1" applyFill="1" applyBorder="1" applyAlignment="1">
      <alignment horizontal="center" vertical="top"/>
    </xf>
    <xf numFmtId="0" fontId="20" fillId="10" borderId="27" xfId="0" applyFont="1" applyFill="1" applyBorder="1" applyAlignment="1">
      <alignment horizontal="center" vertical="center"/>
    </xf>
    <xf numFmtId="0" fontId="20" fillId="10" borderId="3" xfId="0" applyFont="1" applyFill="1" applyBorder="1" applyAlignment="1">
      <alignment horizontal="center" vertical="center"/>
    </xf>
    <xf numFmtId="49" fontId="4" fillId="9" borderId="10" xfId="0" applyNumberFormat="1" applyFont="1" applyFill="1" applyBorder="1" applyAlignment="1">
      <alignment horizontal="center" vertical="top"/>
    </xf>
    <xf numFmtId="3" fontId="4" fillId="4" borderId="8"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4" fillId="6" borderId="16" xfId="0" applyNumberFormat="1" applyFont="1" applyFill="1" applyBorder="1" applyAlignment="1">
      <alignment horizontal="center" vertical="top" wrapText="1"/>
    </xf>
    <xf numFmtId="3" fontId="2" fillId="6" borderId="42" xfId="0" applyNumberFormat="1" applyFont="1" applyFill="1" applyBorder="1" applyAlignment="1">
      <alignment vertical="top" wrapText="1"/>
    </xf>
    <xf numFmtId="0" fontId="2" fillId="6" borderId="11" xfId="0" applyFont="1" applyFill="1" applyBorder="1" applyAlignment="1">
      <alignment horizontal="left" vertical="top" wrapText="1"/>
    </xf>
    <xf numFmtId="3" fontId="2" fillId="6" borderId="43" xfId="0" applyNumberFormat="1" applyFont="1" applyFill="1" applyBorder="1" applyAlignment="1">
      <alignment horizontal="center" vertical="top"/>
    </xf>
    <xf numFmtId="0" fontId="2" fillId="6" borderId="42" xfId="0" applyFont="1" applyFill="1" applyBorder="1" applyAlignment="1">
      <alignment horizontal="left" vertical="top" wrapText="1"/>
    </xf>
    <xf numFmtId="3" fontId="2" fillId="6" borderId="76"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3" fontId="4" fillId="5" borderId="10" xfId="0" applyNumberFormat="1" applyFont="1" applyFill="1" applyBorder="1" applyAlignment="1">
      <alignment horizontal="center" vertical="top"/>
    </xf>
    <xf numFmtId="0" fontId="4" fillId="6" borderId="44" xfId="0" applyFont="1" applyFill="1" applyBorder="1" applyAlignment="1">
      <alignment horizontal="center" vertical="top"/>
    </xf>
    <xf numFmtId="0" fontId="4" fillId="6" borderId="9" xfId="0" applyFont="1" applyFill="1" applyBorder="1" applyAlignment="1">
      <alignment horizontal="center" vertical="top"/>
    </xf>
    <xf numFmtId="3" fontId="2" fillId="6" borderId="76"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3" fontId="2" fillId="6" borderId="43" xfId="0" applyNumberFormat="1" applyFont="1" applyFill="1" applyBorder="1" applyAlignment="1">
      <alignment horizontal="center" vertical="top"/>
    </xf>
    <xf numFmtId="3" fontId="2" fillId="6" borderId="76" xfId="0" applyNumberFormat="1" applyFont="1" applyFill="1" applyBorder="1" applyAlignment="1">
      <alignment horizontal="center" vertical="top"/>
    </xf>
    <xf numFmtId="49" fontId="4" fillId="6" borderId="37"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4" fillId="6" borderId="16" xfId="0" applyNumberFormat="1" applyFont="1" applyFill="1" applyBorder="1" applyAlignment="1">
      <alignment horizontal="center" vertical="top" wrapText="1"/>
    </xf>
    <xf numFmtId="0" fontId="2" fillId="0" borderId="42" xfId="0" applyFont="1" applyBorder="1" applyAlignment="1">
      <alignment horizontal="center" vertical="top"/>
    </xf>
    <xf numFmtId="0" fontId="2" fillId="0" borderId="43" xfId="0" applyFont="1" applyBorder="1" applyAlignment="1">
      <alignment vertical="top"/>
    </xf>
    <xf numFmtId="0" fontId="2" fillId="0" borderId="94" xfId="0" applyFont="1" applyBorder="1" applyAlignment="1">
      <alignment vertical="top"/>
    </xf>
    <xf numFmtId="0" fontId="2" fillId="0" borderId="75" xfId="0" applyFont="1" applyBorder="1" applyAlignment="1">
      <alignment vertical="top"/>
    </xf>
    <xf numFmtId="0" fontId="2" fillId="6" borderId="76" xfId="0" applyFont="1" applyFill="1" applyBorder="1" applyAlignment="1">
      <alignment vertical="top"/>
    </xf>
    <xf numFmtId="49" fontId="4" fillId="6" borderId="9" xfId="0" applyNumberFormat="1" applyFont="1" applyFill="1" applyBorder="1" applyAlignment="1">
      <alignment horizontal="center" vertical="top"/>
    </xf>
    <xf numFmtId="0" fontId="2" fillId="6" borderId="77" xfId="0" applyFont="1" applyFill="1" applyBorder="1" applyAlignment="1">
      <alignment vertical="top"/>
    </xf>
    <xf numFmtId="3" fontId="2" fillId="6" borderId="83" xfId="0" applyNumberFormat="1" applyFont="1" applyFill="1" applyBorder="1" applyAlignment="1">
      <alignment horizontal="center" vertical="top"/>
    </xf>
    <xf numFmtId="166" fontId="22" fillId="10" borderId="13" xfId="0" applyNumberFormat="1" applyFont="1" applyFill="1" applyBorder="1" applyAlignment="1">
      <alignment horizontal="center" vertical="center"/>
    </xf>
    <xf numFmtId="0" fontId="2" fillId="6" borderId="41" xfId="0" applyFont="1" applyFill="1" applyBorder="1" applyAlignment="1">
      <alignment horizontal="center" vertical="top"/>
    </xf>
    <xf numFmtId="0" fontId="2" fillId="6" borderId="9" xfId="0" applyFont="1" applyFill="1" applyBorder="1" applyAlignment="1">
      <alignment vertical="top"/>
    </xf>
    <xf numFmtId="3" fontId="7" fillId="6" borderId="46" xfId="0" applyNumberFormat="1" applyFont="1" applyFill="1" applyBorder="1" applyAlignment="1">
      <alignment horizontal="center" vertical="top"/>
    </xf>
    <xf numFmtId="3" fontId="7" fillId="6" borderId="16" xfId="0" applyNumberFormat="1" applyFont="1" applyFill="1" applyBorder="1" applyAlignment="1">
      <alignment horizontal="center" vertical="top"/>
    </xf>
    <xf numFmtId="3" fontId="2" fillId="6" borderId="37" xfId="0" applyNumberFormat="1" applyFont="1" applyFill="1" applyBorder="1" applyAlignment="1">
      <alignment horizontal="left" vertical="top" wrapText="1"/>
    </xf>
    <xf numFmtId="3" fontId="2" fillId="6" borderId="44" xfId="0" applyNumberFormat="1" applyFont="1" applyFill="1" applyBorder="1" applyAlignment="1">
      <alignment horizontal="left" vertical="top" wrapText="1"/>
    </xf>
    <xf numFmtId="3" fontId="4" fillId="6" borderId="3" xfId="0" applyNumberFormat="1" applyFont="1" applyFill="1" applyBorder="1" applyAlignment="1">
      <alignment vertical="top" wrapText="1"/>
    </xf>
    <xf numFmtId="0" fontId="20" fillId="6" borderId="68" xfId="0" applyFont="1" applyFill="1" applyBorder="1" applyAlignment="1">
      <alignment horizontal="center" vertical="center"/>
    </xf>
    <xf numFmtId="0" fontId="20" fillId="6" borderId="0" xfId="0" applyFont="1" applyFill="1" applyBorder="1" applyAlignment="1">
      <alignment horizontal="center" vertical="center"/>
    </xf>
    <xf numFmtId="0" fontId="20" fillId="6" borderId="108" xfId="0" applyFont="1" applyFill="1" applyBorder="1" applyAlignment="1">
      <alignment horizontal="center" vertical="center"/>
    </xf>
    <xf numFmtId="0" fontId="2" fillId="6" borderId="0" xfId="0" applyFont="1" applyFill="1" applyBorder="1" applyAlignment="1">
      <alignment vertical="top"/>
    </xf>
    <xf numFmtId="3" fontId="4" fillId="5" borderId="10"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0" fontId="4" fillId="10" borderId="48" xfId="0" applyFont="1" applyFill="1" applyBorder="1" applyAlignment="1">
      <alignment horizontal="center" vertical="top"/>
    </xf>
    <xf numFmtId="3" fontId="4" fillId="6" borderId="71" xfId="0" applyNumberFormat="1" applyFont="1" applyFill="1" applyBorder="1" applyAlignment="1">
      <alignment horizontal="center" vertical="top" wrapText="1"/>
    </xf>
    <xf numFmtId="0" fontId="2" fillId="6" borderId="12" xfId="0" applyFont="1" applyFill="1" applyBorder="1" applyAlignment="1">
      <alignment horizontal="center" vertical="top" wrapText="1"/>
    </xf>
    <xf numFmtId="0" fontId="4" fillId="10" borderId="9" xfId="0" applyFont="1" applyFill="1" applyBorder="1" applyAlignment="1">
      <alignment horizontal="center" vertical="top"/>
    </xf>
    <xf numFmtId="0" fontId="2" fillId="6" borderId="76" xfId="0" applyFont="1" applyFill="1" applyBorder="1" applyAlignment="1">
      <alignment vertical="top" wrapText="1"/>
    </xf>
    <xf numFmtId="3" fontId="2" fillId="6" borderId="57" xfId="0" applyNumberFormat="1" applyFont="1" applyFill="1" applyBorder="1" applyAlignment="1">
      <alignment horizontal="center" vertical="top"/>
    </xf>
    <xf numFmtId="3" fontId="2" fillId="6" borderId="115" xfId="0" applyNumberFormat="1" applyFont="1" applyFill="1" applyBorder="1" applyAlignment="1">
      <alignment horizontal="center" vertical="top"/>
    </xf>
    <xf numFmtId="0" fontId="22" fillId="10" borderId="83" xfId="0" applyFont="1" applyFill="1" applyBorder="1" applyAlignment="1">
      <alignment horizontal="center" vertical="center"/>
    </xf>
    <xf numFmtId="166" fontId="22" fillId="10" borderId="105" xfId="0" applyNumberFormat="1" applyFont="1" applyFill="1" applyBorder="1" applyAlignment="1">
      <alignment horizontal="center" vertical="center"/>
    </xf>
    <xf numFmtId="3" fontId="4" fillId="4" borderId="8" xfId="0" applyNumberFormat="1" applyFont="1" applyFill="1" applyBorder="1" applyAlignment="1">
      <alignment horizontal="center" vertical="top"/>
    </xf>
    <xf numFmtId="0" fontId="11" fillId="6" borderId="9" xfId="0" applyFont="1" applyFill="1" applyBorder="1" applyAlignment="1">
      <alignment horizontal="left" vertical="top" wrapText="1"/>
    </xf>
    <xf numFmtId="3" fontId="2" fillId="6" borderId="12" xfId="0" applyNumberFormat="1" applyFont="1" applyFill="1" applyBorder="1" applyAlignment="1">
      <alignment horizontal="center" vertical="top" wrapText="1"/>
    </xf>
    <xf numFmtId="3" fontId="2" fillId="6" borderId="41" xfId="0" applyNumberFormat="1" applyFont="1" applyFill="1" applyBorder="1" applyAlignment="1">
      <alignment horizontal="center" vertical="top"/>
    </xf>
    <xf numFmtId="166" fontId="2" fillId="6" borderId="3" xfId="0" applyNumberFormat="1" applyFont="1" applyFill="1" applyBorder="1" applyAlignment="1">
      <alignment horizontal="center" vertical="top"/>
    </xf>
    <xf numFmtId="0" fontId="22" fillId="10" borderId="68" xfId="0" applyFont="1" applyFill="1" applyBorder="1" applyAlignment="1">
      <alignment horizontal="center" vertical="center"/>
    </xf>
    <xf numFmtId="165" fontId="22" fillId="10" borderId="110" xfId="0" applyNumberFormat="1" applyFont="1" applyFill="1" applyBorder="1" applyAlignment="1">
      <alignment horizontal="center" vertical="center"/>
    </xf>
    <xf numFmtId="0" fontId="2" fillId="6" borderId="102" xfId="0" applyFont="1" applyFill="1" applyBorder="1" applyAlignment="1">
      <alignment vertical="top" wrapText="1"/>
    </xf>
    <xf numFmtId="166" fontId="3" fillId="6" borderId="30" xfId="0" applyNumberFormat="1" applyFont="1" applyFill="1" applyBorder="1" applyAlignment="1">
      <alignment horizontal="center" vertical="top"/>
    </xf>
    <xf numFmtId="0" fontId="22" fillId="10" borderId="110" xfId="0" applyFont="1" applyFill="1" applyBorder="1" applyAlignment="1">
      <alignment horizontal="center" vertical="center"/>
    </xf>
    <xf numFmtId="166" fontId="22" fillId="6" borderId="39" xfId="0" applyNumberFormat="1" applyFont="1" applyFill="1" applyBorder="1" applyAlignment="1">
      <alignment horizontal="center" vertical="center"/>
    </xf>
    <xf numFmtId="166" fontId="22" fillId="6" borderId="119" xfId="0" applyNumberFormat="1" applyFont="1" applyFill="1" applyBorder="1" applyAlignment="1">
      <alignment horizontal="center" vertical="center"/>
    </xf>
    <xf numFmtId="166" fontId="22" fillId="6" borderId="16" xfId="0" applyNumberFormat="1" applyFont="1" applyFill="1" applyBorder="1" applyAlignment="1">
      <alignment horizontal="center" vertical="center"/>
    </xf>
    <xf numFmtId="165" fontId="2" fillId="6" borderId="37" xfId="0" applyNumberFormat="1" applyFont="1" applyFill="1" applyBorder="1" applyAlignment="1">
      <alignment horizontal="center" vertical="top"/>
    </xf>
    <xf numFmtId="165" fontId="2" fillId="6" borderId="16" xfId="0" applyNumberFormat="1" applyFont="1" applyFill="1" applyBorder="1" applyAlignment="1">
      <alignment horizontal="center" vertical="top"/>
    </xf>
    <xf numFmtId="0" fontId="2" fillId="6" borderId="112" xfId="0" applyNumberFormat="1" applyFont="1" applyFill="1" applyBorder="1" applyAlignment="1">
      <alignment horizontal="center" vertical="top"/>
    </xf>
    <xf numFmtId="0" fontId="2" fillId="6" borderId="39" xfId="0" applyFont="1" applyFill="1" applyBorder="1" applyAlignment="1">
      <alignment horizontal="center" vertical="center"/>
    </xf>
    <xf numFmtId="3" fontId="2" fillId="6" borderId="86" xfId="0" applyNumberFormat="1" applyFont="1" applyFill="1" applyBorder="1" applyAlignment="1">
      <alignment vertical="top" wrapText="1"/>
    </xf>
    <xf numFmtId="0" fontId="2" fillId="6" borderId="114" xfId="0" applyFont="1" applyFill="1" applyBorder="1" applyAlignment="1">
      <alignment vertical="top"/>
    </xf>
    <xf numFmtId="0" fontId="2" fillId="6" borderId="41" xfId="0" applyFont="1" applyFill="1" applyBorder="1" applyAlignment="1">
      <alignment vertical="top"/>
    </xf>
    <xf numFmtId="49" fontId="4" fillId="6" borderId="9" xfId="0" applyNumberFormat="1" applyFont="1" applyFill="1" applyBorder="1" applyAlignment="1">
      <alignment horizontal="center" vertical="top"/>
    </xf>
    <xf numFmtId="3" fontId="2" fillId="6" borderId="12" xfId="1" applyNumberFormat="1" applyFont="1" applyFill="1" applyBorder="1" applyAlignment="1">
      <alignment horizontal="center" vertical="top" wrapText="1"/>
    </xf>
    <xf numFmtId="3" fontId="2" fillId="6" borderId="42" xfId="0" applyNumberFormat="1" applyFont="1" applyFill="1" applyBorder="1" applyAlignment="1">
      <alignment horizontal="center" vertical="top"/>
    </xf>
    <xf numFmtId="166" fontId="2" fillId="6" borderId="45" xfId="0" applyNumberFormat="1" applyFont="1" applyFill="1" applyBorder="1" applyAlignment="1">
      <alignment horizontal="center" vertical="top"/>
    </xf>
    <xf numFmtId="3" fontId="2" fillId="6" borderId="29" xfId="0" applyNumberFormat="1" applyFont="1" applyFill="1" applyBorder="1" applyAlignment="1">
      <alignment horizontal="center" vertical="top"/>
    </xf>
    <xf numFmtId="3" fontId="2" fillId="6" borderId="66" xfId="0" applyNumberFormat="1" applyFont="1" applyFill="1" applyBorder="1" applyAlignment="1">
      <alignment horizontal="center" vertical="top"/>
    </xf>
    <xf numFmtId="0" fontId="2" fillId="6" borderId="113" xfId="0" applyFont="1" applyFill="1" applyBorder="1" applyAlignment="1">
      <alignment horizontal="center" vertical="top"/>
    </xf>
    <xf numFmtId="0" fontId="2" fillId="6" borderId="115" xfId="0" applyFont="1" applyFill="1" applyBorder="1" applyAlignment="1">
      <alignment horizontal="center" vertical="top"/>
    </xf>
    <xf numFmtId="0" fontId="2" fillId="6" borderId="119" xfId="0" applyFont="1" applyFill="1" applyBorder="1" applyAlignment="1">
      <alignment horizontal="center" vertical="top"/>
    </xf>
    <xf numFmtId="0" fontId="2" fillId="6" borderId="10" xfId="0" applyFont="1" applyFill="1" applyBorder="1" applyAlignment="1">
      <alignment horizontal="center" vertical="top"/>
    </xf>
    <xf numFmtId="3" fontId="3" fillId="6" borderId="79" xfId="0" applyNumberFormat="1" applyFont="1" applyFill="1" applyBorder="1" applyAlignment="1">
      <alignment horizontal="center" vertical="top" wrapText="1"/>
    </xf>
    <xf numFmtId="3" fontId="2" fillId="6" borderId="126" xfId="0" applyNumberFormat="1" applyFont="1" applyFill="1" applyBorder="1" applyAlignment="1">
      <alignment horizontal="center" vertical="top"/>
    </xf>
    <xf numFmtId="0" fontId="2" fillId="6" borderId="114" xfId="0" applyFont="1" applyFill="1" applyBorder="1" applyAlignment="1">
      <alignment horizontal="center" vertical="top"/>
    </xf>
    <xf numFmtId="3" fontId="2" fillId="6" borderId="113" xfId="0" applyNumberFormat="1" applyFont="1" applyFill="1" applyBorder="1" applyAlignment="1">
      <alignment horizontal="center" vertical="top"/>
    </xf>
    <xf numFmtId="3" fontId="18" fillId="6" borderId="79" xfId="0" applyNumberFormat="1" applyFont="1" applyFill="1" applyBorder="1" applyAlignment="1">
      <alignment horizontal="center" vertical="top"/>
    </xf>
    <xf numFmtId="0" fontId="2" fillId="6" borderId="101" xfId="0" applyFont="1" applyFill="1" applyBorder="1" applyAlignment="1">
      <alignment horizontal="center" vertical="top"/>
    </xf>
    <xf numFmtId="3" fontId="2" fillId="6" borderId="123" xfId="0" applyNumberFormat="1" applyFont="1" applyFill="1" applyBorder="1" applyAlignment="1">
      <alignment horizontal="center" vertical="top"/>
    </xf>
    <xf numFmtId="3" fontId="2" fillId="6" borderId="100" xfId="0" applyNumberFormat="1" applyFont="1" applyFill="1" applyBorder="1" applyAlignment="1">
      <alignment horizontal="center" vertical="top"/>
    </xf>
    <xf numFmtId="3" fontId="18" fillId="6" borderId="95" xfId="0" applyNumberFormat="1" applyFont="1" applyFill="1" applyBorder="1" applyAlignment="1">
      <alignment horizontal="center" vertical="top"/>
    </xf>
    <xf numFmtId="3" fontId="2" fillId="6" borderId="124" xfId="0" applyNumberFormat="1" applyFont="1" applyFill="1" applyBorder="1" applyAlignment="1">
      <alignment horizontal="center" vertical="top"/>
    </xf>
    <xf numFmtId="3" fontId="18" fillId="6" borderId="25" xfId="0" applyNumberFormat="1" applyFont="1" applyFill="1" applyBorder="1" applyAlignment="1">
      <alignment horizontal="center" vertical="top"/>
    </xf>
    <xf numFmtId="166" fontId="2" fillId="6" borderId="2" xfId="0" applyNumberFormat="1" applyFont="1" applyFill="1" applyBorder="1" applyAlignment="1">
      <alignment horizontal="center" vertical="center"/>
    </xf>
    <xf numFmtId="166" fontId="2" fillId="6" borderId="36" xfId="0" applyNumberFormat="1" applyFont="1" applyFill="1" applyBorder="1" applyAlignment="1">
      <alignment horizontal="center" vertical="center"/>
    </xf>
    <xf numFmtId="3" fontId="4" fillId="4" borderId="8" xfId="0" applyNumberFormat="1" applyFont="1" applyFill="1" applyBorder="1" applyAlignment="1">
      <alignment horizontal="center" vertical="top"/>
    </xf>
    <xf numFmtId="3" fontId="2" fillId="6" borderId="37" xfId="0" applyNumberFormat="1" applyFont="1" applyFill="1" applyBorder="1" applyAlignment="1">
      <alignment horizontal="left" vertical="top" wrapText="1"/>
    </xf>
    <xf numFmtId="3" fontId="4" fillId="4" borderId="2" xfId="0" applyNumberFormat="1" applyFont="1" applyFill="1" applyBorder="1" applyAlignment="1">
      <alignment horizontal="center" vertical="top"/>
    </xf>
    <xf numFmtId="3" fontId="4" fillId="4" borderId="19" xfId="0" applyNumberFormat="1" applyFont="1" applyFill="1" applyBorder="1" applyAlignment="1">
      <alignment horizontal="center" vertical="top"/>
    </xf>
    <xf numFmtId="3" fontId="2" fillId="6" borderId="81" xfId="0" applyNumberFormat="1" applyFont="1" applyFill="1" applyBorder="1" applyAlignment="1">
      <alignment horizontal="center" vertical="top"/>
    </xf>
    <xf numFmtId="3" fontId="2" fillId="6" borderId="33" xfId="0" applyNumberFormat="1" applyFont="1" applyFill="1" applyBorder="1" applyAlignment="1">
      <alignment horizontal="center" vertical="top"/>
    </xf>
    <xf numFmtId="3" fontId="2" fillId="6" borderId="70" xfId="0" applyNumberFormat="1" applyFont="1" applyFill="1" applyBorder="1" applyAlignment="1">
      <alignment horizontal="center" vertical="top"/>
    </xf>
    <xf numFmtId="3" fontId="2" fillId="6" borderId="48"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49" fontId="2" fillId="6" borderId="37" xfId="0" applyNumberFormat="1" applyFont="1" applyFill="1" applyBorder="1" applyAlignment="1">
      <alignment horizontal="center" vertical="top" wrapText="1"/>
    </xf>
    <xf numFmtId="3" fontId="2" fillId="6" borderId="108" xfId="0" applyNumberFormat="1" applyFont="1" applyFill="1" applyBorder="1" applyAlignment="1">
      <alignment horizontal="center" vertical="top"/>
    </xf>
    <xf numFmtId="3" fontId="2" fillId="6" borderId="71" xfId="0" applyNumberFormat="1" applyFont="1" applyFill="1" applyBorder="1" applyAlignment="1">
      <alignment horizontal="center" vertical="top"/>
    </xf>
    <xf numFmtId="49" fontId="2" fillId="6" borderId="16" xfId="0" applyNumberFormat="1" applyFont="1" applyFill="1" applyBorder="1" applyAlignment="1">
      <alignment horizontal="center" vertical="top" wrapText="1"/>
    </xf>
    <xf numFmtId="3" fontId="2" fillId="6" borderId="41" xfId="0" applyNumberFormat="1" applyFont="1" applyFill="1" applyBorder="1" applyAlignment="1">
      <alignment horizontal="center" vertical="top" wrapText="1"/>
    </xf>
    <xf numFmtId="0" fontId="2" fillId="6" borderId="37" xfId="0" applyFont="1" applyFill="1" applyBorder="1" applyAlignment="1">
      <alignment horizontal="left" vertical="top" wrapText="1"/>
    </xf>
    <xf numFmtId="3" fontId="2" fillId="6" borderId="5" xfId="0" applyNumberFormat="1" applyFont="1" applyFill="1" applyBorder="1" applyAlignment="1">
      <alignment horizontal="center" vertical="top" wrapText="1"/>
    </xf>
    <xf numFmtId="49" fontId="4" fillId="9" borderId="10" xfId="0" applyNumberFormat="1" applyFont="1" applyFill="1" applyBorder="1" applyAlignment="1">
      <alignment horizontal="center" vertical="top"/>
    </xf>
    <xf numFmtId="3" fontId="2" fillId="7" borderId="65" xfId="0" applyNumberFormat="1" applyFont="1" applyFill="1" applyBorder="1" applyAlignment="1">
      <alignment horizontal="left" vertical="top"/>
    </xf>
    <xf numFmtId="3" fontId="2" fillId="7" borderId="65" xfId="0" applyNumberFormat="1" applyFont="1" applyFill="1" applyBorder="1" applyAlignment="1">
      <alignment horizontal="center" vertical="top"/>
    </xf>
    <xf numFmtId="3" fontId="4" fillId="6" borderId="9" xfId="0" applyNumberFormat="1" applyFont="1" applyFill="1" applyBorder="1" applyAlignment="1">
      <alignment vertical="top" wrapText="1"/>
    </xf>
    <xf numFmtId="49" fontId="4" fillId="9" borderId="3" xfId="0" applyNumberFormat="1" applyFont="1" applyFill="1" applyBorder="1" applyAlignment="1">
      <alignment horizontal="center" vertical="top"/>
    </xf>
    <xf numFmtId="49" fontId="4" fillId="9" borderId="20" xfId="0" applyNumberFormat="1" applyFont="1" applyFill="1" applyBorder="1" applyAlignment="1">
      <alignment horizontal="center" vertical="top"/>
    </xf>
    <xf numFmtId="49" fontId="2" fillId="6" borderId="46" xfId="0" applyNumberFormat="1" applyFont="1" applyFill="1" applyBorder="1" applyAlignment="1">
      <alignment horizontal="center" vertical="top" wrapText="1"/>
    </xf>
    <xf numFmtId="49" fontId="2" fillId="6" borderId="80" xfId="0" applyNumberFormat="1" applyFont="1" applyFill="1" applyBorder="1" applyAlignment="1">
      <alignment horizontal="center" vertical="top" wrapText="1"/>
    </xf>
    <xf numFmtId="3" fontId="4" fillId="6" borderId="16" xfId="0" applyNumberFormat="1" applyFont="1" applyFill="1" applyBorder="1" applyAlignment="1">
      <alignment horizontal="center" vertical="top" wrapText="1"/>
    </xf>
    <xf numFmtId="3" fontId="4" fillId="6" borderId="71" xfId="0" applyNumberFormat="1" applyFont="1" applyFill="1" applyBorder="1" applyAlignment="1">
      <alignment horizontal="center" vertical="top" wrapText="1"/>
    </xf>
    <xf numFmtId="0" fontId="14" fillId="0" borderId="0" xfId="0" applyFont="1" applyAlignment="1">
      <alignment horizontal="center" vertical="top"/>
    </xf>
    <xf numFmtId="3" fontId="4" fillId="5" borderId="9" xfId="0" applyNumberFormat="1" applyFont="1" applyFill="1" applyBorder="1" applyAlignment="1">
      <alignment horizontal="center" vertical="top"/>
    </xf>
    <xf numFmtId="3" fontId="4" fillId="5" borderId="20"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3" fontId="4" fillId="6" borderId="3" xfId="0" applyNumberFormat="1" applyFont="1" applyFill="1" applyBorder="1" applyAlignment="1">
      <alignment vertical="top" wrapText="1"/>
    </xf>
    <xf numFmtId="3" fontId="2" fillId="0" borderId="0" xfId="0" applyNumberFormat="1" applyFont="1" applyFill="1" applyBorder="1" applyAlignment="1">
      <alignment horizontal="left" vertical="top" wrapText="1"/>
    </xf>
    <xf numFmtId="0" fontId="2" fillId="7" borderId="62" xfId="0" applyFont="1" applyFill="1" applyBorder="1" applyAlignment="1">
      <alignment vertical="top"/>
    </xf>
    <xf numFmtId="0" fontId="2" fillId="7" borderId="63" xfId="0" applyFont="1" applyFill="1" applyBorder="1" applyAlignment="1">
      <alignment vertical="top"/>
    </xf>
    <xf numFmtId="3" fontId="4" fillId="4" borderId="22" xfId="0" applyNumberFormat="1" applyFont="1" applyFill="1" applyBorder="1" applyAlignment="1">
      <alignment horizontal="left" vertical="top"/>
    </xf>
    <xf numFmtId="3" fontId="4" fillId="3" borderId="65" xfId="0" applyNumberFormat="1" applyFont="1" applyFill="1" applyBorder="1" applyAlignment="1">
      <alignment horizontal="center" vertical="top"/>
    </xf>
    <xf numFmtId="3" fontId="2" fillId="6" borderId="44" xfId="0" applyNumberFormat="1" applyFont="1" applyFill="1" applyBorder="1" applyAlignment="1">
      <alignment horizontal="left" vertical="top" wrapText="1"/>
    </xf>
    <xf numFmtId="3" fontId="4" fillId="6" borderId="3" xfId="0" applyNumberFormat="1" applyFont="1" applyFill="1" applyBorder="1" applyAlignment="1">
      <alignment horizontal="left" vertical="top" wrapText="1"/>
    </xf>
    <xf numFmtId="0" fontId="2" fillId="6" borderId="37" xfId="0" applyFont="1" applyFill="1" applyBorder="1" applyAlignment="1">
      <alignment vertical="top" wrapText="1"/>
    </xf>
    <xf numFmtId="0" fontId="2" fillId="6" borderId="31" xfId="0" applyFont="1" applyFill="1" applyBorder="1" applyAlignment="1">
      <alignment horizontal="left" vertical="top" wrapText="1"/>
    </xf>
    <xf numFmtId="3" fontId="2" fillId="6" borderId="37" xfId="0" applyNumberFormat="1" applyFont="1" applyFill="1" applyBorder="1" applyAlignment="1">
      <alignment vertical="top" wrapText="1"/>
    </xf>
    <xf numFmtId="3" fontId="2" fillId="6" borderId="9" xfId="0" applyNumberFormat="1" applyFont="1" applyFill="1" applyBorder="1" applyAlignment="1">
      <alignment vertical="top" wrapText="1"/>
    </xf>
    <xf numFmtId="3" fontId="2" fillId="6" borderId="42" xfId="0" applyNumberFormat="1" applyFont="1" applyFill="1" applyBorder="1" applyAlignment="1">
      <alignment horizontal="left" vertical="top" wrapText="1"/>
    </xf>
    <xf numFmtId="3" fontId="2" fillId="6" borderId="114" xfId="0" applyNumberFormat="1" applyFont="1" applyFill="1" applyBorder="1" applyAlignment="1">
      <alignment horizontal="left" vertical="top" wrapText="1"/>
    </xf>
    <xf numFmtId="0" fontId="2" fillId="6" borderId="41" xfId="0" applyFont="1" applyFill="1" applyBorder="1" applyAlignment="1">
      <alignment horizontal="left" vertical="top" wrapText="1"/>
    </xf>
    <xf numFmtId="3" fontId="4" fillId="7" borderId="65" xfId="0" applyNumberFormat="1" applyFont="1" applyFill="1" applyBorder="1" applyAlignment="1">
      <alignment horizontal="left" vertical="top"/>
    </xf>
    <xf numFmtId="3" fontId="2" fillId="6" borderId="43" xfId="0" applyNumberFormat="1" applyFont="1" applyFill="1" applyBorder="1" applyAlignment="1">
      <alignment horizontal="center" vertical="top"/>
    </xf>
    <xf numFmtId="49" fontId="4" fillId="5" borderId="20" xfId="0" applyNumberFormat="1" applyFont="1" applyFill="1" applyBorder="1" applyAlignment="1">
      <alignment horizontal="center" vertical="top"/>
    </xf>
    <xf numFmtId="3" fontId="11" fillId="6" borderId="9" xfId="0" applyNumberFormat="1" applyFont="1" applyFill="1" applyBorder="1" applyAlignment="1">
      <alignment horizontal="left" vertical="top" wrapText="1"/>
    </xf>
    <xf numFmtId="3" fontId="4" fillId="6" borderId="38" xfId="0" applyNumberFormat="1" applyFont="1" applyFill="1" applyBorder="1" applyAlignment="1">
      <alignment horizontal="center" vertical="top" wrapText="1"/>
    </xf>
    <xf numFmtId="3" fontId="2" fillId="6" borderId="0" xfId="0" applyNumberFormat="1" applyFont="1" applyFill="1" applyBorder="1" applyAlignment="1">
      <alignment horizontal="center" vertical="top" wrapText="1"/>
    </xf>
    <xf numFmtId="0" fontId="11" fillId="6" borderId="9" xfId="0" applyFont="1" applyFill="1" applyBorder="1" applyAlignment="1">
      <alignment horizontal="left" vertical="top" wrapText="1"/>
    </xf>
    <xf numFmtId="3" fontId="2" fillId="6" borderId="43" xfId="0" applyNumberFormat="1" applyFont="1" applyFill="1" applyBorder="1" applyAlignment="1">
      <alignment vertical="top" wrapText="1"/>
    </xf>
    <xf numFmtId="3" fontId="2" fillId="6" borderId="76"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0" fontId="2" fillId="6" borderId="9" xfId="0" applyFont="1" applyFill="1" applyBorder="1" applyAlignment="1">
      <alignment vertical="top" wrapText="1"/>
    </xf>
    <xf numFmtId="3" fontId="2" fillId="6" borderId="42" xfId="0" applyNumberFormat="1" applyFont="1" applyFill="1" applyBorder="1" applyAlignment="1">
      <alignment vertical="top" wrapText="1"/>
    </xf>
    <xf numFmtId="3" fontId="2" fillId="6" borderId="31" xfId="0" applyNumberFormat="1" applyFont="1" applyFill="1" applyBorder="1" applyAlignment="1">
      <alignment vertical="top" wrapText="1"/>
    </xf>
    <xf numFmtId="3" fontId="4" fillId="5" borderId="10" xfId="0" applyNumberFormat="1" applyFont="1" applyFill="1" applyBorder="1" applyAlignment="1">
      <alignment horizontal="center" vertical="top"/>
    </xf>
    <xf numFmtId="3" fontId="2" fillId="6" borderId="48" xfId="0" applyNumberFormat="1" applyFont="1" applyFill="1" applyBorder="1" applyAlignment="1">
      <alignment vertical="top" wrapText="1"/>
    </xf>
    <xf numFmtId="3" fontId="4" fillId="0" borderId="53" xfId="0" applyNumberFormat="1" applyFont="1" applyFill="1" applyBorder="1" applyAlignment="1">
      <alignment horizontal="center" vertical="top"/>
    </xf>
    <xf numFmtId="0" fontId="2" fillId="0" borderId="74" xfId="0" applyFont="1" applyBorder="1" applyAlignment="1">
      <alignment horizontal="center" vertical="center" textRotation="90"/>
    </xf>
    <xf numFmtId="165" fontId="20" fillId="6" borderId="46" xfId="0" applyNumberFormat="1" applyFont="1" applyFill="1" applyBorder="1" applyAlignment="1">
      <alignment horizontal="center" vertical="top" wrapText="1"/>
    </xf>
    <xf numFmtId="3" fontId="2" fillId="6" borderId="76" xfId="0" applyNumberFormat="1" applyFont="1" applyFill="1" applyBorder="1" applyAlignment="1">
      <alignment vertical="top" wrapText="1"/>
    </xf>
    <xf numFmtId="3" fontId="2" fillId="6" borderId="102" xfId="0" applyNumberFormat="1" applyFont="1" applyFill="1" applyBorder="1" applyAlignment="1">
      <alignment vertical="top" wrapText="1"/>
    </xf>
    <xf numFmtId="3" fontId="2" fillId="6" borderId="103" xfId="0" applyNumberFormat="1" applyFont="1" applyFill="1" applyBorder="1" applyAlignment="1">
      <alignment vertical="top" wrapText="1"/>
    </xf>
    <xf numFmtId="3" fontId="2" fillId="6" borderId="35" xfId="0" applyNumberFormat="1" applyFont="1" applyFill="1" applyBorder="1" applyAlignment="1">
      <alignment vertical="top" wrapText="1"/>
    </xf>
    <xf numFmtId="3" fontId="2" fillId="6" borderId="12" xfId="0" applyNumberFormat="1" applyFont="1" applyFill="1" applyBorder="1" applyAlignment="1">
      <alignment vertical="top" wrapText="1"/>
    </xf>
    <xf numFmtId="3" fontId="2" fillId="6" borderId="102" xfId="0" applyNumberFormat="1" applyFont="1" applyFill="1" applyBorder="1" applyAlignment="1">
      <alignment horizontal="left" vertical="top" wrapText="1"/>
    </xf>
    <xf numFmtId="3" fontId="2" fillId="6" borderId="41" xfId="0" applyNumberFormat="1" applyFont="1" applyFill="1" applyBorder="1" applyAlignment="1">
      <alignment horizontal="left" vertical="top" wrapText="1"/>
    </xf>
    <xf numFmtId="0" fontId="2" fillId="6" borderId="43" xfId="0" applyFont="1" applyFill="1" applyBorder="1" applyAlignment="1">
      <alignment horizontal="left" vertical="top" wrapText="1"/>
    </xf>
    <xf numFmtId="0" fontId="2" fillId="6" borderId="45" xfId="0" applyFont="1" applyFill="1" applyBorder="1" applyAlignment="1">
      <alignment vertical="top" wrapText="1"/>
    </xf>
    <xf numFmtId="3" fontId="2" fillId="6" borderId="103" xfId="0" applyNumberFormat="1" applyFont="1" applyFill="1" applyBorder="1" applyAlignment="1">
      <alignment horizontal="left" vertical="top" wrapText="1"/>
    </xf>
    <xf numFmtId="3" fontId="20" fillId="6" borderId="41" xfId="0" applyNumberFormat="1" applyFont="1" applyFill="1" applyBorder="1" applyAlignment="1">
      <alignment horizontal="left" vertical="top" wrapText="1"/>
    </xf>
    <xf numFmtId="3" fontId="2" fillId="6" borderId="30" xfId="0" applyNumberFormat="1" applyFont="1" applyFill="1" applyBorder="1" applyAlignment="1">
      <alignment vertical="top" wrapText="1"/>
    </xf>
    <xf numFmtId="0" fontId="2" fillId="0" borderId="9" xfId="0" applyFont="1" applyBorder="1" applyAlignment="1">
      <alignment vertical="top"/>
    </xf>
    <xf numFmtId="0" fontId="2" fillId="6" borderId="83" xfId="0" applyFont="1" applyFill="1" applyBorder="1" applyAlignment="1">
      <alignment horizontal="center" vertical="top"/>
    </xf>
    <xf numFmtId="3" fontId="18" fillId="6" borderId="87" xfId="0" applyNumberFormat="1" applyFont="1" applyFill="1" applyBorder="1" applyAlignment="1">
      <alignment horizontal="center" vertical="top"/>
    </xf>
    <xf numFmtId="3" fontId="2" fillId="6" borderId="78" xfId="0" applyNumberFormat="1" applyFont="1" applyFill="1" applyBorder="1" applyAlignment="1">
      <alignment horizontal="center" vertical="top"/>
    </xf>
    <xf numFmtId="3" fontId="2" fillId="6" borderId="52" xfId="0" applyNumberFormat="1" applyFont="1" applyFill="1" applyBorder="1" applyAlignment="1">
      <alignment horizontal="left" vertical="top" wrapText="1"/>
    </xf>
    <xf numFmtId="3" fontId="3" fillId="6" borderId="74" xfId="0" applyNumberFormat="1" applyFont="1" applyFill="1" applyBorder="1" applyAlignment="1">
      <alignment horizontal="center" vertical="top" wrapText="1"/>
    </xf>
    <xf numFmtId="0" fontId="2" fillId="6" borderId="12" xfId="0" applyFont="1" applyFill="1" applyBorder="1" applyAlignment="1">
      <alignment horizontal="left" vertical="top" wrapText="1"/>
    </xf>
    <xf numFmtId="166" fontId="13" fillId="6" borderId="56" xfId="0" applyNumberFormat="1" applyFont="1" applyFill="1" applyBorder="1" applyAlignment="1">
      <alignment horizontal="left" vertical="top" wrapText="1"/>
    </xf>
    <xf numFmtId="3" fontId="2" fillId="6" borderId="43" xfId="0" applyNumberFormat="1" applyFont="1" applyFill="1" applyBorder="1" applyAlignment="1">
      <alignment horizontal="left" vertical="top" wrapText="1"/>
    </xf>
    <xf numFmtId="49" fontId="2" fillId="6" borderId="75" xfId="0" applyNumberFormat="1" applyFont="1" applyFill="1" applyBorder="1" applyAlignment="1">
      <alignment horizontal="center" vertical="top" wrapText="1"/>
    </xf>
    <xf numFmtId="0" fontId="2" fillId="6" borderId="92" xfId="0" applyNumberFormat="1" applyFont="1" applyFill="1" applyBorder="1" applyAlignment="1">
      <alignment horizontal="center" vertical="top"/>
    </xf>
    <xf numFmtId="49" fontId="2" fillId="6" borderId="57" xfId="0" applyNumberFormat="1" applyFont="1" applyFill="1" applyBorder="1" applyAlignment="1">
      <alignment horizontal="center" vertical="top" wrapText="1"/>
    </xf>
    <xf numFmtId="49" fontId="2" fillId="6" borderId="10" xfId="0" applyNumberFormat="1" applyFont="1" applyFill="1" applyBorder="1" applyAlignment="1">
      <alignment horizontal="center" vertical="top" wrapText="1"/>
    </xf>
    <xf numFmtId="49" fontId="2" fillId="6" borderId="105" xfId="0" applyNumberFormat="1" applyFont="1" applyFill="1" applyBorder="1" applyAlignment="1">
      <alignment horizontal="center" vertical="top" wrapText="1"/>
    </xf>
    <xf numFmtId="49" fontId="2" fillId="6" borderId="42" xfId="0" applyNumberFormat="1" applyFont="1" applyFill="1" applyBorder="1" applyAlignment="1">
      <alignment horizontal="center" vertical="top" wrapText="1"/>
    </xf>
    <xf numFmtId="0" fontId="3" fillId="6" borderId="67" xfId="0" applyFont="1" applyFill="1" applyBorder="1" applyAlignment="1">
      <alignment horizontal="center" vertical="top" wrapText="1"/>
    </xf>
    <xf numFmtId="0" fontId="2" fillId="0" borderId="107" xfId="0" applyFont="1" applyBorder="1" applyAlignment="1">
      <alignment vertical="top"/>
    </xf>
    <xf numFmtId="0" fontId="24" fillId="6" borderId="43" xfId="0" applyFont="1" applyFill="1" applyBorder="1" applyAlignment="1">
      <alignment horizontal="center" vertical="center"/>
    </xf>
    <xf numFmtId="166" fontId="25" fillId="6" borderId="46" xfId="0" applyNumberFormat="1" applyFont="1" applyFill="1" applyBorder="1" applyAlignment="1">
      <alignment horizontal="center" vertical="top"/>
    </xf>
    <xf numFmtId="166" fontId="25" fillId="6" borderId="37" xfId="0" applyNumberFormat="1" applyFont="1" applyFill="1" applyBorder="1" applyAlignment="1">
      <alignment horizontal="center" vertical="top"/>
    </xf>
    <xf numFmtId="166" fontId="25" fillId="6" borderId="58" xfId="0" applyNumberFormat="1" applyFont="1" applyFill="1" applyBorder="1" applyAlignment="1">
      <alignment horizontal="center" vertical="top"/>
    </xf>
    <xf numFmtId="0" fontId="24" fillId="6" borderId="12" xfId="0" applyFont="1" applyFill="1" applyBorder="1" applyAlignment="1">
      <alignment horizontal="center" vertical="center"/>
    </xf>
    <xf numFmtId="166" fontId="25" fillId="6" borderId="57" xfId="0" applyNumberFormat="1" applyFont="1" applyFill="1" applyBorder="1" applyAlignment="1">
      <alignment horizontal="center" vertical="top"/>
    </xf>
    <xf numFmtId="166" fontId="25" fillId="6" borderId="9" xfId="0" applyNumberFormat="1" applyFont="1" applyFill="1" applyBorder="1" applyAlignment="1">
      <alignment horizontal="center" vertical="top"/>
    </xf>
    <xf numFmtId="166" fontId="25" fillId="6" borderId="0" xfId="0" applyNumberFormat="1" applyFont="1" applyFill="1" applyBorder="1" applyAlignment="1">
      <alignment horizontal="center" vertical="top"/>
    </xf>
    <xf numFmtId="0" fontId="24" fillId="6" borderId="35" xfId="0" applyFont="1" applyFill="1" applyBorder="1" applyAlignment="1">
      <alignment horizontal="center" vertical="center"/>
    </xf>
    <xf numFmtId="0" fontId="24" fillId="6" borderId="57" xfId="0" applyFont="1" applyFill="1" applyBorder="1" applyAlignment="1">
      <alignment vertical="top"/>
    </xf>
    <xf numFmtId="0" fontId="24" fillId="6" borderId="48" xfId="0" applyFont="1" applyFill="1" applyBorder="1" applyAlignment="1">
      <alignment vertical="top"/>
    </xf>
    <xf numFmtId="0" fontId="24" fillId="6" borderId="71" xfId="0" applyFont="1" applyFill="1" applyBorder="1" applyAlignment="1">
      <alignment vertical="top"/>
    </xf>
    <xf numFmtId="0" fontId="24" fillId="6" borderId="103" xfId="0" applyFont="1" applyFill="1" applyBorder="1" applyAlignment="1">
      <alignment horizontal="center" vertical="center"/>
    </xf>
    <xf numFmtId="165" fontId="24" fillId="6" borderId="13" xfId="0" applyNumberFormat="1" applyFont="1" applyFill="1" applyBorder="1" applyAlignment="1">
      <alignment horizontal="center" vertical="top"/>
    </xf>
    <xf numFmtId="165" fontId="24" fillId="6" borderId="57" xfId="0" applyNumberFormat="1" applyFont="1" applyFill="1" applyBorder="1" applyAlignment="1">
      <alignment horizontal="center" vertical="top"/>
    </xf>
    <xf numFmtId="165" fontId="24" fillId="6" borderId="83" xfId="0" applyNumberFormat="1" applyFont="1" applyFill="1" applyBorder="1" applyAlignment="1">
      <alignment horizontal="center" vertical="top"/>
    </xf>
    <xf numFmtId="0" fontId="24" fillId="6" borderId="76" xfId="0" applyFont="1" applyFill="1" applyBorder="1" applyAlignment="1">
      <alignment horizontal="center" vertical="center"/>
    </xf>
    <xf numFmtId="165" fontId="24" fillId="6" borderId="68" xfId="0" applyNumberFormat="1" applyFont="1" applyFill="1" applyBorder="1" applyAlignment="1">
      <alignment horizontal="center" vertical="top"/>
    </xf>
    <xf numFmtId="0" fontId="24" fillId="6" borderId="70" xfId="0" applyFont="1" applyFill="1" applyBorder="1" applyAlignment="1">
      <alignment horizontal="center" vertical="top"/>
    </xf>
    <xf numFmtId="0" fontId="24" fillId="6" borderId="108" xfId="0" applyFont="1" applyFill="1" applyBorder="1" applyAlignment="1">
      <alignment vertical="top"/>
    </xf>
    <xf numFmtId="0" fontId="24" fillId="6" borderId="32" xfId="0" applyFont="1" applyFill="1" applyBorder="1" applyAlignment="1">
      <alignment vertical="top"/>
    </xf>
    <xf numFmtId="0" fontId="24" fillId="6" borderId="43" xfId="0" applyFont="1" applyFill="1" applyBorder="1" applyAlignment="1">
      <alignment horizontal="center" vertical="top"/>
    </xf>
    <xf numFmtId="166" fontId="24" fillId="6" borderId="13" xfId="0" applyNumberFormat="1" applyFont="1" applyFill="1" applyBorder="1" applyAlignment="1">
      <alignment horizontal="center" vertical="top"/>
    </xf>
    <xf numFmtId="166" fontId="24" fillId="6" borderId="37" xfId="0" applyNumberFormat="1" applyFont="1" applyFill="1" applyBorder="1" applyAlignment="1">
      <alignment horizontal="center" vertical="top"/>
    </xf>
    <xf numFmtId="166" fontId="24" fillId="6" borderId="16" xfId="0" applyNumberFormat="1" applyFont="1" applyFill="1" applyBorder="1" applyAlignment="1">
      <alignment horizontal="center" vertical="top"/>
    </xf>
    <xf numFmtId="0" fontId="24" fillId="6" borderId="12" xfId="0" applyFont="1" applyFill="1" applyBorder="1" applyAlignment="1">
      <alignment horizontal="center" vertical="top"/>
    </xf>
    <xf numFmtId="166" fontId="24" fillId="6" borderId="8" xfId="0" applyNumberFormat="1" applyFont="1" applyFill="1" applyBorder="1" applyAlignment="1">
      <alignment horizontal="center" vertical="top"/>
    </xf>
    <xf numFmtId="166" fontId="24" fillId="6" borderId="9" xfId="0" applyNumberFormat="1" applyFont="1" applyFill="1" applyBorder="1" applyAlignment="1">
      <alignment horizontal="center" vertical="top"/>
    </xf>
    <xf numFmtId="166" fontId="24" fillId="6" borderId="30" xfId="0" applyNumberFormat="1" applyFont="1" applyFill="1" applyBorder="1" applyAlignment="1">
      <alignment horizontal="center" vertical="top"/>
    </xf>
    <xf numFmtId="0" fontId="24" fillId="6" borderId="35" xfId="0" applyFont="1" applyFill="1" applyBorder="1" applyAlignment="1">
      <alignment horizontal="center" vertical="top"/>
    </xf>
    <xf numFmtId="166" fontId="24" fillId="6" borderId="33" xfId="0" applyNumberFormat="1" applyFont="1" applyFill="1" applyBorder="1" applyAlignment="1">
      <alignment horizontal="center" vertical="top"/>
    </xf>
    <xf numFmtId="166" fontId="24" fillId="6" borderId="48" xfId="0" applyNumberFormat="1" applyFont="1" applyFill="1" applyBorder="1" applyAlignment="1">
      <alignment horizontal="center" vertical="top"/>
    </xf>
    <xf numFmtId="166" fontId="24" fillId="6" borderId="71" xfId="0" applyNumberFormat="1" applyFont="1" applyFill="1" applyBorder="1" applyAlignment="1">
      <alignment horizontal="center" vertical="top"/>
    </xf>
    <xf numFmtId="166" fontId="24" fillId="6" borderId="40" xfId="0" applyNumberFormat="1" applyFont="1" applyFill="1" applyBorder="1" applyAlignment="1">
      <alignment horizontal="center" vertical="top"/>
    </xf>
    <xf numFmtId="166" fontId="24" fillId="6" borderId="97" xfId="0" applyNumberFormat="1" applyFont="1" applyFill="1" applyBorder="1" applyAlignment="1">
      <alignment horizontal="center" vertical="top"/>
    </xf>
    <xf numFmtId="166" fontId="24" fillId="6" borderId="111" xfId="0" applyNumberFormat="1" applyFont="1" applyFill="1" applyBorder="1" applyAlignment="1">
      <alignment horizontal="center" vertical="top"/>
    </xf>
    <xf numFmtId="166" fontId="2" fillId="6" borderId="124" xfId="0" applyNumberFormat="1" applyFont="1" applyFill="1" applyBorder="1" applyAlignment="1">
      <alignment horizontal="center" vertical="top"/>
    </xf>
    <xf numFmtId="166" fontId="2" fillId="6" borderId="127" xfId="0" applyNumberFormat="1" applyFont="1" applyFill="1" applyBorder="1" applyAlignment="1">
      <alignment horizontal="center" vertical="top"/>
    </xf>
    <xf numFmtId="3" fontId="2" fillId="6" borderId="89" xfId="0" applyNumberFormat="1" applyFont="1" applyFill="1" applyBorder="1" applyAlignment="1">
      <alignment vertical="top" wrapText="1"/>
    </xf>
    <xf numFmtId="3" fontId="24" fillId="6" borderId="43" xfId="0" applyNumberFormat="1" applyFont="1" applyFill="1" applyBorder="1" applyAlignment="1">
      <alignment horizontal="center" vertical="top"/>
    </xf>
    <xf numFmtId="166" fontId="24" fillId="6" borderId="39" xfId="0" applyNumberFormat="1" applyFont="1" applyFill="1" applyBorder="1" applyAlignment="1">
      <alignment horizontal="center" vertical="top"/>
    </xf>
    <xf numFmtId="166" fontId="24" fillId="6" borderId="105" xfId="0" applyNumberFormat="1" applyFont="1" applyFill="1" applyBorder="1" applyAlignment="1">
      <alignment horizontal="center" vertical="top"/>
    </xf>
    <xf numFmtId="3" fontId="24" fillId="6" borderId="76" xfId="0" applyNumberFormat="1" applyFont="1" applyFill="1" applyBorder="1" applyAlignment="1">
      <alignment horizontal="center" vertical="top"/>
    </xf>
    <xf numFmtId="166" fontId="24" fillId="6" borderId="84" xfId="0" applyNumberFormat="1" applyFont="1" applyFill="1" applyBorder="1" applyAlignment="1">
      <alignment horizontal="center" vertical="top"/>
    </xf>
    <xf numFmtId="166" fontId="24" fillId="6" borderId="94" xfId="0" applyNumberFormat="1" applyFont="1" applyFill="1" applyBorder="1" applyAlignment="1">
      <alignment horizontal="center" vertical="top"/>
    </xf>
    <xf numFmtId="166" fontId="24" fillId="6" borderId="75" xfId="0" applyNumberFormat="1" applyFont="1" applyFill="1" applyBorder="1" applyAlignment="1">
      <alignment horizontal="center" vertical="top"/>
    </xf>
    <xf numFmtId="0" fontId="24" fillId="0" borderId="42" xfId="0" applyFont="1" applyBorder="1" applyAlignment="1">
      <alignment horizontal="center" vertical="top"/>
    </xf>
    <xf numFmtId="166" fontId="24" fillId="6" borderId="108" xfId="0" applyNumberFormat="1" applyFont="1" applyFill="1" applyBorder="1" applyAlignment="1">
      <alignment horizontal="center" vertical="top"/>
    </xf>
    <xf numFmtId="166" fontId="24" fillId="6" borderId="83" xfId="0" applyNumberFormat="1" applyFont="1" applyFill="1" applyBorder="1" applyAlignment="1">
      <alignment horizontal="center" vertical="top"/>
    </xf>
    <xf numFmtId="166" fontId="24" fillId="6" borderId="46" xfId="0" applyNumberFormat="1" applyFont="1" applyFill="1" applyBorder="1" applyAlignment="1">
      <alignment horizontal="center" vertical="top"/>
    </xf>
    <xf numFmtId="0" fontId="24" fillId="0" borderId="35" xfId="0" applyFont="1" applyBorder="1" applyAlignment="1">
      <alignment horizontal="center" vertical="top"/>
    </xf>
    <xf numFmtId="166" fontId="25" fillId="6" borderId="32" xfId="0" applyNumberFormat="1" applyFont="1" applyFill="1" applyBorder="1" applyAlignment="1">
      <alignment horizontal="center" vertical="top"/>
    </xf>
    <xf numFmtId="166" fontId="25" fillId="6" borderId="71" xfId="0" applyNumberFormat="1" applyFont="1" applyFill="1" applyBorder="1" applyAlignment="1">
      <alignment horizontal="center" vertical="top"/>
    </xf>
    <xf numFmtId="3" fontId="24" fillId="6" borderId="103" xfId="0" applyNumberFormat="1" applyFont="1" applyFill="1" applyBorder="1" applyAlignment="1">
      <alignment horizontal="center" vertical="top"/>
    </xf>
    <xf numFmtId="3" fontId="24" fillId="6" borderId="12" xfId="0" applyNumberFormat="1" applyFont="1" applyFill="1" applyBorder="1" applyAlignment="1">
      <alignment horizontal="center" vertical="top"/>
    </xf>
    <xf numFmtId="166" fontId="24" fillId="6" borderId="57" xfId="0" applyNumberFormat="1" applyFont="1" applyFill="1" applyBorder="1" applyAlignment="1">
      <alignment horizontal="center" vertical="top"/>
    </xf>
    <xf numFmtId="166" fontId="24" fillId="6" borderId="0" xfId="0" applyNumberFormat="1" applyFont="1" applyFill="1" applyBorder="1" applyAlignment="1">
      <alignment horizontal="center" vertical="top"/>
    </xf>
    <xf numFmtId="166" fontId="24" fillId="6" borderId="58" xfId="0" applyNumberFormat="1" applyFont="1" applyFill="1" applyBorder="1" applyAlignment="1">
      <alignment horizontal="center" vertical="top"/>
    </xf>
    <xf numFmtId="3" fontId="24" fillId="6" borderId="35" xfId="0" applyNumberFormat="1" applyFont="1" applyFill="1" applyBorder="1" applyAlignment="1">
      <alignment horizontal="center" vertical="top"/>
    </xf>
    <xf numFmtId="0" fontId="24" fillId="6" borderId="31" xfId="0" applyFont="1" applyFill="1" applyBorder="1" applyAlignment="1">
      <alignment vertical="top"/>
    </xf>
    <xf numFmtId="0" fontId="24" fillId="6" borderId="34" xfId="0" applyFont="1" applyFill="1" applyBorder="1" applyAlignment="1">
      <alignment vertical="top"/>
    </xf>
    <xf numFmtId="166" fontId="24" fillId="6" borderId="32" xfId="0" applyNumberFormat="1" applyFont="1" applyFill="1" applyBorder="1" applyAlignment="1">
      <alignment horizontal="center" vertical="top"/>
    </xf>
    <xf numFmtId="166" fontId="25" fillId="6" borderId="43" xfId="0" applyNumberFormat="1" applyFont="1" applyFill="1" applyBorder="1" applyAlignment="1">
      <alignment horizontal="center" vertical="top"/>
    </xf>
    <xf numFmtId="166" fontId="25" fillId="6" borderId="8" xfId="0" applyNumberFormat="1" applyFont="1" applyFill="1" applyBorder="1" applyAlignment="1">
      <alignment horizontal="center" vertical="top"/>
    </xf>
    <xf numFmtId="166" fontId="25" fillId="6" borderId="30" xfId="0" applyNumberFormat="1" applyFont="1" applyFill="1" applyBorder="1" applyAlignment="1">
      <alignment horizontal="center" vertical="top"/>
    </xf>
    <xf numFmtId="3" fontId="24" fillId="6" borderId="41" xfId="0" applyNumberFormat="1" applyFont="1" applyFill="1" applyBorder="1" applyAlignment="1">
      <alignment horizontal="center" vertical="top"/>
    </xf>
    <xf numFmtId="166" fontId="25" fillId="6" borderId="97" xfId="0" applyNumberFormat="1" applyFont="1" applyFill="1" applyBorder="1" applyAlignment="1">
      <alignment horizontal="center" vertical="top"/>
    </xf>
    <xf numFmtId="0" fontId="24" fillId="6" borderId="76" xfId="0" applyFont="1" applyFill="1" applyBorder="1" applyAlignment="1">
      <alignment horizontal="center" vertical="top" wrapText="1"/>
    </xf>
    <xf numFmtId="166" fontId="24" fillId="6" borderId="68" xfId="0" applyNumberFormat="1" applyFont="1" applyFill="1" applyBorder="1" applyAlignment="1">
      <alignment horizontal="center" vertical="top"/>
    </xf>
    <xf numFmtId="166" fontId="24" fillId="6" borderId="70" xfId="0" applyNumberFormat="1" applyFont="1" applyFill="1" applyBorder="1" applyAlignment="1">
      <alignment horizontal="center" vertical="top"/>
    </xf>
    <xf numFmtId="0" fontId="24" fillId="6" borderId="38" xfId="0" applyFont="1" applyFill="1" applyBorder="1" applyAlignment="1">
      <alignment horizontal="center" vertical="top"/>
    </xf>
    <xf numFmtId="0" fontId="24" fillId="6" borderId="36" xfId="0" applyFont="1" applyFill="1" applyBorder="1" applyAlignment="1">
      <alignment horizontal="center" vertical="top"/>
    </xf>
    <xf numFmtId="3" fontId="25" fillId="6" borderId="12" xfId="0" applyNumberFormat="1" applyFont="1" applyFill="1" applyBorder="1" applyAlignment="1">
      <alignment horizontal="center" vertical="top" wrapText="1"/>
    </xf>
    <xf numFmtId="166" fontId="24" fillId="6" borderId="57" xfId="0" applyNumberFormat="1" applyFont="1" applyFill="1" applyBorder="1" applyAlignment="1">
      <alignment horizontal="center" vertical="top" wrapText="1"/>
    </xf>
    <xf numFmtId="166" fontId="24" fillId="6" borderId="9" xfId="0" applyNumberFormat="1" applyFont="1" applyFill="1" applyBorder="1" applyAlignment="1">
      <alignment horizontal="center" vertical="top" wrapText="1"/>
    </xf>
    <xf numFmtId="166" fontId="26" fillId="6" borderId="8" xfId="0" applyNumberFormat="1" applyFont="1" applyFill="1" applyBorder="1" applyAlignment="1">
      <alignment horizontal="center" vertical="top"/>
    </xf>
    <xf numFmtId="166" fontId="26" fillId="6" borderId="9" xfId="0" applyNumberFormat="1" applyFont="1" applyFill="1" applyBorder="1" applyAlignment="1">
      <alignment horizontal="center" vertical="top"/>
    </xf>
    <xf numFmtId="166" fontId="26" fillId="6" borderId="30" xfId="0" applyNumberFormat="1" applyFont="1" applyFill="1" applyBorder="1" applyAlignment="1">
      <alignment horizontal="center" vertical="top"/>
    </xf>
    <xf numFmtId="3" fontId="25" fillId="6" borderId="35" xfId="0" applyNumberFormat="1" applyFont="1" applyFill="1" applyBorder="1" applyAlignment="1">
      <alignment horizontal="center" vertical="top" wrapText="1"/>
    </xf>
    <xf numFmtId="3" fontId="24" fillId="6" borderId="43" xfId="0" applyNumberFormat="1" applyFont="1" applyFill="1" applyBorder="1" applyAlignment="1">
      <alignment horizontal="center" vertical="top" wrapText="1"/>
    </xf>
    <xf numFmtId="3" fontId="24" fillId="6" borderId="35" xfId="0" applyNumberFormat="1" applyFont="1" applyFill="1" applyBorder="1" applyAlignment="1">
      <alignment horizontal="center" vertical="top" wrapText="1"/>
    </xf>
    <xf numFmtId="49" fontId="4" fillId="4" borderId="11" xfId="0" applyNumberFormat="1" applyFont="1" applyFill="1" applyBorder="1" applyAlignment="1">
      <alignment vertical="top"/>
    </xf>
    <xf numFmtId="0" fontId="4" fillId="6" borderId="0" xfId="0" applyFont="1" applyFill="1" applyBorder="1" applyAlignment="1">
      <alignment horizontal="left" vertical="top" wrapText="1"/>
    </xf>
    <xf numFmtId="166" fontId="2" fillId="6" borderId="10" xfId="0" applyNumberFormat="1" applyFont="1" applyFill="1" applyBorder="1" applyAlignment="1">
      <alignment horizontal="center" vertical="top"/>
    </xf>
    <xf numFmtId="165" fontId="2" fillId="6" borderId="57" xfId="0" applyNumberFormat="1" applyFont="1" applyFill="1" applyBorder="1" applyAlignment="1">
      <alignment horizontal="center" vertical="center" textRotation="90"/>
    </xf>
    <xf numFmtId="165" fontId="2" fillId="6" borderId="9" xfId="0" applyNumberFormat="1" applyFont="1" applyFill="1" applyBorder="1" applyAlignment="1">
      <alignment horizontal="center" vertical="center" textRotation="90"/>
    </xf>
    <xf numFmtId="165" fontId="2" fillId="6" borderId="69" xfId="0" applyNumberFormat="1" applyFont="1" applyFill="1" applyBorder="1" applyAlignment="1">
      <alignment horizontal="center" vertical="center" textRotation="90"/>
    </xf>
    <xf numFmtId="0" fontId="2" fillId="6" borderId="5" xfId="0" applyFont="1" applyFill="1" applyBorder="1" applyAlignment="1">
      <alignment horizontal="left" vertical="top" wrapText="1"/>
    </xf>
    <xf numFmtId="165" fontId="2" fillId="6" borderId="8" xfId="0" applyNumberFormat="1" applyFont="1" applyFill="1" applyBorder="1" applyAlignment="1">
      <alignment horizontal="center" vertical="center" textRotation="90"/>
    </xf>
    <xf numFmtId="165" fontId="2" fillId="6" borderId="30" xfId="0" applyNumberFormat="1" applyFont="1" applyFill="1" applyBorder="1" applyAlignment="1">
      <alignment horizontal="center" vertical="center" textRotation="90"/>
    </xf>
    <xf numFmtId="0" fontId="4" fillId="6" borderId="53" xfId="0" applyFont="1" applyFill="1" applyBorder="1" applyAlignment="1">
      <alignment horizontal="left" vertical="top" wrapText="1"/>
    </xf>
    <xf numFmtId="166" fontId="2" fillId="6" borderId="2" xfId="0" applyNumberFormat="1" applyFont="1" applyFill="1" applyBorder="1" applyAlignment="1">
      <alignment horizontal="center" vertical="top"/>
    </xf>
    <xf numFmtId="165" fontId="24" fillId="6" borderId="37" xfId="0" applyNumberFormat="1" applyFont="1" applyFill="1" applyBorder="1" applyAlignment="1">
      <alignment horizontal="center" vertical="top"/>
    </xf>
    <xf numFmtId="165" fontId="24" fillId="6" borderId="16" xfId="0" applyNumberFormat="1" applyFont="1" applyFill="1" applyBorder="1" applyAlignment="1">
      <alignment horizontal="center" vertical="top"/>
    </xf>
    <xf numFmtId="165" fontId="24" fillId="6" borderId="40" xfId="0" applyNumberFormat="1" applyFont="1" applyFill="1" applyBorder="1" applyAlignment="1">
      <alignment horizontal="center" vertical="top"/>
    </xf>
    <xf numFmtId="165" fontId="24" fillId="6" borderId="97" xfId="0" applyNumberFormat="1" applyFont="1" applyFill="1" applyBorder="1" applyAlignment="1">
      <alignment horizontal="center" vertical="top"/>
    </xf>
    <xf numFmtId="165" fontId="24" fillId="6" borderId="111" xfId="0" applyNumberFormat="1" applyFont="1" applyFill="1" applyBorder="1" applyAlignment="1">
      <alignment horizontal="center" vertical="top"/>
    </xf>
    <xf numFmtId="165" fontId="24" fillId="6" borderId="8" xfId="0" applyNumberFormat="1" applyFont="1" applyFill="1" applyBorder="1" applyAlignment="1">
      <alignment horizontal="center" vertical="top"/>
    </xf>
    <xf numFmtId="165" fontId="24" fillId="6" borderId="9" xfId="0" applyNumberFormat="1" applyFont="1" applyFill="1" applyBorder="1" applyAlignment="1">
      <alignment horizontal="center" vertical="top"/>
    </xf>
    <xf numFmtId="165" fontId="24" fillId="6" borderId="75" xfId="0" applyNumberFormat="1" applyFont="1" applyFill="1" applyBorder="1" applyAlignment="1">
      <alignment horizontal="center" vertical="top"/>
    </xf>
    <xf numFmtId="166" fontId="24" fillId="6" borderId="69" xfId="0" applyNumberFormat="1" applyFont="1" applyFill="1" applyBorder="1" applyAlignment="1">
      <alignment horizontal="center" vertical="top"/>
    </xf>
    <xf numFmtId="0" fontId="24" fillId="6" borderId="45" xfId="0" applyFont="1" applyFill="1" applyBorder="1" applyAlignment="1">
      <alignment horizontal="center" vertical="top"/>
    </xf>
    <xf numFmtId="166" fontId="24" fillId="6" borderId="72" xfId="0" applyNumberFormat="1" applyFont="1" applyFill="1" applyBorder="1" applyAlignment="1">
      <alignment horizontal="center" vertical="top"/>
    </xf>
    <xf numFmtId="166" fontId="24" fillId="6" borderId="36" xfId="0" applyNumberFormat="1" applyFont="1" applyFill="1" applyBorder="1" applyAlignment="1">
      <alignment horizontal="center" vertical="top"/>
    </xf>
    <xf numFmtId="166" fontId="26" fillId="6" borderId="48" xfId="0" applyNumberFormat="1" applyFont="1" applyFill="1" applyBorder="1" applyAlignment="1">
      <alignment horizontal="center" vertical="top"/>
    </xf>
    <xf numFmtId="166" fontId="26" fillId="6" borderId="71" xfId="0" applyNumberFormat="1" applyFont="1" applyFill="1" applyBorder="1" applyAlignment="1">
      <alignment horizontal="center" vertical="top"/>
    </xf>
    <xf numFmtId="166" fontId="24" fillId="6" borderId="11" xfId="0" applyNumberFormat="1" applyFont="1" applyFill="1" applyBorder="1" applyAlignment="1">
      <alignment horizontal="center" vertical="top"/>
    </xf>
    <xf numFmtId="0" fontId="24" fillId="0" borderId="8" xfId="0" applyFont="1" applyBorder="1" applyAlignment="1">
      <alignment vertical="top"/>
    </xf>
    <xf numFmtId="3" fontId="24" fillId="6" borderId="9" xfId="0" applyNumberFormat="1" applyFont="1" applyFill="1" applyBorder="1" applyAlignment="1">
      <alignment horizontal="center" vertical="top"/>
    </xf>
    <xf numFmtId="3" fontId="24" fillId="6" borderId="71" xfId="0" applyNumberFormat="1" applyFont="1" applyFill="1" applyBorder="1" applyAlignment="1">
      <alignment horizontal="center" vertical="top"/>
    </xf>
    <xf numFmtId="0" fontId="24" fillId="6" borderId="29" xfId="0" applyFont="1" applyFill="1" applyBorder="1" applyAlignment="1">
      <alignment horizontal="center" vertical="top"/>
    </xf>
    <xf numFmtId="0" fontId="24" fillId="6" borderId="37" xfId="0" applyFont="1" applyFill="1" applyBorder="1" applyAlignment="1">
      <alignment horizontal="center" vertical="top"/>
    </xf>
    <xf numFmtId="0" fontId="24" fillId="6" borderId="0" xfId="0" applyFont="1" applyFill="1" applyBorder="1" applyAlignment="1">
      <alignment horizontal="center" vertical="top"/>
    </xf>
    <xf numFmtId="166" fontId="26" fillId="6" borderId="37" xfId="0" applyNumberFormat="1" applyFont="1" applyFill="1" applyBorder="1" applyAlignment="1">
      <alignment horizontal="center" vertical="top"/>
    </xf>
    <xf numFmtId="166" fontId="26" fillId="6" borderId="16" xfId="0" applyNumberFormat="1" applyFont="1" applyFill="1" applyBorder="1" applyAlignment="1">
      <alignment horizontal="center" vertical="top"/>
    </xf>
    <xf numFmtId="0" fontId="24" fillId="0" borderId="35" xfId="0" applyFont="1" applyBorder="1" applyAlignment="1">
      <alignment vertical="top"/>
    </xf>
    <xf numFmtId="0" fontId="24" fillId="0" borderId="0" xfId="0" applyFont="1" applyAlignment="1">
      <alignment vertical="top"/>
    </xf>
    <xf numFmtId="0" fontId="24" fillId="0" borderId="48" xfId="0" applyFont="1" applyBorder="1" applyAlignment="1">
      <alignment vertical="top"/>
    </xf>
    <xf numFmtId="0" fontId="24" fillId="0" borderId="71" xfId="0" applyFont="1" applyBorder="1" applyAlignment="1">
      <alignment vertical="top"/>
    </xf>
    <xf numFmtId="3" fontId="24" fillId="6" borderId="45" xfId="0" applyNumberFormat="1" applyFont="1" applyFill="1" applyBorder="1" applyAlignment="1">
      <alignment horizontal="center" vertical="top" wrapText="1"/>
    </xf>
    <xf numFmtId="166" fontId="24" fillId="6" borderId="28" xfId="0" applyNumberFormat="1" applyFont="1" applyFill="1" applyBorder="1" applyAlignment="1">
      <alignment horizontal="center" vertical="top"/>
    </xf>
    <xf numFmtId="166" fontId="24" fillId="6" borderId="44" xfId="0" applyNumberFormat="1" applyFont="1" applyFill="1" applyBorder="1" applyAlignment="1">
      <alignment horizontal="center" vertical="top"/>
    </xf>
    <xf numFmtId="166" fontId="24" fillId="6" borderId="39" xfId="0" applyNumberFormat="1" applyFont="1" applyFill="1" applyBorder="1" applyAlignment="1">
      <alignment horizontal="center" vertical="center"/>
    </xf>
    <xf numFmtId="166" fontId="24" fillId="6" borderId="119" xfId="0" applyNumberFormat="1" applyFont="1" applyFill="1" applyBorder="1" applyAlignment="1">
      <alignment horizontal="center" vertical="center"/>
    </xf>
    <xf numFmtId="166" fontId="24" fillId="6" borderId="16" xfId="0" applyNumberFormat="1" applyFont="1" applyFill="1" applyBorder="1" applyAlignment="1">
      <alignment horizontal="center" vertical="center"/>
    </xf>
    <xf numFmtId="0" fontId="24" fillId="10" borderId="68" xfId="0" applyFont="1" applyFill="1" applyBorder="1" applyAlignment="1">
      <alignment horizontal="center" vertical="center"/>
    </xf>
    <xf numFmtId="0" fontId="24" fillId="10" borderId="106" xfId="0" applyFont="1" applyFill="1" applyBorder="1" applyAlignment="1">
      <alignment horizontal="center" vertical="center"/>
    </xf>
    <xf numFmtId="0" fontId="24" fillId="10" borderId="110" xfId="0" applyFont="1" applyFill="1" applyBorder="1" applyAlignment="1">
      <alignment horizontal="center" vertical="center"/>
    </xf>
    <xf numFmtId="165" fontId="24" fillId="10" borderId="67" xfId="0" applyNumberFormat="1" applyFont="1" applyFill="1" applyBorder="1" applyAlignment="1">
      <alignment horizontal="center" vertical="center"/>
    </xf>
    <xf numFmtId="165" fontId="24" fillId="10" borderId="97" xfId="0" applyNumberFormat="1" applyFont="1" applyFill="1" applyBorder="1" applyAlignment="1">
      <alignment horizontal="center" vertical="center"/>
    </xf>
    <xf numFmtId="165" fontId="24" fillId="10" borderId="110" xfId="0" applyNumberFormat="1" applyFont="1" applyFill="1" applyBorder="1" applyAlignment="1">
      <alignment horizontal="center" vertical="center"/>
    </xf>
    <xf numFmtId="3" fontId="24" fillId="6" borderId="77" xfId="0" applyNumberFormat="1" applyFont="1" applyFill="1" applyBorder="1" applyAlignment="1">
      <alignment horizontal="center" vertical="top"/>
    </xf>
    <xf numFmtId="166" fontId="24" fillId="10" borderId="13" xfId="0" applyNumberFormat="1" applyFont="1" applyFill="1" applyBorder="1" applyAlignment="1">
      <alignment horizontal="center" vertical="center"/>
    </xf>
    <xf numFmtId="166" fontId="24" fillId="10" borderId="105" xfId="0" applyNumberFormat="1" applyFont="1" applyFill="1" applyBorder="1" applyAlignment="1">
      <alignment horizontal="center" vertical="center"/>
    </xf>
    <xf numFmtId="0" fontId="24" fillId="10" borderId="83" xfId="0" applyFont="1" applyFill="1" applyBorder="1" applyAlignment="1">
      <alignment horizontal="center" vertical="center"/>
    </xf>
    <xf numFmtId="3" fontId="24" fillId="6" borderId="102" xfId="0" applyNumberFormat="1" applyFont="1" applyFill="1" applyBorder="1" applyAlignment="1">
      <alignment horizontal="center" vertical="top"/>
    </xf>
    <xf numFmtId="166" fontId="24" fillId="6" borderId="67" xfId="0" applyNumberFormat="1" applyFont="1" applyFill="1" applyBorder="1" applyAlignment="1">
      <alignment horizontal="center" vertical="top"/>
    </xf>
    <xf numFmtId="166" fontId="24" fillId="6" borderId="106" xfId="0" applyNumberFormat="1" applyFont="1" applyFill="1" applyBorder="1" applyAlignment="1">
      <alignment horizontal="center" vertical="top"/>
    </xf>
    <xf numFmtId="166" fontId="24" fillId="6" borderId="110" xfId="0" applyNumberFormat="1" applyFont="1" applyFill="1" applyBorder="1" applyAlignment="1">
      <alignment horizontal="center" vertical="top"/>
    </xf>
    <xf numFmtId="0" fontId="24" fillId="6" borderId="68" xfId="0" applyFont="1" applyFill="1" applyBorder="1" applyAlignment="1">
      <alignment horizontal="center" vertical="center"/>
    </xf>
    <xf numFmtId="0" fontId="24" fillId="6" borderId="0" xfId="0" applyFont="1" applyFill="1" applyBorder="1" applyAlignment="1">
      <alignment horizontal="center" vertical="center"/>
    </xf>
    <xf numFmtId="0" fontId="24" fillId="6" borderId="108" xfId="0" applyFont="1" applyFill="1" applyBorder="1" applyAlignment="1">
      <alignment horizontal="center" vertical="center"/>
    </xf>
    <xf numFmtId="0" fontId="24" fillId="0" borderId="12" xfId="0" applyFont="1" applyBorder="1" applyAlignment="1">
      <alignment vertical="top"/>
    </xf>
    <xf numFmtId="0" fontId="24" fillId="0" borderId="11" xfId="0" applyFont="1" applyBorder="1" applyAlignment="1">
      <alignment vertical="top"/>
    </xf>
    <xf numFmtId="0" fontId="24" fillId="0" borderId="9" xfId="0" applyFont="1" applyBorder="1" applyAlignment="1">
      <alignment vertical="top"/>
    </xf>
    <xf numFmtId="0" fontId="24" fillId="6" borderId="76" xfId="0" applyFont="1" applyFill="1" applyBorder="1" applyAlignment="1">
      <alignment horizontal="center" vertical="top"/>
    </xf>
    <xf numFmtId="0" fontId="24" fillId="0" borderId="0" xfId="0" applyFont="1" applyBorder="1" applyAlignment="1">
      <alignment vertical="top"/>
    </xf>
    <xf numFmtId="165" fontId="24" fillId="0" borderId="0" xfId="0" applyNumberFormat="1" applyFont="1" applyAlignment="1">
      <alignment vertical="top"/>
    </xf>
    <xf numFmtId="166" fontId="24" fillId="0" borderId="0" xfId="0" applyNumberFormat="1" applyFont="1" applyAlignment="1">
      <alignment vertical="top"/>
    </xf>
    <xf numFmtId="166" fontId="24" fillId="0" borderId="0" xfId="0" applyNumberFormat="1" applyFont="1" applyBorder="1" applyAlignment="1">
      <alignment vertical="top"/>
    </xf>
    <xf numFmtId="165" fontId="24" fillId="0" borderId="0" xfId="0" applyNumberFormat="1" applyFont="1" applyBorder="1" applyAlignment="1">
      <alignment vertical="top"/>
    </xf>
    <xf numFmtId="0" fontId="11" fillId="0" borderId="0" xfId="0" applyFont="1" applyFill="1"/>
    <xf numFmtId="0" fontId="27" fillId="0" borderId="0" xfId="0" applyFont="1" applyFill="1" applyAlignment="1">
      <alignment horizontal="left" wrapText="1"/>
    </xf>
    <xf numFmtId="3" fontId="24" fillId="6" borderId="12" xfId="0" applyNumberFormat="1" applyFont="1" applyFill="1" applyBorder="1" applyAlignment="1">
      <alignment horizontal="center" vertical="top" wrapText="1"/>
    </xf>
    <xf numFmtId="3" fontId="24" fillId="6" borderId="76" xfId="0" applyNumberFormat="1" applyFont="1" applyFill="1" applyBorder="1" applyAlignment="1">
      <alignment horizontal="center" vertical="top" wrapText="1"/>
    </xf>
    <xf numFmtId="0" fontId="2" fillId="10" borderId="102" xfId="0" applyFont="1" applyFill="1" applyBorder="1" applyAlignment="1">
      <alignment horizontal="center" vertical="top"/>
    </xf>
    <xf numFmtId="0" fontId="2" fillId="10" borderId="84" xfId="0" applyFont="1" applyFill="1" applyBorder="1" applyAlignment="1">
      <alignment horizontal="center" vertical="top"/>
    </xf>
    <xf numFmtId="0" fontId="2" fillId="10" borderId="106" xfId="0" applyFont="1" applyFill="1" applyBorder="1" applyAlignment="1">
      <alignment horizontal="center" vertical="top"/>
    </xf>
    <xf numFmtId="0" fontId="2" fillId="10" borderId="110" xfId="0" applyFont="1" applyFill="1" applyBorder="1" applyAlignment="1">
      <alignment horizontal="center" vertical="top"/>
    </xf>
    <xf numFmtId="0" fontId="2" fillId="10" borderId="94" xfId="0" applyFont="1" applyFill="1" applyBorder="1" applyAlignment="1">
      <alignment horizontal="center" vertical="top"/>
    </xf>
    <xf numFmtId="0" fontId="2" fillId="7" borderId="62" xfId="0" applyFont="1" applyFill="1" applyBorder="1" applyAlignment="1">
      <alignment vertical="top"/>
    </xf>
    <xf numFmtId="0" fontId="2" fillId="7" borderId="63" xfId="0" applyFont="1" applyFill="1" applyBorder="1" applyAlignment="1">
      <alignment vertical="top"/>
    </xf>
    <xf numFmtId="3" fontId="4" fillId="4" borderId="8" xfId="0" applyNumberFormat="1" applyFont="1" applyFill="1" applyBorder="1" applyAlignment="1">
      <alignment horizontal="center" vertical="top"/>
    </xf>
    <xf numFmtId="3" fontId="4" fillId="5" borderId="10"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3" fontId="4" fillId="4" borderId="2" xfId="0" applyNumberFormat="1" applyFont="1" applyFill="1" applyBorder="1" applyAlignment="1">
      <alignment horizontal="center" vertical="top"/>
    </xf>
    <xf numFmtId="3" fontId="4" fillId="4" borderId="19" xfId="0" applyNumberFormat="1" applyFont="1" applyFill="1" applyBorder="1" applyAlignment="1">
      <alignment horizontal="center" vertical="top"/>
    </xf>
    <xf numFmtId="49" fontId="4" fillId="9" borderId="3" xfId="0" applyNumberFormat="1" applyFont="1" applyFill="1" applyBorder="1" applyAlignment="1">
      <alignment horizontal="center" vertical="top"/>
    </xf>
    <xf numFmtId="49" fontId="4" fillId="9" borderId="20" xfId="0" applyNumberFormat="1" applyFont="1" applyFill="1" applyBorder="1" applyAlignment="1">
      <alignment horizontal="center" vertical="top"/>
    </xf>
    <xf numFmtId="3" fontId="2" fillId="6" borderId="41" xfId="0" applyNumberFormat="1" applyFont="1" applyFill="1" applyBorder="1" applyAlignment="1">
      <alignment horizontal="center" vertical="top" wrapText="1"/>
    </xf>
    <xf numFmtId="3" fontId="2" fillId="6" borderId="37" xfId="0" applyNumberFormat="1" applyFont="1" applyFill="1" applyBorder="1" applyAlignment="1">
      <alignment horizontal="left" vertical="top" wrapText="1"/>
    </xf>
    <xf numFmtId="0" fontId="11" fillId="6" borderId="9" xfId="0" applyFont="1" applyFill="1" applyBorder="1" applyAlignment="1">
      <alignment horizontal="left" vertical="top" wrapText="1"/>
    </xf>
    <xf numFmtId="3" fontId="4" fillId="5" borderId="9" xfId="0" applyNumberFormat="1" applyFont="1" applyFill="1" applyBorder="1" applyAlignment="1">
      <alignment horizontal="center" vertical="top"/>
    </xf>
    <xf numFmtId="3" fontId="4" fillId="5" borderId="20" xfId="0" applyNumberFormat="1" applyFont="1" applyFill="1" applyBorder="1" applyAlignment="1">
      <alignment horizontal="center" vertical="top"/>
    </xf>
    <xf numFmtId="3" fontId="2" fillId="6" borderId="42" xfId="0" applyNumberFormat="1" applyFont="1" applyFill="1" applyBorder="1" applyAlignment="1">
      <alignment horizontal="left" vertical="top" wrapText="1"/>
    </xf>
    <xf numFmtId="3" fontId="2" fillId="6" borderId="48" xfId="0" applyNumberFormat="1" applyFont="1" applyFill="1" applyBorder="1" applyAlignment="1">
      <alignment vertical="top" wrapText="1"/>
    </xf>
    <xf numFmtId="3" fontId="4" fillId="6" borderId="3" xfId="0" applyNumberFormat="1" applyFont="1" applyFill="1" applyBorder="1" applyAlignment="1">
      <alignment horizontal="left" vertical="top" wrapText="1"/>
    </xf>
    <xf numFmtId="3" fontId="4" fillId="0" borderId="53"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2" fillId="6" borderId="43" xfId="0" applyNumberFormat="1" applyFont="1" applyFill="1" applyBorder="1" applyAlignment="1">
      <alignment vertical="top" wrapText="1"/>
    </xf>
    <xf numFmtId="3" fontId="2" fillId="6" borderId="76"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0" fontId="2" fillId="6" borderId="37" xfId="0" applyFont="1" applyFill="1" applyBorder="1" applyAlignment="1">
      <alignment vertical="top" wrapText="1"/>
    </xf>
    <xf numFmtId="0" fontId="2" fillId="6" borderId="9" xfId="0" applyFont="1" applyFill="1" applyBorder="1" applyAlignment="1">
      <alignment vertical="top" wrapText="1"/>
    </xf>
    <xf numFmtId="0" fontId="2" fillId="6" borderId="41" xfId="0" applyFont="1" applyFill="1" applyBorder="1" applyAlignment="1">
      <alignment horizontal="left" vertical="top" wrapText="1"/>
    </xf>
    <xf numFmtId="3" fontId="2" fillId="6" borderId="42" xfId="0" applyNumberFormat="1" applyFont="1" applyFill="1" applyBorder="1" applyAlignment="1">
      <alignment vertical="top" wrapText="1"/>
    </xf>
    <xf numFmtId="3" fontId="2" fillId="6" borderId="31" xfId="0" applyNumberFormat="1" applyFont="1" applyFill="1" applyBorder="1" applyAlignment="1">
      <alignment vertical="top" wrapText="1"/>
    </xf>
    <xf numFmtId="3" fontId="11" fillId="6" borderId="9" xfId="0" applyNumberFormat="1" applyFont="1" applyFill="1" applyBorder="1" applyAlignment="1">
      <alignment horizontal="left" vertical="top" wrapText="1"/>
    </xf>
    <xf numFmtId="3" fontId="4" fillId="6" borderId="38" xfId="0" applyNumberFormat="1" applyFont="1" applyFill="1" applyBorder="1" applyAlignment="1">
      <alignment horizontal="center" vertical="top" wrapText="1"/>
    </xf>
    <xf numFmtId="3" fontId="2" fillId="6" borderId="0" xfId="0" applyNumberFormat="1" applyFont="1" applyFill="1" applyBorder="1" applyAlignment="1">
      <alignment horizontal="center" vertical="top" wrapText="1"/>
    </xf>
    <xf numFmtId="0" fontId="2" fillId="6" borderId="37" xfId="0" applyFont="1" applyFill="1" applyBorder="1" applyAlignment="1">
      <alignment horizontal="left" vertical="top" wrapText="1"/>
    </xf>
    <xf numFmtId="3" fontId="2" fillId="6" borderId="43" xfId="0" applyNumberFormat="1" applyFont="1" applyFill="1" applyBorder="1" applyAlignment="1">
      <alignment horizontal="center" vertical="top"/>
    </xf>
    <xf numFmtId="49" fontId="4" fillId="5" borderId="20" xfId="0" applyNumberFormat="1" applyFont="1" applyFill="1" applyBorder="1" applyAlignment="1">
      <alignment horizontal="center" vertical="top"/>
    </xf>
    <xf numFmtId="49" fontId="4" fillId="9" borderId="10" xfId="0" applyNumberFormat="1" applyFont="1" applyFill="1" applyBorder="1" applyAlignment="1">
      <alignment horizontal="center" vertical="top"/>
    </xf>
    <xf numFmtId="3" fontId="2" fillId="6" borderId="5" xfId="0" applyNumberFormat="1" applyFont="1" applyFill="1" applyBorder="1" applyAlignment="1">
      <alignment horizontal="center" vertical="top" wrapText="1"/>
    </xf>
    <xf numFmtId="3" fontId="2" fillId="6" borderId="37" xfId="0" applyNumberFormat="1" applyFont="1" applyFill="1" applyBorder="1" applyAlignment="1">
      <alignment vertical="top" wrapText="1"/>
    </xf>
    <xf numFmtId="3" fontId="2" fillId="6" borderId="9" xfId="0" applyNumberFormat="1" applyFont="1" applyFill="1" applyBorder="1" applyAlignment="1">
      <alignment vertical="top" wrapText="1"/>
    </xf>
    <xf numFmtId="3" fontId="2" fillId="6" borderId="114" xfId="0" applyNumberFormat="1" applyFont="1" applyFill="1" applyBorder="1" applyAlignment="1">
      <alignment horizontal="left" vertical="top" wrapText="1"/>
    </xf>
    <xf numFmtId="3" fontId="2" fillId="7" borderId="65" xfId="0" applyNumberFormat="1" applyFont="1" applyFill="1" applyBorder="1" applyAlignment="1">
      <alignment horizontal="center" vertical="top"/>
    </xf>
    <xf numFmtId="3" fontId="2" fillId="6" borderId="44" xfId="0" applyNumberFormat="1" applyFont="1" applyFill="1" applyBorder="1" applyAlignment="1">
      <alignment horizontal="left" vertical="top" wrapText="1"/>
    </xf>
    <xf numFmtId="0" fontId="2" fillId="6" borderId="31" xfId="0" applyFont="1" applyFill="1" applyBorder="1" applyAlignment="1">
      <alignment horizontal="left" vertical="top" wrapText="1"/>
    </xf>
    <xf numFmtId="3" fontId="4" fillId="6" borderId="3" xfId="0" applyNumberFormat="1" applyFont="1" applyFill="1" applyBorder="1" applyAlignment="1">
      <alignment vertical="top" wrapText="1"/>
    </xf>
    <xf numFmtId="3" fontId="4" fillId="6" borderId="9" xfId="0" applyNumberFormat="1" applyFont="1" applyFill="1" applyBorder="1" applyAlignment="1">
      <alignment vertical="top" wrapText="1"/>
    </xf>
    <xf numFmtId="3" fontId="2" fillId="0" borderId="0" xfId="0" applyNumberFormat="1" applyFont="1" applyFill="1" applyBorder="1" applyAlignment="1">
      <alignment horizontal="left" vertical="top" wrapText="1"/>
    </xf>
    <xf numFmtId="3" fontId="4" fillId="4" borderId="22" xfId="0" applyNumberFormat="1" applyFont="1" applyFill="1" applyBorder="1" applyAlignment="1">
      <alignment horizontal="left" vertical="top"/>
    </xf>
    <xf numFmtId="3" fontId="4" fillId="3" borderId="65" xfId="0" applyNumberFormat="1" applyFont="1" applyFill="1" applyBorder="1" applyAlignment="1">
      <alignment horizontal="center" vertical="top"/>
    </xf>
    <xf numFmtId="3" fontId="4" fillId="7" borderId="65" xfId="0" applyNumberFormat="1" applyFont="1" applyFill="1" applyBorder="1" applyAlignment="1">
      <alignment horizontal="left" vertical="top"/>
    </xf>
    <xf numFmtId="0" fontId="14" fillId="0" borderId="0" xfId="0" applyFont="1" applyAlignment="1">
      <alignment horizontal="center" vertical="top"/>
    </xf>
    <xf numFmtId="3" fontId="2" fillId="7" borderId="65" xfId="0" applyNumberFormat="1" applyFont="1" applyFill="1" applyBorder="1" applyAlignment="1">
      <alignment horizontal="left" vertical="top"/>
    </xf>
    <xf numFmtId="49" fontId="2" fillId="6" borderId="46" xfId="0" applyNumberFormat="1" applyFont="1" applyFill="1" applyBorder="1" applyAlignment="1">
      <alignment horizontal="center" vertical="top" wrapText="1"/>
    </xf>
    <xf numFmtId="49" fontId="2" fillId="6" borderId="80" xfId="0" applyNumberFormat="1" applyFont="1" applyFill="1" applyBorder="1" applyAlignment="1">
      <alignment horizontal="center" vertical="top" wrapText="1"/>
    </xf>
    <xf numFmtId="3" fontId="4" fillId="6" borderId="16" xfId="0" applyNumberFormat="1" applyFont="1" applyFill="1" applyBorder="1" applyAlignment="1">
      <alignment horizontal="center" vertical="top" wrapText="1"/>
    </xf>
    <xf numFmtId="3" fontId="4" fillId="6" borderId="71" xfId="0" applyNumberFormat="1" applyFont="1" applyFill="1" applyBorder="1" applyAlignment="1">
      <alignment horizontal="center" vertical="top" wrapText="1"/>
    </xf>
    <xf numFmtId="0" fontId="2" fillId="6" borderId="43" xfId="0" applyFont="1" applyFill="1" applyBorder="1" applyAlignment="1">
      <alignment horizontal="left" vertical="top" wrapText="1"/>
    </xf>
    <xf numFmtId="3" fontId="2" fillId="6" borderId="81" xfId="0" applyNumberFormat="1" applyFont="1" applyFill="1" applyBorder="1" applyAlignment="1">
      <alignment horizontal="center" vertical="top"/>
    </xf>
    <xf numFmtId="3" fontId="2" fillId="6" borderId="33" xfId="0" applyNumberFormat="1" applyFont="1" applyFill="1" applyBorder="1" applyAlignment="1">
      <alignment horizontal="center" vertical="top"/>
    </xf>
    <xf numFmtId="3" fontId="2" fillId="6" borderId="70" xfId="0" applyNumberFormat="1" applyFont="1" applyFill="1" applyBorder="1" applyAlignment="1">
      <alignment horizontal="center" vertical="top"/>
    </xf>
    <xf numFmtId="3" fontId="2" fillId="6" borderId="48" xfId="0" applyNumberFormat="1" applyFont="1" applyFill="1" applyBorder="1" applyAlignment="1">
      <alignment horizontal="center" vertical="top"/>
    </xf>
    <xf numFmtId="49" fontId="2" fillId="6" borderId="37" xfId="0" applyNumberFormat="1" applyFont="1" applyFill="1" applyBorder="1" applyAlignment="1">
      <alignment horizontal="center" vertical="top" wrapText="1"/>
    </xf>
    <xf numFmtId="3" fontId="2" fillId="6" borderId="108" xfId="0" applyNumberFormat="1" applyFont="1" applyFill="1" applyBorder="1" applyAlignment="1">
      <alignment horizontal="center" vertical="top"/>
    </xf>
    <xf numFmtId="3" fontId="2" fillId="6" borderId="71" xfId="0" applyNumberFormat="1" applyFont="1" applyFill="1" applyBorder="1" applyAlignment="1">
      <alignment horizontal="center" vertical="top"/>
    </xf>
    <xf numFmtId="49" fontId="2" fillId="6" borderId="16" xfId="0" applyNumberFormat="1" applyFont="1" applyFill="1" applyBorder="1" applyAlignment="1">
      <alignment horizontal="center" vertical="top" wrapText="1"/>
    </xf>
    <xf numFmtId="3" fontId="2" fillId="6" borderId="43" xfId="0" applyNumberFormat="1" applyFont="1" applyFill="1" applyBorder="1" applyAlignment="1">
      <alignment horizontal="left" vertical="top" wrapText="1"/>
    </xf>
    <xf numFmtId="3" fontId="2" fillId="6" borderId="35" xfId="0" applyNumberFormat="1" applyFont="1" applyFill="1" applyBorder="1" applyAlignment="1">
      <alignment vertical="top" wrapText="1"/>
    </xf>
    <xf numFmtId="3" fontId="24" fillId="6" borderId="43" xfId="0" applyNumberFormat="1" applyFont="1" applyFill="1" applyBorder="1" applyAlignment="1">
      <alignment horizontal="center" vertical="top"/>
    </xf>
    <xf numFmtId="3" fontId="24" fillId="6" borderId="41" xfId="0" applyNumberFormat="1" applyFont="1" applyFill="1" applyBorder="1" applyAlignment="1">
      <alignment horizontal="center" vertical="top"/>
    </xf>
    <xf numFmtId="0" fontId="29" fillId="6" borderId="0" xfId="0" applyFont="1" applyFill="1" applyBorder="1" applyAlignment="1">
      <alignment horizontal="center" vertical="top"/>
    </xf>
    <xf numFmtId="0" fontId="28" fillId="6" borderId="12" xfId="0" applyFont="1" applyFill="1" applyBorder="1" applyAlignment="1">
      <alignment horizontal="center" vertical="top"/>
    </xf>
    <xf numFmtId="166" fontId="28" fillId="6" borderId="8" xfId="0" applyNumberFormat="1" applyFont="1" applyFill="1" applyBorder="1" applyAlignment="1">
      <alignment horizontal="center" vertical="top"/>
    </xf>
    <xf numFmtId="166" fontId="28" fillId="6" borderId="0" xfId="0" applyNumberFormat="1" applyFont="1" applyFill="1" applyBorder="1" applyAlignment="1">
      <alignment horizontal="center" vertical="top"/>
    </xf>
    <xf numFmtId="166" fontId="28" fillId="6" borderId="10" xfId="0" applyNumberFormat="1" applyFont="1" applyFill="1" applyBorder="1" applyAlignment="1">
      <alignment horizontal="center" vertical="top"/>
    </xf>
    <xf numFmtId="0" fontId="28" fillId="10" borderId="9" xfId="0" applyFont="1" applyFill="1" applyBorder="1" applyAlignment="1">
      <alignment horizontal="center" vertical="top"/>
    </xf>
    <xf numFmtId="0" fontId="28" fillId="10" borderId="69" xfId="0" applyFont="1" applyFill="1" applyBorder="1" applyAlignment="1">
      <alignment horizontal="center" vertical="top"/>
    </xf>
    <xf numFmtId="0" fontId="2" fillId="6" borderId="9" xfId="0" applyFont="1" applyFill="1" applyBorder="1" applyAlignment="1">
      <alignment horizontal="left" vertical="top" wrapText="1"/>
    </xf>
    <xf numFmtId="0" fontId="28" fillId="6" borderId="9" xfId="0" applyFont="1" applyFill="1" applyBorder="1" applyAlignment="1">
      <alignment horizontal="left" vertical="top" wrapText="1"/>
    </xf>
    <xf numFmtId="0" fontId="28" fillId="6" borderId="11" xfId="0" applyFont="1" applyFill="1" applyBorder="1" applyAlignment="1">
      <alignment vertical="top" wrapText="1"/>
    </xf>
    <xf numFmtId="0" fontId="28" fillId="10" borderId="8" xfId="0" applyFont="1" applyFill="1" applyBorder="1" applyAlignment="1">
      <alignment horizontal="center" vertical="top"/>
    </xf>
    <xf numFmtId="0" fontId="4" fillId="6" borderId="71" xfId="0" applyFont="1" applyFill="1" applyBorder="1" applyAlignment="1">
      <alignment horizontal="center" vertical="top"/>
    </xf>
    <xf numFmtId="0" fontId="2" fillId="6" borderId="43" xfId="0" applyFont="1" applyFill="1" applyBorder="1" applyAlignment="1">
      <alignment horizontal="left" vertical="top" wrapText="1"/>
    </xf>
    <xf numFmtId="0" fontId="2" fillId="6" borderId="35" xfId="0" applyFont="1" applyFill="1" applyBorder="1" applyAlignment="1">
      <alignment horizontal="left" vertical="top" wrapText="1"/>
    </xf>
    <xf numFmtId="49" fontId="4" fillId="2" borderId="6" xfId="0" applyNumberFormat="1" applyFont="1" applyFill="1" applyBorder="1" applyAlignment="1">
      <alignment horizontal="left" vertical="top" wrapText="1"/>
    </xf>
    <xf numFmtId="49" fontId="4" fillId="2" borderId="78" xfId="0" applyNumberFormat="1"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3" borderId="28"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3" fontId="4" fillId="4" borderId="8" xfId="0" applyNumberFormat="1" applyFont="1" applyFill="1" applyBorder="1" applyAlignment="1">
      <alignment horizontal="center" vertical="top"/>
    </xf>
    <xf numFmtId="0" fontId="4" fillId="4" borderId="14"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49" fontId="4" fillId="6" borderId="37" xfId="0" applyNumberFormat="1" applyFont="1" applyFill="1" applyBorder="1" applyAlignment="1">
      <alignment horizontal="center" vertical="top"/>
    </xf>
    <xf numFmtId="49" fontId="4" fillId="6" borderId="9" xfId="0" applyNumberFormat="1" applyFont="1" applyFill="1" applyBorder="1" applyAlignment="1">
      <alignment horizontal="center" vertical="top"/>
    </xf>
    <xf numFmtId="3" fontId="2" fillId="6" borderId="37" xfId="0" applyNumberFormat="1" applyFont="1" applyFill="1" applyBorder="1" applyAlignment="1">
      <alignment horizontal="left" vertical="top" wrapText="1"/>
    </xf>
    <xf numFmtId="3" fontId="2" fillId="6" borderId="9" xfId="0" applyNumberFormat="1"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74" xfId="0" applyFont="1" applyFill="1" applyBorder="1" applyAlignment="1">
      <alignment horizontal="left" vertical="top" wrapText="1"/>
    </xf>
    <xf numFmtId="0" fontId="4" fillId="5" borderId="95" xfId="0" applyFont="1" applyFill="1" applyBorder="1" applyAlignment="1">
      <alignment horizontal="left" vertical="top" wrapText="1"/>
    </xf>
    <xf numFmtId="3" fontId="4" fillId="4" borderId="2" xfId="0" applyNumberFormat="1" applyFont="1" applyFill="1" applyBorder="1" applyAlignment="1">
      <alignment horizontal="center" vertical="top"/>
    </xf>
    <xf numFmtId="3" fontId="4" fillId="4" borderId="19" xfId="0" applyNumberFormat="1" applyFont="1" applyFill="1" applyBorder="1" applyAlignment="1">
      <alignment horizontal="center" vertical="top"/>
    </xf>
    <xf numFmtId="3" fontId="4" fillId="5" borderId="4" xfId="0" applyNumberFormat="1" applyFont="1" applyFill="1" applyBorder="1" applyAlignment="1">
      <alignment horizontal="center" vertical="top"/>
    </xf>
    <xf numFmtId="3" fontId="4" fillId="5" borderId="21" xfId="0" applyNumberFormat="1" applyFont="1" applyFill="1" applyBorder="1" applyAlignment="1">
      <alignment horizontal="center" vertical="top"/>
    </xf>
    <xf numFmtId="3" fontId="2" fillId="6" borderId="81" xfId="0" applyNumberFormat="1" applyFont="1" applyFill="1" applyBorder="1" applyAlignment="1">
      <alignment horizontal="center" vertical="top"/>
    </xf>
    <xf numFmtId="3" fontId="2" fillId="6" borderId="33" xfId="0" applyNumberFormat="1" applyFont="1" applyFill="1" applyBorder="1" applyAlignment="1">
      <alignment horizontal="center" vertical="top"/>
    </xf>
    <xf numFmtId="3" fontId="2" fillId="6" borderId="70" xfId="0" applyNumberFormat="1" applyFont="1" applyFill="1" applyBorder="1" applyAlignment="1">
      <alignment horizontal="center" vertical="top"/>
    </xf>
    <xf numFmtId="3" fontId="2" fillId="6" borderId="48" xfId="0" applyNumberFormat="1" applyFont="1" applyFill="1" applyBorder="1" applyAlignment="1">
      <alignment horizontal="center" vertical="top"/>
    </xf>
    <xf numFmtId="3" fontId="2" fillId="6" borderId="43" xfId="0" applyNumberFormat="1" applyFont="1" applyFill="1" applyBorder="1" applyAlignment="1">
      <alignment horizontal="center" vertical="top" wrapText="1"/>
    </xf>
    <xf numFmtId="3" fontId="2" fillId="6" borderId="12" xfId="0" applyNumberFormat="1" applyFont="1" applyFill="1" applyBorder="1" applyAlignment="1">
      <alignment horizontal="center" vertical="top" wrapText="1"/>
    </xf>
    <xf numFmtId="49" fontId="2" fillId="6" borderId="37" xfId="0" applyNumberFormat="1" applyFont="1" applyFill="1" applyBorder="1" applyAlignment="1">
      <alignment horizontal="center" vertical="top" wrapText="1"/>
    </xf>
    <xf numFmtId="49" fontId="2" fillId="6" borderId="97" xfId="0" applyNumberFormat="1" applyFont="1" applyFill="1" applyBorder="1" applyAlignment="1">
      <alignment horizontal="center" vertical="top" wrapText="1"/>
    </xf>
    <xf numFmtId="3" fontId="2" fillId="6" borderId="108" xfId="0" applyNumberFormat="1" applyFont="1" applyFill="1" applyBorder="1" applyAlignment="1">
      <alignment horizontal="center" vertical="top"/>
    </xf>
    <xf numFmtId="3" fontId="2" fillId="6" borderId="71" xfId="0" applyNumberFormat="1" applyFont="1" applyFill="1" applyBorder="1" applyAlignment="1">
      <alignment horizontal="center" vertical="top"/>
    </xf>
    <xf numFmtId="49" fontId="2" fillId="6" borderId="16" xfId="0" applyNumberFormat="1" applyFont="1" applyFill="1" applyBorder="1" applyAlignment="1">
      <alignment horizontal="center" vertical="top" wrapText="1"/>
    </xf>
    <xf numFmtId="49" fontId="2" fillId="6" borderId="111" xfId="0" applyNumberFormat="1" applyFont="1" applyFill="1" applyBorder="1" applyAlignment="1">
      <alignment horizontal="center" vertical="top" wrapText="1"/>
    </xf>
    <xf numFmtId="0" fontId="2" fillId="6" borderId="43" xfId="0" applyFont="1" applyFill="1" applyBorder="1" applyAlignment="1">
      <alignment horizontal="center" vertical="top" wrapText="1"/>
    </xf>
    <xf numFmtId="0" fontId="2" fillId="6" borderId="12" xfId="0" applyFont="1" applyFill="1" applyBorder="1" applyAlignment="1">
      <alignment horizontal="center" vertical="top" wrapText="1"/>
    </xf>
    <xf numFmtId="0" fontId="11" fillId="6" borderId="48" xfId="0" applyFont="1" applyFill="1" applyBorder="1" applyAlignment="1">
      <alignment horizontal="left" vertical="top" wrapText="1"/>
    </xf>
    <xf numFmtId="3" fontId="2" fillId="6" borderId="42" xfId="0" applyNumberFormat="1" applyFont="1" applyFill="1" applyBorder="1" applyAlignment="1">
      <alignment horizontal="center" vertical="top" wrapText="1"/>
    </xf>
    <xf numFmtId="0" fontId="11" fillId="6" borderId="31" xfId="0" applyFont="1" applyFill="1" applyBorder="1" applyAlignment="1">
      <alignment horizontal="center" wrapText="1"/>
    </xf>
    <xf numFmtId="3" fontId="2" fillId="6" borderId="76" xfId="0" applyNumberFormat="1" applyFont="1" applyFill="1" applyBorder="1" applyAlignment="1">
      <alignment horizontal="center" vertical="top" wrapText="1"/>
    </xf>
    <xf numFmtId="3" fontId="2" fillId="6" borderId="41" xfId="0" applyNumberFormat="1" applyFont="1" applyFill="1" applyBorder="1" applyAlignment="1">
      <alignment horizontal="center" vertical="top" wrapText="1"/>
    </xf>
    <xf numFmtId="0" fontId="2" fillId="6" borderId="37" xfId="0" applyFont="1" applyFill="1" applyBorder="1" applyAlignment="1">
      <alignment horizontal="left" vertical="top" wrapText="1"/>
    </xf>
    <xf numFmtId="0" fontId="2" fillId="6" borderId="9" xfId="0" applyFont="1" applyFill="1" applyBorder="1" applyAlignment="1">
      <alignment horizontal="left" vertical="top" wrapText="1"/>
    </xf>
    <xf numFmtId="0" fontId="2" fillId="6" borderId="48" xfId="0" applyFont="1" applyFill="1" applyBorder="1" applyAlignment="1">
      <alignment horizontal="left" vertical="top" wrapText="1"/>
    </xf>
    <xf numFmtId="3" fontId="2" fillId="6" borderId="35" xfId="0" applyNumberFormat="1" applyFont="1" applyFill="1" applyBorder="1" applyAlignment="1">
      <alignment horizontal="center" vertical="top" wrapText="1"/>
    </xf>
    <xf numFmtId="3" fontId="2" fillId="6" borderId="5" xfId="0" applyNumberFormat="1" applyFont="1" applyFill="1" applyBorder="1" applyAlignment="1">
      <alignment horizontal="center" vertical="top" wrapText="1"/>
    </xf>
    <xf numFmtId="3" fontId="4" fillId="5" borderId="10" xfId="0" applyNumberFormat="1" applyFont="1" applyFill="1" applyBorder="1" applyAlignment="1">
      <alignment horizontal="center" vertical="top"/>
    </xf>
    <xf numFmtId="3" fontId="2" fillId="6" borderId="48" xfId="0" applyNumberFormat="1" applyFont="1" applyFill="1" applyBorder="1" applyAlignment="1">
      <alignment horizontal="left" vertical="top" wrapText="1"/>
    </xf>
    <xf numFmtId="49" fontId="4" fillId="6" borderId="48" xfId="0" applyNumberFormat="1" applyFont="1" applyFill="1" applyBorder="1" applyAlignment="1">
      <alignment horizontal="center" vertical="top"/>
    </xf>
    <xf numFmtId="49" fontId="2" fillId="6" borderId="43" xfId="0" applyNumberFormat="1" applyFont="1" applyFill="1" applyBorder="1" applyAlignment="1">
      <alignment horizontal="center" vertical="top" wrapText="1"/>
    </xf>
    <xf numFmtId="49" fontId="2" fillId="6" borderId="12" xfId="0" applyNumberFormat="1" applyFont="1" applyFill="1" applyBorder="1" applyAlignment="1">
      <alignment horizontal="center" vertical="top" wrapText="1"/>
    </xf>
    <xf numFmtId="49" fontId="2" fillId="6" borderId="35" xfId="0" applyNumberFormat="1" applyFont="1" applyFill="1" applyBorder="1" applyAlignment="1">
      <alignment horizontal="center" vertical="top" wrapText="1"/>
    </xf>
    <xf numFmtId="49" fontId="4" fillId="9" borderId="10" xfId="0" applyNumberFormat="1" applyFont="1" applyFill="1" applyBorder="1" applyAlignment="1">
      <alignment horizontal="center" vertical="top"/>
    </xf>
    <xf numFmtId="3" fontId="2" fillId="6" borderId="12" xfId="1" applyNumberFormat="1" applyFont="1" applyFill="1" applyBorder="1" applyAlignment="1">
      <alignment horizontal="center" vertical="top" wrapText="1"/>
    </xf>
    <xf numFmtId="3" fontId="4" fillId="5" borderId="61" xfId="0" applyNumberFormat="1" applyFont="1" applyFill="1" applyBorder="1" applyAlignment="1">
      <alignment horizontal="left" vertical="top"/>
    </xf>
    <xf numFmtId="3" fontId="4" fillId="5" borderId="62" xfId="0" applyNumberFormat="1" applyFont="1" applyFill="1" applyBorder="1" applyAlignment="1">
      <alignment horizontal="left" vertical="top"/>
    </xf>
    <xf numFmtId="0" fontId="11" fillId="0" borderId="62" xfId="0" applyFont="1" applyBorder="1" applyAlignment="1">
      <alignment horizontal="left" vertical="top"/>
    </xf>
    <xf numFmtId="3" fontId="4" fillId="5" borderId="61" xfId="0" applyNumberFormat="1" applyFont="1" applyFill="1" applyBorder="1" applyAlignment="1">
      <alignment horizontal="right" vertical="top"/>
    </xf>
    <xf numFmtId="3" fontId="4" fillId="5" borderId="62" xfId="0" applyNumberFormat="1" applyFont="1" applyFill="1" applyBorder="1" applyAlignment="1">
      <alignment horizontal="right" vertical="top"/>
    </xf>
    <xf numFmtId="3" fontId="4" fillId="5" borderId="63" xfId="0" applyNumberFormat="1" applyFont="1" applyFill="1" applyBorder="1" applyAlignment="1">
      <alignment horizontal="right" vertical="top"/>
    </xf>
    <xf numFmtId="3" fontId="2" fillId="7" borderId="65" xfId="0" applyNumberFormat="1" applyFont="1" applyFill="1" applyBorder="1" applyAlignment="1">
      <alignment horizontal="left" vertical="top"/>
    </xf>
    <xf numFmtId="3" fontId="2" fillId="0" borderId="37" xfId="0" applyNumberFormat="1" applyFont="1" applyFill="1" applyBorder="1" applyAlignment="1">
      <alignment horizontal="left" vertical="top" wrapText="1"/>
    </xf>
    <xf numFmtId="3" fontId="2" fillId="0" borderId="48" xfId="0" applyNumberFormat="1" applyFont="1" applyFill="1" applyBorder="1" applyAlignment="1">
      <alignment horizontal="left" vertical="top" wrapText="1"/>
    </xf>
    <xf numFmtId="3" fontId="2" fillId="0" borderId="43" xfId="0" applyNumberFormat="1" applyFont="1" applyFill="1" applyBorder="1" applyAlignment="1">
      <alignment horizontal="center" vertical="top" wrapText="1"/>
    </xf>
    <xf numFmtId="3" fontId="2" fillId="0" borderId="35" xfId="0" applyNumberFormat="1" applyFont="1" applyFill="1" applyBorder="1" applyAlignment="1">
      <alignment horizontal="center" vertical="top" wrapText="1"/>
    </xf>
    <xf numFmtId="3" fontId="2" fillId="7" borderId="65" xfId="0" applyNumberFormat="1" applyFont="1" applyFill="1" applyBorder="1" applyAlignment="1">
      <alignment horizontal="center" vertical="top"/>
    </xf>
    <xf numFmtId="3" fontId="2" fillId="7" borderId="62" xfId="0" applyNumberFormat="1" applyFont="1" applyFill="1" applyBorder="1" applyAlignment="1">
      <alignment horizontal="center" vertical="top"/>
    </xf>
    <xf numFmtId="3" fontId="2" fillId="7" borderId="63" xfId="0" applyNumberFormat="1" applyFont="1" applyFill="1" applyBorder="1" applyAlignment="1">
      <alignment horizontal="center" vertical="top"/>
    </xf>
    <xf numFmtId="3" fontId="4" fillId="6" borderId="9" xfId="0" applyNumberFormat="1" applyFont="1" applyFill="1" applyBorder="1" applyAlignment="1">
      <alignment vertical="top" wrapText="1"/>
    </xf>
    <xf numFmtId="0" fontId="23" fillId="0" borderId="9" xfId="0" applyFont="1" applyBorder="1" applyAlignment="1">
      <alignment vertical="top" wrapText="1"/>
    </xf>
    <xf numFmtId="3" fontId="4" fillId="6" borderId="9" xfId="0" applyNumberFormat="1" applyFont="1" applyFill="1" applyBorder="1" applyAlignment="1">
      <alignment horizontal="left" vertical="top" wrapText="1"/>
    </xf>
    <xf numFmtId="49" fontId="4" fillId="9" borderId="3" xfId="0" applyNumberFormat="1" applyFont="1" applyFill="1" applyBorder="1" applyAlignment="1">
      <alignment horizontal="center" vertical="top"/>
    </xf>
    <xf numFmtId="49" fontId="4" fillId="9" borderId="20" xfId="0" applyNumberFormat="1" applyFont="1" applyFill="1" applyBorder="1" applyAlignment="1">
      <alignment horizontal="center" vertical="top"/>
    </xf>
    <xf numFmtId="49" fontId="2" fillId="6" borderId="46" xfId="0" applyNumberFormat="1" applyFont="1" applyFill="1" applyBorder="1" applyAlignment="1">
      <alignment horizontal="center" vertical="top" wrapText="1"/>
    </xf>
    <xf numFmtId="49" fontId="2" fillId="6" borderId="80" xfId="0" applyNumberFormat="1" applyFont="1" applyFill="1" applyBorder="1" applyAlignment="1">
      <alignment horizontal="center" vertical="top" wrapText="1"/>
    </xf>
    <xf numFmtId="0" fontId="4" fillId="10" borderId="37" xfId="0" applyFont="1" applyFill="1" applyBorder="1" applyAlignment="1">
      <alignment horizontal="center" vertical="top"/>
    </xf>
    <xf numFmtId="0" fontId="4" fillId="10" borderId="48" xfId="0" applyFont="1" applyFill="1" applyBorder="1" applyAlignment="1">
      <alignment horizontal="center" vertical="top"/>
    </xf>
    <xf numFmtId="3" fontId="4" fillId="6" borderId="16" xfId="0" applyNumberFormat="1" applyFont="1" applyFill="1" applyBorder="1" applyAlignment="1">
      <alignment horizontal="center" vertical="top" wrapText="1"/>
    </xf>
    <xf numFmtId="3" fontId="4" fillId="6" borderId="71" xfId="0" applyNumberFormat="1" applyFont="1" applyFill="1" applyBorder="1" applyAlignment="1">
      <alignment horizontal="center" vertical="top" wrapText="1"/>
    </xf>
    <xf numFmtId="0" fontId="2" fillId="0" borderId="0" xfId="0" applyFont="1" applyBorder="1" applyAlignment="1">
      <alignment horizontal="right"/>
    </xf>
    <xf numFmtId="0" fontId="14" fillId="0" borderId="0" xfId="0" applyFont="1" applyAlignment="1">
      <alignment horizontal="right" vertical="top"/>
    </xf>
    <xf numFmtId="3" fontId="17" fillId="0" borderId="0" xfId="0" applyNumberFormat="1" applyFont="1" applyAlignment="1">
      <alignment horizontal="center" vertical="top"/>
    </xf>
    <xf numFmtId="0" fontId="16" fillId="0" borderId="0" xfId="0" applyFont="1" applyAlignment="1">
      <alignment horizontal="center" vertical="top" wrapText="1"/>
    </xf>
    <xf numFmtId="0" fontId="14" fillId="0" borderId="0" xfId="0" applyFont="1" applyAlignment="1">
      <alignment horizontal="center" vertical="top"/>
    </xf>
    <xf numFmtId="0" fontId="2" fillId="0" borderId="5" xfId="0" applyFont="1" applyBorder="1" applyAlignment="1">
      <alignment horizontal="center" vertical="center" textRotation="90"/>
    </xf>
    <xf numFmtId="0" fontId="2" fillId="0" borderId="24" xfId="0" applyFont="1" applyBorder="1" applyAlignment="1">
      <alignment horizontal="center" vertical="center" textRotation="90"/>
    </xf>
    <xf numFmtId="0" fontId="2" fillId="0" borderId="2"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53"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3" fontId="2" fillId="0" borderId="3" xfId="0" applyNumberFormat="1" applyFont="1" applyBorder="1" applyAlignment="1">
      <alignment horizontal="center" vertical="center" textRotation="90" shrinkToFit="1"/>
    </xf>
    <xf numFmtId="3" fontId="2" fillId="0" borderId="9" xfId="0" applyNumberFormat="1" applyFont="1" applyBorder="1" applyAlignment="1">
      <alignment horizontal="center" vertical="center" textRotation="90" shrinkToFit="1"/>
    </xf>
    <xf numFmtId="3" fontId="2" fillId="0" borderId="20" xfId="0" applyNumberFormat="1" applyFont="1" applyBorder="1" applyAlignment="1">
      <alignment horizontal="center" vertical="center" textRotation="90" shrinkToFit="1"/>
    </xf>
    <xf numFmtId="3" fontId="2" fillId="0" borderId="4" xfId="0" applyNumberFormat="1" applyFont="1" applyBorder="1" applyAlignment="1">
      <alignment horizontal="center" vertical="center" shrinkToFit="1"/>
    </xf>
    <xf numFmtId="3" fontId="2" fillId="0" borderId="10" xfId="0" applyNumberFormat="1" applyFont="1" applyBorder="1" applyAlignment="1">
      <alignment horizontal="center" vertical="center" shrinkToFit="1"/>
    </xf>
    <xf numFmtId="3" fontId="2" fillId="0" borderId="21" xfId="0" applyNumberFormat="1" applyFont="1" applyBorder="1" applyAlignment="1">
      <alignment horizontal="center" vertical="center" shrinkToFit="1"/>
    </xf>
    <xf numFmtId="0" fontId="2" fillId="0" borderId="11" xfId="0" applyFont="1" applyBorder="1" applyAlignment="1">
      <alignment horizontal="center" vertical="center" wrapText="1"/>
    </xf>
    <xf numFmtId="0" fontId="2" fillId="0" borderId="22" xfId="0" applyFont="1" applyBorder="1" applyAlignment="1">
      <alignment horizontal="center" vertical="center" wrapText="1"/>
    </xf>
    <xf numFmtId="3" fontId="2" fillId="0" borderId="4" xfId="0" applyNumberFormat="1" applyFont="1" applyBorder="1" applyAlignment="1">
      <alignment horizontal="center" vertical="center" textRotation="90" shrinkToFit="1"/>
    </xf>
    <xf numFmtId="3" fontId="2" fillId="0" borderId="10" xfId="0" applyNumberFormat="1" applyFont="1" applyBorder="1" applyAlignment="1">
      <alignment horizontal="center" vertical="center" textRotation="90" shrinkToFit="1"/>
    </xf>
    <xf numFmtId="3" fontId="2" fillId="0" borderId="21" xfId="0" applyNumberFormat="1" applyFont="1" applyBorder="1" applyAlignment="1">
      <alignment horizontal="center" vertical="center" textRotation="90" shrinkToFit="1"/>
    </xf>
    <xf numFmtId="3" fontId="2" fillId="0" borderId="5" xfId="0" applyNumberFormat="1" applyFont="1" applyFill="1" applyBorder="1" applyAlignment="1">
      <alignment horizontal="center" vertical="center" wrapText="1" shrinkToFit="1"/>
    </xf>
    <xf numFmtId="3" fontId="2" fillId="0" borderId="12" xfId="0" applyNumberFormat="1" applyFont="1" applyFill="1" applyBorder="1" applyAlignment="1">
      <alignment horizontal="center" vertical="center" wrapText="1" shrinkToFit="1"/>
    </xf>
    <xf numFmtId="3" fontId="2" fillId="0" borderId="24" xfId="0" applyNumberFormat="1" applyFont="1" applyFill="1" applyBorder="1" applyAlignment="1">
      <alignment horizontal="center" vertical="center" wrapText="1" shrinkToFit="1"/>
    </xf>
    <xf numFmtId="3" fontId="2" fillId="0" borderId="5" xfId="0" applyNumberFormat="1" applyFont="1" applyBorder="1" applyAlignment="1">
      <alignment horizontal="center" vertical="center" textRotation="90" wrapText="1" shrinkToFit="1"/>
    </xf>
    <xf numFmtId="3" fontId="2" fillId="0" borderId="12" xfId="0" applyNumberFormat="1" applyFont="1" applyBorder="1" applyAlignment="1">
      <alignment horizontal="center" vertical="center" textRotation="90" wrapText="1" shrinkToFit="1"/>
    </xf>
    <xf numFmtId="3" fontId="2" fillId="0" borderId="24" xfId="0" applyNumberFormat="1" applyFont="1" applyBorder="1" applyAlignment="1">
      <alignment horizontal="center" vertical="center" textRotation="90" wrapText="1" shrinkToFit="1"/>
    </xf>
    <xf numFmtId="0" fontId="2" fillId="0" borderId="5"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4" fillId="0" borderId="65"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3" fontId="2" fillId="0" borderId="2" xfId="0" applyNumberFormat="1" applyFont="1" applyBorder="1" applyAlignment="1">
      <alignment horizontal="center" vertical="center" textRotation="90" shrinkToFit="1"/>
    </xf>
    <xf numFmtId="3" fontId="2" fillId="0" borderId="8" xfId="0" applyNumberFormat="1" applyFont="1" applyBorder="1" applyAlignment="1">
      <alignment horizontal="center" vertical="center" textRotation="90" shrinkToFit="1"/>
    </xf>
    <xf numFmtId="3" fontId="2" fillId="0" borderId="19" xfId="0" applyNumberFormat="1" applyFont="1" applyBorder="1" applyAlignment="1">
      <alignment horizontal="center" vertical="center" textRotation="90" shrinkToFit="1"/>
    </xf>
    <xf numFmtId="49" fontId="2" fillId="0" borderId="3" xfId="0" applyNumberFormat="1" applyFont="1" applyBorder="1" applyAlignment="1">
      <alignment horizontal="center" vertical="center" textRotation="90" shrinkToFit="1"/>
    </xf>
    <xf numFmtId="49" fontId="2" fillId="0" borderId="9" xfId="0" applyNumberFormat="1" applyFont="1" applyBorder="1" applyAlignment="1">
      <alignment horizontal="center" vertical="center" textRotation="90" shrinkToFit="1"/>
    </xf>
    <xf numFmtId="49" fontId="2" fillId="0" borderId="20" xfId="0" applyNumberFormat="1" applyFont="1" applyBorder="1" applyAlignment="1">
      <alignment horizontal="center" vertical="center" textRotation="90" shrinkToFit="1"/>
    </xf>
    <xf numFmtId="3" fontId="4" fillId="5" borderId="3" xfId="0" applyNumberFormat="1" applyFont="1" applyFill="1" applyBorder="1" applyAlignment="1">
      <alignment horizontal="center" vertical="top"/>
    </xf>
    <xf numFmtId="3" fontId="4" fillId="5" borderId="9" xfId="0" applyNumberFormat="1" applyFont="1" applyFill="1" applyBorder="1" applyAlignment="1">
      <alignment horizontal="center" vertical="top"/>
    </xf>
    <xf numFmtId="3" fontId="4" fillId="5" borderId="20" xfId="0" applyNumberFormat="1" applyFont="1" applyFill="1" applyBorder="1" applyAlignment="1">
      <alignment horizontal="center" vertical="top"/>
    </xf>
    <xf numFmtId="49" fontId="4" fillId="9" borderId="44" xfId="0" applyNumberFormat="1" applyFont="1" applyFill="1" applyBorder="1" applyAlignment="1">
      <alignment horizontal="center" vertical="top"/>
    </xf>
    <xf numFmtId="49" fontId="4" fillId="9" borderId="9" xfId="0" applyNumberFormat="1" applyFont="1" applyFill="1" applyBorder="1" applyAlignment="1">
      <alignment horizontal="center" vertical="top"/>
    </xf>
    <xf numFmtId="49" fontId="4" fillId="9" borderId="25" xfId="0" applyNumberFormat="1" applyFont="1" applyFill="1" applyBorder="1" applyAlignment="1">
      <alignment horizontal="center" vertical="top"/>
    </xf>
    <xf numFmtId="3" fontId="2" fillId="0" borderId="3" xfId="0" applyNumberFormat="1" applyFont="1" applyBorder="1" applyAlignment="1">
      <alignment horizontal="center" vertical="top"/>
    </xf>
    <xf numFmtId="3" fontId="2" fillId="0" borderId="9" xfId="0" applyNumberFormat="1" applyFont="1" applyBorder="1" applyAlignment="1">
      <alignment horizontal="center" vertical="top"/>
    </xf>
    <xf numFmtId="3" fontId="4" fillId="6" borderId="3" xfId="0" applyNumberFormat="1" applyFont="1" applyFill="1" applyBorder="1" applyAlignment="1">
      <alignment vertical="top" wrapText="1"/>
    </xf>
    <xf numFmtId="3" fontId="2" fillId="0" borderId="0" xfId="0" applyNumberFormat="1" applyFont="1" applyFill="1" applyBorder="1" applyAlignment="1">
      <alignment horizontal="left" vertical="top" wrapText="1"/>
    </xf>
    <xf numFmtId="0" fontId="2" fillId="7" borderId="62" xfId="0" applyFont="1" applyFill="1" applyBorder="1" applyAlignment="1">
      <alignment vertical="top"/>
    </xf>
    <xf numFmtId="0" fontId="2" fillId="7" borderId="63" xfId="0" applyFont="1" applyFill="1" applyBorder="1" applyAlignment="1">
      <alignment vertical="top"/>
    </xf>
    <xf numFmtId="0" fontId="2" fillId="4" borderId="62" xfId="0" applyFont="1" applyFill="1" applyBorder="1" applyAlignment="1">
      <alignment vertical="top"/>
    </xf>
    <xf numFmtId="0" fontId="2" fillId="4" borderId="63" xfId="0" applyFont="1" applyFill="1" applyBorder="1" applyAlignment="1">
      <alignment vertical="top"/>
    </xf>
    <xf numFmtId="0" fontId="2" fillId="3" borderId="62" xfId="0" applyFont="1" applyFill="1" applyBorder="1" applyAlignment="1">
      <alignment vertical="top"/>
    </xf>
    <xf numFmtId="0" fontId="2" fillId="3" borderId="63" xfId="0" applyFont="1" applyFill="1" applyBorder="1" applyAlignment="1">
      <alignment vertical="top"/>
    </xf>
    <xf numFmtId="3" fontId="4" fillId="4" borderId="22" xfId="0" applyNumberFormat="1" applyFont="1" applyFill="1" applyBorder="1" applyAlignment="1">
      <alignment horizontal="left" vertical="top"/>
    </xf>
    <xf numFmtId="0" fontId="11" fillId="4" borderId="1" xfId="0" applyFont="1" applyFill="1" applyBorder="1" applyAlignment="1">
      <alignment horizontal="left" vertical="top"/>
    </xf>
    <xf numFmtId="3" fontId="4" fillId="3" borderId="65" xfId="0" applyNumberFormat="1" applyFont="1" applyFill="1" applyBorder="1" applyAlignment="1">
      <alignment horizontal="center" vertical="top"/>
    </xf>
    <xf numFmtId="3" fontId="4" fillId="3" borderId="62" xfId="0" applyNumberFormat="1" applyFont="1" applyFill="1" applyBorder="1" applyAlignment="1">
      <alignment horizontal="center" vertical="top"/>
    </xf>
    <xf numFmtId="3" fontId="4" fillId="7" borderId="65" xfId="0" applyNumberFormat="1" applyFont="1" applyFill="1" applyBorder="1" applyAlignment="1">
      <alignment horizontal="left" vertical="top"/>
    </xf>
    <xf numFmtId="0" fontId="11" fillId="7" borderId="62" xfId="0" applyFont="1" applyFill="1" applyBorder="1" applyAlignment="1">
      <alignment horizontal="left" vertical="top"/>
    </xf>
    <xf numFmtId="3" fontId="2" fillId="0" borderId="27" xfId="0" applyNumberFormat="1" applyFont="1" applyFill="1" applyBorder="1" applyAlignment="1">
      <alignment horizontal="left" vertical="top" wrapText="1"/>
    </xf>
    <xf numFmtId="0" fontId="2" fillId="7" borderId="62" xfId="0" applyFont="1" applyFill="1" applyBorder="1" applyAlignment="1">
      <alignment vertical="top" wrapText="1"/>
    </xf>
    <xf numFmtId="0" fontId="2" fillId="7" borderId="63" xfId="0" applyFont="1" applyFill="1" applyBorder="1" applyAlignment="1">
      <alignment vertical="top" wrapText="1"/>
    </xf>
    <xf numFmtId="49" fontId="4" fillId="9" borderId="55" xfId="0" applyNumberFormat="1" applyFont="1" applyFill="1" applyBorder="1" applyAlignment="1">
      <alignment horizontal="center" vertical="top"/>
    </xf>
    <xf numFmtId="3" fontId="2" fillId="0" borderId="48" xfId="0" applyNumberFormat="1" applyFont="1" applyBorder="1" applyAlignment="1">
      <alignment horizontal="center" vertical="top"/>
    </xf>
    <xf numFmtId="3" fontId="2" fillId="6" borderId="49" xfId="0" applyNumberFormat="1" applyFont="1" applyFill="1" applyBorder="1" applyAlignment="1">
      <alignment horizontal="left" vertical="top" wrapText="1"/>
    </xf>
    <xf numFmtId="3" fontId="2" fillId="6" borderId="14" xfId="0" applyNumberFormat="1" applyFont="1" applyFill="1" applyBorder="1" applyAlignment="1">
      <alignment horizontal="left" vertical="top" wrapText="1"/>
    </xf>
    <xf numFmtId="3" fontId="2" fillId="6" borderId="44" xfId="0" applyNumberFormat="1" applyFont="1" applyFill="1" applyBorder="1" applyAlignment="1">
      <alignment horizontal="left" vertical="top" wrapText="1"/>
    </xf>
    <xf numFmtId="3" fontId="4" fillId="6" borderId="3" xfId="0" applyNumberFormat="1" applyFont="1" applyFill="1" applyBorder="1" applyAlignment="1">
      <alignment horizontal="left" vertical="top" wrapText="1"/>
    </xf>
    <xf numFmtId="3" fontId="4" fillId="6" borderId="48" xfId="0" applyNumberFormat="1" applyFont="1" applyFill="1" applyBorder="1" applyAlignment="1">
      <alignment horizontal="left" vertical="top" wrapText="1"/>
    </xf>
    <xf numFmtId="49" fontId="4" fillId="4" borderId="8" xfId="0" applyNumberFormat="1" applyFont="1" applyFill="1" applyBorder="1" applyAlignment="1">
      <alignment horizontal="center" vertical="top"/>
    </xf>
    <xf numFmtId="49" fontId="4" fillId="4" borderId="19" xfId="0" applyNumberFormat="1" applyFont="1" applyFill="1" applyBorder="1" applyAlignment="1">
      <alignment horizontal="center" vertical="top"/>
    </xf>
    <xf numFmtId="3" fontId="4" fillId="5" borderId="21" xfId="0" applyNumberFormat="1" applyFont="1" applyFill="1" applyBorder="1" applyAlignment="1">
      <alignment horizontal="right" vertical="top"/>
    </xf>
    <xf numFmtId="3" fontId="4" fillId="5" borderId="1" xfId="0" applyNumberFormat="1" applyFont="1" applyFill="1" applyBorder="1" applyAlignment="1">
      <alignment horizontal="right" vertical="top"/>
    </xf>
    <xf numFmtId="3" fontId="4" fillId="5" borderId="23" xfId="0" applyNumberFormat="1" applyFont="1" applyFill="1" applyBorder="1" applyAlignment="1">
      <alignment horizontal="right" vertical="top"/>
    </xf>
    <xf numFmtId="0" fontId="2" fillId="6" borderId="37" xfId="0" applyFont="1" applyFill="1" applyBorder="1" applyAlignment="1">
      <alignment vertical="top" wrapText="1"/>
    </xf>
    <xf numFmtId="0" fontId="11" fillId="0" borderId="9" xfId="0" applyFont="1" applyBorder="1" applyAlignment="1">
      <alignment vertical="top" wrapText="1"/>
    </xf>
    <xf numFmtId="0" fontId="2" fillId="6" borderId="12" xfId="1" applyNumberFormat="1" applyFont="1" applyFill="1" applyBorder="1" applyAlignment="1">
      <alignment horizontal="center" vertical="top" wrapText="1"/>
    </xf>
    <xf numFmtId="0" fontId="11" fillId="0" borderId="35" xfId="0" applyFont="1" applyBorder="1" applyAlignment="1">
      <alignment horizontal="center" vertical="top"/>
    </xf>
    <xf numFmtId="0" fontId="2" fillId="6" borderId="42" xfId="0" applyFont="1" applyFill="1" applyBorder="1" applyAlignment="1">
      <alignment horizontal="left" vertical="top" wrapText="1"/>
    </xf>
    <xf numFmtId="0" fontId="2" fillId="6" borderId="31" xfId="0" applyFont="1" applyFill="1" applyBorder="1" applyAlignment="1">
      <alignment horizontal="left" vertical="top" wrapText="1"/>
    </xf>
    <xf numFmtId="0" fontId="11" fillId="6" borderId="9" xfId="0" applyFont="1" applyFill="1" applyBorder="1" applyAlignment="1">
      <alignment vertical="top" wrapText="1"/>
    </xf>
    <xf numFmtId="3" fontId="2" fillId="6" borderId="37" xfId="0" applyNumberFormat="1" applyFont="1" applyFill="1" applyBorder="1" applyAlignment="1">
      <alignment vertical="top" wrapText="1"/>
    </xf>
    <xf numFmtId="3" fontId="2" fillId="6" borderId="9" xfId="0" applyNumberFormat="1" applyFont="1" applyFill="1" applyBorder="1" applyAlignment="1">
      <alignment vertical="top" wrapText="1"/>
    </xf>
    <xf numFmtId="3" fontId="2" fillId="6" borderId="42" xfId="0" applyNumberFormat="1" applyFont="1" applyFill="1" applyBorder="1" applyAlignment="1">
      <alignment horizontal="left" vertical="top" wrapText="1"/>
    </xf>
    <xf numFmtId="3" fontId="2" fillId="6" borderId="114" xfId="0" applyNumberFormat="1" applyFont="1" applyFill="1" applyBorder="1" applyAlignment="1">
      <alignment horizontal="left" vertical="top" wrapText="1"/>
    </xf>
    <xf numFmtId="3" fontId="2" fillId="6" borderId="11" xfId="0" applyNumberFormat="1" applyFont="1" applyFill="1" applyBorder="1" applyAlignment="1">
      <alignment horizontal="left" vertical="top" wrapText="1"/>
    </xf>
    <xf numFmtId="0" fontId="11" fillId="0" borderId="11" xfId="0" applyFont="1" applyBorder="1" applyAlignment="1">
      <alignment horizontal="left" vertical="top" wrapText="1"/>
    </xf>
    <xf numFmtId="0" fontId="2" fillId="6" borderId="76" xfId="0" applyFont="1" applyFill="1" applyBorder="1" applyAlignment="1">
      <alignment horizontal="left" vertical="top" wrapText="1"/>
    </xf>
    <xf numFmtId="0" fontId="2" fillId="6" borderId="41" xfId="0" applyFont="1" applyFill="1" applyBorder="1" applyAlignment="1">
      <alignment horizontal="left" vertical="top" wrapText="1"/>
    </xf>
    <xf numFmtId="0" fontId="2" fillId="10" borderId="42" xfId="0" applyFont="1" applyFill="1" applyBorder="1" applyAlignment="1">
      <alignment horizontal="left" vertical="top" wrapText="1"/>
    </xf>
    <xf numFmtId="0" fontId="2" fillId="10" borderId="11" xfId="0" applyFont="1" applyFill="1" applyBorder="1" applyAlignment="1">
      <alignment horizontal="left" vertical="top" wrapText="1"/>
    </xf>
    <xf numFmtId="49" fontId="2" fillId="6" borderId="45" xfId="0" applyNumberFormat="1" applyFont="1" applyFill="1" applyBorder="1" applyAlignment="1">
      <alignment horizontal="center" vertical="top" wrapText="1"/>
    </xf>
    <xf numFmtId="0" fontId="11" fillId="6" borderId="43" xfId="0" applyFont="1" applyFill="1" applyBorder="1" applyAlignment="1">
      <alignment horizontal="center" vertical="top" wrapText="1"/>
    </xf>
    <xf numFmtId="0" fontId="2" fillId="6" borderId="45" xfId="0" applyFont="1" applyFill="1" applyBorder="1" applyAlignment="1">
      <alignment horizontal="center" vertical="top"/>
    </xf>
    <xf numFmtId="0" fontId="11" fillId="6" borderId="45" xfId="0" applyFont="1" applyFill="1" applyBorder="1" applyAlignment="1">
      <alignment horizontal="center" vertical="top" wrapText="1"/>
    </xf>
    <xf numFmtId="3" fontId="2" fillId="6" borderId="12" xfId="0" applyNumberFormat="1" applyFont="1" applyFill="1" applyBorder="1" applyAlignment="1">
      <alignment horizontal="center" vertical="center" wrapText="1"/>
    </xf>
    <xf numFmtId="3" fontId="4" fillId="9" borderId="22" xfId="0" applyNumberFormat="1" applyFont="1" applyFill="1" applyBorder="1" applyAlignment="1">
      <alignment horizontal="right" vertical="top" wrapText="1"/>
    </xf>
    <xf numFmtId="3" fontId="4" fillId="9" borderId="1" xfId="0" applyNumberFormat="1" applyFont="1" applyFill="1" applyBorder="1" applyAlignment="1">
      <alignment horizontal="right" vertical="top" wrapText="1"/>
    </xf>
    <xf numFmtId="3" fontId="4" fillId="9" borderId="23" xfId="0" applyNumberFormat="1" applyFont="1" applyFill="1" applyBorder="1" applyAlignment="1">
      <alignment horizontal="right" vertical="top" wrapText="1"/>
    </xf>
    <xf numFmtId="3" fontId="2" fillId="6" borderId="43" xfId="0" applyNumberFormat="1" applyFont="1" applyFill="1" applyBorder="1" applyAlignment="1">
      <alignment horizontal="center" vertical="top"/>
    </xf>
    <xf numFmtId="3" fontId="2" fillId="6" borderId="41" xfId="0" applyNumberFormat="1" applyFont="1" applyFill="1" applyBorder="1" applyAlignment="1">
      <alignment horizontal="center" vertical="top"/>
    </xf>
    <xf numFmtId="165" fontId="2" fillId="0" borderId="43" xfId="0" applyNumberFormat="1" applyFont="1" applyBorder="1" applyAlignment="1">
      <alignment horizontal="center" vertical="top"/>
    </xf>
    <xf numFmtId="165" fontId="2" fillId="0" borderId="41" xfId="0" applyNumberFormat="1" applyFont="1" applyBorder="1" applyAlignment="1">
      <alignment horizontal="center" vertical="top"/>
    </xf>
    <xf numFmtId="3" fontId="2" fillId="6" borderId="28" xfId="0" applyNumberFormat="1" applyFont="1" applyFill="1" applyBorder="1" applyAlignment="1">
      <alignment horizontal="left" vertical="center" wrapText="1"/>
    </xf>
    <xf numFmtId="0" fontId="11" fillId="6" borderId="17" xfId="0" applyFont="1" applyFill="1" applyBorder="1" applyAlignment="1">
      <alignment horizontal="left" vertical="center" wrapText="1"/>
    </xf>
    <xf numFmtId="0" fontId="11" fillId="6" borderId="18" xfId="0" applyFont="1" applyFill="1" applyBorder="1" applyAlignment="1">
      <alignment horizontal="left" vertical="center" wrapText="1"/>
    </xf>
    <xf numFmtId="3" fontId="2" fillId="9" borderId="32" xfId="0" applyNumberFormat="1" applyFont="1" applyFill="1" applyBorder="1" applyAlignment="1">
      <alignment horizontal="left" vertical="center" wrapText="1"/>
    </xf>
    <xf numFmtId="3" fontId="2" fillId="9" borderId="33" xfId="0" applyNumberFormat="1" applyFont="1" applyFill="1" applyBorder="1" applyAlignment="1">
      <alignment horizontal="left" vertical="center" wrapText="1"/>
    </xf>
    <xf numFmtId="3" fontId="2" fillId="9" borderId="48" xfId="0" applyNumberFormat="1" applyFont="1" applyFill="1" applyBorder="1" applyAlignment="1">
      <alignment vertical="center" wrapText="1"/>
    </xf>
    <xf numFmtId="3" fontId="2" fillId="9" borderId="49" xfId="0" applyNumberFormat="1" applyFont="1" applyFill="1" applyBorder="1" applyAlignment="1">
      <alignment vertical="center" wrapText="1"/>
    </xf>
    <xf numFmtId="3" fontId="2" fillId="0" borderId="32" xfId="0" applyNumberFormat="1" applyFont="1" applyBorder="1" applyAlignment="1">
      <alignment horizontal="left" vertical="center" wrapText="1"/>
    </xf>
    <xf numFmtId="3" fontId="2" fillId="0" borderId="33" xfId="0" applyNumberFormat="1" applyFont="1" applyBorder="1" applyAlignment="1">
      <alignment horizontal="left" vertical="center" wrapText="1"/>
    </xf>
    <xf numFmtId="3" fontId="2" fillId="0" borderId="48" xfId="0" applyNumberFormat="1" applyFont="1" applyBorder="1" applyAlignment="1">
      <alignment vertical="center" wrapText="1"/>
    </xf>
    <xf numFmtId="3" fontId="2" fillId="0" borderId="49" xfId="0" applyNumberFormat="1" applyFont="1" applyBorder="1" applyAlignment="1">
      <alignment vertical="center" wrapText="1"/>
    </xf>
    <xf numFmtId="3" fontId="2" fillId="6" borderId="17" xfId="0" applyNumberFormat="1" applyFont="1" applyFill="1" applyBorder="1" applyAlignment="1">
      <alignment horizontal="left" vertical="center" wrapText="1"/>
    </xf>
    <xf numFmtId="3" fontId="2" fillId="6" borderId="18" xfId="0" applyNumberFormat="1" applyFont="1" applyFill="1" applyBorder="1" applyAlignment="1">
      <alignment horizontal="left" vertical="center" wrapText="1"/>
    </xf>
    <xf numFmtId="3" fontId="2" fillId="0" borderId="28" xfId="0" applyNumberFormat="1" applyFont="1" applyBorder="1" applyAlignment="1">
      <alignment horizontal="left" vertical="center" wrapText="1"/>
    </xf>
    <xf numFmtId="3" fontId="2" fillId="0" borderId="17" xfId="0" applyNumberFormat="1" applyFont="1" applyBorder="1" applyAlignment="1">
      <alignment horizontal="left" vertical="center" wrapText="1"/>
    </xf>
    <xf numFmtId="3" fontId="2" fillId="0" borderId="18" xfId="0" applyNumberFormat="1" applyFont="1" applyBorder="1" applyAlignment="1">
      <alignment horizontal="left" vertical="center" wrapText="1"/>
    </xf>
    <xf numFmtId="3" fontId="2" fillId="0" borderId="29" xfId="0" applyNumberFormat="1" applyFont="1" applyBorder="1" applyAlignment="1">
      <alignment horizontal="left" vertical="center" wrapText="1"/>
    </xf>
    <xf numFmtId="3" fontId="2" fillId="0" borderId="15" xfId="0" applyNumberFormat="1" applyFont="1" applyBorder="1" applyAlignment="1">
      <alignment horizontal="left" vertical="center" wrapText="1"/>
    </xf>
    <xf numFmtId="3" fontId="2" fillId="0" borderId="44" xfId="0" applyNumberFormat="1" applyFont="1" applyBorder="1" applyAlignment="1">
      <alignment vertical="center" wrapText="1"/>
    </xf>
    <xf numFmtId="3" fontId="2" fillId="0" borderId="14" xfId="0" applyNumberFormat="1" applyFont="1" applyBorder="1" applyAlignment="1">
      <alignment vertical="center" wrapText="1"/>
    </xf>
    <xf numFmtId="3" fontId="4" fillId="0" borderId="0" xfId="0" applyNumberFormat="1" applyFont="1" applyFill="1" applyBorder="1" applyAlignment="1">
      <alignment horizontal="center" vertical="top" wrapText="1"/>
    </xf>
    <xf numFmtId="3" fontId="4" fillId="0" borderId="65" xfId="0" applyNumberFormat="1" applyFont="1" applyBorder="1" applyAlignment="1">
      <alignment horizontal="center" vertical="center" wrapText="1"/>
    </xf>
    <xf numFmtId="3" fontId="4" fillId="0" borderId="62" xfId="0" applyNumberFormat="1" applyFont="1" applyBorder="1" applyAlignment="1">
      <alignment horizontal="center" vertical="center" wrapText="1"/>
    </xf>
    <xf numFmtId="3" fontId="4" fillId="0" borderId="63" xfId="0" applyNumberFormat="1" applyFont="1" applyBorder="1" applyAlignment="1">
      <alignment horizontal="center" vertical="center" wrapText="1"/>
    </xf>
    <xf numFmtId="3" fontId="4" fillId="3" borderId="2" xfId="0" applyNumberFormat="1" applyFont="1" applyFill="1" applyBorder="1" applyAlignment="1">
      <alignment horizontal="right" vertical="top" wrapText="1"/>
    </xf>
    <xf numFmtId="3" fontId="4" fillId="3" borderId="59" xfId="0" applyNumberFormat="1" applyFont="1" applyFill="1" applyBorder="1" applyAlignment="1">
      <alignment horizontal="right" vertical="top" wrapText="1"/>
    </xf>
    <xf numFmtId="3" fontId="2" fillId="3" borderId="3" xfId="0" applyNumberFormat="1" applyFont="1" applyFill="1" applyBorder="1" applyAlignment="1">
      <alignment vertical="top" wrapText="1"/>
    </xf>
    <xf numFmtId="3" fontId="2" fillId="3" borderId="4" xfId="0" applyNumberFormat="1" applyFont="1" applyFill="1" applyBorder="1" applyAlignment="1">
      <alignment vertical="top" wrapText="1"/>
    </xf>
    <xf numFmtId="3" fontId="4" fillId="9" borderId="28" xfId="0" applyNumberFormat="1" applyFont="1" applyFill="1" applyBorder="1" applyAlignment="1">
      <alignment horizontal="right" vertical="top" wrapText="1"/>
    </xf>
    <xf numFmtId="3" fontId="4" fillId="9" borderId="17" xfId="0" applyNumberFormat="1" applyFont="1" applyFill="1" applyBorder="1" applyAlignment="1">
      <alignment horizontal="right" vertical="top" wrapText="1"/>
    </xf>
    <xf numFmtId="3" fontId="4" fillId="9" borderId="18" xfId="0" applyNumberFormat="1" applyFont="1" applyFill="1" applyBorder="1" applyAlignment="1">
      <alignment horizontal="right" vertical="top" wrapText="1"/>
    </xf>
    <xf numFmtId="3" fontId="4" fillId="4" borderId="61" xfId="0" applyNumberFormat="1" applyFont="1" applyFill="1" applyBorder="1" applyAlignment="1">
      <alignment horizontal="right" vertical="top"/>
    </xf>
    <xf numFmtId="3" fontId="4" fillId="4" borderId="62" xfId="0" applyNumberFormat="1" applyFont="1" applyFill="1" applyBorder="1" applyAlignment="1">
      <alignment horizontal="right" vertical="top"/>
    </xf>
    <xf numFmtId="3" fontId="4" fillId="4" borderId="63" xfId="0" applyNumberFormat="1" applyFont="1" applyFill="1" applyBorder="1" applyAlignment="1">
      <alignment horizontal="right" vertical="top"/>
    </xf>
    <xf numFmtId="3" fontId="4" fillId="3" borderId="61" xfId="0" applyNumberFormat="1" applyFont="1" applyFill="1" applyBorder="1" applyAlignment="1">
      <alignment horizontal="right" vertical="top"/>
    </xf>
    <xf numFmtId="3" fontId="4" fillId="3" borderId="62" xfId="0" applyNumberFormat="1" applyFont="1" applyFill="1" applyBorder="1" applyAlignment="1">
      <alignment horizontal="right" vertical="top"/>
    </xf>
    <xf numFmtId="3" fontId="4" fillId="3" borderId="63" xfId="0" applyNumberFormat="1" applyFont="1" applyFill="1" applyBorder="1" applyAlignment="1">
      <alignment horizontal="right" vertical="top"/>
    </xf>
    <xf numFmtId="49" fontId="4" fillId="5" borderId="9" xfId="0" applyNumberFormat="1" applyFont="1" applyFill="1" applyBorder="1" applyAlignment="1">
      <alignment horizontal="center" vertical="top"/>
    </xf>
    <xf numFmtId="49" fontId="4" fillId="5" borderId="20" xfId="0" applyNumberFormat="1" applyFont="1" applyFill="1" applyBorder="1" applyAlignment="1">
      <alignment horizontal="center" vertical="top"/>
    </xf>
    <xf numFmtId="3" fontId="11" fillId="6" borderId="9" xfId="0" applyNumberFormat="1" applyFont="1" applyFill="1" applyBorder="1" applyAlignment="1">
      <alignment horizontal="left" vertical="top" wrapText="1"/>
    </xf>
    <xf numFmtId="3" fontId="4" fillId="6" borderId="38" xfId="0" applyNumberFormat="1" applyFont="1" applyFill="1" applyBorder="1" applyAlignment="1">
      <alignment horizontal="center" vertical="top" wrapText="1"/>
    </xf>
    <xf numFmtId="3" fontId="2" fillId="6" borderId="0" xfId="0" applyNumberFormat="1" applyFont="1" applyFill="1" applyBorder="1" applyAlignment="1">
      <alignment horizontal="center" vertical="top" wrapText="1"/>
    </xf>
    <xf numFmtId="3" fontId="2" fillId="0" borderId="43" xfId="0" applyNumberFormat="1" applyFont="1" applyBorder="1" applyAlignment="1">
      <alignment horizontal="center" vertical="top" wrapText="1"/>
    </xf>
    <xf numFmtId="3" fontId="2" fillId="0" borderId="12" xfId="0" applyNumberFormat="1" applyFont="1" applyBorder="1" applyAlignment="1">
      <alignment horizontal="center" vertical="top" wrapText="1"/>
    </xf>
    <xf numFmtId="3" fontId="2" fillId="6" borderId="0" xfId="0" applyNumberFormat="1" applyFont="1" applyFill="1" applyBorder="1" applyAlignment="1">
      <alignment horizontal="left" vertical="top" wrapText="1"/>
    </xf>
    <xf numFmtId="3" fontId="2" fillId="6" borderId="109" xfId="0" applyNumberFormat="1" applyFont="1" applyFill="1" applyBorder="1" applyAlignment="1">
      <alignment horizontal="left" vertical="top" wrapText="1"/>
    </xf>
    <xf numFmtId="3" fontId="2" fillId="6" borderId="31" xfId="0" applyNumberFormat="1" applyFont="1" applyFill="1" applyBorder="1" applyAlignment="1">
      <alignment horizontal="left" vertical="top" wrapText="1"/>
    </xf>
    <xf numFmtId="0" fontId="11" fillId="6" borderId="9" xfId="0" applyFont="1" applyFill="1" applyBorder="1" applyAlignment="1">
      <alignment horizontal="left" vertical="top" wrapText="1"/>
    </xf>
    <xf numFmtId="0" fontId="11" fillId="6" borderId="48" xfId="0" applyFont="1" applyFill="1" applyBorder="1" applyAlignment="1">
      <alignment vertical="top" wrapText="1"/>
    </xf>
    <xf numFmtId="0" fontId="11" fillId="0" borderId="9" xfId="0" applyFont="1" applyBorder="1" applyAlignment="1">
      <alignment horizontal="left" vertical="top" wrapText="1"/>
    </xf>
    <xf numFmtId="3" fontId="7" fillId="6" borderId="37" xfId="0" applyNumberFormat="1" applyFont="1" applyFill="1" applyBorder="1" applyAlignment="1">
      <alignment horizontal="left" vertical="top" wrapText="1"/>
    </xf>
    <xf numFmtId="3" fontId="2" fillId="6" borderId="43" xfId="0" applyNumberFormat="1" applyFont="1" applyFill="1" applyBorder="1" applyAlignment="1">
      <alignment vertical="top" wrapText="1"/>
    </xf>
    <xf numFmtId="0" fontId="11" fillId="0" borderId="41" xfId="0" applyFont="1" applyBorder="1" applyAlignment="1">
      <alignment vertical="top" wrapText="1"/>
    </xf>
    <xf numFmtId="3" fontId="2" fillId="6" borderId="76" xfId="0" applyNumberFormat="1" applyFont="1" applyFill="1" applyBorder="1" applyAlignment="1">
      <alignment horizontal="center" vertical="top"/>
    </xf>
    <xf numFmtId="3" fontId="2" fillId="6" borderId="35" xfId="0" applyNumberFormat="1" applyFont="1" applyFill="1" applyBorder="1" applyAlignment="1">
      <alignment horizontal="center" vertical="top"/>
    </xf>
    <xf numFmtId="0" fontId="2" fillId="6" borderId="9" xfId="0" applyFont="1" applyFill="1" applyBorder="1" applyAlignment="1">
      <alignment vertical="top" wrapText="1"/>
    </xf>
    <xf numFmtId="0" fontId="11" fillId="6" borderId="12" xfId="0" applyFont="1" applyFill="1" applyBorder="1" applyAlignment="1">
      <alignment horizontal="center" vertical="top" wrapText="1"/>
    </xf>
    <xf numFmtId="0" fontId="11" fillId="6" borderId="114" xfId="0" applyFont="1" applyFill="1" applyBorder="1" applyAlignment="1">
      <alignment vertical="top" wrapText="1"/>
    </xf>
    <xf numFmtId="49" fontId="2" fillId="6" borderId="41" xfId="0" applyNumberFormat="1" applyFont="1" applyFill="1" applyBorder="1" applyAlignment="1">
      <alignment horizontal="center" vertical="top" wrapText="1"/>
    </xf>
    <xf numFmtId="3" fontId="2" fillId="6" borderId="42" xfId="0" applyNumberFormat="1" applyFont="1" applyFill="1" applyBorder="1" applyAlignment="1">
      <alignment vertical="top" wrapText="1"/>
    </xf>
    <xf numFmtId="3" fontId="2" fillId="6" borderId="31" xfId="0" applyNumberFormat="1" applyFont="1" applyFill="1" applyBorder="1" applyAlignment="1">
      <alignment vertical="top" wrapText="1"/>
    </xf>
    <xf numFmtId="3" fontId="2" fillId="6" borderId="12" xfId="1" applyNumberFormat="1" applyFont="1" applyFill="1" applyBorder="1" applyAlignment="1">
      <alignment horizontal="center" vertical="center" wrapText="1"/>
    </xf>
    <xf numFmtId="3" fontId="2" fillId="6" borderId="48" xfId="0" applyNumberFormat="1" applyFont="1" applyFill="1" applyBorder="1" applyAlignment="1">
      <alignment vertical="top" wrapText="1"/>
    </xf>
    <xf numFmtId="3" fontId="4" fillId="0" borderId="53" xfId="0" applyNumberFormat="1" applyFont="1" applyFill="1" applyBorder="1" applyAlignment="1">
      <alignment horizontal="center" vertical="top"/>
    </xf>
    <xf numFmtId="3" fontId="4" fillId="0" borderId="71" xfId="0" applyNumberFormat="1" applyFont="1" applyFill="1" applyBorder="1" applyAlignment="1">
      <alignment horizontal="center" vertical="top"/>
    </xf>
    <xf numFmtId="0" fontId="2" fillId="6" borderId="70" xfId="0" applyFont="1" applyFill="1" applyBorder="1" applyAlignment="1">
      <alignment horizontal="left" vertical="top" wrapText="1"/>
    </xf>
    <xf numFmtId="3" fontId="2" fillId="0" borderId="78" xfId="0" applyNumberFormat="1" applyFont="1" applyBorder="1" applyAlignment="1">
      <alignment horizontal="center" vertical="center"/>
    </xf>
    <xf numFmtId="3" fontId="2" fillId="0" borderId="7" xfId="0" applyNumberFormat="1" applyFont="1" applyBorder="1" applyAlignment="1">
      <alignment horizontal="center" vertical="center"/>
    </xf>
    <xf numFmtId="0" fontId="4" fillId="6" borderId="3"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6" borderId="48" xfId="0" applyFont="1" applyFill="1" applyBorder="1" applyAlignment="1">
      <alignment horizontal="left" vertical="top" wrapText="1"/>
    </xf>
    <xf numFmtId="3" fontId="24" fillId="6" borderId="43" xfId="0" applyNumberFormat="1" applyFont="1" applyFill="1" applyBorder="1" applyAlignment="1">
      <alignment horizontal="center" vertical="top"/>
    </xf>
    <xf numFmtId="3" fontId="24" fillId="6" borderId="41" xfId="0" applyNumberFormat="1" applyFont="1" applyFill="1" applyBorder="1" applyAlignment="1">
      <alignment horizontal="center" vertical="top"/>
    </xf>
    <xf numFmtId="3" fontId="2" fillId="6" borderId="43" xfId="0" applyNumberFormat="1" applyFont="1" applyFill="1" applyBorder="1" applyAlignment="1">
      <alignment horizontal="left" vertical="top" wrapText="1"/>
    </xf>
    <xf numFmtId="3" fontId="2" fillId="6" borderId="12" xfId="0" applyNumberFormat="1" applyFont="1" applyFill="1" applyBorder="1" applyAlignment="1">
      <alignment horizontal="left" vertical="top" wrapText="1"/>
    </xf>
    <xf numFmtId="3" fontId="2" fillId="6" borderId="35" xfId="0" applyNumberFormat="1" applyFont="1" applyFill="1" applyBorder="1" applyAlignment="1">
      <alignment vertical="top" wrapText="1"/>
    </xf>
    <xf numFmtId="0" fontId="27" fillId="0" borderId="0" xfId="0" applyFont="1" applyAlignment="1">
      <alignment horizontal="left" vertical="top" wrapText="1"/>
    </xf>
    <xf numFmtId="0" fontId="2" fillId="0" borderId="5" xfId="0" applyFont="1" applyBorder="1" applyAlignment="1">
      <alignment horizontal="center" vertical="center" wrapText="1"/>
    </xf>
    <xf numFmtId="0" fontId="2" fillId="0" borderId="24" xfId="0" applyFont="1" applyBorder="1" applyAlignment="1">
      <alignment horizontal="center" vertical="center" wrapText="1"/>
    </xf>
  </cellXfs>
  <cellStyles count="5">
    <cellStyle name="Įprastas" xfId="0" builtinId="0"/>
    <cellStyle name="Įprastas 2" xfId="4"/>
    <cellStyle name="Įprastas 4" xfId="3"/>
    <cellStyle name="Įprastas 5" xfId="2"/>
    <cellStyle name="Kablelis" xfId="1" builtinId="3"/>
  </cellStyles>
  <dxfs count="0"/>
  <tableStyles count="0" defaultTableStyle="TableStyleMedium2" defaultPivotStyle="PivotStyleLight16"/>
  <colors>
    <mruColors>
      <color rgb="FFCCFFCC"/>
      <color rgb="FFFFCCFF"/>
      <color rgb="FFFFFF99"/>
      <color rgb="FFFFE7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201"/>
  <sheetViews>
    <sheetView zoomScaleNormal="100" zoomScaleSheetLayoutView="100" workbookViewId="0">
      <selection activeCell="U23" sqref="U23"/>
    </sheetView>
  </sheetViews>
  <sheetFormatPr defaultColWidth="9.08984375" defaultRowHeight="14.5" x14ac:dyDescent="0.35"/>
  <cols>
    <col min="1" max="1" width="3" style="39" customWidth="1"/>
    <col min="2" max="2" width="2.90625" style="39" customWidth="1"/>
    <col min="3" max="3" width="3" style="93" customWidth="1"/>
    <col min="4" max="4" width="2.90625" style="39" customWidth="1"/>
    <col min="5" max="5" width="33.90625" style="39" customWidth="1"/>
    <col min="6" max="6" width="4.453125" style="39" customWidth="1"/>
    <col min="7" max="7" width="17" style="39" customWidth="1"/>
    <col min="8" max="8" width="9.08984375" style="39"/>
    <col min="9" max="11" width="10.54296875" style="39" customWidth="1"/>
    <col min="12" max="12" width="10" style="39" customWidth="1"/>
    <col min="13" max="13" width="38.08984375" style="39" customWidth="1"/>
    <col min="14" max="17" width="7" style="39" customWidth="1"/>
    <col min="18" max="16384" width="9.08984375" style="39"/>
  </cols>
  <sheetData>
    <row r="1" spans="1:18" s="1" customFormat="1" ht="15.5" x14ac:dyDescent="0.35">
      <c r="F1" s="73"/>
      <c r="H1" s="2"/>
      <c r="M1" s="1353" t="s">
        <v>275</v>
      </c>
      <c r="N1" s="1353"/>
      <c r="O1" s="1353"/>
      <c r="P1" s="1353"/>
      <c r="Q1" s="1353"/>
    </row>
    <row r="2" spans="1:18" ht="15" customHeight="1" x14ac:dyDescent="0.35">
      <c r="I2" s="441"/>
      <c r="J2" s="441"/>
      <c r="K2" s="441"/>
      <c r="L2" s="441"/>
      <c r="M2" s="419"/>
      <c r="N2" s="441"/>
      <c r="O2" s="441"/>
      <c r="P2" s="441"/>
      <c r="Q2" s="441"/>
    </row>
    <row r="3" spans="1:18" s="1" customFormat="1" ht="15" customHeight="1" x14ac:dyDescent="0.35">
      <c r="A3" s="1354" t="s">
        <v>213</v>
      </c>
      <c r="B3" s="1354"/>
      <c r="C3" s="1354"/>
      <c r="D3" s="1354"/>
      <c r="E3" s="1354"/>
      <c r="F3" s="1354"/>
      <c r="G3" s="1354"/>
      <c r="H3" s="1354"/>
      <c r="I3" s="1354"/>
      <c r="J3" s="1354"/>
      <c r="K3" s="1354"/>
      <c r="L3" s="1354"/>
      <c r="M3" s="1354"/>
      <c r="N3" s="1354"/>
      <c r="O3" s="1354"/>
      <c r="P3" s="1354"/>
      <c r="Q3" s="1354"/>
    </row>
    <row r="4" spans="1:18" s="1" customFormat="1" ht="15" customHeight="1" x14ac:dyDescent="0.35">
      <c r="A4" s="1355" t="s">
        <v>133</v>
      </c>
      <c r="B4" s="1355"/>
      <c r="C4" s="1355"/>
      <c r="D4" s="1355"/>
      <c r="E4" s="1355"/>
      <c r="F4" s="1355"/>
      <c r="G4" s="1355"/>
      <c r="H4" s="1355"/>
      <c r="I4" s="1355"/>
      <c r="J4" s="1355"/>
      <c r="K4" s="1355"/>
      <c r="L4" s="1355"/>
      <c r="M4" s="1355"/>
      <c r="N4" s="1355"/>
      <c r="O4" s="1355"/>
      <c r="P4" s="1355"/>
      <c r="Q4" s="1355"/>
    </row>
    <row r="5" spans="1:18" s="1" customFormat="1" ht="15" customHeight="1" x14ac:dyDescent="0.35">
      <c r="A5" s="1356" t="s">
        <v>74</v>
      </c>
      <c r="B5" s="1356"/>
      <c r="C5" s="1356"/>
      <c r="D5" s="1356"/>
      <c r="E5" s="1356"/>
      <c r="F5" s="1356"/>
      <c r="G5" s="1356"/>
      <c r="H5" s="1356"/>
      <c r="I5" s="1356"/>
      <c r="J5" s="1356"/>
      <c r="K5" s="1356"/>
      <c r="L5" s="1356"/>
      <c r="M5" s="1356"/>
      <c r="N5" s="1356"/>
      <c r="O5" s="1356"/>
      <c r="P5" s="1356"/>
      <c r="Q5" s="1356"/>
    </row>
    <row r="6" spans="1:18" s="1" customFormat="1" ht="15" customHeight="1" x14ac:dyDescent="0.35">
      <c r="A6" s="590"/>
      <c r="B6" s="590"/>
      <c r="C6" s="590"/>
      <c r="D6" s="590"/>
      <c r="E6" s="590"/>
      <c r="F6" s="590"/>
      <c r="G6" s="590"/>
      <c r="H6" s="590"/>
      <c r="I6" s="590"/>
      <c r="J6" s="590"/>
      <c r="K6" s="590"/>
      <c r="L6" s="590"/>
      <c r="M6" s="590"/>
      <c r="N6" s="590"/>
      <c r="O6" s="590"/>
      <c r="P6" s="590"/>
      <c r="Q6" s="590"/>
    </row>
    <row r="7" spans="1:18" s="1" customFormat="1" ht="16.399999999999999" customHeight="1" thickBot="1" x14ac:dyDescent="0.35">
      <c r="C7" s="92"/>
      <c r="F7" s="190"/>
      <c r="I7" s="3"/>
      <c r="J7" s="3"/>
      <c r="K7" s="3"/>
      <c r="L7" s="191"/>
      <c r="M7" s="1352" t="s">
        <v>75</v>
      </c>
      <c r="N7" s="1352"/>
      <c r="O7" s="1352"/>
      <c r="P7" s="1352"/>
      <c r="Q7" s="1352"/>
    </row>
    <row r="8" spans="1:18" s="23" customFormat="1" ht="17.149999999999999" customHeight="1" thickBot="1" x14ac:dyDescent="0.4">
      <c r="A8" s="1391" t="s">
        <v>0</v>
      </c>
      <c r="B8" s="1368" t="s">
        <v>1</v>
      </c>
      <c r="C8" s="1394" t="s">
        <v>2</v>
      </c>
      <c r="D8" s="1368" t="s">
        <v>3</v>
      </c>
      <c r="E8" s="1371" t="s">
        <v>4</v>
      </c>
      <c r="F8" s="1376" t="s">
        <v>148</v>
      </c>
      <c r="G8" s="1379" t="s">
        <v>149</v>
      </c>
      <c r="H8" s="1382" t="s">
        <v>5</v>
      </c>
      <c r="I8" s="1385" t="s">
        <v>195</v>
      </c>
      <c r="J8" s="1359" t="s">
        <v>210</v>
      </c>
      <c r="K8" s="1362" t="s">
        <v>150</v>
      </c>
      <c r="L8" s="1365" t="s">
        <v>211</v>
      </c>
      <c r="M8" s="1388" t="s">
        <v>141</v>
      </c>
      <c r="N8" s="1389"/>
      <c r="O8" s="1389"/>
      <c r="P8" s="1389"/>
      <c r="Q8" s="1390"/>
    </row>
    <row r="9" spans="1:18" s="23" customFormat="1" ht="18.75" customHeight="1" x14ac:dyDescent="0.35">
      <c r="A9" s="1392"/>
      <c r="B9" s="1369"/>
      <c r="C9" s="1395"/>
      <c r="D9" s="1369"/>
      <c r="E9" s="1372"/>
      <c r="F9" s="1377"/>
      <c r="G9" s="1380"/>
      <c r="H9" s="1383"/>
      <c r="I9" s="1386"/>
      <c r="J9" s="1360"/>
      <c r="K9" s="1363"/>
      <c r="L9" s="1366"/>
      <c r="M9" s="1374" t="s">
        <v>4</v>
      </c>
      <c r="N9" s="1357" t="s">
        <v>212</v>
      </c>
      <c r="O9" s="482"/>
      <c r="P9" s="426" t="s">
        <v>194</v>
      </c>
      <c r="Q9" s="427"/>
    </row>
    <row r="10" spans="1:18" s="23" customFormat="1" ht="94.5" customHeight="1" thickBot="1" x14ac:dyDescent="0.4">
      <c r="A10" s="1393"/>
      <c r="B10" s="1370"/>
      <c r="C10" s="1396"/>
      <c r="D10" s="1370"/>
      <c r="E10" s="1373"/>
      <c r="F10" s="1378"/>
      <c r="G10" s="1381"/>
      <c r="H10" s="1384"/>
      <c r="I10" s="1387"/>
      <c r="J10" s="1361"/>
      <c r="K10" s="1364"/>
      <c r="L10" s="1367"/>
      <c r="M10" s="1375"/>
      <c r="N10" s="1358"/>
      <c r="O10" s="481" t="s">
        <v>152</v>
      </c>
      <c r="P10" s="481" t="s">
        <v>153</v>
      </c>
      <c r="Q10" s="306" t="s">
        <v>209</v>
      </c>
    </row>
    <row r="11" spans="1:18" s="1" customFormat="1" ht="15" customHeight="1" x14ac:dyDescent="0.35">
      <c r="A11" s="1274" t="s">
        <v>134</v>
      </c>
      <c r="B11" s="1275"/>
      <c r="C11" s="1275"/>
      <c r="D11" s="1275"/>
      <c r="E11" s="1275"/>
      <c r="F11" s="1275"/>
      <c r="G11" s="1275"/>
      <c r="H11" s="1275"/>
      <c r="I11" s="1275"/>
      <c r="J11" s="1275"/>
      <c r="K11" s="1275"/>
      <c r="L11" s="1275"/>
      <c r="M11" s="1275"/>
      <c r="N11" s="1275"/>
      <c r="O11" s="1275"/>
      <c r="P11" s="1275"/>
      <c r="Q11" s="1276"/>
      <c r="R11" s="3"/>
    </row>
    <row r="12" spans="1:18" s="1" customFormat="1" ht="15" customHeight="1" x14ac:dyDescent="0.35">
      <c r="A12" s="1277" t="s">
        <v>6</v>
      </c>
      <c r="B12" s="1278"/>
      <c r="C12" s="1278"/>
      <c r="D12" s="1278"/>
      <c r="E12" s="1278"/>
      <c r="F12" s="1278"/>
      <c r="G12" s="1278"/>
      <c r="H12" s="1278"/>
      <c r="I12" s="1278"/>
      <c r="J12" s="1278"/>
      <c r="K12" s="1278"/>
      <c r="L12" s="1278"/>
      <c r="M12" s="1278"/>
      <c r="N12" s="1278"/>
      <c r="O12" s="1278"/>
      <c r="P12" s="1278"/>
      <c r="Q12" s="1279"/>
      <c r="R12" s="3"/>
    </row>
    <row r="13" spans="1:18" s="1" customFormat="1" ht="15" customHeight="1" x14ac:dyDescent="0.35">
      <c r="A13" s="303" t="s">
        <v>7</v>
      </c>
      <c r="B13" s="1281" t="s">
        <v>188</v>
      </c>
      <c r="C13" s="1282"/>
      <c r="D13" s="1282"/>
      <c r="E13" s="1282"/>
      <c r="F13" s="1282"/>
      <c r="G13" s="1282"/>
      <c r="H13" s="1282"/>
      <c r="I13" s="1282"/>
      <c r="J13" s="1282"/>
      <c r="K13" s="1282"/>
      <c r="L13" s="1282"/>
      <c r="M13" s="1282"/>
      <c r="N13" s="1282"/>
      <c r="O13" s="1282"/>
      <c r="P13" s="1282"/>
      <c r="Q13" s="1283"/>
      <c r="R13" s="3"/>
    </row>
    <row r="14" spans="1:18" s="1" customFormat="1" ht="15" customHeight="1" thickBot="1" x14ac:dyDescent="0.4">
      <c r="A14" s="575" t="s">
        <v>7</v>
      </c>
      <c r="B14" s="576" t="s">
        <v>7</v>
      </c>
      <c r="C14" s="1288" t="s">
        <v>187</v>
      </c>
      <c r="D14" s="1289"/>
      <c r="E14" s="1289"/>
      <c r="F14" s="1289"/>
      <c r="G14" s="1289"/>
      <c r="H14" s="1289"/>
      <c r="I14" s="1289"/>
      <c r="J14" s="1289"/>
      <c r="K14" s="1289"/>
      <c r="L14" s="1289"/>
      <c r="M14" s="1289"/>
      <c r="N14" s="1289"/>
      <c r="O14" s="1289"/>
      <c r="P14" s="1289"/>
      <c r="Q14" s="1290"/>
    </row>
    <row r="15" spans="1:18" s="3" customFormat="1" ht="25.5" customHeight="1" x14ac:dyDescent="0.35">
      <c r="A15" s="4" t="s">
        <v>7</v>
      </c>
      <c r="B15" s="5" t="s">
        <v>7</v>
      </c>
      <c r="C15" s="62" t="s">
        <v>7</v>
      </c>
      <c r="D15" s="640"/>
      <c r="E15" s="304" t="s">
        <v>8</v>
      </c>
      <c r="F15" s="305"/>
      <c r="G15" s="577"/>
      <c r="H15" s="67"/>
      <c r="I15" s="298"/>
      <c r="J15" s="203"/>
      <c r="K15" s="903"/>
      <c r="L15" s="800"/>
      <c r="M15" s="296"/>
      <c r="N15" s="578"/>
      <c r="O15" s="291"/>
      <c r="P15" s="292"/>
      <c r="Q15" s="579"/>
    </row>
    <row r="16" spans="1:18" s="3" customFormat="1" ht="15" customHeight="1" x14ac:dyDescent="0.35">
      <c r="A16" s="6"/>
      <c r="B16" s="7"/>
      <c r="C16" s="94"/>
      <c r="D16" s="76" t="s">
        <v>7</v>
      </c>
      <c r="E16" s="1286" t="s">
        <v>9</v>
      </c>
      <c r="F16" s="1503" t="s">
        <v>160</v>
      </c>
      <c r="G16" s="1505" t="s">
        <v>138</v>
      </c>
      <c r="H16" s="646" t="s">
        <v>10</v>
      </c>
      <c r="I16" s="796">
        <f>9391.2+48.7</f>
        <v>9439.9000000000015</v>
      </c>
      <c r="J16" s="909">
        <v>10916.7</v>
      </c>
      <c r="K16" s="910">
        <v>10916.7</v>
      </c>
      <c r="L16" s="911">
        <v>10916.7</v>
      </c>
      <c r="M16" s="1443" t="s">
        <v>76</v>
      </c>
      <c r="N16" s="751" t="s">
        <v>220</v>
      </c>
      <c r="O16" s="752">
        <v>453.5</v>
      </c>
      <c r="P16" s="752">
        <v>448.5</v>
      </c>
      <c r="Q16" s="753">
        <v>448.5</v>
      </c>
    </row>
    <row r="17" spans="1:19" s="3" customFormat="1" ht="15" customHeight="1" x14ac:dyDescent="0.35">
      <c r="A17" s="6"/>
      <c r="B17" s="7"/>
      <c r="C17" s="94"/>
      <c r="D17" s="89"/>
      <c r="E17" s="1287"/>
      <c r="F17" s="1504"/>
      <c r="G17" s="1506"/>
      <c r="H17" s="624" t="s">
        <v>135</v>
      </c>
      <c r="I17" s="797">
        <v>581.6</v>
      </c>
      <c r="J17" s="904">
        <v>704.7</v>
      </c>
      <c r="K17" s="830">
        <v>704.7</v>
      </c>
      <c r="L17" s="908">
        <v>704.7</v>
      </c>
      <c r="M17" s="1507"/>
      <c r="N17" s="689"/>
      <c r="O17" s="648"/>
      <c r="P17" s="648"/>
      <c r="Q17" s="468"/>
      <c r="R17" s="1"/>
    </row>
    <row r="18" spans="1:19" s="3" customFormat="1" ht="15" customHeight="1" x14ac:dyDescent="0.35">
      <c r="A18" s="8"/>
      <c r="B18" s="9"/>
      <c r="C18" s="62"/>
      <c r="D18" s="89"/>
      <c r="E18" s="1502"/>
      <c r="F18" s="1504"/>
      <c r="G18" s="1506"/>
      <c r="H18" s="624" t="s">
        <v>27</v>
      </c>
      <c r="I18" s="798">
        <v>20</v>
      </c>
      <c r="J18" s="828">
        <v>20</v>
      </c>
      <c r="K18" s="829">
        <v>20</v>
      </c>
      <c r="L18" s="905">
        <v>20</v>
      </c>
      <c r="M18" s="484" t="s">
        <v>32</v>
      </c>
      <c r="N18" s="294">
        <v>31</v>
      </c>
      <c r="O18" s="660">
        <v>31</v>
      </c>
      <c r="P18" s="588">
        <v>31</v>
      </c>
      <c r="Q18" s="694">
        <v>31</v>
      </c>
      <c r="R18" s="1"/>
      <c r="S18" s="1"/>
    </row>
    <row r="19" spans="1:19" s="3" customFormat="1" ht="15" customHeight="1" x14ac:dyDescent="0.35">
      <c r="A19" s="8"/>
      <c r="B19" s="10"/>
      <c r="C19" s="95"/>
      <c r="D19" s="89"/>
      <c r="E19" s="632"/>
      <c r="F19" s="634"/>
      <c r="G19" s="1506"/>
      <c r="H19" s="624" t="s">
        <v>28</v>
      </c>
      <c r="I19" s="322">
        <v>10</v>
      </c>
      <c r="J19" s="205"/>
      <c r="K19" s="207"/>
      <c r="L19" s="719"/>
      <c r="M19" s="1508" t="s">
        <v>70</v>
      </c>
      <c r="N19" s="1516">
        <v>17</v>
      </c>
      <c r="O19" s="1295">
        <v>17</v>
      </c>
      <c r="P19" s="1297">
        <v>17</v>
      </c>
      <c r="Q19" s="1303">
        <v>17</v>
      </c>
      <c r="R19" s="1"/>
      <c r="S19" s="1"/>
    </row>
    <row r="20" spans="1:19" s="3" customFormat="1" ht="15" customHeight="1" x14ac:dyDescent="0.35">
      <c r="A20" s="8"/>
      <c r="B20" s="10"/>
      <c r="C20" s="95"/>
      <c r="D20" s="89"/>
      <c r="E20" s="632"/>
      <c r="F20" s="634"/>
      <c r="G20" s="1506"/>
      <c r="H20" s="328" t="s">
        <v>11</v>
      </c>
      <c r="I20" s="337">
        <f>893.4+14.1+44.7-36.1</f>
        <v>916.1</v>
      </c>
      <c r="J20" s="194">
        <v>832.1</v>
      </c>
      <c r="K20" s="107">
        <v>832.1</v>
      </c>
      <c r="L20" s="315">
        <v>832.1</v>
      </c>
      <c r="M20" s="1509"/>
      <c r="N20" s="1517"/>
      <c r="O20" s="1296"/>
      <c r="P20" s="1298"/>
      <c r="Q20" s="1304"/>
    </row>
    <row r="21" spans="1:19" s="1" customFormat="1" ht="14.9" customHeight="1" x14ac:dyDescent="0.35">
      <c r="A21" s="1280"/>
      <c r="B21" s="1319"/>
      <c r="C21" s="1325"/>
      <c r="D21" s="76" t="s">
        <v>12</v>
      </c>
      <c r="E21" s="1286" t="s">
        <v>97</v>
      </c>
      <c r="F21" s="331" t="s">
        <v>160</v>
      </c>
      <c r="G21" s="1299" t="s">
        <v>139</v>
      </c>
      <c r="H21" s="326" t="s">
        <v>10</v>
      </c>
      <c r="I21" s="324">
        <f>1072.4-50+3+14.6+90+20</f>
        <v>1150</v>
      </c>
      <c r="J21" s="876">
        <v>1195.7</v>
      </c>
      <c r="K21" s="898">
        <v>1075.3</v>
      </c>
      <c r="L21" s="897">
        <v>971.8</v>
      </c>
      <c r="M21" s="398" t="s">
        <v>201</v>
      </c>
      <c r="N21" s="646">
        <v>3</v>
      </c>
      <c r="O21" s="724">
        <v>4</v>
      </c>
      <c r="P21" s="424">
        <v>4</v>
      </c>
      <c r="Q21" s="421">
        <v>4</v>
      </c>
    </row>
    <row r="22" spans="1:19" s="1" customFormat="1" ht="16.5" customHeight="1" x14ac:dyDescent="0.35">
      <c r="A22" s="1280"/>
      <c r="B22" s="1319"/>
      <c r="C22" s="1325"/>
      <c r="D22" s="89"/>
      <c r="E22" s="1287"/>
      <c r="F22" s="182"/>
      <c r="G22" s="1300"/>
      <c r="H22" s="381" t="s">
        <v>77</v>
      </c>
      <c r="I22" s="322">
        <v>16.899999999999999</v>
      </c>
      <c r="J22" s="322"/>
      <c r="K22" s="207"/>
      <c r="L22" s="719"/>
      <c r="M22" s="485" t="s">
        <v>200</v>
      </c>
      <c r="N22" s="294">
        <v>2</v>
      </c>
      <c r="O22" s="293">
        <v>2</v>
      </c>
      <c r="P22" s="273">
        <v>2</v>
      </c>
      <c r="Q22" s="694">
        <v>2</v>
      </c>
    </row>
    <row r="23" spans="1:19" s="1" customFormat="1" ht="15" customHeight="1" x14ac:dyDescent="0.35">
      <c r="A23" s="1280"/>
      <c r="B23" s="1319"/>
      <c r="C23" s="1325"/>
      <c r="D23" s="89"/>
      <c r="E23" s="1512"/>
      <c r="F23" s="72"/>
      <c r="G23" s="1300"/>
      <c r="H23" s="294" t="s">
        <v>13</v>
      </c>
      <c r="I23" s="195">
        <v>150</v>
      </c>
      <c r="J23" s="322">
        <v>150</v>
      </c>
      <c r="K23" s="314">
        <v>150</v>
      </c>
      <c r="L23" s="719">
        <v>150</v>
      </c>
      <c r="M23" s="400" t="s">
        <v>69</v>
      </c>
      <c r="N23" s="294">
        <v>21</v>
      </c>
      <c r="O23" s="293">
        <v>21</v>
      </c>
      <c r="P23" s="273">
        <v>21</v>
      </c>
      <c r="Q23" s="694">
        <v>21</v>
      </c>
    </row>
    <row r="24" spans="1:19" s="1" customFormat="1" ht="15" customHeight="1" x14ac:dyDescent="0.35">
      <c r="A24" s="1280"/>
      <c r="B24" s="1319"/>
      <c r="C24" s="1325"/>
      <c r="D24" s="89"/>
      <c r="E24" s="1512"/>
      <c r="F24" s="72"/>
      <c r="G24" s="1300"/>
      <c r="H24" s="36" t="s">
        <v>135</v>
      </c>
      <c r="I24" s="138">
        <v>76.2</v>
      </c>
      <c r="J24" s="884">
        <v>76.2</v>
      </c>
      <c r="K24" s="885">
        <v>76.2</v>
      </c>
      <c r="L24" s="886">
        <v>76.2</v>
      </c>
      <c r="M24" s="641" t="s">
        <v>124</v>
      </c>
      <c r="N24" s="135">
        <v>53</v>
      </c>
      <c r="O24" s="730">
        <v>50</v>
      </c>
      <c r="P24" s="749">
        <v>50</v>
      </c>
      <c r="Q24" s="750">
        <v>50</v>
      </c>
    </row>
    <row r="25" spans="1:19" s="1" customFormat="1" ht="27.75" customHeight="1" x14ac:dyDescent="0.35">
      <c r="A25" s="1280"/>
      <c r="B25" s="1319"/>
      <c r="C25" s="1325"/>
      <c r="D25" s="89"/>
      <c r="E25" s="1512"/>
      <c r="F25" s="72"/>
      <c r="G25" s="1300"/>
      <c r="H25" s="625"/>
      <c r="I25" s="196"/>
      <c r="J25" s="196"/>
      <c r="K25" s="109"/>
      <c r="L25" s="232"/>
      <c r="M25" s="399" t="s">
        <v>180</v>
      </c>
      <c r="N25" s="320">
        <v>1062</v>
      </c>
      <c r="O25" s="761">
        <v>1417</v>
      </c>
      <c r="P25" s="318">
        <v>1417</v>
      </c>
      <c r="Q25" s="447">
        <v>1417</v>
      </c>
    </row>
    <row r="26" spans="1:19" s="1" customFormat="1" ht="24" customHeight="1" x14ac:dyDescent="0.35">
      <c r="A26" s="11"/>
      <c r="B26" s="637"/>
      <c r="C26" s="645"/>
      <c r="D26" s="61" t="s">
        <v>15</v>
      </c>
      <c r="E26" s="1434" t="s">
        <v>98</v>
      </c>
      <c r="F26" s="339" t="s">
        <v>160</v>
      </c>
      <c r="G26" s="1299" t="s">
        <v>30</v>
      </c>
      <c r="H26" s="77" t="s">
        <v>10</v>
      </c>
      <c r="I26" s="136">
        <v>81.3</v>
      </c>
      <c r="J26" s="193">
        <v>54.3</v>
      </c>
      <c r="K26" s="325">
        <v>74.3</v>
      </c>
      <c r="L26" s="323">
        <v>75.8</v>
      </c>
      <c r="M26" s="1443" t="s">
        <v>103</v>
      </c>
      <c r="N26" s="1322" t="s">
        <v>91</v>
      </c>
      <c r="O26" s="1346" t="s">
        <v>221</v>
      </c>
      <c r="P26" s="1301" t="s">
        <v>221</v>
      </c>
      <c r="Q26" s="1305" t="s">
        <v>221</v>
      </c>
    </row>
    <row r="27" spans="1:19" s="1" customFormat="1" ht="31.5" customHeight="1" x14ac:dyDescent="0.35">
      <c r="A27" s="11"/>
      <c r="B27" s="637"/>
      <c r="C27" s="645"/>
      <c r="D27" s="86"/>
      <c r="E27" s="1518"/>
      <c r="F27" s="68"/>
      <c r="G27" s="1519"/>
      <c r="H27" s="135" t="s">
        <v>10</v>
      </c>
      <c r="I27" s="195">
        <v>46.8</v>
      </c>
      <c r="J27" s="195"/>
      <c r="K27" s="107"/>
      <c r="L27" s="719"/>
      <c r="M27" s="1520"/>
      <c r="N27" s="1521"/>
      <c r="O27" s="1347"/>
      <c r="P27" s="1302"/>
      <c r="Q27" s="1306"/>
    </row>
    <row r="28" spans="1:19" s="1" customFormat="1" ht="28.5" customHeight="1" x14ac:dyDescent="0.35">
      <c r="A28" s="11"/>
      <c r="B28" s="637"/>
      <c r="C28" s="645"/>
      <c r="D28" s="643"/>
      <c r="E28" s="741" t="s">
        <v>217</v>
      </c>
      <c r="F28" s="69"/>
      <c r="G28" s="1300"/>
      <c r="H28" s="135" t="s">
        <v>10</v>
      </c>
      <c r="I28" s="743"/>
      <c r="J28" s="195">
        <f>153.7-53.7</f>
        <v>99.999999999999986</v>
      </c>
      <c r="K28" s="197">
        <f>153.7-53.7</f>
        <v>99.999999999999986</v>
      </c>
      <c r="L28" s="192">
        <f>154.9-53.7</f>
        <v>101.2</v>
      </c>
      <c r="M28" s="484" t="s">
        <v>245</v>
      </c>
      <c r="N28" s="497">
        <v>600</v>
      </c>
      <c r="O28" s="914">
        <v>200</v>
      </c>
      <c r="P28" s="744">
        <v>200</v>
      </c>
      <c r="Q28" s="731">
        <v>200</v>
      </c>
    </row>
    <row r="29" spans="1:19" s="1" customFormat="1" ht="28.4" customHeight="1" x14ac:dyDescent="0.35">
      <c r="A29" s="11"/>
      <c r="B29" s="637"/>
      <c r="C29" s="645"/>
      <c r="D29" s="86"/>
      <c r="E29" s="626"/>
      <c r="F29" s="69"/>
      <c r="G29" s="1300"/>
      <c r="H29" s="24"/>
      <c r="I29" s="194"/>
      <c r="J29" s="194"/>
      <c r="K29" s="107"/>
      <c r="L29" s="374"/>
      <c r="M29" s="399" t="s">
        <v>106</v>
      </c>
      <c r="N29" s="329">
        <v>1</v>
      </c>
      <c r="O29" s="745" t="s">
        <v>214</v>
      </c>
      <c r="P29" s="744">
        <v>1</v>
      </c>
      <c r="Q29" s="731">
        <v>1</v>
      </c>
    </row>
    <row r="30" spans="1:19" s="1" customFormat="1" ht="16.399999999999999" customHeight="1" x14ac:dyDescent="0.35">
      <c r="A30" s="11"/>
      <c r="B30" s="637"/>
      <c r="C30" s="645"/>
      <c r="D30" s="86"/>
      <c r="E30" s="626"/>
      <c r="F30" s="69"/>
      <c r="G30" s="1300"/>
      <c r="H30" s="625"/>
      <c r="I30" s="337"/>
      <c r="J30" s="196"/>
      <c r="K30" s="109"/>
      <c r="L30" s="180"/>
      <c r="M30" s="486" t="s">
        <v>122</v>
      </c>
      <c r="N30" s="329">
        <v>17</v>
      </c>
      <c r="O30" s="746">
        <v>18</v>
      </c>
      <c r="P30" s="747">
        <v>18</v>
      </c>
      <c r="Q30" s="748">
        <v>18</v>
      </c>
    </row>
    <row r="31" spans="1:19" s="1" customFormat="1" ht="26.9" customHeight="1" x14ac:dyDescent="0.35">
      <c r="A31" s="628"/>
      <c r="B31" s="637"/>
      <c r="C31" s="630"/>
      <c r="D31" s="639" t="s">
        <v>16</v>
      </c>
      <c r="E31" s="1286" t="s">
        <v>128</v>
      </c>
      <c r="F31" s="331" t="s">
        <v>109</v>
      </c>
      <c r="G31" s="627" t="s">
        <v>17</v>
      </c>
      <c r="H31" s="782" t="s">
        <v>10</v>
      </c>
      <c r="I31" s="136">
        <f>270-226+12-10</f>
        <v>46</v>
      </c>
      <c r="J31" s="792">
        <f>51-5</f>
        <v>46</v>
      </c>
      <c r="K31" s="912">
        <f>51-5</f>
        <v>46</v>
      </c>
      <c r="L31" s="913">
        <f>51-5</f>
        <v>46</v>
      </c>
      <c r="M31" s="398" t="s">
        <v>232</v>
      </c>
      <c r="N31" s="785" t="s">
        <v>178</v>
      </c>
      <c r="O31" s="786"/>
      <c r="P31" s="787"/>
      <c r="Q31" s="788"/>
    </row>
    <row r="32" spans="1:19" s="1" customFormat="1" ht="27.75" customHeight="1" x14ac:dyDescent="0.35">
      <c r="A32" s="778"/>
      <c r="B32" s="784"/>
      <c r="C32" s="779"/>
      <c r="D32" s="86"/>
      <c r="E32" s="1287"/>
      <c r="F32" s="662"/>
      <c r="G32" s="777"/>
      <c r="H32" s="783"/>
      <c r="I32" s="568"/>
      <c r="J32" s="791"/>
      <c r="K32" s="793"/>
      <c r="L32" s="794"/>
      <c r="M32" s="735" t="s">
        <v>234</v>
      </c>
      <c r="N32" s="789"/>
      <c r="O32" s="780" t="s">
        <v>233</v>
      </c>
      <c r="P32" s="736" t="s">
        <v>233</v>
      </c>
      <c r="Q32" s="737" t="s">
        <v>233</v>
      </c>
    </row>
    <row r="33" spans="1:17" s="1" customFormat="1" ht="26.9" customHeight="1" x14ac:dyDescent="0.35">
      <c r="A33" s="628"/>
      <c r="B33" s="629"/>
      <c r="C33" s="630"/>
      <c r="D33" s="86"/>
      <c r="E33" s="1287"/>
      <c r="F33" s="662"/>
      <c r="G33" s="635"/>
      <c r="H33" s="294" t="s">
        <v>10</v>
      </c>
      <c r="I33" s="321"/>
      <c r="J33" s="732">
        <v>88</v>
      </c>
      <c r="K33" s="733">
        <v>88</v>
      </c>
      <c r="L33" s="734">
        <v>88</v>
      </c>
      <c r="M33" s="735" t="s">
        <v>231</v>
      </c>
      <c r="N33" s="681"/>
      <c r="O33" s="648" t="s">
        <v>216</v>
      </c>
      <c r="P33" s="736" t="s">
        <v>216</v>
      </c>
      <c r="Q33" s="790" t="s">
        <v>216</v>
      </c>
    </row>
    <row r="34" spans="1:17" s="1" customFormat="1" ht="26.9" customHeight="1" x14ac:dyDescent="0.35">
      <c r="A34" s="628"/>
      <c r="B34" s="629"/>
      <c r="C34" s="630"/>
      <c r="D34" s="86"/>
      <c r="E34" s="1510"/>
      <c r="F34" s="644" t="s">
        <v>160</v>
      </c>
      <c r="G34" s="635"/>
      <c r="H34" s="36" t="s">
        <v>77</v>
      </c>
      <c r="I34" s="434">
        <v>3.5</v>
      </c>
      <c r="J34" s="195"/>
      <c r="K34" s="197"/>
      <c r="L34" s="319"/>
      <c r="M34" s="399" t="s">
        <v>158</v>
      </c>
      <c r="N34" s="500">
        <v>1</v>
      </c>
      <c r="O34" s="738">
        <v>1</v>
      </c>
      <c r="P34" s="739">
        <v>1</v>
      </c>
      <c r="Q34" s="740">
        <v>1</v>
      </c>
    </row>
    <row r="35" spans="1:17" s="1" customFormat="1" ht="40.4" customHeight="1" x14ac:dyDescent="0.35">
      <c r="A35" s="628"/>
      <c r="B35" s="629"/>
      <c r="C35" s="630"/>
      <c r="D35" s="86"/>
      <c r="E35" s="623"/>
      <c r="F35" s="656"/>
      <c r="G35" s="636"/>
      <c r="H35" s="625"/>
      <c r="I35" s="435"/>
      <c r="J35" s="196"/>
      <c r="K35" s="109"/>
      <c r="L35" s="232"/>
      <c r="M35" s="683" t="s">
        <v>174</v>
      </c>
      <c r="N35" s="501">
        <v>130</v>
      </c>
      <c r="O35" s="493"/>
      <c r="P35" s="475"/>
      <c r="Q35" s="474"/>
    </row>
    <row r="36" spans="1:17" s="1" customFormat="1" ht="41.9" customHeight="1" x14ac:dyDescent="0.35">
      <c r="A36" s="1280"/>
      <c r="B36" s="1319"/>
      <c r="C36" s="1401"/>
      <c r="D36" s="61" t="s">
        <v>18</v>
      </c>
      <c r="E36" s="1286" t="s">
        <v>190</v>
      </c>
      <c r="F36" s="633" t="s">
        <v>160</v>
      </c>
      <c r="G36" s="1300" t="s">
        <v>140</v>
      </c>
      <c r="H36" s="36" t="s">
        <v>10</v>
      </c>
      <c r="I36" s="187">
        <v>166.4</v>
      </c>
      <c r="J36" s="193">
        <v>166.4</v>
      </c>
      <c r="K36" s="111">
        <v>166.4</v>
      </c>
      <c r="L36" s="111">
        <v>166.4</v>
      </c>
      <c r="M36" s="687" t="s">
        <v>154</v>
      </c>
      <c r="N36" s="685">
        <v>3</v>
      </c>
      <c r="O36" s="666"/>
      <c r="P36" s="667"/>
      <c r="Q36" s="668"/>
    </row>
    <row r="37" spans="1:17" s="1" customFormat="1" ht="16.5" customHeight="1" x14ac:dyDescent="0.35">
      <c r="A37" s="1280"/>
      <c r="B37" s="1319"/>
      <c r="C37" s="1401"/>
      <c r="D37" s="86"/>
      <c r="E37" s="1287"/>
      <c r="F37" s="356"/>
      <c r="G37" s="1300"/>
      <c r="H37" s="36"/>
      <c r="I37" s="187"/>
      <c r="J37" s="194"/>
      <c r="K37" s="111"/>
      <c r="L37" s="111"/>
      <c r="M37" s="641" t="s">
        <v>127</v>
      </c>
      <c r="N37" s="647">
        <v>1</v>
      </c>
      <c r="O37" s="721">
        <v>1</v>
      </c>
      <c r="P37" s="721">
        <v>1</v>
      </c>
      <c r="Q37" s="720">
        <v>1</v>
      </c>
    </row>
    <row r="38" spans="1:17" s="1" customFormat="1" ht="17.25" customHeight="1" x14ac:dyDescent="0.35">
      <c r="A38" s="1280"/>
      <c r="B38" s="1319"/>
      <c r="C38" s="1401"/>
      <c r="D38" s="86"/>
      <c r="E38" s="1287"/>
      <c r="F38" s="356"/>
      <c r="G38" s="1300"/>
      <c r="H38" s="36"/>
      <c r="I38" s="137"/>
      <c r="J38" s="111"/>
      <c r="K38" s="107"/>
      <c r="L38" s="374"/>
      <c r="M38" s="641" t="s">
        <v>219</v>
      </c>
      <c r="N38" s="647">
        <v>45</v>
      </c>
      <c r="O38" s="721">
        <v>56</v>
      </c>
      <c r="P38" s="721">
        <v>56</v>
      </c>
      <c r="Q38" s="720">
        <v>56</v>
      </c>
    </row>
    <row r="39" spans="1:17" s="1" customFormat="1" ht="17.25" customHeight="1" x14ac:dyDescent="0.35">
      <c r="A39" s="1280"/>
      <c r="B39" s="1319"/>
      <c r="C39" s="1401"/>
      <c r="D39" s="86"/>
      <c r="E39" s="1287"/>
      <c r="F39" s="356"/>
      <c r="G39" s="1300"/>
      <c r="H39" s="36"/>
      <c r="I39" s="137"/>
      <c r="J39" s="111"/>
      <c r="K39" s="111"/>
      <c r="L39" s="374"/>
      <c r="M39" s="641" t="s">
        <v>181</v>
      </c>
      <c r="N39" s="647">
        <v>50</v>
      </c>
      <c r="O39" s="721">
        <v>50</v>
      </c>
      <c r="P39" s="721">
        <v>50</v>
      </c>
      <c r="Q39" s="720">
        <v>50</v>
      </c>
    </row>
    <row r="40" spans="1:17" s="1" customFormat="1" ht="27.65" customHeight="1" x14ac:dyDescent="0.35">
      <c r="A40" s="1280"/>
      <c r="B40" s="1319"/>
      <c r="C40" s="1401"/>
      <c r="D40" s="86"/>
      <c r="E40" s="1287"/>
      <c r="F40" s="356"/>
      <c r="G40" s="1300"/>
      <c r="H40" s="36"/>
      <c r="I40" s="111"/>
      <c r="J40" s="194"/>
      <c r="K40" s="107"/>
      <c r="L40" s="192"/>
      <c r="M40" s="671" t="s">
        <v>177</v>
      </c>
      <c r="N40" s="714">
        <v>44</v>
      </c>
      <c r="O40" s="721">
        <v>440</v>
      </c>
      <c r="P40" s="721">
        <v>440</v>
      </c>
      <c r="Q40" s="720">
        <v>440</v>
      </c>
    </row>
    <row r="41" spans="1:17" s="1" customFormat="1" ht="27" customHeight="1" x14ac:dyDescent="0.35">
      <c r="A41" s="1280"/>
      <c r="B41" s="1319"/>
      <c r="C41" s="1401"/>
      <c r="D41" s="86"/>
      <c r="E41" s="1287"/>
      <c r="F41" s="356"/>
      <c r="G41" s="1300"/>
      <c r="H41" s="36"/>
      <c r="I41" s="111"/>
      <c r="J41" s="194"/>
      <c r="K41" s="107"/>
      <c r="L41" s="192"/>
      <c r="M41" s="399" t="s">
        <v>85</v>
      </c>
      <c r="N41" s="329">
        <v>95.4</v>
      </c>
      <c r="O41" s="759">
        <v>81</v>
      </c>
      <c r="P41" s="759">
        <v>81</v>
      </c>
      <c r="Q41" s="760">
        <v>81</v>
      </c>
    </row>
    <row r="42" spans="1:17" s="1" customFormat="1" ht="14.9" customHeight="1" x14ac:dyDescent="0.35">
      <c r="A42" s="1280"/>
      <c r="B42" s="1319"/>
      <c r="C42" s="1401"/>
      <c r="D42" s="86"/>
      <c r="E42" s="1510"/>
      <c r="F42" s="356"/>
      <c r="G42" s="1317"/>
      <c r="H42" s="36"/>
      <c r="I42" s="111"/>
      <c r="J42" s="196"/>
      <c r="K42" s="109"/>
      <c r="L42" s="232"/>
      <c r="M42" s="400" t="s">
        <v>92</v>
      </c>
      <c r="N42" s="294">
        <v>3</v>
      </c>
      <c r="O42" s="293">
        <v>3</v>
      </c>
      <c r="P42" s="293">
        <v>3</v>
      </c>
      <c r="Q42" s="694">
        <v>3</v>
      </c>
    </row>
    <row r="43" spans="1:17" s="1" customFormat="1" ht="21.65" customHeight="1" x14ac:dyDescent="0.35">
      <c r="A43" s="628"/>
      <c r="B43" s="629"/>
      <c r="C43" s="645"/>
      <c r="D43" s="639" t="s">
        <v>19</v>
      </c>
      <c r="E43" s="1286" t="s">
        <v>89</v>
      </c>
      <c r="F43" s="655" t="s">
        <v>160</v>
      </c>
      <c r="G43" s="635" t="s">
        <v>20</v>
      </c>
      <c r="H43" s="326" t="s">
        <v>77</v>
      </c>
      <c r="I43" s="324">
        <v>100</v>
      </c>
      <c r="J43" s="327"/>
      <c r="K43" s="325"/>
      <c r="L43" s="323"/>
      <c r="M43" s="652" t="s">
        <v>21</v>
      </c>
      <c r="N43" s="502">
        <v>130</v>
      </c>
      <c r="O43" s="879">
        <v>130</v>
      </c>
      <c r="P43" s="879">
        <v>130</v>
      </c>
      <c r="Q43" s="880">
        <v>130</v>
      </c>
    </row>
    <row r="44" spans="1:17" s="1" customFormat="1" ht="21.65" customHeight="1" x14ac:dyDescent="0.35">
      <c r="A44" s="628"/>
      <c r="B44" s="629"/>
      <c r="C44" s="645"/>
      <c r="D44" s="50"/>
      <c r="E44" s="1511"/>
      <c r="F44" s="69"/>
      <c r="G44" s="36"/>
      <c r="H44" s="67" t="s">
        <v>10</v>
      </c>
      <c r="I44" s="887"/>
      <c r="J44" s="196">
        <f>100-30</f>
        <v>70</v>
      </c>
      <c r="K44" s="112">
        <f>100-30</f>
        <v>70</v>
      </c>
      <c r="L44" s="112">
        <f>100-30</f>
        <v>70</v>
      </c>
      <c r="M44" s="653"/>
      <c r="N44" s="625"/>
      <c r="O44" s="494"/>
      <c r="P44" s="476"/>
      <c r="Q44" s="650"/>
    </row>
    <row r="45" spans="1:17" s="1" customFormat="1" ht="21.65" customHeight="1" x14ac:dyDescent="0.35">
      <c r="A45" s="628"/>
      <c r="B45" s="637"/>
      <c r="C45" s="630"/>
      <c r="D45" s="61" t="s">
        <v>22</v>
      </c>
      <c r="E45" s="1286" t="s">
        <v>24</v>
      </c>
      <c r="F45" s="357" t="s">
        <v>160</v>
      </c>
      <c r="G45" s="1310" t="s">
        <v>115</v>
      </c>
      <c r="H45" s="646" t="s">
        <v>10</v>
      </c>
      <c r="I45" s="404">
        <v>28.4</v>
      </c>
      <c r="J45" s="193">
        <v>23.6</v>
      </c>
      <c r="K45" s="108">
        <v>25.1</v>
      </c>
      <c r="L45" s="110">
        <v>25.1</v>
      </c>
      <c r="M45" s="1522" t="s">
        <v>25</v>
      </c>
      <c r="N45" s="646">
        <v>19</v>
      </c>
      <c r="O45" s="921">
        <v>19</v>
      </c>
      <c r="P45" s="424">
        <v>19</v>
      </c>
      <c r="Q45" s="421">
        <v>19</v>
      </c>
    </row>
    <row r="46" spans="1:17" s="1" customFormat="1" ht="21.65" customHeight="1" x14ac:dyDescent="0.35">
      <c r="A46" s="11"/>
      <c r="B46" s="637"/>
      <c r="C46" s="630"/>
      <c r="D46" s="60"/>
      <c r="E46" s="1309"/>
      <c r="F46" s="358"/>
      <c r="G46" s="1311"/>
      <c r="H46" s="625"/>
      <c r="I46" s="139"/>
      <c r="J46" s="196"/>
      <c r="K46" s="111"/>
      <c r="L46" s="232"/>
      <c r="M46" s="1523"/>
      <c r="N46" s="625"/>
      <c r="O46" s="494"/>
      <c r="P46" s="476"/>
      <c r="Q46" s="650"/>
    </row>
    <row r="47" spans="1:17" s="1" customFormat="1" ht="22.5" customHeight="1" x14ac:dyDescent="0.35">
      <c r="A47" s="11"/>
      <c r="B47" s="629"/>
      <c r="C47" s="645"/>
      <c r="D47" s="1284" t="s">
        <v>23</v>
      </c>
      <c r="E47" s="1334" t="s">
        <v>110</v>
      </c>
      <c r="F47" s="357" t="s">
        <v>160</v>
      </c>
      <c r="G47" s="1336" t="s">
        <v>112</v>
      </c>
      <c r="H47" s="627" t="s">
        <v>10</v>
      </c>
      <c r="I47" s="404">
        <f>43.7-10</f>
        <v>33.700000000000003</v>
      </c>
      <c r="J47" s="193">
        <f>56.9-16.9</f>
        <v>40</v>
      </c>
      <c r="K47" s="725">
        <v>56.9</v>
      </c>
      <c r="L47" s="693">
        <v>56.9</v>
      </c>
      <c r="M47" s="652" t="s">
        <v>111</v>
      </c>
      <c r="N47" s="646">
        <v>33</v>
      </c>
      <c r="O47" s="724">
        <v>33</v>
      </c>
      <c r="P47" s="424">
        <v>55</v>
      </c>
      <c r="Q47" s="421">
        <v>55</v>
      </c>
    </row>
    <row r="48" spans="1:17" s="1" customFormat="1" ht="29.25" customHeight="1" x14ac:dyDescent="0.35">
      <c r="A48" s="11"/>
      <c r="B48" s="629"/>
      <c r="C48" s="645"/>
      <c r="D48" s="1321"/>
      <c r="E48" s="1335"/>
      <c r="F48" s="656" t="s">
        <v>109</v>
      </c>
      <c r="G48" s="1337"/>
      <c r="H48" s="636"/>
      <c r="I48" s="435"/>
      <c r="J48" s="463"/>
      <c r="K48" s="479"/>
      <c r="L48" s="480"/>
      <c r="M48" s="653"/>
      <c r="N48" s="625"/>
      <c r="O48" s="494"/>
      <c r="P48" s="476"/>
      <c r="Q48" s="650"/>
    </row>
    <row r="49" spans="1:18" s="1" customFormat="1" ht="29.25" customHeight="1" x14ac:dyDescent="0.35">
      <c r="A49" s="11"/>
      <c r="B49" s="629"/>
      <c r="C49" s="645"/>
      <c r="D49" s="639" t="s">
        <v>26</v>
      </c>
      <c r="E49" s="881" t="s">
        <v>125</v>
      </c>
      <c r="F49" s="655" t="s">
        <v>160</v>
      </c>
      <c r="G49" s="627" t="s">
        <v>20</v>
      </c>
      <c r="H49" s="646" t="s">
        <v>10</v>
      </c>
      <c r="I49" s="136">
        <v>5</v>
      </c>
      <c r="J49" s="193">
        <v>20</v>
      </c>
      <c r="K49" s="107"/>
      <c r="L49" s="192">
        <v>20</v>
      </c>
      <c r="M49" s="642" t="s">
        <v>239</v>
      </c>
      <c r="N49" s="326">
        <v>1</v>
      </c>
      <c r="O49" s="726">
        <v>1</v>
      </c>
      <c r="P49" s="257"/>
      <c r="Q49" s="421">
        <v>1</v>
      </c>
    </row>
    <row r="50" spans="1:18" s="1" customFormat="1" ht="41.25" customHeight="1" x14ac:dyDescent="0.35">
      <c r="A50" s="11"/>
      <c r="B50" s="629"/>
      <c r="C50" s="645"/>
      <c r="D50" s="631"/>
      <c r="E50" s="182"/>
      <c r="F50" s="393"/>
      <c r="G50" s="337"/>
      <c r="H50" s="337"/>
      <c r="I50" s="337"/>
      <c r="J50" s="478"/>
      <c r="K50" s="258"/>
      <c r="L50" s="650"/>
      <c r="M50" s="489" t="s">
        <v>240</v>
      </c>
      <c r="N50" s="160"/>
      <c r="O50" s="727">
        <v>1</v>
      </c>
      <c r="P50" s="728"/>
      <c r="Q50" s="729">
        <v>1</v>
      </c>
      <c r="R50" s="3"/>
    </row>
    <row r="51" spans="1:18" s="1" customFormat="1" ht="43.5" customHeight="1" x14ac:dyDescent="0.35">
      <c r="A51" s="11"/>
      <c r="B51" s="629"/>
      <c r="C51" s="645"/>
      <c r="D51" s="131" t="s">
        <v>29</v>
      </c>
      <c r="E51" s="881" t="s">
        <v>126</v>
      </c>
      <c r="F51" s="359" t="s">
        <v>160</v>
      </c>
      <c r="G51" s="651" t="s">
        <v>130</v>
      </c>
      <c r="H51" s="627" t="s">
        <v>10</v>
      </c>
      <c r="I51" s="110">
        <f>56-20</f>
        <v>36</v>
      </c>
      <c r="J51" s="310">
        <v>37.200000000000003</v>
      </c>
      <c r="K51" s="198">
        <v>37.200000000000003</v>
      </c>
      <c r="L51" s="187">
        <v>37.200000000000003</v>
      </c>
      <c r="M51" s="402" t="s">
        <v>129</v>
      </c>
      <c r="N51" s="684">
        <v>111</v>
      </c>
      <c r="O51" s="724">
        <v>108</v>
      </c>
      <c r="P51" s="424">
        <v>108</v>
      </c>
      <c r="Q51" s="421">
        <v>108</v>
      </c>
      <c r="R51" s="189"/>
    </row>
    <row r="52" spans="1:18" s="1" customFormat="1" ht="15.75" customHeight="1" x14ac:dyDescent="0.35">
      <c r="A52" s="11"/>
      <c r="B52" s="629"/>
      <c r="C52" s="645"/>
      <c r="D52" s="654">
        <v>11</v>
      </c>
      <c r="E52" s="1286" t="s">
        <v>146</v>
      </c>
      <c r="F52" s="633" t="s">
        <v>160</v>
      </c>
      <c r="G52" s="1307" t="s">
        <v>88</v>
      </c>
      <c r="H52" s="627" t="s">
        <v>10</v>
      </c>
      <c r="I52" s="327">
        <v>42.9</v>
      </c>
      <c r="J52" s="327"/>
      <c r="K52" s="325"/>
      <c r="L52" s="323"/>
      <c r="M52" s="401" t="s">
        <v>147</v>
      </c>
      <c r="N52" s="326">
        <v>1</v>
      </c>
      <c r="O52" s="251"/>
      <c r="P52" s="257"/>
      <c r="Q52" s="421"/>
      <c r="R52" s="189"/>
    </row>
    <row r="53" spans="1:18" s="1" customFormat="1" ht="15.75" customHeight="1" x14ac:dyDescent="0.35">
      <c r="A53" s="11"/>
      <c r="B53" s="629"/>
      <c r="C53" s="645"/>
      <c r="D53" s="893"/>
      <c r="E53" s="1287"/>
      <c r="F53" s="678"/>
      <c r="G53" s="1308"/>
      <c r="H53" s="624" t="s">
        <v>77</v>
      </c>
      <c r="I53" s="321">
        <v>26.3</v>
      </c>
      <c r="J53" s="322">
        <v>3</v>
      </c>
      <c r="K53" s="718"/>
      <c r="L53" s="716"/>
      <c r="M53" s="894" t="s">
        <v>235</v>
      </c>
      <c r="N53" s="36"/>
      <c r="O53" s="895">
        <v>1</v>
      </c>
      <c r="P53" s="895"/>
      <c r="Q53" s="694"/>
      <c r="R53" s="189"/>
    </row>
    <row r="54" spans="1:18" s="1" customFormat="1" ht="15.75" customHeight="1" x14ac:dyDescent="0.35">
      <c r="A54" s="11"/>
      <c r="B54" s="888"/>
      <c r="C54" s="889"/>
      <c r="D54" s="890"/>
      <c r="E54" s="1320"/>
      <c r="F54" s="891"/>
      <c r="G54" s="892"/>
      <c r="H54" s="328"/>
      <c r="I54" s="180"/>
      <c r="J54" s="194"/>
      <c r="K54" s="453"/>
      <c r="L54" s="455"/>
      <c r="M54" s="799" t="s">
        <v>242</v>
      </c>
      <c r="N54" s="328"/>
      <c r="O54" s="896">
        <v>1</v>
      </c>
      <c r="P54" s="274"/>
      <c r="Q54" s="393"/>
      <c r="R54" s="189"/>
    </row>
    <row r="55" spans="1:18" s="1" customFormat="1" ht="15" customHeight="1" x14ac:dyDescent="0.35">
      <c r="A55" s="11"/>
      <c r="B55" s="629"/>
      <c r="C55" s="645"/>
      <c r="D55" s="1348">
        <v>12</v>
      </c>
      <c r="E55" s="1286" t="s">
        <v>196</v>
      </c>
      <c r="F55" s="1350" t="s">
        <v>162</v>
      </c>
      <c r="G55" s="1299" t="s">
        <v>169</v>
      </c>
      <c r="H55" s="627"/>
      <c r="I55" s="110"/>
      <c r="J55" s="456"/>
      <c r="K55" s="715"/>
      <c r="L55" s="458"/>
      <c r="M55" s="401" t="s">
        <v>197</v>
      </c>
      <c r="N55" s="646">
        <v>1</v>
      </c>
      <c r="O55" s="330"/>
      <c r="P55" s="469"/>
      <c r="Q55" s="421"/>
      <c r="R55" s="189"/>
    </row>
    <row r="56" spans="1:18" s="1" customFormat="1" ht="15" customHeight="1" x14ac:dyDescent="0.35">
      <c r="A56" s="11"/>
      <c r="B56" s="629"/>
      <c r="C56" s="645"/>
      <c r="D56" s="1349"/>
      <c r="E56" s="1320"/>
      <c r="F56" s="1351"/>
      <c r="G56" s="1300"/>
      <c r="H56" s="636"/>
      <c r="I56" s="139"/>
      <c r="J56" s="411"/>
      <c r="K56" s="457"/>
      <c r="L56" s="459"/>
      <c r="M56" s="403"/>
      <c r="N56" s="625"/>
      <c r="O56" s="494"/>
      <c r="P56" s="649"/>
      <c r="Q56" s="245"/>
      <c r="R56" s="189"/>
    </row>
    <row r="57" spans="1:18" s="1" customFormat="1" ht="23.4" customHeight="1" x14ac:dyDescent="0.35">
      <c r="A57" s="11"/>
      <c r="B57" s="858"/>
      <c r="C57" s="846"/>
      <c r="D57" s="859">
        <v>13</v>
      </c>
      <c r="E57" s="882" t="s">
        <v>218</v>
      </c>
      <c r="F57" s="359" t="s">
        <v>160</v>
      </c>
      <c r="G57" s="420" t="s">
        <v>113</v>
      </c>
      <c r="H57" s="420" t="s">
        <v>10</v>
      </c>
      <c r="I57" s="663"/>
      <c r="J57" s="776">
        <v>89.6</v>
      </c>
      <c r="K57" s="710"/>
      <c r="L57" s="443"/>
      <c r="M57" s="757" t="s">
        <v>230</v>
      </c>
      <c r="N57" s="664"/>
      <c r="O57" s="495">
        <v>1</v>
      </c>
      <c r="P57" s="495"/>
      <c r="Q57" s="665"/>
    </row>
    <row r="58" spans="1:18" s="1" customFormat="1" ht="27.9" customHeight="1" x14ac:dyDescent="0.35">
      <c r="A58" s="11"/>
      <c r="B58" s="629"/>
      <c r="C58" s="645"/>
      <c r="D58" s="860"/>
      <c r="E58" s="1286" t="s">
        <v>203</v>
      </c>
      <c r="F58" s="644" t="s">
        <v>162</v>
      </c>
      <c r="G58" s="627" t="s">
        <v>140</v>
      </c>
      <c r="H58" s="418" t="s">
        <v>77</v>
      </c>
      <c r="I58" s="324">
        <v>150</v>
      </c>
      <c r="J58" s="448"/>
      <c r="K58" s="711"/>
      <c r="L58" s="449"/>
      <c r="M58" s="490" t="s">
        <v>202</v>
      </c>
      <c r="N58" s="326">
        <v>100</v>
      </c>
      <c r="O58" s="496"/>
      <c r="P58" s="257"/>
      <c r="Q58" s="243"/>
      <c r="R58" s="189"/>
    </row>
    <row r="59" spans="1:18" s="1" customFormat="1" ht="15.9" customHeight="1" x14ac:dyDescent="0.35">
      <c r="A59" s="11"/>
      <c r="B59" s="629"/>
      <c r="C59" s="645"/>
      <c r="D59" s="860"/>
      <c r="E59" s="1287"/>
      <c r="F59" s="644"/>
      <c r="G59" s="1312" t="s">
        <v>30</v>
      </c>
      <c r="H59" s="635" t="s">
        <v>77</v>
      </c>
      <c r="I59" s="321">
        <f>100-5</f>
        <v>95</v>
      </c>
      <c r="J59" s="322"/>
      <c r="K59" s="107"/>
      <c r="L59" s="319"/>
      <c r="M59" s="1447" t="s">
        <v>204</v>
      </c>
      <c r="N59" s="624">
        <v>100</v>
      </c>
      <c r="O59" s="428"/>
      <c r="P59" s="660"/>
      <c r="Q59" s="267"/>
      <c r="R59" s="189"/>
    </row>
    <row r="60" spans="1:18" s="1" customFormat="1" ht="15.9" customHeight="1" x14ac:dyDescent="0.35">
      <c r="A60" s="11"/>
      <c r="B60" s="690"/>
      <c r="C60" s="680"/>
      <c r="D60" s="860"/>
      <c r="E60" s="1287"/>
      <c r="F60" s="678"/>
      <c r="G60" s="1313"/>
      <c r="H60" s="688" t="s">
        <v>11</v>
      </c>
      <c r="I60" s="321">
        <v>37.6</v>
      </c>
      <c r="J60" s="194"/>
      <c r="K60" s="314"/>
      <c r="L60" s="719"/>
      <c r="M60" s="1448"/>
      <c r="N60" s="685"/>
      <c r="O60" s="721"/>
      <c r="P60" s="425"/>
      <c r="Q60" s="720"/>
      <c r="R60" s="189"/>
    </row>
    <row r="61" spans="1:18" s="1" customFormat="1" ht="17.149999999999999" customHeight="1" x14ac:dyDescent="0.35">
      <c r="A61" s="11"/>
      <c r="B61" s="629"/>
      <c r="C61" s="645"/>
      <c r="D61" s="860"/>
      <c r="E61" s="1287"/>
      <c r="F61" s="644"/>
      <c r="G61" s="1312" t="s">
        <v>270</v>
      </c>
      <c r="H61" s="417" t="s">
        <v>77</v>
      </c>
      <c r="I61" s="321">
        <v>5</v>
      </c>
      <c r="J61" s="717"/>
      <c r="K61" s="718"/>
      <c r="L61" s="716"/>
      <c r="M61" s="1447" t="s">
        <v>206</v>
      </c>
      <c r="N61" s="624">
        <v>1</v>
      </c>
      <c r="O61" s="660"/>
      <c r="P61" s="660"/>
      <c r="Q61" s="267"/>
      <c r="R61" s="189"/>
    </row>
    <row r="62" spans="1:18" s="1" customFormat="1" ht="17.149999999999999" customHeight="1" x14ac:dyDescent="0.35">
      <c r="A62" s="11"/>
      <c r="B62" s="690"/>
      <c r="C62" s="680"/>
      <c r="D62" s="860"/>
      <c r="E62" s="1287"/>
      <c r="F62" s="678"/>
      <c r="G62" s="1300"/>
      <c r="H62" s="688" t="s">
        <v>11</v>
      </c>
      <c r="I62" s="321">
        <v>7.2</v>
      </c>
      <c r="J62" s="463"/>
      <c r="K62" s="453"/>
      <c r="L62" s="716"/>
      <c r="M62" s="1448"/>
      <c r="N62" s="685"/>
      <c r="O62" s="423"/>
      <c r="P62" s="425"/>
      <c r="Q62" s="720"/>
      <c r="R62" s="189"/>
    </row>
    <row r="63" spans="1:18" s="1" customFormat="1" ht="94.5" customHeight="1" x14ac:dyDescent="0.35">
      <c r="A63" s="11"/>
      <c r="B63" s="629"/>
      <c r="C63" s="645"/>
      <c r="D63" s="860"/>
      <c r="E63" s="1287"/>
      <c r="F63" s="644"/>
      <c r="G63" s="682" t="s">
        <v>189</v>
      </c>
      <c r="H63" s="661" t="s">
        <v>77</v>
      </c>
      <c r="I63" s="180">
        <v>50</v>
      </c>
      <c r="J63" s="200"/>
      <c r="K63" s="197"/>
      <c r="L63" s="319"/>
      <c r="M63" s="489" t="s">
        <v>205</v>
      </c>
      <c r="N63" s="36">
        <v>100</v>
      </c>
      <c r="O63" s="660"/>
      <c r="P63" s="660"/>
      <c r="Q63" s="244"/>
      <c r="R63" s="189"/>
    </row>
    <row r="64" spans="1:18" s="1" customFormat="1" ht="15" customHeight="1" x14ac:dyDescent="0.35">
      <c r="A64" s="11"/>
      <c r="B64" s="848"/>
      <c r="C64" s="846"/>
      <c r="D64" s="1284"/>
      <c r="E64" s="1286" t="s">
        <v>120</v>
      </c>
      <c r="F64" s="851" t="s">
        <v>160</v>
      </c>
      <c r="G64" s="1299" t="s">
        <v>30</v>
      </c>
      <c r="H64" s="326" t="s">
        <v>77</v>
      </c>
      <c r="I64" s="136">
        <f>300-75-50</f>
        <v>175</v>
      </c>
      <c r="J64" s="110"/>
      <c r="K64" s="110"/>
      <c r="L64" s="110"/>
      <c r="M64" s="852" t="s">
        <v>121</v>
      </c>
      <c r="N64" s="854">
        <v>7</v>
      </c>
      <c r="O64" s="330"/>
      <c r="P64" s="424"/>
      <c r="Q64" s="421"/>
    </row>
    <row r="65" spans="1:18" s="1" customFormat="1" ht="15" customHeight="1" x14ac:dyDescent="0.35">
      <c r="A65" s="11"/>
      <c r="B65" s="848"/>
      <c r="C65" s="846"/>
      <c r="D65" s="1285"/>
      <c r="E65" s="1287"/>
      <c r="F65" s="354"/>
      <c r="G65" s="1300"/>
      <c r="H65" s="856" t="s">
        <v>11</v>
      </c>
      <c r="I65" s="742">
        <v>70.400000000000006</v>
      </c>
      <c r="J65" s="322"/>
      <c r="K65" s="314"/>
      <c r="L65" s="719"/>
      <c r="M65" s="487"/>
      <c r="N65" s="498"/>
      <c r="O65" s="471"/>
      <c r="P65" s="471"/>
      <c r="Q65" s="470"/>
    </row>
    <row r="66" spans="1:18" s="1" customFormat="1" ht="82.5" customHeight="1" x14ac:dyDescent="0.35">
      <c r="A66" s="11"/>
      <c r="B66" s="848"/>
      <c r="C66" s="846"/>
      <c r="D66" s="850"/>
      <c r="E66" s="1320"/>
      <c r="F66" s="355"/>
      <c r="G66" s="758" t="s">
        <v>189</v>
      </c>
      <c r="H66" s="328" t="s">
        <v>77</v>
      </c>
      <c r="I66" s="153">
        <f>530.7-75-100-115.8</f>
        <v>239.90000000000003</v>
      </c>
      <c r="J66" s="446"/>
      <c r="K66" s="318"/>
      <c r="L66" s="447"/>
      <c r="M66" s="488" t="s">
        <v>121</v>
      </c>
      <c r="N66" s="499">
        <v>5</v>
      </c>
      <c r="O66" s="492"/>
      <c r="P66" s="473"/>
      <c r="Q66" s="472"/>
    </row>
    <row r="67" spans="1:18" s="1" customFormat="1" ht="16.5" customHeight="1" thickBot="1" x14ac:dyDescent="0.4">
      <c r="A67" s="12"/>
      <c r="B67" s="638"/>
      <c r="C67" s="96"/>
      <c r="D67" s="166"/>
      <c r="E67" s="165"/>
      <c r="F67" s="360"/>
      <c r="G67" s="163"/>
      <c r="H67" s="140" t="s">
        <v>31</v>
      </c>
      <c r="I67" s="142">
        <f>SUM(I16:I66)</f>
        <v>13807.1</v>
      </c>
      <c r="J67" s="460">
        <f>SUM(J16:J66)</f>
        <v>14633.500000000004</v>
      </c>
      <c r="K67" s="199">
        <f>SUM(K16:K66)</f>
        <v>14438.900000000001</v>
      </c>
      <c r="L67" s="312">
        <f>SUM(L16:L66)</f>
        <v>14358.100000000002</v>
      </c>
      <c r="M67" s="504"/>
      <c r="N67" s="503"/>
      <c r="O67" s="477"/>
      <c r="P67" s="477"/>
      <c r="Q67" s="246"/>
    </row>
    <row r="68" spans="1:18" s="1" customFormat="1" ht="28.4" customHeight="1" x14ac:dyDescent="0.35">
      <c r="A68" s="1291" t="s">
        <v>7</v>
      </c>
      <c r="B68" s="1293" t="s">
        <v>7</v>
      </c>
      <c r="C68" s="1344" t="s">
        <v>12</v>
      </c>
      <c r="D68" s="88"/>
      <c r="E68" s="87" t="s">
        <v>155</v>
      </c>
      <c r="F68" s="362" t="s">
        <v>160</v>
      </c>
      <c r="G68" s="601" t="s">
        <v>157</v>
      </c>
      <c r="H68" s="144" t="s">
        <v>10</v>
      </c>
      <c r="I68" s="145">
        <f>286.6+20.7</f>
        <v>307.3</v>
      </c>
      <c r="J68" s="841">
        <v>369.1</v>
      </c>
      <c r="K68" s="842">
        <v>369.1</v>
      </c>
      <c r="L68" s="843">
        <v>369.1</v>
      </c>
      <c r="M68" s="297" t="s">
        <v>156</v>
      </c>
      <c r="N68" s="249">
        <v>9</v>
      </c>
      <c r="O68" s="256">
        <v>11</v>
      </c>
      <c r="P68" s="262">
        <v>11</v>
      </c>
      <c r="Q68" s="249">
        <v>11</v>
      </c>
    </row>
    <row r="69" spans="1:18" s="1" customFormat="1" ht="15.75" customHeight="1" thickBot="1" x14ac:dyDescent="0.4">
      <c r="A69" s="1292"/>
      <c r="B69" s="1294"/>
      <c r="C69" s="1345"/>
      <c r="D69" s="37"/>
      <c r="E69" s="169"/>
      <c r="F69" s="361"/>
      <c r="G69" s="162"/>
      <c r="H69" s="141" t="s">
        <v>31</v>
      </c>
      <c r="I69" s="204">
        <f>SUM(I68:I68)</f>
        <v>307.3</v>
      </c>
      <c r="J69" s="204">
        <f>SUM(J68:J68)</f>
        <v>369.1</v>
      </c>
      <c r="K69" s="199">
        <f>SUM(K68:K68)</f>
        <v>369.1</v>
      </c>
      <c r="L69" s="312">
        <f>SUM(L68:L68)</f>
        <v>369.1</v>
      </c>
      <c r="M69" s="508"/>
      <c r="N69" s="505"/>
      <c r="O69" s="255"/>
      <c r="P69" s="261"/>
      <c r="Q69" s="248"/>
    </row>
    <row r="70" spans="1:18" s="1" customFormat="1" ht="28.4" customHeight="1" x14ac:dyDescent="0.35">
      <c r="A70" s="1291" t="s">
        <v>7</v>
      </c>
      <c r="B70" s="1293" t="s">
        <v>7</v>
      </c>
      <c r="C70" s="1344" t="s">
        <v>15</v>
      </c>
      <c r="D70" s="88"/>
      <c r="E70" s="883" t="s">
        <v>33</v>
      </c>
      <c r="F70" s="362" t="s">
        <v>160</v>
      </c>
      <c r="G70" s="601" t="s">
        <v>113</v>
      </c>
      <c r="H70" s="144" t="s">
        <v>10</v>
      </c>
      <c r="I70" s="145">
        <v>23</v>
      </c>
      <c r="J70" s="336">
        <v>20</v>
      </c>
      <c r="K70" s="709">
        <v>20</v>
      </c>
      <c r="L70" s="709">
        <v>20</v>
      </c>
      <c r="M70" s="297"/>
      <c r="N70" s="249"/>
      <c r="O70" s="256"/>
      <c r="P70" s="262"/>
      <c r="Q70" s="249"/>
    </row>
    <row r="71" spans="1:18" s="1" customFormat="1" ht="15.75" customHeight="1" thickBot="1" x14ac:dyDescent="0.4">
      <c r="A71" s="1292"/>
      <c r="B71" s="1294"/>
      <c r="C71" s="1345"/>
      <c r="D71" s="37"/>
      <c r="E71" s="169"/>
      <c r="F71" s="361"/>
      <c r="G71" s="162"/>
      <c r="H71" s="141" t="s">
        <v>31</v>
      </c>
      <c r="I71" s="204">
        <f>SUM(I70:I70)</f>
        <v>23</v>
      </c>
      <c r="J71" s="460">
        <f t="shared" ref="J71:L71" si="0">SUM(J70:J70)</f>
        <v>20</v>
      </c>
      <c r="K71" s="507">
        <f t="shared" si="0"/>
        <v>20</v>
      </c>
      <c r="L71" s="312">
        <f t="shared" si="0"/>
        <v>20</v>
      </c>
      <c r="M71" s="508"/>
      <c r="N71" s="505"/>
      <c r="O71" s="255"/>
      <c r="P71" s="261"/>
      <c r="Q71" s="248"/>
    </row>
    <row r="72" spans="1:18" s="1" customFormat="1" ht="28.5" customHeight="1" x14ac:dyDescent="0.35">
      <c r="A72" s="584" t="s">
        <v>7</v>
      </c>
      <c r="B72" s="56" t="s">
        <v>7</v>
      </c>
      <c r="C72" s="97" t="s">
        <v>16</v>
      </c>
      <c r="D72" s="49"/>
      <c r="E72" s="395" t="s">
        <v>34</v>
      </c>
      <c r="F72" s="363"/>
      <c r="G72" s="57"/>
      <c r="H72" s="144"/>
      <c r="I72" s="461"/>
      <c r="J72" s="438"/>
      <c r="K72" s="112"/>
      <c r="L72" s="443"/>
      <c r="M72" s="506"/>
      <c r="N72" s="144"/>
      <c r="O72" s="256"/>
      <c r="P72" s="262"/>
      <c r="Q72" s="250"/>
    </row>
    <row r="73" spans="1:18" s="1" customFormat="1" ht="15.75" customHeight="1" x14ac:dyDescent="0.35">
      <c r="A73" s="597"/>
      <c r="B73" s="13"/>
      <c r="C73" s="98"/>
      <c r="D73" s="74" t="s">
        <v>7</v>
      </c>
      <c r="E73" s="1286" t="s">
        <v>73</v>
      </c>
      <c r="F73" s="364" t="s">
        <v>101</v>
      </c>
      <c r="G73" s="1299" t="s">
        <v>172</v>
      </c>
      <c r="H73" s="592" t="s">
        <v>10</v>
      </c>
      <c r="I73" s="136">
        <v>75</v>
      </c>
      <c r="J73" s="111">
        <v>84</v>
      </c>
      <c r="K73" s="111">
        <v>84</v>
      </c>
      <c r="L73" s="111">
        <v>84</v>
      </c>
      <c r="M73" s="1514" t="s">
        <v>244</v>
      </c>
      <c r="N73" s="90">
        <v>3</v>
      </c>
      <c r="O73" s="422">
        <v>3</v>
      </c>
      <c r="P73" s="424">
        <v>3</v>
      </c>
      <c r="Q73" s="90">
        <v>3</v>
      </c>
    </row>
    <row r="74" spans="1:18" s="1" customFormat="1" ht="30.65" customHeight="1" x14ac:dyDescent="0.35">
      <c r="A74" s="597"/>
      <c r="B74" s="13"/>
      <c r="C74" s="98"/>
      <c r="D74" s="91"/>
      <c r="E74" s="1510"/>
      <c r="F74" s="365" t="s">
        <v>160</v>
      </c>
      <c r="G74" s="1313"/>
      <c r="H74" s="36"/>
      <c r="I74" s="180"/>
      <c r="J74" s="444"/>
      <c r="K74" s="211"/>
      <c r="L74" s="907"/>
      <c r="M74" s="1515"/>
      <c r="N74" s="263"/>
      <c r="O74" s="423"/>
      <c r="P74" s="425"/>
      <c r="Q74" s="263"/>
    </row>
    <row r="75" spans="1:18" s="1" customFormat="1" ht="54" customHeight="1" x14ac:dyDescent="0.35">
      <c r="A75" s="899"/>
      <c r="B75" s="13"/>
      <c r="C75" s="98"/>
      <c r="D75" s="91"/>
      <c r="E75" s="900"/>
      <c r="F75" s="89"/>
      <c r="G75" s="901" t="s">
        <v>112</v>
      </c>
      <c r="H75" s="902"/>
      <c r="I75" s="822"/>
      <c r="J75" s="444"/>
      <c r="K75" s="450"/>
      <c r="L75" s="113"/>
      <c r="M75" s="906" t="s">
        <v>243</v>
      </c>
      <c r="N75" s="244"/>
      <c r="O75" s="252"/>
      <c r="P75" s="258"/>
      <c r="Q75" s="244"/>
    </row>
    <row r="76" spans="1:18" s="1" customFormat="1" ht="15" customHeight="1" x14ac:dyDescent="0.35">
      <c r="A76" s="597"/>
      <c r="B76" s="13"/>
      <c r="C76" s="98"/>
      <c r="D76" s="600"/>
      <c r="E76" s="1287"/>
      <c r="F76" s="182" t="s">
        <v>109</v>
      </c>
      <c r="G76" s="1312" t="s">
        <v>123</v>
      </c>
      <c r="H76" s="132" t="s">
        <v>10</v>
      </c>
      <c r="I76" s="138">
        <v>50</v>
      </c>
      <c r="J76" s="195">
        <v>50</v>
      </c>
      <c r="K76" s="197">
        <v>50</v>
      </c>
      <c r="L76" s="319">
        <v>50</v>
      </c>
      <c r="M76" s="489" t="s">
        <v>137</v>
      </c>
      <c r="N76" s="433"/>
      <c r="O76" s="536"/>
      <c r="P76" s="537"/>
      <c r="Q76" s="430"/>
    </row>
    <row r="77" spans="1:18" s="1" customFormat="1" ht="15.75" customHeight="1" x14ac:dyDescent="0.35">
      <c r="A77" s="597"/>
      <c r="B77" s="13"/>
      <c r="C77" s="98"/>
      <c r="D77" s="89"/>
      <c r="E77" s="1309"/>
      <c r="F77" s="366"/>
      <c r="G77" s="1317"/>
      <c r="H77" s="619"/>
      <c r="I77" s="186"/>
      <c r="J77" s="462"/>
      <c r="K77" s="130"/>
      <c r="L77" s="130"/>
      <c r="M77" s="519"/>
      <c r="N77" s="520"/>
      <c r="O77" s="268"/>
      <c r="P77" s="272"/>
      <c r="Q77" s="264"/>
    </row>
    <row r="78" spans="1:18" s="1" customFormat="1" ht="30" customHeight="1" x14ac:dyDescent="0.35">
      <c r="A78" s="597"/>
      <c r="B78" s="13"/>
      <c r="C78" s="98"/>
      <c r="D78" s="61" t="s">
        <v>12</v>
      </c>
      <c r="E78" s="1286" t="s">
        <v>241</v>
      </c>
      <c r="F78" s="367" t="s">
        <v>101</v>
      </c>
      <c r="G78" s="1299" t="s">
        <v>140</v>
      </c>
      <c r="H78" s="592" t="s">
        <v>10</v>
      </c>
      <c r="I78" s="136">
        <v>52.9</v>
      </c>
      <c r="J78" s="696">
        <v>52.9</v>
      </c>
      <c r="K78" s="697">
        <v>52.9</v>
      </c>
      <c r="L78" s="697">
        <v>52.9</v>
      </c>
      <c r="M78" s="609" t="s">
        <v>35</v>
      </c>
      <c r="N78" s="326">
        <v>9</v>
      </c>
      <c r="O78" s="251">
        <v>9</v>
      </c>
      <c r="P78" s="257">
        <v>9</v>
      </c>
      <c r="Q78" s="875">
        <v>9</v>
      </c>
      <c r="R78" s="189"/>
    </row>
    <row r="79" spans="1:18" s="1" customFormat="1" ht="43.4" customHeight="1" x14ac:dyDescent="0.35">
      <c r="A79" s="597"/>
      <c r="B79" s="13"/>
      <c r="C79" s="99"/>
      <c r="D79" s="91"/>
      <c r="E79" s="1510"/>
      <c r="F79" s="182" t="s">
        <v>160</v>
      </c>
      <c r="G79" s="1300"/>
      <c r="H79" s="146"/>
      <c r="I79" s="233"/>
      <c r="J79" s="452"/>
      <c r="K79" s="454"/>
      <c r="L79" s="454"/>
      <c r="M79" s="386" t="s">
        <v>93</v>
      </c>
      <c r="N79" s="294">
        <v>22</v>
      </c>
      <c r="O79" s="269">
        <v>22</v>
      </c>
      <c r="P79" s="273">
        <v>22</v>
      </c>
      <c r="Q79" s="694">
        <v>22</v>
      </c>
      <c r="R79" s="189"/>
    </row>
    <row r="80" spans="1:18" s="1" customFormat="1" ht="42.75" customHeight="1" x14ac:dyDescent="0.35">
      <c r="A80" s="597"/>
      <c r="B80" s="13"/>
      <c r="C80" s="99"/>
      <c r="D80" s="91"/>
      <c r="E80" s="1510"/>
      <c r="F80" s="182" t="s">
        <v>109</v>
      </c>
      <c r="G80" s="1300"/>
      <c r="H80" s="146"/>
      <c r="I80" s="113"/>
      <c r="J80" s="463"/>
      <c r="K80" s="453"/>
      <c r="L80" s="455"/>
      <c r="M80" s="386" t="s">
        <v>95</v>
      </c>
      <c r="N80" s="294">
        <v>315</v>
      </c>
      <c r="O80" s="269">
        <v>315</v>
      </c>
      <c r="P80" s="273">
        <v>315</v>
      </c>
      <c r="Q80" s="694">
        <v>315</v>
      </c>
    </row>
    <row r="81" spans="1:25" s="1" customFormat="1" ht="43.5" customHeight="1" x14ac:dyDescent="0.35">
      <c r="A81" s="597"/>
      <c r="B81" s="13"/>
      <c r="C81" s="99"/>
      <c r="D81" s="91"/>
      <c r="E81" s="1510"/>
      <c r="F81" s="72"/>
      <c r="G81" s="1300"/>
      <c r="H81" s="147"/>
      <c r="I81" s="464"/>
      <c r="J81" s="111"/>
      <c r="K81" s="109"/>
      <c r="L81" s="111"/>
      <c r="M81" s="299" t="s">
        <v>182</v>
      </c>
      <c r="N81" s="265">
        <v>350</v>
      </c>
      <c r="O81" s="270">
        <v>350</v>
      </c>
      <c r="P81" s="274">
        <v>350</v>
      </c>
      <c r="Q81" s="695">
        <v>350</v>
      </c>
    </row>
    <row r="82" spans="1:25" s="1" customFormat="1" ht="27.65" customHeight="1" x14ac:dyDescent="0.35">
      <c r="A82" s="597"/>
      <c r="B82" s="13"/>
      <c r="C82" s="99"/>
      <c r="D82" s="594" t="s">
        <v>15</v>
      </c>
      <c r="E82" s="1513" t="s">
        <v>99</v>
      </c>
      <c r="F82" s="331" t="s">
        <v>101</v>
      </c>
      <c r="G82" s="45"/>
      <c r="H82" s="128" t="s">
        <v>10</v>
      </c>
      <c r="I82" s="77">
        <v>22.4</v>
      </c>
      <c r="J82" s="110">
        <v>22.4</v>
      </c>
      <c r="K82" s="110">
        <v>22.4</v>
      </c>
      <c r="L82" s="110">
        <v>22.4</v>
      </c>
      <c r="M82" s="521" t="s">
        <v>96</v>
      </c>
      <c r="N82" s="295">
        <v>35</v>
      </c>
      <c r="O82" s="271">
        <v>35</v>
      </c>
      <c r="P82" s="275">
        <v>35</v>
      </c>
      <c r="Q82" s="266">
        <v>35</v>
      </c>
    </row>
    <row r="83" spans="1:25" s="1" customFormat="1" ht="27" customHeight="1" x14ac:dyDescent="0.35">
      <c r="A83" s="597"/>
      <c r="B83" s="13"/>
      <c r="C83" s="99"/>
      <c r="D83" s="600"/>
      <c r="E83" s="1510"/>
      <c r="F83" s="616" t="s">
        <v>160</v>
      </c>
      <c r="G83" s="45"/>
      <c r="H83" s="129"/>
      <c r="I83" s="465"/>
      <c r="J83" s="196"/>
      <c r="K83" s="109"/>
      <c r="L83" s="232"/>
      <c r="M83" s="491" t="s">
        <v>102</v>
      </c>
      <c r="N83" s="328">
        <v>1</v>
      </c>
      <c r="O83" s="428">
        <v>1</v>
      </c>
      <c r="P83" s="588">
        <v>1</v>
      </c>
      <c r="Q83" s="267">
        <v>1</v>
      </c>
    </row>
    <row r="84" spans="1:25" s="1" customFormat="1" ht="17.899999999999999" customHeight="1" thickBot="1" x14ac:dyDescent="0.4">
      <c r="A84" s="585"/>
      <c r="B84" s="58"/>
      <c r="C84" s="587"/>
      <c r="D84" s="166"/>
      <c r="E84" s="165"/>
      <c r="F84" s="368"/>
      <c r="G84" s="163"/>
      <c r="H84" s="149" t="s">
        <v>31</v>
      </c>
      <c r="I84" s="142">
        <f>SUM(I73:I83)</f>
        <v>200.3</v>
      </c>
      <c r="J84" s="204">
        <f>SUM(J73:J83)</f>
        <v>209.3</v>
      </c>
      <c r="K84" s="199">
        <f>SUM(K73:K83)</f>
        <v>209.3</v>
      </c>
      <c r="L84" s="202">
        <f>SUM(L73:L83)</f>
        <v>209.3</v>
      </c>
      <c r="M84" s="522"/>
      <c r="N84" s="503"/>
      <c r="O84" s="253"/>
      <c r="P84" s="259"/>
      <c r="Q84" s="246"/>
    </row>
    <row r="85" spans="1:25" s="3" customFormat="1" ht="27" customHeight="1" x14ac:dyDescent="0.35">
      <c r="A85" s="1280" t="s">
        <v>7</v>
      </c>
      <c r="B85" s="1398" t="s">
        <v>7</v>
      </c>
      <c r="C85" s="1401" t="s">
        <v>18</v>
      </c>
      <c r="D85" s="38"/>
      <c r="E85" s="826" t="s">
        <v>36</v>
      </c>
      <c r="F85" s="611" t="s">
        <v>160</v>
      </c>
      <c r="G85" s="54" t="s">
        <v>108</v>
      </c>
      <c r="H85" s="36" t="s">
        <v>10</v>
      </c>
      <c r="I85" s="111">
        <v>3101.9</v>
      </c>
      <c r="J85" s="203">
        <v>4114.5</v>
      </c>
      <c r="K85" s="698">
        <v>4796.3999999999996</v>
      </c>
      <c r="L85" s="699">
        <v>4543.3</v>
      </c>
      <c r="M85" s="523" t="s">
        <v>159</v>
      </c>
      <c r="N85" s="313">
        <v>5</v>
      </c>
      <c r="O85" s="279">
        <v>6</v>
      </c>
      <c r="P85" s="282">
        <v>7</v>
      </c>
      <c r="Q85" s="276">
        <v>6</v>
      </c>
    </row>
    <row r="86" spans="1:25" s="3" customFormat="1" ht="15.75" customHeight="1" thickBot="1" x14ac:dyDescent="0.4">
      <c r="A86" s="1292"/>
      <c r="B86" s="1399"/>
      <c r="C86" s="1345"/>
      <c r="D86" s="168"/>
      <c r="E86" s="171"/>
      <c r="F86" s="369"/>
      <c r="G86" s="170"/>
      <c r="H86" s="150" t="s">
        <v>31</v>
      </c>
      <c r="I86" s="124">
        <f t="shared" ref="I86:L86" si="1">I85</f>
        <v>3101.9</v>
      </c>
      <c r="J86" s="514">
        <f t="shared" si="1"/>
        <v>4114.5</v>
      </c>
      <c r="K86" s="509">
        <f t="shared" si="1"/>
        <v>4796.3999999999996</v>
      </c>
      <c r="L86" s="124">
        <f t="shared" si="1"/>
        <v>4543.3</v>
      </c>
      <c r="M86" s="524"/>
      <c r="N86" s="505"/>
      <c r="O86" s="280"/>
      <c r="P86" s="283"/>
      <c r="Q86" s="277"/>
    </row>
    <row r="87" spans="1:25" s="3" customFormat="1" ht="15.75" customHeight="1" x14ac:dyDescent="0.35">
      <c r="A87" s="1291" t="s">
        <v>7</v>
      </c>
      <c r="B87" s="1397" t="s">
        <v>7</v>
      </c>
      <c r="C87" s="1401" t="s">
        <v>19</v>
      </c>
      <c r="D87" s="397"/>
      <c r="E87" s="1427" t="s">
        <v>37</v>
      </c>
      <c r="F87" s="1526" t="s">
        <v>160</v>
      </c>
      <c r="G87" s="603" t="s">
        <v>107</v>
      </c>
      <c r="H87" s="390" t="s">
        <v>10</v>
      </c>
      <c r="I87" s="157">
        <v>150</v>
      </c>
      <c r="J87" s="844">
        <v>462.9</v>
      </c>
      <c r="K87" s="845">
        <v>462.9</v>
      </c>
      <c r="L87" s="814">
        <v>462.9</v>
      </c>
      <c r="M87" s="543"/>
      <c r="N87" s="390"/>
      <c r="O87" s="254"/>
      <c r="P87" s="260"/>
      <c r="Q87" s="247"/>
      <c r="R87" s="1"/>
      <c r="S87" s="1"/>
      <c r="T87" s="1"/>
      <c r="U87" s="1"/>
      <c r="V87" s="1"/>
      <c r="W87" s="1"/>
      <c r="X87" s="1"/>
      <c r="Y87" s="1"/>
    </row>
    <row r="88" spans="1:25" s="3" customFormat="1" ht="15.75" customHeight="1" x14ac:dyDescent="0.35">
      <c r="A88" s="1280"/>
      <c r="B88" s="1398"/>
      <c r="C88" s="1401"/>
      <c r="D88" s="91"/>
      <c r="E88" s="1428"/>
      <c r="F88" s="1527"/>
      <c r="G88" s="601"/>
      <c r="H88" s="405"/>
      <c r="I88" s="755"/>
      <c r="J88" s="756"/>
      <c r="K88" s="109"/>
      <c r="L88" s="232"/>
      <c r="M88" s="544"/>
      <c r="N88" s="36"/>
      <c r="O88" s="252"/>
      <c r="P88" s="258"/>
      <c r="Q88" s="244"/>
    </row>
    <row r="89" spans="1:25" s="3" customFormat="1" ht="15" customHeight="1" thickBot="1" x14ac:dyDescent="0.4">
      <c r="A89" s="1292"/>
      <c r="B89" s="1399"/>
      <c r="C89" s="1345"/>
      <c r="D89" s="168"/>
      <c r="E89" s="171"/>
      <c r="F89" s="369"/>
      <c r="G89" s="375"/>
      <c r="H89" s="149" t="s">
        <v>31</v>
      </c>
      <c r="I89" s="142">
        <f>SUM(I87:I88)</f>
        <v>150</v>
      </c>
      <c r="J89" s="204">
        <f>SUM(J87:J87)</f>
        <v>462.9</v>
      </c>
      <c r="K89" s="59">
        <f>SUM(K87:K88)</f>
        <v>462.9</v>
      </c>
      <c r="L89" s="312">
        <f t="shared" ref="L89" si="2">SUM(L87:L88)</f>
        <v>462.9</v>
      </c>
      <c r="M89" s="545"/>
      <c r="N89" s="505"/>
      <c r="O89" s="255"/>
      <c r="P89" s="261"/>
      <c r="Q89" s="248"/>
    </row>
    <row r="90" spans="1:25" s="1" customFormat="1" ht="55.4" customHeight="1" x14ac:dyDescent="0.3">
      <c r="A90" s="14" t="s">
        <v>7</v>
      </c>
      <c r="B90" s="15" t="s">
        <v>7</v>
      </c>
      <c r="C90" s="101" t="s">
        <v>22</v>
      </c>
      <c r="D90" s="63"/>
      <c r="E90" s="87" t="s">
        <v>38</v>
      </c>
      <c r="F90" s="373" t="s">
        <v>160</v>
      </c>
      <c r="G90" s="580" t="s">
        <v>117</v>
      </c>
      <c r="H90" s="151"/>
      <c r="I90" s="466"/>
      <c r="J90" s="438"/>
      <c r="K90" s="111"/>
      <c r="L90" s="111"/>
      <c r="M90" s="546"/>
      <c r="N90" s="551"/>
      <c r="O90" s="281"/>
      <c r="P90" s="284"/>
      <c r="Q90" s="278"/>
    </row>
    <row r="91" spans="1:25" s="1" customFormat="1" ht="15.75" customHeight="1" x14ac:dyDescent="0.35">
      <c r="A91" s="8"/>
      <c r="B91" s="9"/>
      <c r="C91" s="62"/>
      <c r="D91" s="74" t="s">
        <v>7</v>
      </c>
      <c r="E91" s="1286" t="s">
        <v>39</v>
      </c>
      <c r="F91" s="605"/>
      <c r="G91" s="1524"/>
      <c r="H91" s="592" t="s">
        <v>10</v>
      </c>
      <c r="I91" s="185">
        <f>28-15</f>
        <v>13</v>
      </c>
      <c r="J91" s="327">
        <v>28</v>
      </c>
      <c r="K91" s="325">
        <v>25</v>
      </c>
      <c r="L91" s="693">
        <v>25</v>
      </c>
      <c r="M91" s="1443" t="s">
        <v>71</v>
      </c>
      <c r="N91" s="592">
        <v>50</v>
      </c>
      <c r="O91" s="422">
        <v>50</v>
      </c>
      <c r="P91" s="424">
        <v>50</v>
      </c>
      <c r="Q91" s="90">
        <v>50</v>
      </c>
    </row>
    <row r="92" spans="1:25" s="1" customFormat="1" ht="15.75" customHeight="1" x14ac:dyDescent="0.35">
      <c r="A92" s="8"/>
      <c r="B92" s="9"/>
      <c r="C92" s="62"/>
      <c r="D92" s="167"/>
      <c r="E92" s="1320"/>
      <c r="F92" s="605"/>
      <c r="G92" s="1524"/>
      <c r="H92" s="864" t="s">
        <v>100</v>
      </c>
      <c r="I92" s="436">
        <v>20</v>
      </c>
      <c r="J92" s="200">
        <v>20</v>
      </c>
      <c r="K92" s="201">
        <v>20</v>
      </c>
      <c r="L92" s="315">
        <v>20</v>
      </c>
      <c r="M92" s="1445"/>
      <c r="N92" s="619"/>
      <c r="O92" s="429"/>
      <c r="P92" s="649"/>
      <c r="Q92" s="245"/>
    </row>
    <row r="93" spans="1:25" s="1" customFormat="1" ht="14.25" customHeight="1" x14ac:dyDescent="0.35">
      <c r="A93" s="8"/>
      <c r="B93" s="9"/>
      <c r="C93" s="62"/>
      <c r="D93" s="38" t="s">
        <v>12</v>
      </c>
      <c r="E93" s="1525" t="s">
        <v>40</v>
      </c>
      <c r="F93" s="605"/>
      <c r="G93" s="134"/>
      <c r="H93" s="868" t="s">
        <v>10</v>
      </c>
      <c r="I93" s="869"/>
      <c r="J93" s="327">
        <v>88</v>
      </c>
      <c r="K93" s="325">
        <v>88</v>
      </c>
      <c r="L93" s="319">
        <v>88</v>
      </c>
      <c r="M93" s="398" t="s">
        <v>78</v>
      </c>
      <c r="N93" s="326">
        <v>23</v>
      </c>
      <c r="O93" s="251">
        <v>23</v>
      </c>
      <c r="P93" s="257">
        <v>23</v>
      </c>
      <c r="Q93" s="243">
        <v>23</v>
      </c>
    </row>
    <row r="94" spans="1:25" s="1" customFormat="1" ht="14.25" customHeight="1" x14ac:dyDescent="0.35">
      <c r="A94" s="8"/>
      <c r="B94" s="9"/>
      <c r="C94" s="62"/>
      <c r="D94" s="38"/>
      <c r="E94" s="1525"/>
      <c r="F94" s="686"/>
      <c r="G94" s="134"/>
      <c r="H94" s="317" t="s">
        <v>77</v>
      </c>
      <c r="I94" s="321">
        <f>58+175.2</f>
        <v>233.2</v>
      </c>
      <c r="J94" s="322"/>
      <c r="K94" s="107"/>
      <c r="L94" s="319"/>
      <c r="M94" s="485"/>
      <c r="N94" s="36"/>
      <c r="O94" s="252"/>
      <c r="P94" s="258"/>
      <c r="Q94" s="244"/>
    </row>
    <row r="95" spans="1:25" s="1" customFormat="1" ht="14.25" customHeight="1" x14ac:dyDescent="0.35">
      <c r="A95" s="8"/>
      <c r="B95" s="9"/>
      <c r="C95" s="62"/>
      <c r="D95" s="38"/>
      <c r="E95" s="1525"/>
      <c r="F95" s="605"/>
      <c r="G95" s="134"/>
      <c r="H95" s="317" t="s">
        <v>14</v>
      </c>
      <c r="I95" s="153">
        <f>14.1+15</f>
        <v>29.1</v>
      </c>
      <c r="K95" s="870"/>
      <c r="L95" s="871"/>
      <c r="M95" s="485" t="s">
        <v>208</v>
      </c>
      <c r="N95" s="36">
        <v>100</v>
      </c>
      <c r="O95" s="252"/>
      <c r="P95" s="258"/>
      <c r="Q95" s="244"/>
    </row>
    <row r="96" spans="1:25" s="1" customFormat="1" ht="27.65" customHeight="1" x14ac:dyDescent="0.35">
      <c r="A96" s="8"/>
      <c r="B96" s="9"/>
      <c r="C96" s="62"/>
      <c r="D96" s="76" t="s">
        <v>15</v>
      </c>
      <c r="E96" s="1441" t="s">
        <v>41</v>
      </c>
      <c r="F96" s="605"/>
      <c r="G96" s="134"/>
      <c r="H96" s="77" t="s">
        <v>10</v>
      </c>
      <c r="I96" s="324">
        <f>21+15</f>
        <v>36</v>
      </c>
      <c r="J96" s="193">
        <v>90</v>
      </c>
      <c r="K96" s="325">
        <v>90</v>
      </c>
      <c r="L96" s="323">
        <v>90</v>
      </c>
      <c r="M96" s="608" t="s">
        <v>79</v>
      </c>
      <c r="N96" s="592">
        <v>4</v>
      </c>
      <c r="O96" s="422">
        <v>3</v>
      </c>
      <c r="P96" s="424">
        <v>3</v>
      </c>
      <c r="Q96" s="90">
        <v>3</v>
      </c>
    </row>
    <row r="97" spans="1:17" s="1" customFormat="1" ht="27.65" customHeight="1" x14ac:dyDescent="0.35">
      <c r="A97" s="8"/>
      <c r="B97" s="9"/>
      <c r="C97" s="62"/>
      <c r="D97" s="89"/>
      <c r="E97" s="1442"/>
      <c r="F97" s="605"/>
      <c r="G97" s="134"/>
      <c r="H97" s="320" t="s">
        <v>14</v>
      </c>
      <c r="I97" s="436">
        <f>69-4.5-14.1-0.7-15</f>
        <v>34.699999999999996</v>
      </c>
      <c r="J97" s="702"/>
      <c r="K97" s="703"/>
      <c r="L97" s="704"/>
      <c r="M97" s="606"/>
      <c r="N97" s="36"/>
      <c r="O97" s="252"/>
      <c r="P97" s="258"/>
      <c r="Q97" s="244"/>
    </row>
    <row r="98" spans="1:17" s="1" customFormat="1" ht="19.5" customHeight="1" x14ac:dyDescent="0.35">
      <c r="A98" s="8"/>
      <c r="B98" s="9"/>
      <c r="C98" s="62"/>
      <c r="D98" s="61" t="s">
        <v>16</v>
      </c>
      <c r="E98" s="1286" t="s">
        <v>94</v>
      </c>
      <c r="F98" s="605"/>
      <c r="G98" s="1326"/>
      <c r="H98" s="592" t="s">
        <v>10</v>
      </c>
      <c r="I98" s="593">
        <v>5</v>
      </c>
      <c r="J98" s="110">
        <v>5</v>
      </c>
      <c r="K98" s="108">
        <v>5</v>
      </c>
      <c r="L98" s="110">
        <v>5</v>
      </c>
      <c r="M98" s="613" t="s">
        <v>80</v>
      </c>
      <c r="N98" s="592">
        <v>10</v>
      </c>
      <c r="O98" s="422">
        <v>10</v>
      </c>
      <c r="P98" s="424">
        <v>10</v>
      </c>
      <c r="Q98" s="90">
        <v>10</v>
      </c>
    </row>
    <row r="99" spans="1:17" s="1" customFormat="1" ht="36.65" customHeight="1" x14ac:dyDescent="0.35">
      <c r="A99" s="8"/>
      <c r="B99" s="17"/>
      <c r="C99" s="102"/>
      <c r="D99" s="64"/>
      <c r="E99" s="1320"/>
      <c r="F99" s="370"/>
      <c r="G99" s="1326"/>
      <c r="H99" s="405"/>
      <c r="I99" s="337"/>
      <c r="J99" s="467"/>
      <c r="K99" s="116"/>
      <c r="L99" s="316"/>
      <c r="M99" s="614"/>
      <c r="N99" s="619"/>
      <c r="O99" s="429"/>
      <c r="P99" s="649"/>
      <c r="Q99" s="245"/>
    </row>
    <row r="100" spans="1:17" s="1" customFormat="1" ht="27.65" customHeight="1" x14ac:dyDescent="0.35">
      <c r="A100" s="8"/>
      <c r="B100" s="17"/>
      <c r="C100" s="102"/>
      <c r="D100" s="384" t="s">
        <v>18</v>
      </c>
      <c r="E100" s="1286" t="s">
        <v>84</v>
      </c>
      <c r="F100" s="370"/>
      <c r="G100" s="610"/>
      <c r="H100" s="326" t="s">
        <v>10</v>
      </c>
      <c r="I100" s="324">
        <f>49.7-41.4+7</f>
        <v>15.300000000000004</v>
      </c>
      <c r="J100" s="110">
        <v>15.3</v>
      </c>
      <c r="K100" s="108">
        <v>15.3</v>
      </c>
      <c r="L100" s="323">
        <v>15.3</v>
      </c>
      <c r="M100" s="485" t="s">
        <v>83</v>
      </c>
      <c r="N100" s="592">
        <v>116</v>
      </c>
      <c r="O100" s="422">
        <v>116</v>
      </c>
      <c r="P100" s="424">
        <v>116</v>
      </c>
      <c r="Q100" s="90">
        <v>116</v>
      </c>
    </row>
    <row r="101" spans="1:17" s="1" customFormat="1" ht="27.65" customHeight="1" x14ac:dyDescent="0.35">
      <c r="A101" s="8"/>
      <c r="B101" s="17"/>
      <c r="C101" s="102"/>
      <c r="D101" s="600"/>
      <c r="E101" s="1287"/>
      <c r="F101" s="370"/>
      <c r="G101" s="610"/>
      <c r="H101" s="619" t="s">
        <v>10</v>
      </c>
      <c r="I101" s="153">
        <v>41.4</v>
      </c>
      <c r="J101" s="705"/>
      <c r="K101" s="201"/>
      <c r="L101" s="112"/>
      <c r="M101" s="547" t="s">
        <v>183</v>
      </c>
      <c r="N101" s="328">
        <v>100</v>
      </c>
      <c r="O101" s="270"/>
      <c r="P101" s="274"/>
      <c r="Q101" s="265"/>
    </row>
    <row r="102" spans="1:17" s="1" customFormat="1" ht="27.65" customHeight="1" x14ac:dyDescent="0.35">
      <c r="A102" s="8"/>
      <c r="B102" s="17"/>
      <c r="C102" s="102"/>
      <c r="D102" s="919"/>
      <c r="E102" s="1320"/>
      <c r="F102" s="370"/>
      <c r="G102" s="920"/>
      <c r="H102" s="36" t="s">
        <v>77</v>
      </c>
      <c r="I102" s="922"/>
      <c r="J102" s="111">
        <v>48.3</v>
      </c>
      <c r="K102" s="107"/>
      <c r="L102" s="180"/>
      <c r="M102" s="547" t="s">
        <v>249</v>
      </c>
      <c r="N102" s="664"/>
      <c r="O102" s="923">
        <v>100</v>
      </c>
      <c r="P102" s="495"/>
      <c r="Q102" s="764"/>
    </row>
    <row r="103" spans="1:17" s="1" customFormat="1" ht="25.5" customHeight="1" x14ac:dyDescent="0.35">
      <c r="A103" s="8"/>
      <c r="B103" s="9"/>
      <c r="C103" s="102"/>
      <c r="D103" s="1284" t="s">
        <v>19</v>
      </c>
      <c r="E103" s="1424" t="s">
        <v>42</v>
      </c>
      <c r="F103" s="605"/>
      <c r="G103" s="610"/>
      <c r="H103" s="592" t="s">
        <v>10</v>
      </c>
      <c r="I103" s="762">
        <v>4.5</v>
      </c>
      <c r="J103" s="193">
        <v>4.5</v>
      </c>
      <c r="K103" s="108">
        <v>4.5</v>
      </c>
      <c r="L103" s="763">
        <v>4.5</v>
      </c>
      <c r="M103" s="712" t="s">
        <v>43</v>
      </c>
      <c r="N103" s="36">
        <v>30</v>
      </c>
      <c r="O103" s="252">
        <v>32</v>
      </c>
      <c r="P103" s="258">
        <v>32</v>
      </c>
      <c r="Q103" s="244">
        <v>32</v>
      </c>
    </row>
    <row r="104" spans="1:17" s="1" customFormat="1" ht="15" customHeight="1" x14ac:dyDescent="0.35">
      <c r="A104" s="8"/>
      <c r="B104" s="9"/>
      <c r="C104" s="102"/>
      <c r="D104" s="1321"/>
      <c r="E104" s="1425"/>
      <c r="F104" s="605"/>
      <c r="G104" s="610"/>
      <c r="H104" s="619"/>
      <c r="I104" s="114"/>
      <c r="J104" s="658"/>
      <c r="K104" s="706"/>
      <c r="L104" s="707"/>
      <c r="M104" s="548"/>
      <c r="N104" s="619"/>
      <c r="O104" s="429"/>
      <c r="P104" s="649"/>
      <c r="Q104" s="245"/>
    </row>
    <row r="105" spans="1:17" s="1" customFormat="1" ht="42" customHeight="1" x14ac:dyDescent="0.35">
      <c r="A105" s="8"/>
      <c r="B105" s="17"/>
      <c r="C105" s="102"/>
      <c r="D105" s="64" t="s">
        <v>22</v>
      </c>
      <c r="E105" s="71" t="s">
        <v>44</v>
      </c>
      <c r="F105" s="370"/>
      <c r="G105" s="610"/>
      <c r="H105" s="619" t="s">
        <v>10</v>
      </c>
      <c r="I105" s="112">
        <v>2</v>
      </c>
      <c r="J105" s="193">
        <v>2</v>
      </c>
      <c r="K105" s="110">
        <v>2</v>
      </c>
      <c r="L105" s="110">
        <v>2</v>
      </c>
      <c r="M105" s="614" t="s">
        <v>45</v>
      </c>
      <c r="N105" s="795">
        <v>80</v>
      </c>
      <c r="O105" s="429">
        <v>30</v>
      </c>
      <c r="P105" s="754">
        <v>30</v>
      </c>
      <c r="Q105" s="764">
        <v>30</v>
      </c>
    </row>
    <row r="106" spans="1:17" s="1" customFormat="1" ht="15" customHeight="1" x14ac:dyDescent="0.35">
      <c r="A106" s="8"/>
      <c r="B106" s="17"/>
      <c r="C106" s="102"/>
      <c r="D106" s="70" t="s">
        <v>23</v>
      </c>
      <c r="E106" s="1286" t="s">
        <v>46</v>
      </c>
      <c r="F106" s="605"/>
      <c r="G106" s="46"/>
      <c r="H106" s="1459" t="s">
        <v>10</v>
      </c>
      <c r="I106" s="1461">
        <v>10</v>
      </c>
      <c r="J106" s="193">
        <v>30</v>
      </c>
      <c r="K106" s="108">
        <v>30</v>
      </c>
      <c r="L106" s="693">
        <v>30</v>
      </c>
      <c r="M106" s="1443" t="s">
        <v>145</v>
      </c>
      <c r="N106" s="713">
        <v>3</v>
      </c>
      <c r="O106" s="422">
        <v>3</v>
      </c>
      <c r="P106" s="424">
        <v>3</v>
      </c>
      <c r="Q106" s="421">
        <v>3</v>
      </c>
    </row>
    <row r="107" spans="1:17" s="1" customFormat="1" ht="15" customHeight="1" x14ac:dyDescent="0.35">
      <c r="A107" s="8"/>
      <c r="B107" s="17"/>
      <c r="C107" s="103"/>
      <c r="D107" s="65"/>
      <c r="E107" s="1287"/>
      <c r="F107" s="605"/>
      <c r="G107" s="46"/>
      <c r="H107" s="1460"/>
      <c r="I107" s="1462"/>
      <c r="J107" s="205"/>
      <c r="K107" s="207"/>
      <c r="L107" s="708"/>
      <c r="M107" s="1444"/>
      <c r="N107" s="36"/>
      <c r="O107" s="252"/>
      <c r="P107" s="258"/>
      <c r="Q107" s="244"/>
    </row>
    <row r="108" spans="1:17" s="1" customFormat="1" ht="41.9" customHeight="1" x14ac:dyDescent="0.35">
      <c r="A108" s="8"/>
      <c r="B108" s="17"/>
      <c r="C108" s="103"/>
      <c r="D108" s="65"/>
      <c r="E108" s="1320"/>
      <c r="F108" s="605"/>
      <c r="G108" s="46"/>
      <c r="H108" s="161" t="s">
        <v>10</v>
      </c>
      <c r="I108" s="153">
        <v>10</v>
      </c>
      <c r="J108" s="200"/>
      <c r="K108" s="197"/>
      <c r="L108" s="315"/>
      <c r="M108" s="553" t="s">
        <v>184</v>
      </c>
      <c r="N108" s="328">
        <v>1</v>
      </c>
      <c r="O108" s="270"/>
      <c r="P108" s="274"/>
      <c r="Q108" s="265"/>
    </row>
    <row r="109" spans="1:17" s="1" customFormat="1" ht="15.75" customHeight="1" x14ac:dyDescent="0.35">
      <c r="A109" s="8"/>
      <c r="B109" s="9"/>
      <c r="C109" s="102"/>
      <c r="D109" s="1284" t="s">
        <v>26</v>
      </c>
      <c r="E109" s="1426" t="s">
        <v>247</v>
      </c>
      <c r="F109" s="615" t="s">
        <v>105</v>
      </c>
      <c r="G109" s="1300"/>
      <c r="H109" s="154"/>
      <c r="I109" s="510"/>
      <c r="J109" s="444"/>
      <c r="K109" s="212"/>
      <c r="L109" s="116"/>
      <c r="M109" s="657" t="s">
        <v>168</v>
      </c>
      <c r="N109" s="36">
        <v>14</v>
      </c>
      <c r="O109" s="252">
        <v>11</v>
      </c>
      <c r="P109" s="258">
        <v>9</v>
      </c>
      <c r="Q109" s="244">
        <v>7</v>
      </c>
    </row>
    <row r="110" spans="1:17" s="1" customFormat="1" ht="15.75" customHeight="1" x14ac:dyDescent="0.35">
      <c r="A110" s="8"/>
      <c r="B110" s="9"/>
      <c r="C110" s="102"/>
      <c r="D110" s="1285"/>
      <c r="E110" s="1286"/>
      <c r="F110" s="182" t="s">
        <v>160</v>
      </c>
      <c r="G110" s="1300"/>
      <c r="H110" s="155"/>
      <c r="I110" s="155"/>
      <c r="J110" s="511"/>
      <c r="K110" s="512"/>
      <c r="L110" s="513"/>
      <c r="M110" s="658"/>
      <c r="N110" s="619"/>
      <c r="O110" s="429"/>
      <c r="P110" s="589"/>
      <c r="Q110" s="245"/>
    </row>
    <row r="111" spans="1:17" s="1" customFormat="1" ht="17.25" customHeight="1" x14ac:dyDescent="0.35">
      <c r="A111" s="8"/>
      <c r="B111" s="17"/>
      <c r="C111" s="103"/>
      <c r="D111" s="865"/>
      <c r="E111" s="1434" t="s">
        <v>47</v>
      </c>
      <c r="F111" s="867" t="s">
        <v>160</v>
      </c>
      <c r="G111" s="1436"/>
      <c r="H111" s="77" t="s">
        <v>10</v>
      </c>
      <c r="I111" s="324">
        <v>25</v>
      </c>
      <c r="J111" s="194"/>
      <c r="K111" s="325"/>
      <c r="L111" s="323"/>
      <c r="M111" s="1438" t="s">
        <v>173</v>
      </c>
      <c r="N111" s="332">
        <v>100</v>
      </c>
      <c r="O111" s="287"/>
      <c r="P111" s="289"/>
      <c r="Q111" s="285"/>
    </row>
    <row r="112" spans="1:17" s="1" customFormat="1" ht="16.5" customHeight="1" x14ac:dyDescent="0.35">
      <c r="A112" s="8"/>
      <c r="B112" s="17"/>
      <c r="C112" s="103"/>
      <c r="D112" s="866"/>
      <c r="E112" s="1435"/>
      <c r="F112" s="370"/>
      <c r="G112" s="1437"/>
      <c r="H112" s="320" t="s">
        <v>14</v>
      </c>
      <c r="I112" s="337">
        <f>4.5+0.7</f>
        <v>5.2</v>
      </c>
      <c r="J112" s="517"/>
      <c r="K112" s="116"/>
      <c r="L112" s="518"/>
      <c r="M112" s="1439"/>
      <c r="N112" s="499"/>
      <c r="O112" s="534"/>
      <c r="P112" s="535"/>
      <c r="Q112" s="533"/>
    </row>
    <row r="113" spans="1:17" s="1" customFormat="1" ht="15.75" customHeight="1" thickBot="1" x14ac:dyDescent="0.4">
      <c r="A113" s="585"/>
      <c r="B113" s="58"/>
      <c r="C113" s="100"/>
      <c r="D113" s="166"/>
      <c r="E113" s="165"/>
      <c r="F113" s="360"/>
      <c r="G113" s="163"/>
      <c r="H113" s="156" t="s">
        <v>31</v>
      </c>
      <c r="I113" s="124">
        <f>SUM(I91:I112)</f>
        <v>484.4</v>
      </c>
      <c r="J113" s="514">
        <f>SUM(J91:J112)</f>
        <v>331.1</v>
      </c>
      <c r="K113" s="148">
        <f>SUM(K91:K112)</f>
        <v>279.8</v>
      </c>
      <c r="L113" s="148">
        <f>SUM(L91:L112)</f>
        <v>279.8</v>
      </c>
      <c r="M113" s="549"/>
      <c r="N113" s="552"/>
      <c r="O113" s="288"/>
      <c r="P113" s="290"/>
      <c r="Q113" s="286"/>
    </row>
    <row r="114" spans="1:17" s="1" customFormat="1" ht="20.399999999999999" customHeight="1" x14ac:dyDescent="0.35">
      <c r="A114" s="1291" t="s">
        <v>7</v>
      </c>
      <c r="B114" s="1397" t="s">
        <v>7</v>
      </c>
      <c r="C114" s="1344" t="s">
        <v>22</v>
      </c>
      <c r="D114" s="173"/>
      <c r="E114" s="1427" t="s">
        <v>48</v>
      </c>
      <c r="F114" s="677" t="s">
        <v>160</v>
      </c>
      <c r="G114" s="1318" t="s">
        <v>119</v>
      </c>
      <c r="H114" s="152" t="s">
        <v>10</v>
      </c>
      <c r="I114" s="336">
        <v>60</v>
      </c>
      <c r="J114" s="337">
        <v>29</v>
      </c>
      <c r="K114" s="107">
        <v>15</v>
      </c>
      <c r="L114" s="374">
        <v>15</v>
      </c>
      <c r="M114" s="701" t="s">
        <v>165</v>
      </c>
      <c r="N114" s="390">
        <v>14</v>
      </c>
      <c r="O114" s="254">
        <v>12</v>
      </c>
      <c r="P114" s="260">
        <v>5</v>
      </c>
      <c r="Q114" s="392">
        <v>5</v>
      </c>
    </row>
    <row r="115" spans="1:17" s="1" customFormat="1" ht="20.399999999999999" customHeight="1" x14ac:dyDescent="0.35">
      <c r="A115" s="1280"/>
      <c r="B115" s="1398"/>
      <c r="C115" s="1401"/>
      <c r="D115" s="175"/>
      <c r="E115" s="1428"/>
      <c r="F115" s="616"/>
      <c r="G115" s="1317"/>
      <c r="H115" s="328" t="s">
        <v>77</v>
      </c>
      <c r="I115" s="406">
        <v>3</v>
      </c>
      <c r="J115" s="200"/>
      <c r="K115" s="197"/>
      <c r="L115" s="319"/>
      <c r="M115" s="674"/>
      <c r="N115" s="36"/>
      <c r="O115" s="252"/>
      <c r="P115" s="649"/>
      <c r="Q115" s="244"/>
    </row>
    <row r="116" spans="1:17" s="1" customFormat="1" ht="16.5" customHeight="1" thickBot="1" x14ac:dyDescent="0.4">
      <c r="A116" s="1292"/>
      <c r="B116" s="1399"/>
      <c r="C116" s="1401"/>
      <c r="D116" s="409"/>
      <c r="E116" s="171"/>
      <c r="F116" s="391"/>
      <c r="G116" s="375"/>
      <c r="H116" s="125" t="s">
        <v>31</v>
      </c>
      <c r="I116" s="514">
        <f>SUM(I114:I115)</f>
        <v>63</v>
      </c>
      <c r="J116" s="581">
        <f>SUM(J114:J115)</f>
        <v>29</v>
      </c>
      <c r="K116" s="124">
        <f>SUM(K114:K115)</f>
        <v>15</v>
      </c>
      <c r="L116" s="208">
        <f>SUM(L114:L115)</f>
        <v>15</v>
      </c>
      <c r="M116" s="545"/>
      <c r="N116" s="592"/>
      <c r="O116" s="422"/>
      <c r="P116" s="424"/>
      <c r="Q116" s="90"/>
    </row>
    <row r="117" spans="1:17" s="19" customFormat="1" ht="15.65" customHeight="1" x14ac:dyDescent="0.35">
      <c r="A117" s="1291" t="s">
        <v>7</v>
      </c>
      <c r="B117" s="1397" t="s">
        <v>7</v>
      </c>
      <c r="C117" s="1422" t="s">
        <v>23</v>
      </c>
      <c r="D117" s="1403"/>
      <c r="E117" s="1341" t="s">
        <v>104</v>
      </c>
      <c r="F117" s="394" t="s">
        <v>160</v>
      </c>
      <c r="G117" s="1300" t="s">
        <v>116</v>
      </c>
      <c r="H117" s="390" t="s">
        <v>11</v>
      </c>
      <c r="I117" s="157">
        <v>5.2</v>
      </c>
      <c r="J117" s="940">
        <v>6.7</v>
      </c>
      <c r="K117" s="941">
        <v>6.7</v>
      </c>
      <c r="L117" s="941">
        <v>6.7</v>
      </c>
      <c r="M117" s="1445" t="s">
        <v>65</v>
      </c>
      <c r="N117" s="390">
        <v>1</v>
      </c>
      <c r="O117" s="254">
        <v>1</v>
      </c>
      <c r="P117" s="260">
        <v>1</v>
      </c>
      <c r="Q117" s="247">
        <v>1</v>
      </c>
    </row>
    <row r="118" spans="1:17" s="19" customFormat="1" ht="15.65" customHeight="1" x14ac:dyDescent="0.35">
      <c r="A118" s="1280"/>
      <c r="B118" s="1398"/>
      <c r="C118" s="1401"/>
      <c r="D118" s="1423"/>
      <c r="E118" s="1342"/>
      <c r="F118" s="371"/>
      <c r="G118" s="1317"/>
      <c r="H118" s="36"/>
      <c r="I118" s="186"/>
      <c r="J118" s="463"/>
      <c r="K118" s="479"/>
      <c r="L118" s="480"/>
      <c r="M118" s="1446"/>
      <c r="N118" s="36"/>
      <c r="O118" s="252"/>
      <c r="P118" s="258"/>
      <c r="Q118" s="244"/>
    </row>
    <row r="119" spans="1:17" s="19" customFormat="1" ht="16.399999999999999" customHeight="1" thickBot="1" x14ac:dyDescent="0.4">
      <c r="A119" s="1292"/>
      <c r="B119" s="1399"/>
      <c r="C119" s="1402"/>
      <c r="D119" s="172"/>
      <c r="E119" s="174"/>
      <c r="F119" s="372"/>
      <c r="G119" s="170"/>
      <c r="H119" s="126" t="s">
        <v>31</v>
      </c>
      <c r="I119" s="516">
        <f>SUM(I117:I118)</f>
        <v>5.2</v>
      </c>
      <c r="J119" s="514">
        <f t="shared" ref="J119:L119" si="3">SUM(J117:J118)</f>
        <v>6.7</v>
      </c>
      <c r="K119" s="124">
        <f t="shared" si="3"/>
        <v>6.7</v>
      </c>
      <c r="L119" s="208">
        <f t="shared" si="3"/>
        <v>6.7</v>
      </c>
      <c r="M119" s="550"/>
      <c r="N119" s="505"/>
      <c r="O119" s="255"/>
      <c r="P119" s="261"/>
      <c r="Q119" s="248"/>
    </row>
    <row r="120" spans="1:17" s="1" customFormat="1" ht="15" customHeight="1" thickBot="1" x14ac:dyDescent="0.4">
      <c r="A120" s="585" t="s">
        <v>7</v>
      </c>
      <c r="B120" s="599" t="s">
        <v>7</v>
      </c>
      <c r="C120" s="1431" t="s">
        <v>49</v>
      </c>
      <c r="D120" s="1432"/>
      <c r="E120" s="1432"/>
      <c r="F120" s="1432"/>
      <c r="G120" s="1432"/>
      <c r="H120" s="1433"/>
      <c r="I120" s="515">
        <f>I119+I116+I113+I89+I86+I84+I71+I69+I67</f>
        <v>18142.2</v>
      </c>
      <c r="J120" s="515">
        <f>J119+J116+J113+J89+J86+J84+J71+J69+J67</f>
        <v>20176.100000000006</v>
      </c>
      <c r="K120" s="118">
        <f>K119+K116+K113+K89+K86+K84+K71+K69+K67</f>
        <v>20598.100000000002</v>
      </c>
      <c r="L120" s="118">
        <f>L119+L116+L113+L89+L86+L84+L71+L69+L67</f>
        <v>20264.200000000004</v>
      </c>
      <c r="M120" s="1338"/>
      <c r="N120" s="1339"/>
      <c r="O120" s="1407"/>
      <c r="P120" s="1407"/>
      <c r="Q120" s="1408"/>
    </row>
    <row r="121" spans="1:17" s="1" customFormat="1" ht="17.25" customHeight="1" thickBot="1" x14ac:dyDescent="0.4">
      <c r="A121" s="20" t="s">
        <v>7</v>
      </c>
      <c r="B121" s="21" t="s">
        <v>12</v>
      </c>
      <c r="C121" s="1327" t="s">
        <v>50</v>
      </c>
      <c r="D121" s="1328"/>
      <c r="E121" s="1328"/>
      <c r="F121" s="1328"/>
      <c r="G121" s="1328"/>
      <c r="H121" s="1328"/>
      <c r="I121" s="1328"/>
      <c r="J121" s="1328"/>
      <c r="K121" s="1328"/>
      <c r="L121" s="1328"/>
      <c r="M121" s="1328"/>
      <c r="N121" s="1328"/>
      <c r="O121" s="617"/>
      <c r="P121" s="617"/>
      <c r="Q121" s="618"/>
    </row>
    <row r="122" spans="1:17" s="1" customFormat="1" ht="17.149999999999999" customHeight="1" x14ac:dyDescent="0.35">
      <c r="A122" s="597" t="s">
        <v>7</v>
      </c>
      <c r="B122" s="598" t="s">
        <v>12</v>
      </c>
      <c r="C122" s="591" t="s">
        <v>7</v>
      </c>
      <c r="D122" s="600" t="s">
        <v>7</v>
      </c>
      <c r="E122" s="1343" t="s">
        <v>72</v>
      </c>
      <c r="F122" s="182" t="s">
        <v>160</v>
      </c>
      <c r="G122" s="1318" t="s">
        <v>114</v>
      </c>
      <c r="H122" s="862" t="s">
        <v>10</v>
      </c>
      <c r="I122" s="574">
        <f>839.7-105+46.1-150</f>
        <v>630.80000000000007</v>
      </c>
      <c r="J122" s="111">
        <f>930.7-65</f>
        <v>865.7</v>
      </c>
      <c r="K122" s="111">
        <f>510.6+65</f>
        <v>575.6</v>
      </c>
      <c r="L122" s="111">
        <f>510.6+65</f>
        <v>575.6</v>
      </c>
      <c r="M122" s="432" t="s">
        <v>67</v>
      </c>
      <c r="N122" s="574">
        <v>432</v>
      </c>
      <c r="O122" s="765">
        <v>454</v>
      </c>
      <c r="P122" s="766">
        <v>449</v>
      </c>
      <c r="Q122" s="767">
        <v>449</v>
      </c>
    </row>
    <row r="123" spans="1:17" s="1" customFormat="1" ht="16.5" customHeight="1" x14ac:dyDescent="0.35">
      <c r="A123" s="597"/>
      <c r="B123" s="598"/>
      <c r="C123" s="591"/>
      <c r="D123" s="89"/>
      <c r="E123" s="1343"/>
      <c r="F123" s="133"/>
      <c r="G123" s="1300"/>
      <c r="H123" s="612" t="s">
        <v>77</v>
      </c>
      <c r="I123" s="138">
        <v>150</v>
      </c>
      <c r="J123" s="571"/>
      <c r="K123" s="314"/>
      <c r="L123" s="319"/>
      <c r="M123" s="604" t="s">
        <v>87</v>
      </c>
      <c r="N123" s="135">
        <v>514</v>
      </c>
      <c r="O123" s="669"/>
      <c r="P123" s="670"/>
      <c r="Q123" s="768"/>
    </row>
    <row r="124" spans="1:17" s="1" customFormat="1" ht="17.149999999999999" customHeight="1" x14ac:dyDescent="0.35">
      <c r="A124" s="597"/>
      <c r="B124" s="598"/>
      <c r="C124" s="591"/>
      <c r="D124" s="89"/>
      <c r="E124" s="1343"/>
      <c r="F124" s="133"/>
      <c r="G124" s="414"/>
      <c r="H124" s="612"/>
      <c r="I124" s="138"/>
      <c r="J124" s="572"/>
      <c r="K124" s="197"/>
      <c r="L124" s="319"/>
      <c r="M124" s="386" t="s">
        <v>68</v>
      </c>
      <c r="N124" s="387">
        <v>51</v>
      </c>
      <c r="O124" s="769">
        <v>50</v>
      </c>
      <c r="P124" s="770">
        <v>100</v>
      </c>
      <c r="Q124" s="771">
        <v>100</v>
      </c>
    </row>
    <row r="125" spans="1:17" s="1" customFormat="1" ht="17.149999999999999" customHeight="1" x14ac:dyDescent="0.35">
      <c r="A125" s="597"/>
      <c r="B125" s="598"/>
      <c r="C125" s="591"/>
      <c r="D125" s="89"/>
      <c r="E125" s="1343"/>
      <c r="F125" s="133"/>
      <c r="G125" s="1455"/>
      <c r="H125" s="601"/>
      <c r="I125" s="137"/>
      <c r="J125" s="111"/>
      <c r="K125" s="111"/>
      <c r="L125" s="111"/>
      <c r="M125" s="386" t="s">
        <v>66</v>
      </c>
      <c r="N125" s="317">
        <v>5</v>
      </c>
      <c r="O125" s="769">
        <v>2</v>
      </c>
      <c r="P125" s="770">
        <v>5</v>
      </c>
      <c r="Q125" s="771">
        <v>5</v>
      </c>
    </row>
    <row r="126" spans="1:17" s="1" customFormat="1" ht="17.149999999999999" customHeight="1" x14ac:dyDescent="0.35">
      <c r="A126" s="597"/>
      <c r="B126" s="598"/>
      <c r="C126" s="591"/>
      <c r="D126" s="89"/>
      <c r="E126" s="620"/>
      <c r="F126" s="133"/>
      <c r="G126" s="1455"/>
      <c r="H126" s="601"/>
      <c r="I126" s="137"/>
      <c r="J126" s="111"/>
      <c r="K126" s="111"/>
      <c r="L126" s="111"/>
      <c r="M126" s="432" t="s">
        <v>81</v>
      </c>
      <c r="N126" s="388">
        <v>1</v>
      </c>
      <c r="O126" s="772"/>
      <c r="P126" s="773"/>
      <c r="Q126" s="774"/>
    </row>
    <row r="127" spans="1:17" s="1" customFormat="1" ht="17.149999999999999" customHeight="1" x14ac:dyDescent="0.35">
      <c r="A127" s="597"/>
      <c r="B127" s="598"/>
      <c r="C127" s="591"/>
      <c r="D127" s="89"/>
      <c r="E127" s="620"/>
      <c r="F127" s="133"/>
      <c r="G127" s="1455"/>
      <c r="H127" s="601"/>
      <c r="I127" s="137"/>
      <c r="J127" s="111"/>
      <c r="K127" s="111"/>
      <c r="L127" s="111"/>
      <c r="M127" s="386" t="s">
        <v>82</v>
      </c>
      <c r="N127" s="387">
        <v>15</v>
      </c>
      <c r="O127" s="769">
        <v>19</v>
      </c>
      <c r="P127" s="770">
        <v>19</v>
      </c>
      <c r="Q127" s="771">
        <v>19</v>
      </c>
    </row>
    <row r="128" spans="1:17" s="1" customFormat="1" ht="17.149999999999999" customHeight="1" x14ac:dyDescent="0.35">
      <c r="A128" s="597"/>
      <c r="B128" s="598"/>
      <c r="C128" s="591"/>
      <c r="D128" s="89"/>
      <c r="E128" s="620"/>
      <c r="F128" s="133"/>
      <c r="G128" s="1455"/>
      <c r="H128" s="601"/>
      <c r="I128" s="137"/>
      <c r="J128" s="111"/>
      <c r="K128" s="111"/>
      <c r="L128" s="111"/>
      <c r="M128" s="604" t="s">
        <v>171</v>
      </c>
      <c r="N128" s="317">
        <v>2</v>
      </c>
      <c r="O128" s="769">
        <v>1</v>
      </c>
      <c r="P128" s="770">
        <v>1</v>
      </c>
      <c r="Q128" s="771"/>
    </row>
    <row r="129" spans="1:18" s="1" customFormat="1" ht="27" customHeight="1" x14ac:dyDescent="0.35">
      <c r="A129" s="597"/>
      <c r="B129" s="598"/>
      <c r="C129" s="591"/>
      <c r="D129" s="89"/>
      <c r="E129" s="816"/>
      <c r="F129" s="820"/>
      <c r="G129" s="1455"/>
      <c r="H129" s="804"/>
      <c r="I129" s="822"/>
      <c r="J129" s="205"/>
      <c r="K129" s="107"/>
      <c r="L129" s="338"/>
      <c r="M129" s="553" t="s">
        <v>207</v>
      </c>
      <c r="N129" s="161">
        <v>1</v>
      </c>
      <c r="O129" s="446">
        <v>3</v>
      </c>
      <c r="P129" s="318">
        <v>5</v>
      </c>
      <c r="Q129" s="775">
        <v>5</v>
      </c>
    </row>
    <row r="130" spans="1:18" s="1" customFormat="1" ht="38.15" customHeight="1" x14ac:dyDescent="0.3">
      <c r="A130" s="672"/>
      <c r="B130" s="673"/>
      <c r="C130" s="679"/>
      <c r="D130" s="89"/>
      <c r="E130" s="817" t="s">
        <v>228</v>
      </c>
      <c r="F130" s="821" t="s">
        <v>229</v>
      </c>
      <c r="G130" s="861" t="s">
        <v>169</v>
      </c>
      <c r="H130" s="675" t="s">
        <v>10</v>
      </c>
      <c r="I130" s="137"/>
      <c r="J130" s="205">
        <v>145.19999999999999</v>
      </c>
      <c r="K130" s="197"/>
      <c r="L130" s="719"/>
      <c r="M130" s="823" t="s">
        <v>269</v>
      </c>
      <c r="N130" s="700"/>
      <c r="O130" s="380">
        <v>1</v>
      </c>
      <c r="P130" s="825"/>
      <c r="Q130" s="302"/>
    </row>
    <row r="131" spans="1:18" s="1" customFormat="1" ht="15" customHeight="1" x14ac:dyDescent="0.35">
      <c r="A131" s="597"/>
      <c r="B131" s="598"/>
      <c r="C131" s="591"/>
      <c r="D131" s="89"/>
      <c r="E131" s="1315" t="s">
        <v>246</v>
      </c>
      <c r="F131" s="819" t="s">
        <v>105</v>
      </c>
      <c r="G131" s="1312" t="s">
        <v>169</v>
      </c>
      <c r="H131" s="802" t="s">
        <v>10</v>
      </c>
      <c r="I131" s="138">
        <f>110-75</f>
        <v>35</v>
      </c>
      <c r="J131" s="111">
        <v>18.100000000000001</v>
      </c>
      <c r="K131" s="197">
        <v>18.100000000000001</v>
      </c>
      <c r="L131" s="374">
        <v>18.100000000000001</v>
      </c>
      <c r="M131" s="809" t="s">
        <v>176</v>
      </c>
      <c r="N131" s="317">
        <v>1</v>
      </c>
      <c r="O131" s="769"/>
      <c r="P131" s="311"/>
      <c r="Q131" s="750"/>
    </row>
    <row r="132" spans="1:18" s="1" customFormat="1" ht="15" customHeight="1" x14ac:dyDescent="0.35">
      <c r="A132" s="597"/>
      <c r="B132" s="598"/>
      <c r="C132" s="591"/>
      <c r="D132" s="89"/>
      <c r="E132" s="1315"/>
      <c r="F132" s="376" t="s">
        <v>160</v>
      </c>
      <c r="G132" s="1300"/>
      <c r="H132" s="601"/>
      <c r="I132" s="137"/>
      <c r="J132" s="111"/>
      <c r="K132" s="107"/>
      <c r="L132" s="374"/>
      <c r="M132" s="604" t="s">
        <v>185</v>
      </c>
      <c r="N132" s="135"/>
      <c r="O132" s="669">
        <v>15</v>
      </c>
      <c r="P132" s="670">
        <v>15</v>
      </c>
      <c r="Q132" s="302">
        <v>15</v>
      </c>
    </row>
    <row r="133" spans="1:18" s="1" customFormat="1" ht="15" customHeight="1" x14ac:dyDescent="0.35">
      <c r="A133" s="597"/>
      <c r="B133" s="598"/>
      <c r="C133" s="591"/>
      <c r="D133" s="91"/>
      <c r="E133" s="816"/>
      <c r="F133" s="818" t="s">
        <v>109</v>
      </c>
      <c r="G133" s="803"/>
      <c r="H133" s="803"/>
      <c r="I133" s="137"/>
      <c r="J133" s="205"/>
      <c r="K133" s="107"/>
      <c r="L133" s="437"/>
      <c r="M133" s="805"/>
      <c r="N133" s="24"/>
      <c r="O133" s="772"/>
      <c r="P133" s="773"/>
      <c r="Q133" s="824"/>
    </row>
    <row r="134" spans="1:18" s="1" customFormat="1" ht="15" customHeight="1" x14ac:dyDescent="0.35">
      <c r="A134" s="597"/>
      <c r="B134" s="598"/>
      <c r="C134" s="591"/>
      <c r="D134" s="873"/>
      <c r="E134" s="1315" t="s">
        <v>198</v>
      </c>
      <c r="F134" s="416" t="s">
        <v>162</v>
      </c>
      <c r="G134" s="1312" t="s">
        <v>169</v>
      </c>
      <c r="H134" s="802"/>
      <c r="I134" s="138"/>
      <c r="J134" s="573"/>
      <c r="K134" s="722"/>
      <c r="L134" s="723"/>
      <c r="M134" s="1447" t="s">
        <v>199</v>
      </c>
      <c r="N134" s="135">
        <v>20</v>
      </c>
      <c r="O134" s="380"/>
      <c r="P134" s="311"/>
      <c r="Q134" s="302"/>
    </row>
    <row r="135" spans="1:18" s="1" customFormat="1" ht="15" customHeight="1" x14ac:dyDescent="0.35">
      <c r="A135" s="597"/>
      <c r="B135" s="598"/>
      <c r="C135" s="591"/>
      <c r="D135" s="878"/>
      <c r="E135" s="1315"/>
      <c r="F135" s="416"/>
      <c r="G135" s="1300"/>
      <c r="H135" s="601"/>
      <c r="I135" s="137"/>
      <c r="J135" s="573"/>
      <c r="K135" s="453"/>
      <c r="L135" s="525"/>
      <c r="M135" s="1448"/>
      <c r="N135" s="877"/>
      <c r="O135" s="380"/>
      <c r="P135" s="311"/>
      <c r="Q135" s="824"/>
    </row>
    <row r="136" spans="1:18" s="1" customFormat="1" ht="18" customHeight="1" thickBot="1" x14ac:dyDescent="0.4">
      <c r="A136" s="585"/>
      <c r="B136" s="599"/>
      <c r="C136" s="591"/>
      <c r="D136" s="74"/>
      <c r="E136" s="596"/>
      <c r="F136" s="415"/>
      <c r="G136" s="407"/>
      <c r="H136" s="408" t="s">
        <v>31</v>
      </c>
      <c r="I136" s="142">
        <f>SUM(I122:I135)</f>
        <v>815.80000000000007</v>
      </c>
      <c r="J136" s="117">
        <f>SUM(J122:J135)</f>
        <v>1029</v>
      </c>
      <c r="K136" s="117">
        <f>SUM(K122:K135)</f>
        <v>593.70000000000005</v>
      </c>
      <c r="L136" s="117">
        <f>SUM(L122:L135)</f>
        <v>593.70000000000005</v>
      </c>
      <c r="M136" s="550"/>
      <c r="N136" s="554"/>
      <c r="O136" s="528"/>
      <c r="P136" s="538"/>
      <c r="Q136" s="527"/>
    </row>
    <row r="137" spans="1:18" s="1" customFormat="1" ht="15" customHeight="1" thickBot="1" x14ac:dyDescent="0.4">
      <c r="A137" s="585" t="s">
        <v>7</v>
      </c>
      <c r="B137" s="599" t="s">
        <v>12</v>
      </c>
      <c r="C137" s="1330" t="s">
        <v>49</v>
      </c>
      <c r="D137" s="1331"/>
      <c r="E137" s="1331"/>
      <c r="F137" s="1331"/>
      <c r="G137" s="1331"/>
      <c r="H137" s="1332"/>
      <c r="I137" s="158">
        <f>I136</f>
        <v>815.80000000000007</v>
      </c>
      <c r="J137" s="235">
        <f t="shared" ref="J137:K137" si="4">J136</f>
        <v>1029</v>
      </c>
      <c r="K137" s="118">
        <f t="shared" si="4"/>
        <v>593.70000000000005</v>
      </c>
      <c r="L137" s="118">
        <f>L136</f>
        <v>593.70000000000005</v>
      </c>
      <c r="M137" s="1338"/>
      <c r="N137" s="1339"/>
      <c r="O137" s="1339"/>
      <c r="P137" s="1339"/>
      <c r="Q137" s="1340"/>
      <c r="R137" s="189"/>
    </row>
    <row r="138" spans="1:18" s="1" customFormat="1" ht="17.25" customHeight="1" thickBot="1" x14ac:dyDescent="0.4">
      <c r="A138" s="20" t="s">
        <v>7</v>
      </c>
      <c r="B138" s="21" t="s">
        <v>15</v>
      </c>
      <c r="C138" s="1327" t="s">
        <v>86</v>
      </c>
      <c r="D138" s="1328"/>
      <c r="E138" s="1328"/>
      <c r="F138" s="1328"/>
      <c r="G138" s="1328"/>
      <c r="H138" s="1328"/>
      <c r="I138" s="1328"/>
      <c r="J138" s="1328"/>
      <c r="K138" s="1328"/>
      <c r="L138" s="1328"/>
      <c r="M138" s="1328"/>
      <c r="N138" s="1328"/>
      <c r="O138" s="617"/>
      <c r="P138" s="617"/>
      <c r="Q138" s="618"/>
    </row>
    <row r="139" spans="1:18" s="1" customFormat="1" ht="27" customHeight="1" x14ac:dyDescent="0.35">
      <c r="A139" s="84" t="s">
        <v>7</v>
      </c>
      <c r="B139" s="85" t="s">
        <v>15</v>
      </c>
      <c r="C139" s="78" t="s">
        <v>7</v>
      </c>
      <c r="D139" s="53"/>
      <c r="E139" s="25" t="s">
        <v>193</v>
      </c>
      <c r="F139" s="66"/>
      <c r="G139" s="54"/>
      <c r="H139" s="54"/>
      <c r="I139" s="119"/>
      <c r="J139" s="203"/>
      <c r="K139" s="107"/>
      <c r="L139" s="107"/>
      <c r="M139" s="555"/>
      <c r="N139" s="313"/>
      <c r="O139" s="279"/>
      <c r="P139" s="282"/>
      <c r="Q139" s="276"/>
    </row>
    <row r="140" spans="1:18" s="3" customFormat="1" ht="14.9" customHeight="1" x14ac:dyDescent="0.35">
      <c r="A140" s="1429"/>
      <c r="B140" s="1500"/>
      <c r="C140" s="1325"/>
      <c r="D140" s="86" t="s">
        <v>7</v>
      </c>
      <c r="E140" s="1314" t="s">
        <v>191</v>
      </c>
      <c r="F140" s="81" t="s">
        <v>105</v>
      </c>
      <c r="G140" s="1451" t="s">
        <v>88</v>
      </c>
      <c r="H140" s="77" t="s">
        <v>10</v>
      </c>
      <c r="I140" s="569">
        <v>1</v>
      </c>
      <c r="J140" s="193">
        <f>2+6.1-2</f>
        <v>6.1</v>
      </c>
      <c r="K140" s="108">
        <f>8+6.1</f>
        <v>14.1</v>
      </c>
      <c r="L140" s="693">
        <f>2+6.1</f>
        <v>8.1</v>
      </c>
      <c r="M140" s="556" t="s">
        <v>131</v>
      </c>
      <c r="N140" s="558">
        <v>1</v>
      </c>
      <c r="O140" s="915"/>
      <c r="P140" s="542">
        <v>1</v>
      </c>
      <c r="Q140" s="539">
        <v>1</v>
      </c>
    </row>
    <row r="141" spans="1:18" s="3" customFormat="1" ht="14.9" customHeight="1" x14ac:dyDescent="0.35">
      <c r="A141" s="1429"/>
      <c r="B141" s="1500"/>
      <c r="C141" s="1325"/>
      <c r="D141" s="86"/>
      <c r="E141" s="1315"/>
      <c r="F141" s="352" t="s">
        <v>160</v>
      </c>
      <c r="G141" s="1451"/>
      <c r="H141" s="24"/>
      <c r="I141" s="337"/>
      <c r="J141" s="194"/>
      <c r="K141" s="107"/>
      <c r="L141" s="374"/>
      <c r="M141" s="489" t="s">
        <v>132</v>
      </c>
      <c r="N141" s="1189"/>
      <c r="O141" s="382"/>
      <c r="P141" s="1191">
        <v>1</v>
      </c>
      <c r="Q141" s="1192"/>
    </row>
    <row r="142" spans="1:18" s="3" customFormat="1" ht="14.9" customHeight="1" x14ac:dyDescent="0.35">
      <c r="A142" s="1429"/>
      <c r="B142" s="1500"/>
      <c r="C142" s="1325"/>
      <c r="D142" s="60"/>
      <c r="E142" s="1309"/>
      <c r="F142" s="353" t="s">
        <v>101</v>
      </c>
      <c r="G142" s="1454"/>
      <c r="H142" s="67"/>
      <c r="I142" s="139"/>
      <c r="J142" s="112"/>
      <c r="K142" s="109"/>
      <c r="L142" s="232"/>
      <c r="M142" s="799" t="s">
        <v>238</v>
      </c>
      <c r="N142" s="343"/>
      <c r="O142" s="1190">
        <v>1</v>
      </c>
      <c r="P142" s="345">
        <v>1</v>
      </c>
      <c r="Q142" s="540">
        <v>1</v>
      </c>
    </row>
    <row r="143" spans="1:18" s="3" customFormat="1" ht="14.9" customHeight="1" x14ac:dyDescent="0.35">
      <c r="A143" s="1429"/>
      <c r="B143" s="1500"/>
      <c r="C143" s="1325"/>
      <c r="D143" s="342" t="s">
        <v>12</v>
      </c>
      <c r="E143" s="1314" t="s">
        <v>215</v>
      </c>
      <c r="F143" s="377" t="s">
        <v>160</v>
      </c>
      <c r="G143" s="1322" t="s">
        <v>271</v>
      </c>
      <c r="H143" s="24" t="s">
        <v>10</v>
      </c>
      <c r="I143" s="180">
        <v>49</v>
      </c>
      <c r="J143" s="193">
        <v>154</v>
      </c>
      <c r="K143" s="107">
        <v>154</v>
      </c>
      <c r="L143" s="107">
        <v>154</v>
      </c>
      <c r="M143" s="1449" t="s">
        <v>186</v>
      </c>
      <c r="N143" s="529">
        <v>1</v>
      </c>
      <c r="O143" s="308">
        <v>1</v>
      </c>
      <c r="P143" s="347">
        <v>1</v>
      </c>
      <c r="Q143" s="346">
        <v>1</v>
      </c>
      <c r="R143"/>
    </row>
    <row r="144" spans="1:18" s="3" customFormat="1" ht="26.9" customHeight="1" x14ac:dyDescent="0.35">
      <c r="A144" s="1429"/>
      <c r="B144" s="1500"/>
      <c r="C144" s="1325"/>
      <c r="D144" s="342"/>
      <c r="E144" s="1315"/>
      <c r="F144" s="378"/>
      <c r="G144" s="1323"/>
      <c r="H144" s="24"/>
      <c r="I144" s="568"/>
      <c r="J144" s="205"/>
      <c r="K144" s="207"/>
      <c r="L144" s="338"/>
      <c r="M144" s="1450"/>
      <c r="N144" s="559"/>
      <c r="O144" s="349"/>
      <c r="P144" s="350"/>
      <c r="Q144" s="541"/>
    </row>
    <row r="145" spans="1:19" s="3" customFormat="1" ht="19.399999999999999" customHeight="1" x14ac:dyDescent="0.35">
      <c r="A145" s="1429"/>
      <c r="B145" s="1500"/>
      <c r="C145" s="1325"/>
      <c r="D145" s="342"/>
      <c r="E145" s="1316"/>
      <c r="F145" s="378"/>
      <c r="G145" s="1324"/>
      <c r="H145" s="320" t="s">
        <v>10</v>
      </c>
      <c r="I145" s="180">
        <v>2.5</v>
      </c>
      <c r="J145" s="200"/>
      <c r="K145" s="201"/>
      <c r="L145" s="315"/>
      <c r="M145" s="557" t="s">
        <v>170</v>
      </c>
      <c r="N145" s="560">
        <v>1</v>
      </c>
      <c r="O145" s="348"/>
      <c r="P145" s="347"/>
      <c r="Q145" s="346"/>
    </row>
    <row r="146" spans="1:19" s="3" customFormat="1" ht="26.25" customHeight="1" x14ac:dyDescent="0.35">
      <c r="A146" s="1429"/>
      <c r="B146" s="1500"/>
      <c r="C146" s="1325"/>
      <c r="D146" s="79" t="s">
        <v>15</v>
      </c>
      <c r="E146" s="1314" t="s">
        <v>144</v>
      </c>
      <c r="F146" s="341" t="s">
        <v>160</v>
      </c>
      <c r="G146" s="379" t="s">
        <v>272</v>
      </c>
      <c r="H146" s="77"/>
      <c r="I146" s="404"/>
      <c r="J146" s="193"/>
      <c r="K146" s="108"/>
      <c r="L146" s="108"/>
      <c r="M146" s="401" t="s">
        <v>167</v>
      </c>
      <c r="N146" s="529">
        <v>40</v>
      </c>
      <c r="O146" s="310">
        <v>60</v>
      </c>
      <c r="P146" s="198">
        <v>80</v>
      </c>
      <c r="Q146" s="301">
        <v>95</v>
      </c>
    </row>
    <row r="147" spans="1:19" s="3" customFormat="1" ht="27.65" customHeight="1" x14ac:dyDescent="0.35">
      <c r="A147" s="1429"/>
      <c r="B147" s="1500"/>
      <c r="C147" s="1325"/>
      <c r="D147" s="342"/>
      <c r="E147" s="1316"/>
      <c r="F147" s="340"/>
      <c r="G147" s="781" t="s">
        <v>273</v>
      </c>
      <c r="H147" s="67"/>
      <c r="I147" s="180"/>
      <c r="J147" s="196"/>
      <c r="K147" s="109"/>
      <c r="L147" s="109"/>
      <c r="M147" s="403"/>
      <c r="N147" s="343"/>
      <c r="O147" s="344"/>
      <c r="P147" s="345"/>
      <c r="Q147" s="540"/>
    </row>
    <row r="148" spans="1:19" s="3" customFormat="1" ht="15.75" customHeight="1" x14ac:dyDescent="0.35">
      <c r="A148" s="1429"/>
      <c r="B148" s="1500"/>
      <c r="C148" s="1325"/>
      <c r="D148" s="594"/>
      <c r="E148" s="1434" t="s">
        <v>143</v>
      </c>
      <c r="F148" s="82" t="s">
        <v>160</v>
      </c>
      <c r="G148" s="1451" t="s">
        <v>166</v>
      </c>
      <c r="H148" s="1453"/>
      <c r="I148" s="185"/>
      <c r="J148" s="448"/>
      <c r="K148" s="449"/>
      <c r="L148" s="451"/>
      <c r="M148" s="401" t="s">
        <v>142</v>
      </c>
      <c r="N148" s="77">
        <v>1</v>
      </c>
      <c r="O148" s="310"/>
      <c r="P148" s="198"/>
      <c r="Q148" s="301"/>
      <c r="R148"/>
    </row>
    <row r="149" spans="1:19" s="3" customFormat="1" ht="17.899999999999999" customHeight="1" x14ac:dyDescent="0.35">
      <c r="A149" s="1429"/>
      <c r="B149" s="1500"/>
      <c r="C149" s="1325"/>
      <c r="D149" s="595"/>
      <c r="E149" s="1440"/>
      <c r="F149" s="181"/>
      <c r="G149" s="1452"/>
      <c r="H149" s="1453"/>
      <c r="I149" s="186"/>
      <c r="J149" s="570"/>
      <c r="K149" s="453"/>
      <c r="L149" s="455"/>
      <c r="M149" s="487"/>
      <c r="N149" s="431"/>
      <c r="O149" s="307"/>
      <c r="P149" s="309"/>
      <c r="Q149" s="300"/>
    </row>
    <row r="150" spans="1:19" s="19" customFormat="1" ht="17.25" customHeight="1" thickBot="1" x14ac:dyDescent="0.4">
      <c r="A150" s="1430"/>
      <c r="B150" s="1501"/>
      <c r="C150" s="1325"/>
      <c r="D150" s="159"/>
      <c r="E150" s="176"/>
      <c r="F150" s="178"/>
      <c r="G150" s="177"/>
      <c r="H150" s="127" t="s">
        <v>31</v>
      </c>
      <c r="I150" s="59">
        <f>SUM(I140:I149)</f>
        <v>52.5</v>
      </c>
      <c r="J150" s="204">
        <f>SUM(J140:J149)</f>
        <v>160.1</v>
      </c>
      <c r="K150" s="117">
        <f>SUM(K140:K149)</f>
        <v>168.1</v>
      </c>
      <c r="L150" s="117">
        <f>SUM(L140:L149)</f>
        <v>162.1</v>
      </c>
      <c r="M150" s="549"/>
      <c r="N150" s="503"/>
      <c r="O150" s="253"/>
      <c r="P150" s="259"/>
      <c r="Q150" s="246"/>
      <c r="R150" s="659"/>
    </row>
    <row r="151" spans="1:19" s="1" customFormat="1" ht="15.75" customHeight="1" thickBot="1" x14ac:dyDescent="0.4">
      <c r="A151" s="585" t="s">
        <v>7</v>
      </c>
      <c r="B151" s="602" t="s">
        <v>15</v>
      </c>
      <c r="C151" s="1330" t="s">
        <v>49</v>
      </c>
      <c r="D151" s="1331"/>
      <c r="E151" s="1331"/>
      <c r="F151" s="1331"/>
      <c r="G151" s="1331"/>
      <c r="H151" s="1332"/>
      <c r="I151" s="158">
        <f t="shared" ref="I151:L151" si="5">I150</f>
        <v>52.5</v>
      </c>
      <c r="J151" s="188">
        <f t="shared" si="5"/>
        <v>160.1</v>
      </c>
      <c r="K151" s="118">
        <f t="shared" si="5"/>
        <v>168.1</v>
      </c>
      <c r="L151" s="213">
        <f t="shared" si="5"/>
        <v>162.1</v>
      </c>
      <c r="M151" s="1333"/>
      <c r="N151" s="1329"/>
      <c r="O151" s="1420"/>
      <c r="P151" s="1420"/>
      <c r="Q151" s="1421"/>
      <c r="R151" s="659"/>
    </row>
    <row r="152" spans="1:19" s="1" customFormat="1" ht="16.5" customHeight="1" thickBot="1" x14ac:dyDescent="0.4">
      <c r="A152" s="20" t="s">
        <v>7</v>
      </c>
      <c r="B152" s="52" t="s">
        <v>16</v>
      </c>
      <c r="C152" s="1327" t="s">
        <v>51</v>
      </c>
      <c r="D152" s="1328"/>
      <c r="E152" s="1328"/>
      <c r="F152" s="1328"/>
      <c r="G152" s="1328"/>
      <c r="H152" s="1328"/>
      <c r="I152" s="1328"/>
      <c r="J152" s="1328"/>
      <c r="K152" s="1328"/>
      <c r="L152" s="1328"/>
      <c r="M152" s="1328"/>
      <c r="N152" s="1329"/>
      <c r="O152" s="1420"/>
      <c r="P152" s="1420"/>
      <c r="Q152" s="1421"/>
      <c r="R152" s="659"/>
    </row>
    <row r="153" spans="1:19" s="1" customFormat="1" ht="41.15" customHeight="1" x14ac:dyDescent="0.35">
      <c r="A153" s="584" t="s">
        <v>7</v>
      </c>
      <c r="B153" s="85" t="s">
        <v>16</v>
      </c>
      <c r="C153" s="586" t="s">
        <v>7</v>
      </c>
      <c r="D153" s="88"/>
      <c r="E153" s="25" t="s">
        <v>52</v>
      </c>
      <c r="F153" s="335"/>
      <c r="G153" s="603"/>
      <c r="H153" s="144"/>
      <c r="I153" s="237"/>
      <c r="J153" s="116"/>
      <c r="K153" s="211"/>
      <c r="L153" s="445"/>
      <c r="M153" s="561"/>
      <c r="N153" s="313"/>
      <c r="O153" s="924"/>
      <c r="P153" s="282"/>
      <c r="Q153" s="276"/>
      <c r="S153" s="3"/>
    </row>
    <row r="154" spans="1:19" s="1" customFormat="1" ht="14.9" customHeight="1" x14ac:dyDescent="0.35">
      <c r="A154" s="597"/>
      <c r="B154" s="598"/>
      <c r="C154" s="591"/>
      <c r="D154" s="1284" t="s">
        <v>7</v>
      </c>
      <c r="E154" s="1314" t="s">
        <v>251</v>
      </c>
      <c r="F154" s="607" t="s">
        <v>160</v>
      </c>
      <c r="G154" s="1322" t="s">
        <v>118</v>
      </c>
      <c r="H154" s="396" t="s">
        <v>10</v>
      </c>
      <c r="I154" s="412">
        <f>1+1.7-1.2</f>
        <v>1.5000000000000002</v>
      </c>
      <c r="J154" s="115">
        <v>21.5</v>
      </c>
      <c r="K154" s="212"/>
      <c r="L154" s="209"/>
      <c r="M154" s="691" t="s">
        <v>164</v>
      </c>
      <c r="N154" s="77">
        <v>1</v>
      </c>
      <c r="O154" s="697"/>
      <c r="P154" s="825"/>
      <c r="Q154" s="934"/>
    </row>
    <row r="155" spans="1:19" s="1" customFormat="1" ht="14.9" customHeight="1" x14ac:dyDescent="0.35">
      <c r="A155" s="672"/>
      <c r="B155" s="673"/>
      <c r="C155" s="679"/>
      <c r="D155" s="1285"/>
      <c r="E155" s="1315"/>
      <c r="F155" s="607" t="s">
        <v>109</v>
      </c>
      <c r="G155" s="1323"/>
      <c r="H155" s="334"/>
      <c r="I155" s="532"/>
      <c r="J155" s="116"/>
      <c r="K155" s="211"/>
      <c r="L155" s="113"/>
      <c r="M155" s="432" t="s">
        <v>224</v>
      </c>
      <c r="N155" s="317"/>
      <c r="O155" s="925">
        <v>100</v>
      </c>
      <c r="P155" s="311"/>
      <c r="Q155" s="302"/>
    </row>
    <row r="156" spans="1:19" s="1" customFormat="1" ht="14.9" customHeight="1" x14ac:dyDescent="0.35">
      <c r="A156" s="597"/>
      <c r="B156" s="598"/>
      <c r="C156" s="591"/>
      <c r="D156" s="1321"/>
      <c r="E156" s="1316"/>
      <c r="F156" s="815"/>
      <c r="G156" s="1323"/>
      <c r="H156" s="431"/>
      <c r="I156" s="532"/>
      <c r="J156" s="389"/>
      <c r="K156" s="706"/>
      <c r="L156" s="704"/>
      <c r="M156" s="676" t="s">
        <v>223</v>
      </c>
      <c r="N156" s="24"/>
      <c r="O156" s="926">
        <v>1</v>
      </c>
      <c r="P156" s="318"/>
      <c r="Q156" s="775"/>
    </row>
    <row r="157" spans="1:19" s="1" customFormat="1" ht="16.5" customHeight="1" x14ac:dyDescent="0.35">
      <c r="A157" s="806"/>
      <c r="B157" s="807"/>
      <c r="C157" s="801"/>
      <c r="D157" s="808" t="s">
        <v>12</v>
      </c>
      <c r="E157" s="1314" t="s">
        <v>236</v>
      </c>
      <c r="F157" s="827" t="s">
        <v>160</v>
      </c>
      <c r="G157" s="1323"/>
      <c r="H157" s="834" t="s">
        <v>10</v>
      </c>
      <c r="I157" s="835"/>
      <c r="J157" s="792">
        <v>30</v>
      </c>
      <c r="K157" s="831">
        <v>20</v>
      </c>
      <c r="L157" s="837">
        <v>20</v>
      </c>
      <c r="M157" s="832" t="s">
        <v>237</v>
      </c>
      <c r="N157" s="77"/>
      <c r="O157" s="927">
        <v>2</v>
      </c>
      <c r="P157" s="825">
        <v>1</v>
      </c>
      <c r="Q157" s="934">
        <v>1</v>
      </c>
    </row>
    <row r="158" spans="1:19" s="1" customFormat="1" ht="14.9" customHeight="1" x14ac:dyDescent="0.35">
      <c r="A158" s="810"/>
      <c r="B158" s="811"/>
      <c r="C158" s="812"/>
      <c r="D158" s="813"/>
      <c r="E158" s="1315"/>
      <c r="F158" s="827"/>
      <c r="G158" s="1323"/>
      <c r="H158" s="838" t="s">
        <v>10</v>
      </c>
      <c r="I158" s="532"/>
      <c r="J158" s="836">
        <v>100</v>
      </c>
      <c r="K158" s="670">
        <v>362.1</v>
      </c>
      <c r="L158" s="840"/>
      <c r="M158" s="833" t="s">
        <v>163</v>
      </c>
      <c r="N158" s="317"/>
      <c r="O158" s="928">
        <v>1</v>
      </c>
      <c r="P158" s="770"/>
      <c r="Q158" s="771"/>
    </row>
    <row r="159" spans="1:19" s="1" customFormat="1" ht="14.9" customHeight="1" x14ac:dyDescent="0.35">
      <c r="A159" s="806"/>
      <c r="B159" s="807"/>
      <c r="C159" s="801"/>
      <c r="D159" s="808"/>
      <c r="E159" s="1316"/>
      <c r="F159" s="442"/>
      <c r="G159" s="1323"/>
      <c r="H159" s="431"/>
      <c r="I159" s="531"/>
      <c r="J159" s="839"/>
      <c r="K159" s="706"/>
      <c r="L159" s="704"/>
      <c r="M159" s="483" t="s">
        <v>224</v>
      </c>
      <c r="N159" s="24"/>
      <c r="O159" s="926">
        <v>30</v>
      </c>
      <c r="P159" s="318">
        <v>100</v>
      </c>
      <c r="Q159" s="302"/>
    </row>
    <row r="160" spans="1:19" s="1" customFormat="1" ht="15" customHeight="1" x14ac:dyDescent="0.35">
      <c r="A160" s="847"/>
      <c r="B160" s="848"/>
      <c r="C160" s="849"/>
      <c r="D160" s="1284"/>
      <c r="E160" s="1286" t="s">
        <v>90</v>
      </c>
      <c r="F160" s="851" t="s">
        <v>160</v>
      </c>
      <c r="G160" s="1323"/>
      <c r="H160" s="410" t="s">
        <v>10</v>
      </c>
      <c r="I160" s="136">
        <f>36+5</f>
        <v>41</v>
      </c>
      <c r="J160" s="115"/>
      <c r="K160" s="212"/>
      <c r="L160" s="385"/>
      <c r="M160" s="1272" t="s">
        <v>222</v>
      </c>
      <c r="N160" s="77">
        <v>235</v>
      </c>
      <c r="O160" s="697"/>
      <c r="P160" s="198"/>
      <c r="Q160" s="301"/>
    </row>
    <row r="161" spans="1:40" s="1" customFormat="1" ht="15" customHeight="1" x14ac:dyDescent="0.35">
      <c r="A161" s="847"/>
      <c r="B161" s="848"/>
      <c r="C161" s="849"/>
      <c r="D161" s="1285"/>
      <c r="E161" s="1287"/>
      <c r="F161" s="80"/>
      <c r="G161" s="1323"/>
      <c r="H161" s="857"/>
      <c r="I161" s="155"/>
      <c r="J161" s="467"/>
      <c r="K161" s="211"/>
      <c r="L161" s="316"/>
      <c r="M161" s="1273"/>
      <c r="N161" s="24"/>
      <c r="O161" s="928"/>
      <c r="P161" s="311"/>
      <c r="Q161" s="302"/>
    </row>
    <row r="162" spans="1:40" s="1" customFormat="1" ht="15" customHeight="1" x14ac:dyDescent="0.35">
      <c r="A162" s="847"/>
      <c r="B162" s="848"/>
      <c r="C162" s="846"/>
      <c r="D162" s="1284"/>
      <c r="E162" s="1314" t="s">
        <v>161</v>
      </c>
      <c r="F162" s="851" t="s">
        <v>160</v>
      </c>
      <c r="G162" s="1323"/>
      <c r="H162" s="396" t="s">
        <v>10</v>
      </c>
      <c r="I162" s="412">
        <f>12-3.8</f>
        <v>8.1999999999999993</v>
      </c>
      <c r="J162" s="115"/>
      <c r="K162" s="212"/>
      <c r="L162" s="439"/>
      <c r="M162" s="855" t="s">
        <v>163</v>
      </c>
      <c r="N162" s="526"/>
      <c r="O162" s="697"/>
      <c r="P162" s="198"/>
      <c r="Q162" s="301"/>
    </row>
    <row r="163" spans="1:40" s="1" customFormat="1" ht="15.65" customHeight="1" x14ac:dyDescent="0.35">
      <c r="A163" s="847"/>
      <c r="B163" s="848"/>
      <c r="C163" s="846"/>
      <c r="D163" s="1321"/>
      <c r="E163" s="1316"/>
      <c r="F163" s="333"/>
      <c r="G163" s="1324"/>
      <c r="H163" s="431"/>
      <c r="I163" s="531"/>
      <c r="K163" s="206"/>
      <c r="L163" s="210"/>
      <c r="M163" s="488" t="s">
        <v>224</v>
      </c>
      <c r="N163" s="24"/>
      <c r="O163" s="926"/>
      <c r="P163" s="318"/>
      <c r="Q163" s="775"/>
    </row>
    <row r="164" spans="1:40" s="19" customFormat="1" ht="15" customHeight="1" thickBot="1" x14ac:dyDescent="0.4">
      <c r="A164" s="585"/>
      <c r="B164" s="599"/>
      <c r="C164" s="104"/>
      <c r="D164" s="166"/>
      <c r="E164" s="143"/>
      <c r="F164" s="164"/>
      <c r="G164" s="163"/>
      <c r="H164" s="140" t="s">
        <v>31</v>
      </c>
      <c r="I164" s="142">
        <f>SUM(I154:I163)</f>
        <v>50.7</v>
      </c>
      <c r="J164" s="117">
        <f>SUM(J154:J163)</f>
        <v>151.5</v>
      </c>
      <c r="K164" s="117">
        <f>SUM(K154:K163)</f>
        <v>382.1</v>
      </c>
      <c r="L164" s="117">
        <f>SUM(L154:L163)</f>
        <v>20</v>
      </c>
      <c r="M164" s="549"/>
      <c r="N164" s="503"/>
      <c r="O164" s="929"/>
      <c r="P164" s="259"/>
      <c r="Q164" s="246"/>
    </row>
    <row r="165" spans="1:40" s="19" customFormat="1" ht="27.65" customHeight="1" x14ac:dyDescent="0.35">
      <c r="A165" s="1291" t="s">
        <v>7</v>
      </c>
      <c r="B165" s="1397" t="s">
        <v>16</v>
      </c>
      <c r="C165" s="1400" t="s">
        <v>12</v>
      </c>
      <c r="D165" s="1403"/>
      <c r="E165" s="1405" t="s">
        <v>250</v>
      </c>
      <c r="F165" s="351" t="s">
        <v>160</v>
      </c>
      <c r="G165" s="603" t="s">
        <v>274</v>
      </c>
      <c r="H165" s="863" t="s">
        <v>10</v>
      </c>
      <c r="I165" s="136"/>
      <c r="J165" s="185">
        <v>15</v>
      </c>
      <c r="K165" s="108">
        <v>30</v>
      </c>
      <c r="L165" s="185">
        <v>100</v>
      </c>
      <c r="M165" s="916" t="s">
        <v>175</v>
      </c>
      <c r="N165" s="152">
        <v>1</v>
      </c>
      <c r="O165" s="930"/>
      <c r="P165" s="938"/>
      <c r="Q165" s="935"/>
    </row>
    <row r="166" spans="1:40" s="19" customFormat="1" ht="27" customHeight="1" x14ac:dyDescent="0.35">
      <c r="A166" s="1280"/>
      <c r="B166" s="1398"/>
      <c r="C166" s="1401"/>
      <c r="D166" s="1404"/>
      <c r="E166" s="1341"/>
      <c r="F166" s="182" t="s">
        <v>105</v>
      </c>
      <c r="G166" s="675" t="s">
        <v>272</v>
      </c>
      <c r="H166" s="36"/>
      <c r="I166" s="137"/>
      <c r="J166" s="180"/>
      <c r="K166" s="107"/>
      <c r="L166" s="180"/>
      <c r="M166" s="917" t="s">
        <v>248</v>
      </c>
      <c r="N166" s="918"/>
      <c r="O166" s="931">
        <v>1</v>
      </c>
      <c r="P166" s="425"/>
      <c r="Q166" s="263"/>
    </row>
    <row r="167" spans="1:40" s="19" customFormat="1" ht="15" customHeight="1" x14ac:dyDescent="0.35">
      <c r="A167" s="1280"/>
      <c r="B167" s="1398"/>
      <c r="C167" s="1401"/>
      <c r="D167" s="1404"/>
      <c r="E167" s="1341"/>
      <c r="F167" s="678"/>
      <c r="G167" s="1300" t="s">
        <v>227</v>
      </c>
      <c r="H167" s="36"/>
      <c r="I167" s="137"/>
      <c r="J167" s="180"/>
      <c r="K167" s="107"/>
      <c r="L167" s="180"/>
      <c r="M167" s="872" t="s">
        <v>225</v>
      </c>
      <c r="N167" s="294"/>
      <c r="O167" s="932"/>
      <c r="P167" s="258">
        <v>1</v>
      </c>
      <c r="Q167" s="936"/>
      <c r="R167" s="3"/>
    </row>
    <row r="168" spans="1:40" s="19" customFormat="1" ht="15" customHeight="1" x14ac:dyDescent="0.35">
      <c r="A168" s="1280"/>
      <c r="B168" s="1398"/>
      <c r="C168" s="1401"/>
      <c r="D168" s="1404"/>
      <c r="E168" s="1341"/>
      <c r="F168" s="678"/>
      <c r="G168" s="1317"/>
      <c r="H168" s="36"/>
      <c r="I168" s="137"/>
      <c r="J168" s="180"/>
      <c r="K168" s="107"/>
      <c r="L168" s="180"/>
      <c r="M168" s="874" t="s">
        <v>226</v>
      </c>
      <c r="N168" s="36"/>
      <c r="O168" s="896"/>
      <c r="P168" s="274"/>
      <c r="Q168" s="244"/>
    </row>
    <row r="169" spans="1:40" s="19" customFormat="1" ht="17.899999999999999" customHeight="1" thickBot="1" x14ac:dyDescent="0.4">
      <c r="A169" s="1292"/>
      <c r="B169" s="1399"/>
      <c r="C169" s="1402"/>
      <c r="D169" s="172"/>
      <c r="E169" s="174"/>
      <c r="F169" s="179"/>
      <c r="G169" s="375"/>
      <c r="H169" s="126" t="s">
        <v>31</v>
      </c>
      <c r="I169" s="234">
        <f>SUM(I165:I168)</f>
        <v>0</v>
      </c>
      <c r="J169" s="514">
        <f>SUM(J165:J168)</f>
        <v>15</v>
      </c>
      <c r="K169" s="509">
        <f>SUM(K165:K168)</f>
        <v>30</v>
      </c>
      <c r="L169" s="124">
        <f>SUM(L165:L168)</f>
        <v>100</v>
      </c>
      <c r="M169" s="692"/>
      <c r="N169" s="562"/>
      <c r="O169" s="933"/>
      <c r="P169" s="939"/>
      <c r="Q169" s="937"/>
    </row>
    <row r="170" spans="1:40" s="1" customFormat="1" ht="15.75" customHeight="1" thickBot="1" x14ac:dyDescent="0.4">
      <c r="A170" s="20" t="s">
        <v>7</v>
      </c>
      <c r="B170" s="22" t="s">
        <v>16</v>
      </c>
      <c r="C170" s="1330" t="s">
        <v>49</v>
      </c>
      <c r="D170" s="1331"/>
      <c r="E170" s="1331"/>
      <c r="F170" s="1331"/>
      <c r="G170" s="1331"/>
      <c r="H170" s="1332"/>
      <c r="I170" s="158">
        <f>I164+I169</f>
        <v>50.7</v>
      </c>
      <c r="J170" s="235">
        <f>J164+J169</f>
        <v>166.5</v>
      </c>
      <c r="K170" s="235">
        <f>K164+K169</f>
        <v>412.1</v>
      </c>
      <c r="L170" s="235">
        <f>L164+L169</f>
        <v>120</v>
      </c>
      <c r="M170" s="1417"/>
      <c r="N170" s="1418"/>
      <c r="O170" s="1407"/>
      <c r="P170" s="1407"/>
      <c r="Q170" s="1408"/>
      <c r="R170" s="189"/>
    </row>
    <row r="171" spans="1:40" s="3" customFormat="1" ht="15.75" customHeight="1" thickBot="1" x14ac:dyDescent="0.4">
      <c r="A171" s="20" t="s">
        <v>7</v>
      </c>
      <c r="B171" s="1494" t="s">
        <v>53</v>
      </c>
      <c r="C171" s="1495"/>
      <c r="D171" s="1495"/>
      <c r="E171" s="1495"/>
      <c r="F171" s="1495"/>
      <c r="G171" s="1495"/>
      <c r="H171" s="1496"/>
      <c r="I171" s="238">
        <f>SUM(I170,I137,I120,I151,)</f>
        <v>19061.2</v>
      </c>
      <c r="J171" s="583">
        <f>SUM(J170,J137,J120,J151,)</f>
        <v>21531.700000000004</v>
      </c>
      <c r="K171" s="120">
        <f>SUM(K170,K137,K120,K151,)</f>
        <v>21772</v>
      </c>
      <c r="L171" s="582">
        <f>SUM(L170,L137,L120,L151,)</f>
        <v>21140.000000000004</v>
      </c>
      <c r="M171" s="1413"/>
      <c r="N171" s="1414"/>
      <c r="O171" s="1409"/>
      <c r="P171" s="1409"/>
      <c r="Q171" s="1410"/>
    </row>
    <row r="172" spans="1:40" s="3" customFormat="1" ht="15.75" customHeight="1" thickBot="1" x14ac:dyDescent="0.4">
      <c r="A172" s="26" t="s">
        <v>15</v>
      </c>
      <c r="B172" s="1497" t="s">
        <v>54</v>
      </c>
      <c r="C172" s="1498"/>
      <c r="D172" s="1498"/>
      <c r="E172" s="1498"/>
      <c r="F172" s="1498"/>
      <c r="G172" s="1498"/>
      <c r="H172" s="1499"/>
      <c r="I172" s="239">
        <f>I171</f>
        <v>19061.2</v>
      </c>
      <c r="J172" s="236">
        <f t="shared" ref="J172:L172" si="6">J171</f>
        <v>21531.700000000004</v>
      </c>
      <c r="K172" s="236">
        <f t="shared" si="6"/>
        <v>21772</v>
      </c>
      <c r="L172" s="530">
        <f t="shared" si="6"/>
        <v>21140.000000000004</v>
      </c>
      <c r="M172" s="1415"/>
      <c r="N172" s="1416"/>
      <c r="O172" s="1411"/>
      <c r="P172" s="1411"/>
      <c r="Q172" s="1412"/>
    </row>
    <row r="173" spans="1:40" s="622" customFormat="1" ht="17.25" customHeight="1" x14ac:dyDescent="0.35">
      <c r="A173" s="1419" t="s">
        <v>284</v>
      </c>
      <c r="B173" s="1419"/>
      <c r="C173" s="1419"/>
      <c r="D173" s="1419"/>
      <c r="E173" s="1419"/>
      <c r="F173" s="1419"/>
      <c r="G173" s="1419"/>
      <c r="H173" s="1419"/>
      <c r="I173" s="1419"/>
      <c r="J173" s="1419"/>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row>
    <row r="174" spans="1:40" s="622" customFormat="1" ht="17.25" customHeight="1" x14ac:dyDescent="0.35">
      <c r="A174" s="1406" t="s">
        <v>252</v>
      </c>
      <c r="B174" s="1406"/>
      <c r="C174" s="1406"/>
      <c r="D174" s="1406"/>
      <c r="E174" s="1406"/>
      <c r="F174" s="1406"/>
      <c r="G174" s="1406"/>
      <c r="H174" s="1406"/>
      <c r="I174" s="1406"/>
      <c r="J174" s="1406"/>
      <c r="K174" s="1406"/>
      <c r="L174" s="1406"/>
      <c r="M174" s="1406"/>
      <c r="N174" s="1406"/>
      <c r="O174" s="1406"/>
      <c r="P174" s="1406"/>
      <c r="Q174" s="1406"/>
      <c r="R174" s="3"/>
      <c r="S174" s="3"/>
      <c r="T174" s="3"/>
      <c r="U174" s="3"/>
      <c r="V174" s="3"/>
      <c r="W174" s="3"/>
      <c r="X174" s="3"/>
      <c r="Y174" s="3"/>
      <c r="Z174" s="3"/>
      <c r="AA174" s="3"/>
      <c r="AB174" s="3"/>
      <c r="AC174" s="3"/>
      <c r="AD174" s="3"/>
      <c r="AE174" s="3"/>
      <c r="AF174" s="3"/>
      <c r="AG174" s="3"/>
      <c r="AH174" s="3"/>
      <c r="AI174" s="3"/>
      <c r="AJ174" s="3"/>
      <c r="AK174" s="3"/>
      <c r="AL174" s="3"/>
      <c r="AM174" s="3"/>
      <c r="AN174" s="3"/>
    </row>
    <row r="175" spans="1:40" s="622" customFormat="1" ht="17.25" customHeight="1" x14ac:dyDescent="0.35">
      <c r="A175" s="621"/>
      <c r="B175" s="621"/>
      <c r="C175" s="621"/>
      <c r="D175" s="621"/>
      <c r="E175" s="621"/>
      <c r="F175" s="621"/>
      <c r="G175" s="621"/>
      <c r="H175" s="621"/>
      <c r="I175" s="621"/>
      <c r="J175" s="621"/>
      <c r="K175" s="621"/>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row>
    <row r="176" spans="1:40" s="3" customFormat="1" ht="18.75" customHeight="1" x14ac:dyDescent="0.35">
      <c r="A176" s="18"/>
      <c r="B176" s="27"/>
      <c r="C176" s="1483" t="s">
        <v>55</v>
      </c>
      <c r="D176" s="1483"/>
      <c r="E176" s="1483"/>
      <c r="F176" s="1483"/>
      <c r="G176" s="1483"/>
      <c r="H176" s="1483"/>
      <c r="I176" s="1483"/>
      <c r="J176" s="440"/>
      <c r="K176" s="440"/>
      <c r="L176" s="440"/>
      <c r="M176" s="23"/>
      <c r="N176" s="75"/>
      <c r="O176" s="75"/>
      <c r="P176" s="75"/>
      <c r="Q176" s="75"/>
    </row>
    <row r="177" spans="1:17" s="3" customFormat="1" ht="12" customHeight="1" thickBot="1" x14ac:dyDescent="0.4">
      <c r="A177" s="18"/>
      <c r="B177" s="16"/>
      <c r="C177" s="105"/>
      <c r="D177" s="16"/>
      <c r="E177" s="16"/>
      <c r="F177" s="28"/>
      <c r="G177" s="16"/>
      <c r="H177" s="23"/>
      <c r="I177" s="23"/>
      <c r="J177" s="30"/>
      <c r="K177" s="30"/>
      <c r="L177" s="30"/>
      <c r="M177" s="23"/>
      <c r="N177" s="75"/>
      <c r="O177" s="75"/>
      <c r="P177" s="75"/>
      <c r="Q177" s="75"/>
    </row>
    <row r="178" spans="1:17" s="3" customFormat="1" ht="81" customHeight="1" thickBot="1" x14ac:dyDescent="0.4">
      <c r="A178" s="30"/>
      <c r="B178" s="30"/>
      <c r="C178" s="1484" t="s">
        <v>56</v>
      </c>
      <c r="D178" s="1485"/>
      <c r="E178" s="1485"/>
      <c r="F178" s="1485"/>
      <c r="G178" s="1485"/>
      <c r="H178" s="1486"/>
      <c r="I178" s="413" t="s">
        <v>195</v>
      </c>
      <c r="J178" s="240" t="s">
        <v>210</v>
      </c>
      <c r="K178" s="241" t="s">
        <v>150</v>
      </c>
      <c r="L178" s="242" t="s">
        <v>211</v>
      </c>
      <c r="M178" s="18"/>
      <c r="N178" s="29"/>
      <c r="O178" s="29"/>
      <c r="P178" s="29"/>
      <c r="Q178" s="29"/>
    </row>
    <row r="179" spans="1:17" s="3" customFormat="1" ht="13" x14ac:dyDescent="0.35">
      <c r="A179" s="30"/>
      <c r="B179" s="30"/>
      <c r="C179" s="1487" t="s">
        <v>179</v>
      </c>
      <c r="D179" s="1488"/>
      <c r="E179" s="1489"/>
      <c r="F179" s="1489"/>
      <c r="G179" s="1490"/>
      <c r="H179" s="1490"/>
      <c r="I179" s="42">
        <f>I180+I187+I188+I189</f>
        <v>19061.199999999997</v>
      </c>
      <c r="J179" s="220">
        <f t="shared" ref="J179:L179" si="7">J180+J187+J188+J189</f>
        <v>21531.7</v>
      </c>
      <c r="K179" s="226">
        <f t="shared" si="7"/>
        <v>21771.999999999993</v>
      </c>
      <c r="L179" s="214">
        <f t="shared" si="7"/>
        <v>21139.999999999996</v>
      </c>
      <c r="M179" s="47"/>
      <c r="N179" s="47"/>
      <c r="O179" s="47"/>
      <c r="P179" s="47"/>
      <c r="Q179" s="47"/>
    </row>
    <row r="180" spans="1:17" s="3" customFormat="1" ht="12.75" customHeight="1" x14ac:dyDescent="0.35">
      <c r="A180" s="30"/>
      <c r="B180" s="30"/>
      <c r="C180" s="1491" t="s">
        <v>57</v>
      </c>
      <c r="D180" s="1492"/>
      <c r="E180" s="1492"/>
      <c r="F180" s="1492"/>
      <c r="G180" s="1492"/>
      <c r="H180" s="1493"/>
      <c r="I180" s="43">
        <f>SUM(I181:I186)</f>
        <v>17734.399999999998</v>
      </c>
      <c r="J180" s="221">
        <f t="shared" ref="J180:L180" si="8">SUM(J181:J186)</f>
        <v>21480.400000000001</v>
      </c>
      <c r="K180" s="227">
        <f t="shared" si="8"/>
        <v>21771.999999999993</v>
      </c>
      <c r="L180" s="215">
        <f t="shared" si="8"/>
        <v>21139.999999999996</v>
      </c>
      <c r="M180" s="47"/>
      <c r="N180" s="47"/>
      <c r="O180" s="47"/>
      <c r="P180" s="47"/>
      <c r="Q180" s="47"/>
    </row>
    <row r="181" spans="1:17" s="3" customFormat="1" ht="12.75" customHeight="1" x14ac:dyDescent="0.35">
      <c r="A181" s="30"/>
      <c r="B181" s="30"/>
      <c r="C181" s="1470" t="s">
        <v>58</v>
      </c>
      <c r="D181" s="1471"/>
      <c r="E181" s="1472"/>
      <c r="F181" s="1472"/>
      <c r="G181" s="1473"/>
      <c r="H181" s="1473"/>
      <c r="I181" s="121">
        <f>SUMIF(H16:H172,"SB",I16:I172)</f>
        <v>15850.099999999997</v>
      </c>
      <c r="J181" s="222">
        <f>SUMIF(H16:H172,"SB",J16:J172)</f>
        <v>19670.7</v>
      </c>
      <c r="K181" s="228">
        <f>SUMIF(H16:H172,"SB",K16:K172)</f>
        <v>19962.299999999992</v>
      </c>
      <c r="L181" s="216">
        <f>SUMIF(H16:H172,"SB",L16:L172)</f>
        <v>19330.299999999996</v>
      </c>
      <c r="M181" s="564"/>
      <c r="N181" s="29"/>
      <c r="O181" s="29"/>
      <c r="P181" s="29"/>
      <c r="Q181" s="29"/>
    </row>
    <row r="182" spans="1:17" s="3" customFormat="1" ht="12.75" customHeight="1" x14ac:dyDescent="0.35">
      <c r="A182" s="30"/>
      <c r="B182" s="30"/>
      <c r="C182" s="1463" t="s">
        <v>59</v>
      </c>
      <c r="D182" s="1474"/>
      <c r="E182" s="1474"/>
      <c r="F182" s="1474"/>
      <c r="G182" s="1474"/>
      <c r="H182" s="1475"/>
      <c r="I182" s="121">
        <f>SUMIF(H16:H172,"SB(VR)",I16:I172)</f>
        <v>20</v>
      </c>
      <c r="J182" s="222">
        <f>SUMIF(H16:H172,"SB(VR)",J16:J172)</f>
        <v>20</v>
      </c>
      <c r="K182" s="228">
        <f>SUMIF(H16:H172,"SB(VR)",K16:K172)</f>
        <v>20</v>
      </c>
      <c r="L182" s="216">
        <f>SUMIF(H16:H172,"SB(VR)",L16:L172)</f>
        <v>20</v>
      </c>
      <c r="M182" s="18"/>
      <c r="N182" s="29"/>
      <c r="O182" s="29"/>
      <c r="P182" s="29"/>
      <c r="Q182" s="29"/>
    </row>
    <row r="183" spans="1:17" s="3" customFormat="1" ht="12.75" customHeight="1" x14ac:dyDescent="0.35">
      <c r="A183" s="30"/>
      <c r="B183" s="30"/>
      <c r="C183" s="1476" t="s">
        <v>60</v>
      </c>
      <c r="D183" s="1477"/>
      <c r="E183" s="1477"/>
      <c r="F183" s="1477"/>
      <c r="G183" s="1477"/>
      <c r="H183" s="1478"/>
      <c r="I183" s="121">
        <f>SUMIF(H16:H172,"SB(VB)",I16:I172)</f>
        <v>1036.5000000000002</v>
      </c>
      <c r="J183" s="222">
        <f>SUMIF(H16:H172,"SB(VB)",J16:J172)</f>
        <v>838.80000000000007</v>
      </c>
      <c r="K183" s="228">
        <f>SUMIF(H16:H172,"SB(VB)",K16:K172)</f>
        <v>838.80000000000007</v>
      </c>
      <c r="L183" s="216">
        <f>SUMIF(H16:H172,"SB(VB)",L16:L172)</f>
        <v>838.80000000000007</v>
      </c>
      <c r="M183" s="83"/>
      <c r="N183" s="29"/>
      <c r="O183" s="29"/>
      <c r="P183" s="29"/>
      <c r="Q183" s="29"/>
    </row>
    <row r="184" spans="1:17" s="3" customFormat="1" ht="14.15" customHeight="1" x14ac:dyDescent="0.35">
      <c r="A184" s="30"/>
      <c r="B184" s="30"/>
      <c r="C184" s="1476" t="s">
        <v>136</v>
      </c>
      <c r="D184" s="1477"/>
      <c r="E184" s="1477"/>
      <c r="F184" s="1477"/>
      <c r="G184" s="1477"/>
      <c r="H184" s="1478"/>
      <c r="I184" s="121">
        <f>SUMIF(H16:H172,"SB(S)",I16:I172)</f>
        <v>657.80000000000007</v>
      </c>
      <c r="J184" s="222">
        <f>SUMIF(H16:H172,"SB(S)",J16:J172)</f>
        <v>780.90000000000009</v>
      </c>
      <c r="K184" s="228">
        <f>SUMIF(H16:H172,"SB(S)",K16:K172)</f>
        <v>780.90000000000009</v>
      </c>
      <c r="L184" s="216">
        <f>SUMIF(H16:H172,"SB(S)",L16:L172)</f>
        <v>780.90000000000009</v>
      </c>
      <c r="M184" s="83"/>
      <c r="N184" s="29"/>
      <c r="O184" s="29"/>
      <c r="P184" s="29"/>
      <c r="Q184" s="29"/>
    </row>
    <row r="185" spans="1:17" s="1" customFormat="1" ht="12.75" customHeight="1" x14ac:dyDescent="0.35">
      <c r="A185" s="30"/>
      <c r="B185" s="30"/>
      <c r="C185" s="1479" t="s">
        <v>61</v>
      </c>
      <c r="D185" s="1480"/>
      <c r="E185" s="1481"/>
      <c r="F185" s="1481"/>
      <c r="G185" s="1482"/>
      <c r="H185" s="1482"/>
      <c r="I185" s="122">
        <f>SUMIF(H16:H172,"SB(SP)",I16:I172)</f>
        <v>150</v>
      </c>
      <c r="J185" s="223">
        <f>SUMIF(H16:H172,"SB(SP)",J16:J172)</f>
        <v>150</v>
      </c>
      <c r="K185" s="229">
        <f>SUMIF(H16:H172,"SB(SP)",K16:K172)</f>
        <v>150</v>
      </c>
      <c r="L185" s="217">
        <f>SUMIF(H16:H172,"SB(SP)",L16:L172)</f>
        <v>150</v>
      </c>
      <c r="M185" s="51"/>
      <c r="N185" s="31"/>
      <c r="O185" s="31"/>
      <c r="P185" s="31"/>
      <c r="Q185" s="31"/>
    </row>
    <row r="186" spans="1:17" s="1" customFormat="1" ht="16.5" customHeight="1" x14ac:dyDescent="0.35">
      <c r="A186" s="30"/>
      <c r="B186" s="30"/>
      <c r="C186" s="1463" t="s">
        <v>192</v>
      </c>
      <c r="D186" s="1464"/>
      <c r="E186" s="1464"/>
      <c r="F186" s="1464"/>
      <c r="G186" s="1464"/>
      <c r="H186" s="1465"/>
      <c r="I186" s="122">
        <f>SUMIF(H16:H172,"SB(KPP)",I16:I172)</f>
        <v>20</v>
      </c>
      <c r="J186" s="223">
        <f>SUMIF(H16:H172,"SB(KPP)",J16:J172)</f>
        <v>20</v>
      </c>
      <c r="K186" s="229">
        <f>SUMIF(H16:H172,"SB(KPP)",K16:K172)</f>
        <v>20</v>
      </c>
      <c r="L186" s="217">
        <f>SUMIF(H16:H172,"SB(KPP)",L16:L172)</f>
        <v>20</v>
      </c>
      <c r="M186" s="30"/>
      <c r="N186" s="31"/>
      <c r="O186" s="31"/>
      <c r="P186" s="31"/>
      <c r="Q186" s="31"/>
    </row>
    <row r="187" spans="1:17" s="1" customFormat="1" ht="12.75" customHeight="1" x14ac:dyDescent="0.35">
      <c r="A187" s="30"/>
      <c r="B187" s="30"/>
      <c r="C187" s="1466" t="s">
        <v>151</v>
      </c>
      <c r="D187" s="1467"/>
      <c r="E187" s="1468"/>
      <c r="F187" s="1468"/>
      <c r="G187" s="1469"/>
      <c r="H187" s="1469"/>
      <c r="I187" s="123">
        <f>SUMIF(H16:H172,"SB(L)",I16:I172)</f>
        <v>1247.8000000000002</v>
      </c>
      <c r="J187" s="224">
        <f>SUMIF(H16:H172,"SB(L)",J16:J172)</f>
        <v>51.3</v>
      </c>
      <c r="K187" s="230">
        <f>SUMIF(H16:H172,"SB(L)",K16:K172)</f>
        <v>0</v>
      </c>
      <c r="L187" s="218">
        <f>SUMIF(H16:H172,"SB(L)",L16:L172)</f>
        <v>0</v>
      </c>
      <c r="M187" s="30"/>
      <c r="N187" s="31"/>
      <c r="O187" s="31"/>
      <c r="P187" s="31"/>
      <c r="Q187" s="31"/>
    </row>
    <row r="188" spans="1:17" s="1" customFormat="1" ht="12.75" customHeight="1" x14ac:dyDescent="0.35">
      <c r="A188" s="30"/>
      <c r="B188" s="30"/>
      <c r="C188" s="1466" t="s">
        <v>62</v>
      </c>
      <c r="D188" s="1467"/>
      <c r="E188" s="1468"/>
      <c r="F188" s="1468"/>
      <c r="G188" s="1469"/>
      <c r="H188" s="1469"/>
      <c r="I188" s="123">
        <f>SUMIF(H16:H172,"SB(SPL)",I16:I172)</f>
        <v>69</v>
      </c>
      <c r="J188" s="224">
        <f>SUMIF(H16:H172,"SB(SPL)",J16:J172)</f>
        <v>0</v>
      </c>
      <c r="K188" s="230">
        <f>SUMIF(H16:H172,"SB(SPL)",K16:K172)</f>
        <v>0</v>
      </c>
      <c r="L188" s="218">
        <f>SUMIF(H16:H172,"SB(SPL)",L16:L172)</f>
        <v>0</v>
      </c>
      <c r="M188" s="30"/>
      <c r="N188" s="31"/>
      <c r="O188" s="31"/>
      <c r="P188" s="31"/>
      <c r="Q188" s="31"/>
    </row>
    <row r="189" spans="1:17" s="1" customFormat="1" ht="12.75" customHeight="1" x14ac:dyDescent="0.35">
      <c r="A189" s="30"/>
      <c r="B189" s="30"/>
      <c r="C189" s="1466" t="s">
        <v>63</v>
      </c>
      <c r="D189" s="1467"/>
      <c r="E189" s="1468"/>
      <c r="F189" s="1468"/>
      <c r="G189" s="1469"/>
      <c r="H189" s="1469"/>
      <c r="I189" s="123">
        <f>SUMIF(H16:H172,"SB(VRL)",I16:I172)</f>
        <v>10</v>
      </c>
      <c r="J189" s="224">
        <f>SUMIF(H16:H172,"SB(VRL)",J16:J172)</f>
        <v>0</v>
      </c>
      <c r="K189" s="230">
        <f>SUMIF(H16:H172,"SB(VRL)",K16:K172)</f>
        <v>0</v>
      </c>
      <c r="L189" s="218">
        <f>SUMIF(H16:H172,"SB(VRL)",L16:L172)</f>
        <v>0</v>
      </c>
      <c r="M189" s="30"/>
      <c r="N189" s="31"/>
      <c r="O189" s="31"/>
      <c r="P189" s="31"/>
      <c r="Q189" s="31"/>
    </row>
    <row r="190" spans="1:17" s="1" customFormat="1" ht="13.5" customHeight="1" thickBot="1" x14ac:dyDescent="0.4">
      <c r="A190" s="55"/>
      <c r="B190" s="55"/>
      <c r="C190" s="1456" t="s">
        <v>64</v>
      </c>
      <c r="D190" s="1457"/>
      <c r="E190" s="1457"/>
      <c r="F190" s="1457"/>
      <c r="G190" s="1457"/>
      <c r="H190" s="1458"/>
      <c r="I190" s="44">
        <f>+I179</f>
        <v>19061.199999999997</v>
      </c>
      <c r="J190" s="225">
        <f>+J179</f>
        <v>21531.7</v>
      </c>
      <c r="K190" s="231">
        <f>+K179</f>
        <v>21771.999999999993</v>
      </c>
      <c r="L190" s="219">
        <f>+L179</f>
        <v>21139.999999999996</v>
      </c>
      <c r="M190" s="30"/>
      <c r="N190" s="31"/>
      <c r="O190" s="31"/>
      <c r="P190" s="31"/>
      <c r="Q190" s="31"/>
    </row>
    <row r="191" spans="1:17" s="33" customFormat="1" ht="10.5" x14ac:dyDescent="0.35">
      <c r="A191" s="32"/>
      <c r="B191" s="32"/>
      <c r="C191" s="106"/>
      <c r="D191" s="32"/>
      <c r="E191" s="32"/>
      <c r="F191" s="32"/>
      <c r="G191" s="183"/>
      <c r="H191" s="183"/>
      <c r="I191" s="184"/>
      <c r="J191" s="563"/>
      <c r="K191" s="563"/>
      <c r="L191" s="563"/>
      <c r="M191" s="32"/>
    </row>
    <row r="192" spans="1:17" s="33" customFormat="1" ht="13" x14ac:dyDescent="0.35">
      <c r="A192" s="32"/>
      <c r="B192" s="32"/>
      <c r="C192" s="106"/>
      <c r="D192" s="32"/>
      <c r="E192" s="30"/>
      <c r="F192" s="34"/>
      <c r="G192" s="32"/>
      <c r="H192" s="32"/>
      <c r="I192" s="41"/>
      <c r="J192" s="35"/>
      <c r="K192" s="35"/>
      <c r="L192" s="35"/>
      <c r="M192" s="35"/>
    </row>
    <row r="193" spans="1:14" s="33" customFormat="1" ht="13" x14ac:dyDescent="0.35">
      <c r="A193" s="32"/>
      <c r="B193" s="32"/>
      <c r="C193" s="106"/>
      <c r="D193" s="32"/>
      <c r="E193" s="30"/>
      <c r="F193" s="34"/>
      <c r="G193" s="32"/>
      <c r="H193" s="32"/>
      <c r="I193" s="32"/>
      <c r="J193" s="35"/>
      <c r="K193" s="35"/>
      <c r="L193" s="35"/>
      <c r="M193" s="35"/>
    </row>
    <row r="194" spans="1:14" x14ac:dyDescent="0.35">
      <c r="I194" s="565"/>
      <c r="J194" s="567"/>
    </row>
    <row r="195" spans="1:14" x14ac:dyDescent="0.35">
      <c r="I195" s="40"/>
    </row>
    <row r="196" spans="1:14" x14ac:dyDescent="0.35">
      <c r="I196" s="48"/>
      <c r="K196" s="567"/>
      <c r="L196" s="567"/>
    </row>
    <row r="197" spans="1:14" x14ac:dyDescent="0.35">
      <c r="J197" s="32"/>
      <c r="K197" s="32"/>
      <c r="L197" s="32"/>
    </row>
    <row r="198" spans="1:14" x14ac:dyDescent="0.35">
      <c r="J198" s="32"/>
      <c r="K198" s="32"/>
      <c r="L198" s="32"/>
      <c r="M198" s="567"/>
      <c r="N198" s="567"/>
    </row>
    <row r="199" spans="1:14" x14ac:dyDescent="0.35">
      <c r="J199" s="40"/>
      <c r="K199" s="40"/>
      <c r="L199" s="40"/>
    </row>
    <row r="200" spans="1:14" x14ac:dyDescent="0.35">
      <c r="J200" s="40"/>
      <c r="K200" s="566"/>
      <c r="L200" s="40"/>
    </row>
    <row r="201" spans="1:14" x14ac:dyDescent="0.35">
      <c r="J201" s="48"/>
      <c r="K201" s="565"/>
      <c r="L201" s="48"/>
    </row>
  </sheetData>
  <mergeCells count="200">
    <mergeCell ref="O120:Q120"/>
    <mergeCell ref="A36:A42"/>
    <mergeCell ref="B36:B42"/>
    <mergeCell ref="C36:C42"/>
    <mergeCell ref="A70:A71"/>
    <mergeCell ref="B70:B71"/>
    <mergeCell ref="C70:C71"/>
    <mergeCell ref="G73:G74"/>
    <mergeCell ref="E58:E63"/>
    <mergeCell ref="E55:E56"/>
    <mergeCell ref="E73:E74"/>
    <mergeCell ref="A85:A86"/>
    <mergeCell ref="B85:B86"/>
    <mergeCell ref="C85:C86"/>
    <mergeCell ref="G91:G92"/>
    <mergeCell ref="M91:M92"/>
    <mergeCell ref="E93:E95"/>
    <mergeCell ref="A87:A89"/>
    <mergeCell ref="B87:B89"/>
    <mergeCell ref="C87:C89"/>
    <mergeCell ref="E87:E88"/>
    <mergeCell ref="F87:F88"/>
    <mergeCell ref="E78:E81"/>
    <mergeCell ref="G78:G81"/>
    <mergeCell ref="E82:E83"/>
    <mergeCell ref="M73:M74"/>
    <mergeCell ref="N19:N20"/>
    <mergeCell ref="E26:E27"/>
    <mergeCell ref="G26:G27"/>
    <mergeCell ref="M26:M27"/>
    <mergeCell ref="N26:N27"/>
    <mergeCell ref="M59:M60"/>
    <mergeCell ref="M61:M62"/>
    <mergeCell ref="M45:M46"/>
    <mergeCell ref="E52:E54"/>
    <mergeCell ref="D47:D48"/>
    <mergeCell ref="E76:E77"/>
    <mergeCell ref="G76:G77"/>
    <mergeCell ref="E16:E18"/>
    <mergeCell ref="F16:F18"/>
    <mergeCell ref="G16:G20"/>
    <mergeCell ref="M16:M17"/>
    <mergeCell ref="M19:M20"/>
    <mergeCell ref="E36:E42"/>
    <mergeCell ref="G36:G42"/>
    <mergeCell ref="E43:E44"/>
    <mergeCell ref="G28:G30"/>
    <mergeCell ref="E31:E34"/>
    <mergeCell ref="E21:E25"/>
    <mergeCell ref="G55:G56"/>
    <mergeCell ref="E154:E156"/>
    <mergeCell ref="C190:H190"/>
    <mergeCell ref="H106:H107"/>
    <mergeCell ref="I106:I107"/>
    <mergeCell ref="C186:H186"/>
    <mergeCell ref="C187:H187"/>
    <mergeCell ref="C188:H188"/>
    <mergeCell ref="C189:H189"/>
    <mergeCell ref="C181:H181"/>
    <mergeCell ref="C182:H182"/>
    <mergeCell ref="C183:H183"/>
    <mergeCell ref="C184:H184"/>
    <mergeCell ref="C185:H185"/>
    <mergeCell ref="C176:I176"/>
    <mergeCell ref="C178:H178"/>
    <mergeCell ref="C179:H179"/>
    <mergeCell ref="C180:H180"/>
    <mergeCell ref="C170:H170"/>
    <mergeCell ref="B171:H171"/>
    <mergeCell ref="B172:H172"/>
    <mergeCell ref="D154:D156"/>
    <mergeCell ref="E134:E135"/>
    <mergeCell ref="B140:B150"/>
    <mergeCell ref="C140:C150"/>
    <mergeCell ref="G148:G149"/>
    <mergeCell ref="H148:H149"/>
    <mergeCell ref="E140:E142"/>
    <mergeCell ref="G140:G142"/>
    <mergeCell ref="G125:G126"/>
    <mergeCell ref="G127:G129"/>
    <mergeCell ref="C137:H137"/>
    <mergeCell ref="C138:N138"/>
    <mergeCell ref="G122:G123"/>
    <mergeCell ref="E96:E97"/>
    <mergeCell ref="E98:E99"/>
    <mergeCell ref="M106:M107"/>
    <mergeCell ref="M117:M118"/>
    <mergeCell ref="M134:M135"/>
    <mergeCell ref="E131:E132"/>
    <mergeCell ref="G131:G132"/>
    <mergeCell ref="G143:G145"/>
    <mergeCell ref="M143:M144"/>
    <mergeCell ref="M120:N120"/>
    <mergeCell ref="E100:E102"/>
    <mergeCell ref="O151:Q151"/>
    <mergeCell ref="O152:Q152"/>
    <mergeCell ref="A117:A119"/>
    <mergeCell ref="B117:B119"/>
    <mergeCell ref="C117:C119"/>
    <mergeCell ref="D117:D118"/>
    <mergeCell ref="D103:D104"/>
    <mergeCell ref="E103:E104"/>
    <mergeCell ref="E106:E108"/>
    <mergeCell ref="C121:N121"/>
    <mergeCell ref="D109:D110"/>
    <mergeCell ref="E109:E110"/>
    <mergeCell ref="G109:G110"/>
    <mergeCell ref="A114:A116"/>
    <mergeCell ref="B114:B116"/>
    <mergeCell ref="C114:C116"/>
    <mergeCell ref="E114:E115"/>
    <mergeCell ref="A140:A150"/>
    <mergeCell ref="C120:H120"/>
    <mergeCell ref="E111:E112"/>
    <mergeCell ref="G111:G112"/>
    <mergeCell ref="M111:M112"/>
    <mergeCell ref="E146:E147"/>
    <mergeCell ref="E148:E149"/>
    <mergeCell ref="A165:A169"/>
    <mergeCell ref="B165:B169"/>
    <mergeCell ref="C165:C169"/>
    <mergeCell ref="D165:D168"/>
    <mergeCell ref="E165:E168"/>
    <mergeCell ref="A174:Q174"/>
    <mergeCell ref="G167:G168"/>
    <mergeCell ref="O170:Q170"/>
    <mergeCell ref="O171:Q171"/>
    <mergeCell ref="O172:Q172"/>
    <mergeCell ref="M171:N171"/>
    <mergeCell ref="M172:N172"/>
    <mergeCell ref="M170:N170"/>
    <mergeCell ref="A173:J173"/>
    <mergeCell ref="M7:Q7"/>
    <mergeCell ref="M1:Q1"/>
    <mergeCell ref="A3:Q3"/>
    <mergeCell ref="A4:Q4"/>
    <mergeCell ref="A5:Q5"/>
    <mergeCell ref="N9:N10"/>
    <mergeCell ref="J8:J10"/>
    <mergeCell ref="K8:K10"/>
    <mergeCell ref="L8:L10"/>
    <mergeCell ref="D8:D10"/>
    <mergeCell ref="E8:E10"/>
    <mergeCell ref="M9:M10"/>
    <mergeCell ref="F8:F10"/>
    <mergeCell ref="G8:G10"/>
    <mergeCell ref="H8:H10"/>
    <mergeCell ref="I8:I10"/>
    <mergeCell ref="M8:Q8"/>
    <mergeCell ref="A8:A10"/>
    <mergeCell ref="B8:B10"/>
    <mergeCell ref="C8:C10"/>
    <mergeCell ref="B21:B25"/>
    <mergeCell ref="E91:E92"/>
    <mergeCell ref="D162:D163"/>
    <mergeCell ref="E162:E163"/>
    <mergeCell ref="G154:G163"/>
    <mergeCell ref="D64:D65"/>
    <mergeCell ref="E64:E66"/>
    <mergeCell ref="G64:G65"/>
    <mergeCell ref="C21:C25"/>
    <mergeCell ref="G98:G99"/>
    <mergeCell ref="E143:E145"/>
    <mergeCell ref="C152:N152"/>
    <mergeCell ref="C151:H151"/>
    <mergeCell ref="M151:N151"/>
    <mergeCell ref="E47:E48"/>
    <mergeCell ref="G47:G48"/>
    <mergeCell ref="G134:G135"/>
    <mergeCell ref="M137:Q137"/>
    <mergeCell ref="E117:E118"/>
    <mergeCell ref="E122:E125"/>
    <mergeCell ref="C68:C69"/>
    <mergeCell ref="O26:O27"/>
    <mergeCell ref="D55:D56"/>
    <mergeCell ref="F55:F56"/>
    <mergeCell ref="M160:M161"/>
    <mergeCell ref="A11:Q11"/>
    <mergeCell ref="A12:Q12"/>
    <mergeCell ref="A21:A25"/>
    <mergeCell ref="B13:Q13"/>
    <mergeCell ref="D160:D161"/>
    <mergeCell ref="E160:E161"/>
    <mergeCell ref="C14:Q14"/>
    <mergeCell ref="A68:A69"/>
    <mergeCell ref="B68:B69"/>
    <mergeCell ref="O19:O20"/>
    <mergeCell ref="P19:P20"/>
    <mergeCell ref="G21:G25"/>
    <mergeCell ref="P26:P27"/>
    <mergeCell ref="Q19:Q20"/>
    <mergeCell ref="Q26:Q27"/>
    <mergeCell ref="G52:G53"/>
    <mergeCell ref="E45:E46"/>
    <mergeCell ref="G45:G46"/>
    <mergeCell ref="G61:G62"/>
    <mergeCell ref="G59:G60"/>
    <mergeCell ref="E157:E159"/>
    <mergeCell ref="G117:G118"/>
    <mergeCell ref="G114:G115"/>
  </mergeCells>
  <printOptions horizontalCentered="1"/>
  <pageMargins left="0.78740157480314965" right="0.39370078740157483" top="0.39370078740157483" bottom="0.39370078740157483" header="0" footer="0"/>
  <pageSetup paperSize="9" scale="49" fitToHeight="0" orientation="portrait" r:id="rId1"/>
  <rowBreaks count="2" manualBreakCount="2">
    <brk id="63" max="16" man="1"/>
    <brk id="120" max="16" man="1"/>
  </rowBreaks>
  <ignoredErrors>
    <ignoredError sqref="N26" twoDigitTextYear="1"/>
    <ignoredError sqref="O29 O32:Q33" numberStoredAsText="1"/>
    <ignoredError sqref="K140 J89"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69"/>
  <sheetViews>
    <sheetView tabSelected="1" zoomScaleNormal="100" zoomScaleSheetLayoutView="100" workbookViewId="0">
      <selection activeCell="C2" sqref="C2"/>
    </sheetView>
  </sheetViews>
  <sheetFormatPr defaultColWidth="9.08984375" defaultRowHeight="14.5" x14ac:dyDescent="0.35"/>
  <cols>
    <col min="1" max="1" width="3" style="39" customWidth="1"/>
    <col min="2" max="2" width="2.90625" style="39" customWidth="1"/>
    <col min="3" max="3" width="3" style="93" customWidth="1"/>
    <col min="4" max="4" width="33.90625" style="39" customWidth="1"/>
    <col min="5" max="5" width="4.453125" style="39" customWidth="1"/>
    <col min="6" max="6" width="9.08984375" style="39"/>
    <col min="7" max="9" width="8.6328125" style="39" customWidth="1"/>
    <col min="10" max="10" width="38.08984375" style="39" customWidth="1"/>
    <col min="11" max="13" width="6.6328125" style="39" customWidth="1"/>
    <col min="14" max="14" width="9.08984375" style="39"/>
    <col min="15" max="18" width="0" style="39" hidden="1" customWidth="1"/>
    <col min="19" max="16384" width="9.08984375" style="39"/>
  </cols>
  <sheetData>
    <row r="1" spans="1:18" s="3" customFormat="1" ht="17.5" customHeight="1" x14ac:dyDescent="0.35">
      <c r="A1" s="1"/>
      <c r="B1" s="1"/>
      <c r="C1" s="92"/>
      <c r="D1" s="73"/>
      <c r="E1" s="2"/>
      <c r="F1" s="1185"/>
      <c r="G1" s="1185"/>
      <c r="H1" s="1185"/>
      <c r="J1" s="1539" t="s">
        <v>267</v>
      </c>
      <c r="K1" s="1539"/>
      <c r="L1" s="1539"/>
      <c r="M1" s="1539"/>
    </row>
    <row r="2" spans="1:18" ht="14.25" customHeight="1" x14ac:dyDescent="0.35">
      <c r="F2" s="1185"/>
      <c r="G2" s="1185"/>
      <c r="H2" s="1185"/>
      <c r="J2" s="1186" t="s">
        <v>268</v>
      </c>
    </row>
    <row r="3" spans="1:18" ht="13" customHeight="1" x14ac:dyDescent="0.35">
      <c r="G3" s="441"/>
      <c r="H3" s="441"/>
      <c r="I3" s="441"/>
      <c r="J3" s="419"/>
      <c r="K3" s="441"/>
      <c r="L3" s="441"/>
      <c r="M3" s="441"/>
    </row>
    <row r="4" spans="1:18" s="1" customFormat="1" ht="15" customHeight="1" x14ac:dyDescent="0.35">
      <c r="A4" s="1354" t="s">
        <v>253</v>
      </c>
      <c r="B4" s="1354"/>
      <c r="C4" s="1354"/>
      <c r="D4" s="1354"/>
      <c r="E4" s="1354"/>
      <c r="F4" s="1354"/>
      <c r="G4" s="1354"/>
      <c r="H4" s="1354"/>
      <c r="I4" s="1354"/>
      <c r="J4" s="1354"/>
      <c r="K4" s="1354"/>
      <c r="L4" s="1354"/>
      <c r="M4" s="1354"/>
    </row>
    <row r="5" spans="1:18" s="1" customFormat="1" ht="15" customHeight="1" x14ac:dyDescent="0.35">
      <c r="A5" s="1355" t="s">
        <v>133</v>
      </c>
      <c r="B5" s="1355"/>
      <c r="C5" s="1355"/>
      <c r="D5" s="1355"/>
      <c r="E5" s="1355"/>
      <c r="F5" s="1355"/>
      <c r="G5" s="1355"/>
      <c r="H5" s="1355"/>
      <c r="I5" s="1355"/>
      <c r="J5" s="1355"/>
      <c r="K5" s="1355"/>
      <c r="L5" s="1355"/>
      <c r="M5" s="1355"/>
    </row>
    <row r="6" spans="1:18" s="1" customFormat="1" ht="15" customHeight="1" x14ac:dyDescent="0.35">
      <c r="A6" s="1356" t="s">
        <v>74</v>
      </c>
      <c r="B6" s="1356"/>
      <c r="C6" s="1356"/>
      <c r="D6" s="1356"/>
      <c r="E6" s="1356"/>
      <c r="F6" s="1356"/>
      <c r="G6" s="1356"/>
      <c r="H6" s="1356"/>
      <c r="I6" s="1356"/>
      <c r="J6" s="1356"/>
      <c r="K6" s="1356"/>
      <c r="L6" s="1356"/>
      <c r="M6" s="1356"/>
    </row>
    <row r="7" spans="1:18" s="1" customFormat="1" ht="13.5" customHeight="1" x14ac:dyDescent="0.35">
      <c r="A7" s="968"/>
      <c r="B7" s="968"/>
      <c r="C7" s="968"/>
      <c r="D7" s="968"/>
      <c r="E7" s="968"/>
      <c r="F7" s="968"/>
      <c r="G7" s="968"/>
      <c r="H7" s="968"/>
      <c r="I7" s="968"/>
      <c r="J7" s="968"/>
      <c r="K7" s="968"/>
      <c r="L7" s="968"/>
      <c r="M7" s="968"/>
    </row>
    <row r="8" spans="1:18" s="1" customFormat="1" ht="12.75" customHeight="1" thickBot="1" x14ac:dyDescent="0.35">
      <c r="C8" s="92"/>
      <c r="E8" s="190"/>
      <c r="G8" s="3"/>
      <c r="H8" s="3"/>
      <c r="I8" s="191"/>
      <c r="J8" s="1352" t="s">
        <v>75</v>
      </c>
      <c r="K8" s="1352"/>
      <c r="L8" s="1352"/>
      <c r="M8" s="1352"/>
    </row>
    <row r="9" spans="1:18" s="23" customFormat="1" ht="17.149999999999999" customHeight="1" thickBot="1" x14ac:dyDescent="0.4">
      <c r="A9" s="1391" t="s">
        <v>0</v>
      </c>
      <c r="B9" s="1368" t="s">
        <v>1</v>
      </c>
      <c r="C9" s="1394" t="s">
        <v>2</v>
      </c>
      <c r="D9" s="1371" t="s">
        <v>4</v>
      </c>
      <c r="E9" s="1376" t="s">
        <v>148</v>
      </c>
      <c r="F9" s="1382" t="s">
        <v>5</v>
      </c>
      <c r="G9" s="1359" t="s">
        <v>210</v>
      </c>
      <c r="H9" s="1362" t="s">
        <v>150</v>
      </c>
      <c r="I9" s="1365" t="s">
        <v>211</v>
      </c>
      <c r="J9" s="1388" t="s">
        <v>141</v>
      </c>
      <c r="K9" s="1389"/>
      <c r="L9" s="1389"/>
      <c r="M9" s="1390"/>
    </row>
    <row r="10" spans="1:18" s="23" customFormat="1" ht="18.75" customHeight="1" x14ac:dyDescent="0.35">
      <c r="A10" s="1392"/>
      <c r="B10" s="1369"/>
      <c r="C10" s="1395"/>
      <c r="D10" s="1372"/>
      <c r="E10" s="1377"/>
      <c r="F10" s="1383"/>
      <c r="G10" s="1360"/>
      <c r="H10" s="1363"/>
      <c r="I10" s="1366"/>
      <c r="J10" s="1540" t="s">
        <v>4</v>
      </c>
      <c r="K10" s="1529" t="s">
        <v>194</v>
      </c>
      <c r="L10" s="1529"/>
      <c r="M10" s="1530"/>
    </row>
    <row r="11" spans="1:18" s="23" customFormat="1" ht="94.5" customHeight="1" thickBot="1" x14ac:dyDescent="0.4">
      <c r="A11" s="1393"/>
      <c r="B11" s="1370"/>
      <c r="C11" s="1396"/>
      <c r="D11" s="1373"/>
      <c r="E11" s="1378"/>
      <c r="F11" s="1384"/>
      <c r="G11" s="1361"/>
      <c r="H11" s="1364"/>
      <c r="I11" s="1367"/>
      <c r="J11" s="1541"/>
      <c r="K11" s="1003" t="s">
        <v>152</v>
      </c>
      <c r="L11" s="481" t="s">
        <v>153</v>
      </c>
      <c r="M11" s="306" t="s">
        <v>209</v>
      </c>
    </row>
    <row r="12" spans="1:18" s="1" customFormat="1" ht="15" customHeight="1" x14ac:dyDescent="0.35">
      <c r="A12" s="1274" t="s">
        <v>134</v>
      </c>
      <c r="B12" s="1275"/>
      <c r="C12" s="1275"/>
      <c r="D12" s="1275"/>
      <c r="E12" s="1275"/>
      <c r="F12" s="1275"/>
      <c r="G12" s="1275"/>
      <c r="H12" s="1275"/>
      <c r="I12" s="1275"/>
      <c r="J12" s="1275"/>
      <c r="K12" s="1275"/>
      <c r="L12" s="1275"/>
      <c r="M12" s="1276"/>
      <c r="N12" s="3"/>
    </row>
    <row r="13" spans="1:18" s="1" customFormat="1" ht="15" customHeight="1" x14ac:dyDescent="0.35">
      <c r="A13" s="1277" t="s">
        <v>6</v>
      </c>
      <c r="B13" s="1278"/>
      <c r="C13" s="1278"/>
      <c r="D13" s="1278"/>
      <c r="E13" s="1278"/>
      <c r="F13" s="1278"/>
      <c r="G13" s="1278"/>
      <c r="H13" s="1278"/>
      <c r="I13" s="1278"/>
      <c r="J13" s="1278"/>
      <c r="K13" s="1278"/>
      <c r="L13" s="1278"/>
      <c r="M13" s="1279"/>
      <c r="N13" s="3"/>
    </row>
    <row r="14" spans="1:18" s="1" customFormat="1" ht="15" customHeight="1" x14ac:dyDescent="0.35">
      <c r="A14" s="303" t="s">
        <v>7</v>
      </c>
      <c r="B14" s="1281" t="s">
        <v>188</v>
      </c>
      <c r="C14" s="1282"/>
      <c r="D14" s="1282"/>
      <c r="E14" s="1282"/>
      <c r="F14" s="1282"/>
      <c r="G14" s="1282"/>
      <c r="H14" s="1282"/>
      <c r="I14" s="1282"/>
      <c r="J14" s="1282"/>
      <c r="K14" s="1282"/>
      <c r="L14" s="1282"/>
      <c r="M14" s="1283"/>
      <c r="N14" s="3"/>
    </row>
    <row r="15" spans="1:18" s="1" customFormat="1" ht="15" customHeight="1" thickBot="1" x14ac:dyDescent="0.4">
      <c r="A15" s="575" t="s">
        <v>7</v>
      </c>
      <c r="B15" s="576" t="s">
        <v>7</v>
      </c>
      <c r="C15" s="1288" t="s">
        <v>187</v>
      </c>
      <c r="D15" s="1289"/>
      <c r="E15" s="1289"/>
      <c r="F15" s="1289"/>
      <c r="G15" s="1289"/>
      <c r="H15" s="1289"/>
      <c r="I15" s="1289"/>
      <c r="J15" s="1289"/>
      <c r="K15" s="1289"/>
      <c r="L15" s="1289"/>
      <c r="M15" s="1290"/>
    </row>
    <row r="16" spans="1:18" s="3" customFormat="1" ht="15.65" customHeight="1" x14ac:dyDescent="0.35">
      <c r="A16" s="4" t="s">
        <v>7</v>
      </c>
      <c r="B16" s="5" t="s">
        <v>7</v>
      </c>
      <c r="C16" s="62" t="s">
        <v>7</v>
      </c>
      <c r="D16" s="1531" t="s">
        <v>8</v>
      </c>
      <c r="E16" s="1124"/>
      <c r="F16" s="988" t="s">
        <v>10</v>
      </c>
      <c r="G16" s="1125">
        <v>12847.5</v>
      </c>
      <c r="H16" s="903">
        <v>12655.9</v>
      </c>
      <c r="I16" s="1071">
        <v>12575.1</v>
      </c>
      <c r="J16" s="1121"/>
      <c r="K16" s="1122"/>
      <c r="L16" s="1119"/>
      <c r="M16" s="1123"/>
      <c r="O16" s="1180" t="s">
        <v>10</v>
      </c>
      <c r="P16" s="1183">
        <f>+G22+G26+G31+G32+G35+G37+G38+G44+G45+G47+G49+G51+G54</f>
        <v>12847.500000000002</v>
      </c>
      <c r="Q16" s="1183">
        <f t="shared" ref="Q16:R16" si="0">+H22+H26+H31+H32+H35+H37+H38+H44+H45+H47+H49+H51+H54</f>
        <v>12655.9</v>
      </c>
      <c r="R16" s="1183">
        <f t="shared" si="0"/>
        <v>12575.1</v>
      </c>
    </row>
    <row r="17" spans="1:18" s="3" customFormat="1" ht="15.65" customHeight="1" x14ac:dyDescent="0.35">
      <c r="A17" s="1115"/>
      <c r="B17" s="5"/>
      <c r="C17" s="103"/>
      <c r="D17" s="1532"/>
      <c r="E17" s="1116"/>
      <c r="F17" s="995" t="s">
        <v>135</v>
      </c>
      <c r="G17" s="322">
        <v>780.9</v>
      </c>
      <c r="H17" s="197">
        <v>780.9</v>
      </c>
      <c r="I17" s="374">
        <v>780.9</v>
      </c>
      <c r="J17" s="1023"/>
      <c r="K17" s="1122"/>
      <c r="L17" s="1119"/>
      <c r="M17" s="1123"/>
      <c r="O17" s="1180" t="s">
        <v>259</v>
      </c>
      <c r="P17" s="1180">
        <f>+G23+G28</f>
        <v>780.90000000000009</v>
      </c>
      <c r="Q17" s="1180">
        <f t="shared" ref="Q17:R17" si="1">+H23+H28</f>
        <v>780.90000000000009</v>
      </c>
      <c r="R17" s="1180">
        <f t="shared" si="1"/>
        <v>780.90000000000009</v>
      </c>
    </row>
    <row r="18" spans="1:18" s="3" customFormat="1" ht="15.65" customHeight="1" x14ac:dyDescent="0.35">
      <c r="A18" s="1115"/>
      <c r="B18" s="5"/>
      <c r="C18" s="103"/>
      <c r="D18" s="1532"/>
      <c r="E18" s="1116"/>
      <c r="F18" s="995" t="s">
        <v>27</v>
      </c>
      <c r="G18" s="322">
        <v>20</v>
      </c>
      <c r="H18" s="314">
        <v>20</v>
      </c>
      <c r="I18" s="719">
        <v>20</v>
      </c>
      <c r="J18" s="1023"/>
      <c r="K18" s="1118"/>
      <c r="L18" s="1119"/>
      <c r="M18" s="1120"/>
      <c r="O18" s="1180" t="s">
        <v>260</v>
      </c>
      <c r="P18" s="1184">
        <f>+G24</f>
        <v>20</v>
      </c>
      <c r="Q18" s="1184">
        <f t="shared" ref="Q18:R18" si="2">+H24</f>
        <v>20</v>
      </c>
      <c r="R18" s="1184">
        <f t="shared" si="2"/>
        <v>20</v>
      </c>
    </row>
    <row r="19" spans="1:18" s="3" customFormat="1" ht="15.65" customHeight="1" x14ac:dyDescent="0.35">
      <c r="A19" s="1115"/>
      <c r="B19" s="5"/>
      <c r="C19" s="103"/>
      <c r="D19" s="1532"/>
      <c r="E19" s="1116"/>
      <c r="F19" s="995" t="s">
        <v>11</v>
      </c>
      <c r="G19" s="194">
        <v>832.1</v>
      </c>
      <c r="H19" s="1117">
        <v>832.1</v>
      </c>
      <c r="I19" s="374">
        <v>832.1</v>
      </c>
      <c r="J19" s="1023"/>
      <c r="K19" s="1118"/>
      <c r="L19" s="1119"/>
      <c r="M19" s="1120"/>
      <c r="O19" s="1180" t="s">
        <v>261</v>
      </c>
      <c r="P19" s="1183">
        <f>+G25</f>
        <v>832.1</v>
      </c>
      <c r="Q19" s="1183">
        <f t="shared" ref="Q19:R19" si="3">+H25</f>
        <v>832.1</v>
      </c>
      <c r="R19" s="1183">
        <f t="shared" si="3"/>
        <v>832.1</v>
      </c>
    </row>
    <row r="20" spans="1:18" s="3" customFormat="1" ht="15.65" customHeight="1" x14ac:dyDescent="0.35">
      <c r="A20" s="1115"/>
      <c r="B20" s="5"/>
      <c r="C20" s="103"/>
      <c r="D20" s="1532"/>
      <c r="E20" s="1116"/>
      <c r="F20" s="294" t="s">
        <v>13</v>
      </c>
      <c r="G20" s="195">
        <v>150</v>
      </c>
      <c r="H20" s="197">
        <v>150</v>
      </c>
      <c r="I20" s="719">
        <v>150</v>
      </c>
      <c r="J20" s="1023"/>
      <c r="K20" s="1118"/>
      <c r="L20" s="1119"/>
      <c r="M20" s="1120"/>
      <c r="O20" s="1180" t="s">
        <v>262</v>
      </c>
      <c r="P20" s="1183">
        <f>+G27</f>
        <v>150</v>
      </c>
      <c r="Q20" s="1183">
        <f t="shared" ref="Q20:R20" si="4">+H27</f>
        <v>150</v>
      </c>
      <c r="R20" s="1183">
        <f t="shared" si="4"/>
        <v>150</v>
      </c>
    </row>
    <row r="21" spans="1:18" s="3" customFormat="1" ht="15.65" customHeight="1" x14ac:dyDescent="0.35">
      <c r="A21" s="1115"/>
      <c r="B21" s="5"/>
      <c r="C21" s="103"/>
      <c r="D21" s="1533"/>
      <c r="E21" s="1116"/>
      <c r="F21" s="36" t="s">
        <v>77</v>
      </c>
      <c r="G21" s="200">
        <v>3</v>
      </c>
      <c r="H21" s="201"/>
      <c r="I21" s="374"/>
      <c r="J21" s="1023"/>
      <c r="K21" s="1118"/>
      <c r="L21" s="1119"/>
      <c r="M21" s="1120"/>
      <c r="O21" s="1180" t="s">
        <v>256</v>
      </c>
      <c r="P21" s="1183">
        <f>+G52</f>
        <v>3</v>
      </c>
      <c r="Q21" s="1180"/>
      <c r="R21" s="1180"/>
    </row>
    <row r="22" spans="1:18" s="3" customFormat="1" ht="15" customHeight="1" x14ac:dyDescent="0.35">
      <c r="A22" s="6"/>
      <c r="B22" s="7"/>
      <c r="C22" s="94"/>
      <c r="D22" s="1286" t="s">
        <v>9</v>
      </c>
      <c r="E22" s="1503" t="s">
        <v>160</v>
      </c>
      <c r="F22" s="1073" t="s">
        <v>254</v>
      </c>
      <c r="G22" s="1156">
        <v>10916.7</v>
      </c>
      <c r="H22" s="1157">
        <v>10916.7</v>
      </c>
      <c r="I22" s="1158">
        <v>10916.7</v>
      </c>
      <c r="J22" s="1536" t="s">
        <v>76</v>
      </c>
      <c r="K22" s="1004">
        <v>453.5</v>
      </c>
      <c r="L22" s="752">
        <v>448.5</v>
      </c>
      <c r="M22" s="753">
        <v>448.5</v>
      </c>
      <c r="O22" s="1180"/>
      <c r="P22" s="1184">
        <f>+P16+P17+P18+P19+P20+P21</f>
        <v>14633.500000000002</v>
      </c>
      <c r="Q22" s="1184">
        <f t="shared" ref="Q22:R22" si="5">+Q16+Q17+Q18+Q19+Q20+Q21</f>
        <v>14438.9</v>
      </c>
      <c r="R22" s="1184">
        <f t="shared" si="5"/>
        <v>14358.1</v>
      </c>
    </row>
    <row r="23" spans="1:18" s="3" customFormat="1" ht="15" customHeight="1" x14ac:dyDescent="0.35">
      <c r="A23" s="6"/>
      <c r="B23" s="7"/>
      <c r="C23" s="94"/>
      <c r="D23" s="1287"/>
      <c r="E23" s="1504"/>
      <c r="F23" s="1076" t="s">
        <v>263</v>
      </c>
      <c r="G23" s="1159">
        <v>704.7</v>
      </c>
      <c r="H23" s="1160">
        <v>704.7</v>
      </c>
      <c r="I23" s="1161">
        <v>704.7</v>
      </c>
      <c r="J23" s="1537"/>
      <c r="K23" s="965"/>
      <c r="L23" s="965"/>
      <c r="M23" s="468"/>
      <c r="N23" s="1"/>
      <c r="O23" s="1180"/>
      <c r="P23" s="1183">
        <f>+P22-G55</f>
        <v>0</v>
      </c>
      <c r="Q23" s="1183">
        <f t="shared" ref="Q23:R23" si="6">+Q22-H55</f>
        <v>0</v>
      </c>
      <c r="R23" s="1183">
        <f t="shared" si="6"/>
        <v>0</v>
      </c>
    </row>
    <row r="24" spans="1:18" s="3" customFormat="1" ht="15" customHeight="1" x14ac:dyDescent="0.35">
      <c r="A24" s="8"/>
      <c r="B24" s="9"/>
      <c r="C24" s="62"/>
      <c r="D24" s="1502"/>
      <c r="E24" s="1504"/>
      <c r="F24" s="1076" t="s">
        <v>264</v>
      </c>
      <c r="G24" s="1162">
        <v>20</v>
      </c>
      <c r="H24" s="1163">
        <v>20</v>
      </c>
      <c r="I24" s="1164">
        <v>20</v>
      </c>
      <c r="J24" s="1005" t="s">
        <v>32</v>
      </c>
      <c r="K24" s="946">
        <v>31</v>
      </c>
      <c r="L24" s="948">
        <v>31</v>
      </c>
      <c r="M24" s="694">
        <v>31</v>
      </c>
      <c r="N24" s="1"/>
      <c r="O24" s="1"/>
    </row>
    <row r="25" spans="1:18" s="3" customFormat="1" ht="27" customHeight="1" x14ac:dyDescent="0.35">
      <c r="A25" s="8"/>
      <c r="B25" s="10"/>
      <c r="C25" s="95"/>
      <c r="D25" s="990"/>
      <c r="E25" s="992"/>
      <c r="F25" s="1165" t="s">
        <v>265</v>
      </c>
      <c r="G25" s="1060">
        <v>832.1</v>
      </c>
      <c r="H25" s="1061">
        <v>832.1</v>
      </c>
      <c r="I25" s="1079">
        <v>832.1</v>
      </c>
      <c r="J25" s="1005" t="s">
        <v>70</v>
      </c>
      <c r="K25" s="428">
        <v>17</v>
      </c>
      <c r="L25" s="948">
        <v>17</v>
      </c>
      <c r="M25" s="952">
        <v>17</v>
      </c>
      <c r="N25" s="1"/>
      <c r="O25" s="1"/>
    </row>
    <row r="26" spans="1:18" s="1" customFormat="1" ht="14.9" customHeight="1" x14ac:dyDescent="0.35">
      <c r="A26" s="1280"/>
      <c r="B26" s="1319"/>
      <c r="C26" s="1325"/>
      <c r="D26" s="1286" t="s">
        <v>97</v>
      </c>
      <c r="E26" s="331" t="s">
        <v>160</v>
      </c>
      <c r="F26" s="1087" t="s">
        <v>254</v>
      </c>
      <c r="G26" s="1166">
        <v>1195.7</v>
      </c>
      <c r="H26" s="1167">
        <v>1075.3</v>
      </c>
      <c r="I26" s="1168">
        <v>971.8</v>
      </c>
      <c r="J26" s="1007" t="s">
        <v>201</v>
      </c>
      <c r="K26" s="724">
        <v>4</v>
      </c>
      <c r="L26" s="424">
        <v>4</v>
      </c>
      <c r="M26" s="421">
        <v>4</v>
      </c>
    </row>
    <row r="27" spans="1:18" s="1" customFormat="1" ht="16.5" customHeight="1" x14ac:dyDescent="0.35">
      <c r="A27" s="1280"/>
      <c r="B27" s="1319"/>
      <c r="C27" s="1325"/>
      <c r="D27" s="1287"/>
      <c r="E27" s="182"/>
      <c r="F27" s="1169" t="s">
        <v>266</v>
      </c>
      <c r="G27" s="1170">
        <v>150</v>
      </c>
      <c r="H27" s="1171">
        <v>150</v>
      </c>
      <c r="I27" s="1172">
        <v>150</v>
      </c>
      <c r="J27" s="1009" t="s">
        <v>200</v>
      </c>
      <c r="K27" s="293">
        <v>2</v>
      </c>
      <c r="L27" s="273">
        <v>2</v>
      </c>
      <c r="M27" s="694">
        <v>2</v>
      </c>
    </row>
    <row r="28" spans="1:18" s="1" customFormat="1" ht="15" customHeight="1" x14ac:dyDescent="0.35">
      <c r="A28" s="1280"/>
      <c r="B28" s="1319"/>
      <c r="C28" s="1325"/>
      <c r="D28" s="1512"/>
      <c r="E28" s="72"/>
      <c r="F28" s="1088" t="s">
        <v>263</v>
      </c>
      <c r="G28" s="1173">
        <v>76.2</v>
      </c>
      <c r="H28" s="1174">
        <v>76.2</v>
      </c>
      <c r="I28" s="1175">
        <v>76.2</v>
      </c>
      <c r="J28" s="1010" t="s">
        <v>69</v>
      </c>
      <c r="K28" s="293">
        <v>21</v>
      </c>
      <c r="L28" s="273">
        <v>21</v>
      </c>
      <c r="M28" s="694">
        <v>21</v>
      </c>
    </row>
    <row r="29" spans="1:18" s="1" customFormat="1" ht="15" customHeight="1" x14ac:dyDescent="0.35">
      <c r="A29" s="1280"/>
      <c r="B29" s="1319"/>
      <c r="C29" s="1325"/>
      <c r="D29" s="1512"/>
      <c r="E29" s="69"/>
      <c r="F29" s="1176"/>
      <c r="G29" s="1177"/>
      <c r="H29" s="1178"/>
      <c r="I29" s="1150"/>
      <c r="J29" s="1011" t="s">
        <v>124</v>
      </c>
      <c r="K29" s="730">
        <v>50</v>
      </c>
      <c r="L29" s="749">
        <v>50</v>
      </c>
      <c r="M29" s="750">
        <v>50</v>
      </c>
    </row>
    <row r="30" spans="1:18" s="1" customFormat="1" ht="27.75" customHeight="1" x14ac:dyDescent="0.35">
      <c r="A30" s="1280"/>
      <c r="B30" s="1319"/>
      <c r="C30" s="1325"/>
      <c r="D30" s="1512"/>
      <c r="E30" s="72"/>
      <c r="F30" s="1092"/>
      <c r="G30" s="1095"/>
      <c r="H30" s="1065"/>
      <c r="I30" s="1066"/>
      <c r="J30" s="1006" t="s">
        <v>180</v>
      </c>
      <c r="K30" s="761">
        <v>1417</v>
      </c>
      <c r="L30" s="318">
        <v>1417</v>
      </c>
      <c r="M30" s="447">
        <v>1417</v>
      </c>
    </row>
    <row r="31" spans="1:18" s="1" customFormat="1" ht="54" customHeight="1" x14ac:dyDescent="0.35">
      <c r="A31" s="11"/>
      <c r="B31" s="969"/>
      <c r="C31" s="958"/>
      <c r="D31" s="980" t="s">
        <v>98</v>
      </c>
      <c r="E31" s="339" t="s">
        <v>160</v>
      </c>
      <c r="F31" s="1055" t="s">
        <v>254</v>
      </c>
      <c r="G31" s="1056">
        <v>54.3</v>
      </c>
      <c r="H31" s="1075">
        <v>74.3</v>
      </c>
      <c r="I31" s="1082">
        <v>75.8</v>
      </c>
      <c r="J31" s="1025" t="s">
        <v>103</v>
      </c>
      <c r="K31" s="964" t="s">
        <v>221</v>
      </c>
      <c r="L31" s="951" t="s">
        <v>221</v>
      </c>
      <c r="M31" s="954" t="s">
        <v>221</v>
      </c>
    </row>
    <row r="32" spans="1:18" s="1" customFormat="1" ht="18.75" customHeight="1" x14ac:dyDescent="0.35">
      <c r="A32" s="11"/>
      <c r="B32" s="969"/>
      <c r="C32" s="958"/>
      <c r="D32" s="1528" t="s">
        <v>217</v>
      </c>
      <c r="E32" s="69"/>
      <c r="F32" s="1179" t="s">
        <v>254</v>
      </c>
      <c r="G32" s="1102">
        <f>153.7-53.7</f>
        <v>99.999999999999986</v>
      </c>
      <c r="H32" s="1103">
        <f>153.7-53.7</f>
        <v>99.999999999999986</v>
      </c>
      <c r="I32" s="1134">
        <f>154.9-53.7</f>
        <v>101.2</v>
      </c>
      <c r="J32" s="1005" t="s">
        <v>245</v>
      </c>
      <c r="K32" s="914">
        <v>200</v>
      </c>
      <c r="L32" s="744">
        <v>200</v>
      </c>
      <c r="M32" s="731">
        <v>200</v>
      </c>
    </row>
    <row r="33" spans="1:13" s="1" customFormat="1" ht="28.4" customHeight="1" x14ac:dyDescent="0.35">
      <c r="A33" s="11"/>
      <c r="B33" s="969"/>
      <c r="C33" s="958"/>
      <c r="D33" s="1315"/>
      <c r="E33" s="69"/>
      <c r="F33" s="24"/>
      <c r="G33" s="194"/>
      <c r="H33" s="107"/>
      <c r="I33" s="374"/>
      <c r="J33" s="1006" t="s">
        <v>106</v>
      </c>
      <c r="K33" s="745" t="s">
        <v>214</v>
      </c>
      <c r="L33" s="744">
        <v>1</v>
      </c>
      <c r="M33" s="731">
        <v>1</v>
      </c>
    </row>
    <row r="34" spans="1:13" s="1" customFormat="1" ht="16.399999999999999" customHeight="1" x14ac:dyDescent="0.35">
      <c r="A34" s="11"/>
      <c r="B34" s="969"/>
      <c r="C34" s="958"/>
      <c r="D34" s="997"/>
      <c r="E34" s="69"/>
      <c r="F34" s="996"/>
      <c r="G34" s="196"/>
      <c r="H34" s="109"/>
      <c r="I34" s="180"/>
      <c r="J34" s="894" t="s">
        <v>122</v>
      </c>
      <c r="K34" s="914">
        <v>18</v>
      </c>
      <c r="L34" s="747">
        <v>18</v>
      </c>
      <c r="M34" s="1027">
        <v>18</v>
      </c>
    </row>
    <row r="35" spans="1:13" s="1" customFormat="1" ht="26.9" customHeight="1" x14ac:dyDescent="0.35">
      <c r="A35" s="942"/>
      <c r="B35" s="969"/>
      <c r="C35" s="971"/>
      <c r="D35" s="1286" t="s">
        <v>128</v>
      </c>
      <c r="E35" s="331" t="s">
        <v>109</v>
      </c>
      <c r="F35" s="1073" t="s">
        <v>254</v>
      </c>
      <c r="G35" s="1047">
        <f>51-5</f>
        <v>46</v>
      </c>
      <c r="H35" s="1126">
        <f>51-5</f>
        <v>46</v>
      </c>
      <c r="I35" s="1127">
        <f>51-5</f>
        <v>46</v>
      </c>
      <c r="J35" s="398" t="s">
        <v>276</v>
      </c>
      <c r="K35" s="1031" t="s">
        <v>233</v>
      </c>
      <c r="L35" s="1030" t="s">
        <v>233</v>
      </c>
      <c r="M35" s="788" t="s">
        <v>233</v>
      </c>
    </row>
    <row r="36" spans="1:13" s="1" customFormat="1" ht="27.75" customHeight="1" x14ac:dyDescent="0.35">
      <c r="A36" s="942"/>
      <c r="B36" s="1000"/>
      <c r="C36" s="971"/>
      <c r="D36" s="1287"/>
      <c r="E36" s="678" t="s">
        <v>160</v>
      </c>
      <c r="F36" s="1099"/>
      <c r="G36" s="1128"/>
      <c r="H36" s="1129"/>
      <c r="I36" s="1130"/>
      <c r="J36" s="1006" t="s">
        <v>158</v>
      </c>
      <c r="K36" s="1032">
        <v>1</v>
      </c>
      <c r="L36" s="739">
        <v>1</v>
      </c>
      <c r="M36" s="740">
        <v>1</v>
      </c>
    </row>
    <row r="37" spans="1:13" s="1" customFormat="1" ht="17" customHeight="1" x14ac:dyDescent="0.35">
      <c r="A37" s="942"/>
      <c r="B37" s="1000"/>
      <c r="C37" s="971"/>
      <c r="D37" s="1287"/>
      <c r="E37" s="662"/>
      <c r="F37" s="1076" t="s">
        <v>254</v>
      </c>
      <c r="G37" s="1131">
        <v>88</v>
      </c>
      <c r="H37" s="1132">
        <v>88</v>
      </c>
      <c r="I37" s="1133">
        <v>88</v>
      </c>
      <c r="J37" s="1009" t="s">
        <v>231</v>
      </c>
      <c r="K37" s="1028" t="s">
        <v>216</v>
      </c>
      <c r="L37" s="1029" t="s">
        <v>216</v>
      </c>
      <c r="M37" s="1026" t="s">
        <v>216</v>
      </c>
    </row>
    <row r="38" spans="1:13" s="1" customFormat="1" ht="20.25" customHeight="1" x14ac:dyDescent="0.35">
      <c r="A38" s="1280"/>
      <c r="B38" s="1319"/>
      <c r="C38" s="1401"/>
      <c r="D38" s="1286" t="s">
        <v>277</v>
      </c>
      <c r="E38" s="991" t="s">
        <v>160</v>
      </c>
      <c r="F38" s="1073" t="s">
        <v>254</v>
      </c>
      <c r="G38" s="1056">
        <v>166.4</v>
      </c>
      <c r="H38" s="1057">
        <v>166.4</v>
      </c>
      <c r="I38" s="1089">
        <v>166.4</v>
      </c>
      <c r="J38" s="1014" t="s">
        <v>127</v>
      </c>
      <c r="K38" s="251">
        <v>1</v>
      </c>
      <c r="L38" s="257">
        <v>1</v>
      </c>
      <c r="M38" s="720">
        <v>1</v>
      </c>
    </row>
    <row r="39" spans="1:13" s="1" customFormat="1" ht="19.5" customHeight="1" x14ac:dyDescent="0.35">
      <c r="A39" s="1280"/>
      <c r="B39" s="1319"/>
      <c r="C39" s="1401"/>
      <c r="D39" s="1287"/>
      <c r="E39" s="356"/>
      <c r="F39" s="1088"/>
      <c r="G39" s="1060"/>
      <c r="H39" s="1089"/>
      <c r="I39" s="1089"/>
      <c r="J39" s="1011" t="s">
        <v>278</v>
      </c>
      <c r="K39" s="721">
        <v>56</v>
      </c>
      <c r="L39" s="721">
        <v>56</v>
      </c>
      <c r="M39" s="720">
        <v>56</v>
      </c>
    </row>
    <row r="40" spans="1:13" s="1" customFormat="1" ht="17.25" customHeight="1" x14ac:dyDescent="0.35">
      <c r="A40" s="1280"/>
      <c r="B40" s="1319"/>
      <c r="C40" s="1401"/>
      <c r="D40" s="1287"/>
      <c r="E40" s="356"/>
      <c r="F40" s="1088"/>
      <c r="G40" s="1089"/>
      <c r="H40" s="1061"/>
      <c r="I40" s="1062"/>
      <c r="J40" s="1011" t="s">
        <v>181</v>
      </c>
      <c r="K40" s="721">
        <v>50</v>
      </c>
      <c r="L40" s="721">
        <v>50</v>
      </c>
      <c r="M40" s="720">
        <v>50</v>
      </c>
    </row>
    <row r="41" spans="1:13" s="1" customFormat="1" ht="28.5" customHeight="1" x14ac:dyDescent="0.35">
      <c r="A41" s="1280"/>
      <c r="B41" s="1319"/>
      <c r="C41" s="1401"/>
      <c r="D41" s="1287"/>
      <c r="E41" s="356"/>
      <c r="F41" s="1088"/>
      <c r="G41" s="1089"/>
      <c r="H41" s="1089"/>
      <c r="I41" s="1062"/>
      <c r="J41" s="1015" t="s">
        <v>177</v>
      </c>
      <c r="K41" s="721">
        <v>440</v>
      </c>
      <c r="L41" s="721">
        <v>440</v>
      </c>
      <c r="M41" s="720">
        <v>440</v>
      </c>
    </row>
    <row r="42" spans="1:13" s="1" customFormat="1" ht="20" customHeight="1" x14ac:dyDescent="0.35">
      <c r="A42" s="1280"/>
      <c r="B42" s="1319"/>
      <c r="C42" s="1401"/>
      <c r="D42" s="1287"/>
      <c r="E42" s="356"/>
      <c r="F42" s="1088"/>
      <c r="G42" s="1060"/>
      <c r="H42" s="1061"/>
      <c r="I42" s="1134"/>
      <c r="J42" s="1006" t="s">
        <v>85</v>
      </c>
      <c r="K42" s="759">
        <v>81</v>
      </c>
      <c r="L42" s="759">
        <v>81</v>
      </c>
      <c r="M42" s="760">
        <v>81</v>
      </c>
    </row>
    <row r="43" spans="1:13" s="1" customFormat="1" ht="18" customHeight="1" x14ac:dyDescent="0.35">
      <c r="A43" s="1280"/>
      <c r="B43" s="1319"/>
      <c r="C43" s="1401"/>
      <c r="D43" s="1287"/>
      <c r="E43" s="356"/>
      <c r="F43" s="1088"/>
      <c r="G43" s="1095"/>
      <c r="H43" s="1065"/>
      <c r="I43" s="1134"/>
      <c r="J43" s="1010" t="s">
        <v>92</v>
      </c>
      <c r="K43" s="293">
        <v>3</v>
      </c>
      <c r="L43" s="293">
        <v>3</v>
      </c>
      <c r="M43" s="694">
        <v>3</v>
      </c>
    </row>
    <row r="44" spans="1:13" s="1" customFormat="1" ht="42" customHeight="1" x14ac:dyDescent="0.35">
      <c r="A44" s="942"/>
      <c r="B44" s="1000"/>
      <c r="C44" s="958"/>
      <c r="D44" s="943" t="s">
        <v>89</v>
      </c>
      <c r="E44" s="966" t="s">
        <v>160</v>
      </c>
      <c r="F44" s="1135" t="s">
        <v>254</v>
      </c>
      <c r="G44" s="1095">
        <f>100-30</f>
        <v>70</v>
      </c>
      <c r="H44" s="1064">
        <f>100-30</f>
        <v>70</v>
      </c>
      <c r="I44" s="1136">
        <f>100-30</f>
        <v>70</v>
      </c>
      <c r="J44" s="994" t="s">
        <v>21</v>
      </c>
      <c r="K44" s="879">
        <v>130</v>
      </c>
      <c r="L44" s="879">
        <v>130</v>
      </c>
      <c r="M44" s="880">
        <v>130</v>
      </c>
    </row>
    <row r="45" spans="1:13" s="1" customFormat="1" ht="21.65" customHeight="1" x14ac:dyDescent="0.35">
      <c r="A45" s="942"/>
      <c r="B45" s="969"/>
      <c r="C45" s="971"/>
      <c r="D45" s="1286" t="s">
        <v>24</v>
      </c>
      <c r="E45" s="357" t="s">
        <v>160</v>
      </c>
      <c r="F45" s="1073" t="s">
        <v>254</v>
      </c>
      <c r="G45" s="1056">
        <v>23.6</v>
      </c>
      <c r="H45" s="1057">
        <v>25.1</v>
      </c>
      <c r="I45" s="1083">
        <v>25.1</v>
      </c>
      <c r="J45" s="1514" t="s">
        <v>25</v>
      </c>
      <c r="K45" s="330">
        <v>19</v>
      </c>
      <c r="L45" s="424">
        <v>19</v>
      </c>
      <c r="M45" s="421">
        <v>19</v>
      </c>
    </row>
    <row r="46" spans="1:13" s="1" customFormat="1" ht="21.65" customHeight="1" x14ac:dyDescent="0.35">
      <c r="A46" s="11"/>
      <c r="B46" s="969"/>
      <c r="C46" s="971"/>
      <c r="D46" s="1309"/>
      <c r="E46" s="358"/>
      <c r="F46" s="1092"/>
      <c r="G46" s="1095"/>
      <c r="H46" s="1089"/>
      <c r="I46" s="1066"/>
      <c r="J46" s="1538"/>
      <c r="K46" s="494"/>
      <c r="L46" s="476"/>
      <c r="M46" s="953"/>
    </row>
    <row r="47" spans="1:13" s="1" customFormat="1" ht="15.75" customHeight="1" x14ac:dyDescent="0.35">
      <c r="A47" s="11"/>
      <c r="B47" s="1000"/>
      <c r="C47" s="958"/>
      <c r="D47" s="1334" t="s">
        <v>110</v>
      </c>
      <c r="E47" s="357" t="s">
        <v>160</v>
      </c>
      <c r="F47" s="1113" t="s">
        <v>254</v>
      </c>
      <c r="G47" s="1056">
        <f>56.9-16.9</f>
        <v>40</v>
      </c>
      <c r="H47" s="1137">
        <v>56.9</v>
      </c>
      <c r="I47" s="1058">
        <v>56.9</v>
      </c>
      <c r="J47" s="994" t="s">
        <v>111</v>
      </c>
      <c r="K47" s="724">
        <v>33</v>
      </c>
      <c r="L47" s="424">
        <v>55</v>
      </c>
      <c r="M47" s="421">
        <v>55</v>
      </c>
    </row>
    <row r="48" spans="1:13" s="1" customFormat="1" ht="15.75" customHeight="1" x14ac:dyDescent="0.35">
      <c r="A48" s="11"/>
      <c r="B48" s="1000"/>
      <c r="C48" s="958"/>
      <c r="D48" s="1335"/>
      <c r="E48" s="967" t="s">
        <v>109</v>
      </c>
      <c r="F48" s="1114"/>
      <c r="G48" s="1109"/>
      <c r="H48" s="1138"/>
      <c r="I48" s="1139"/>
      <c r="J48" s="1008"/>
      <c r="K48" s="494"/>
      <c r="L48" s="476"/>
      <c r="M48" s="953"/>
    </row>
    <row r="49" spans="1:18" s="1" customFormat="1" ht="29.25" customHeight="1" x14ac:dyDescent="0.35">
      <c r="A49" s="11"/>
      <c r="B49" s="1000"/>
      <c r="C49" s="958"/>
      <c r="D49" s="943" t="s">
        <v>125</v>
      </c>
      <c r="E49" s="966" t="s">
        <v>160</v>
      </c>
      <c r="F49" s="1073" t="s">
        <v>254</v>
      </c>
      <c r="G49" s="1056">
        <v>20</v>
      </c>
      <c r="H49" s="1061"/>
      <c r="I49" s="1134">
        <v>20</v>
      </c>
      <c r="J49" s="1012" t="s">
        <v>239</v>
      </c>
      <c r="K49" s="726">
        <v>1</v>
      </c>
      <c r="L49" s="257"/>
      <c r="M49" s="421">
        <v>1</v>
      </c>
    </row>
    <row r="50" spans="1:18" s="1" customFormat="1" ht="41.25" customHeight="1" x14ac:dyDescent="0.35">
      <c r="A50" s="11"/>
      <c r="B50" s="1000"/>
      <c r="C50" s="958"/>
      <c r="D50" s="182"/>
      <c r="E50" s="393"/>
      <c r="F50" s="1140"/>
      <c r="G50" s="1141"/>
      <c r="H50" s="1142"/>
      <c r="I50" s="1143"/>
      <c r="J50" s="894" t="s">
        <v>240</v>
      </c>
      <c r="K50" s="727">
        <v>1</v>
      </c>
      <c r="L50" s="728"/>
      <c r="M50" s="729">
        <v>1</v>
      </c>
      <c r="N50" s="3"/>
    </row>
    <row r="51" spans="1:18" s="1" customFormat="1" ht="43.5" customHeight="1" x14ac:dyDescent="0.35">
      <c r="A51" s="11"/>
      <c r="B51" s="1000"/>
      <c r="C51" s="958"/>
      <c r="D51" s="943" t="s">
        <v>126</v>
      </c>
      <c r="E51" s="359" t="s">
        <v>160</v>
      </c>
      <c r="F51" s="1113" t="s">
        <v>254</v>
      </c>
      <c r="G51" s="1144">
        <v>37.200000000000003</v>
      </c>
      <c r="H51" s="1145">
        <v>37.200000000000003</v>
      </c>
      <c r="I51" s="1146">
        <v>37.200000000000003</v>
      </c>
      <c r="J51" s="1013" t="s">
        <v>129</v>
      </c>
      <c r="K51" s="724">
        <v>108</v>
      </c>
      <c r="L51" s="424">
        <v>108</v>
      </c>
      <c r="M51" s="764">
        <v>108</v>
      </c>
      <c r="N51" s="189"/>
    </row>
    <row r="52" spans="1:18" s="1" customFormat="1" ht="15.75" customHeight="1" x14ac:dyDescent="0.35">
      <c r="A52" s="11"/>
      <c r="B52" s="1000"/>
      <c r="C52" s="958"/>
      <c r="D52" s="1286" t="s">
        <v>146</v>
      </c>
      <c r="E52" s="991" t="s">
        <v>160</v>
      </c>
      <c r="F52" s="1073" t="s">
        <v>258</v>
      </c>
      <c r="G52" s="1060">
        <v>3</v>
      </c>
      <c r="H52" s="1147"/>
      <c r="I52" s="1148"/>
      <c r="J52" s="894" t="s">
        <v>235</v>
      </c>
      <c r="K52" s="251">
        <v>1</v>
      </c>
      <c r="L52" s="257"/>
      <c r="M52" s="720"/>
      <c r="N52" s="189"/>
    </row>
    <row r="53" spans="1:18" s="1" customFormat="1" ht="15.75" customHeight="1" x14ac:dyDescent="0.35">
      <c r="A53" s="11"/>
      <c r="B53" s="1000"/>
      <c r="C53" s="958"/>
      <c r="D53" s="1287"/>
      <c r="E53" s="678"/>
      <c r="F53" s="1149"/>
      <c r="G53" s="1150"/>
      <c r="H53" s="1151"/>
      <c r="I53" s="1152"/>
      <c r="J53" s="799" t="s">
        <v>242</v>
      </c>
      <c r="K53" s="896">
        <v>1</v>
      </c>
      <c r="L53" s="1033"/>
      <c r="M53" s="871"/>
      <c r="N53" s="189"/>
    </row>
    <row r="54" spans="1:18" s="1" customFormat="1" ht="18" customHeight="1" x14ac:dyDescent="0.35">
      <c r="A54" s="11"/>
      <c r="B54" s="1000"/>
      <c r="C54" s="958"/>
      <c r="D54" s="978" t="s">
        <v>218</v>
      </c>
      <c r="E54" s="359" t="s">
        <v>160</v>
      </c>
      <c r="F54" s="1153" t="s">
        <v>254</v>
      </c>
      <c r="G54" s="1154">
        <v>89.6</v>
      </c>
      <c r="H54" s="1155"/>
      <c r="I54" s="1136"/>
      <c r="J54" s="1013" t="s">
        <v>230</v>
      </c>
      <c r="K54" s="495">
        <v>1</v>
      </c>
      <c r="L54" s="495"/>
      <c r="M54" s="665"/>
    </row>
    <row r="55" spans="1:18" s="1" customFormat="1" ht="16.5" customHeight="1" thickBot="1" x14ac:dyDescent="0.4">
      <c r="A55" s="12"/>
      <c r="B55" s="970"/>
      <c r="C55" s="96"/>
      <c r="D55" s="165"/>
      <c r="E55" s="360"/>
      <c r="F55" s="140" t="s">
        <v>31</v>
      </c>
      <c r="G55" s="460">
        <f>+G16+G17+G18+G19+G20+G21</f>
        <v>14633.5</v>
      </c>
      <c r="H55" s="507">
        <f t="shared" ref="H55:I55" si="7">+H16+H17+H18+H19+H20+H21</f>
        <v>14438.9</v>
      </c>
      <c r="I55" s="507">
        <f t="shared" si="7"/>
        <v>14358.1</v>
      </c>
      <c r="J55" s="1024"/>
      <c r="K55" s="253"/>
      <c r="L55" s="477"/>
      <c r="M55" s="246"/>
    </row>
    <row r="56" spans="1:18" s="1" customFormat="1" ht="37.5" customHeight="1" x14ac:dyDescent="0.35">
      <c r="A56" s="1291" t="s">
        <v>7</v>
      </c>
      <c r="B56" s="1293" t="s">
        <v>7</v>
      </c>
      <c r="C56" s="1344" t="s">
        <v>12</v>
      </c>
      <c r="D56" s="972" t="s">
        <v>155</v>
      </c>
      <c r="E56" s="362" t="s">
        <v>160</v>
      </c>
      <c r="F56" s="144" t="s">
        <v>10</v>
      </c>
      <c r="G56" s="841">
        <v>369.1</v>
      </c>
      <c r="H56" s="842">
        <v>369.1</v>
      </c>
      <c r="I56" s="843">
        <v>369.1</v>
      </c>
      <c r="J56" s="297" t="s">
        <v>156</v>
      </c>
      <c r="K56" s="256">
        <v>11</v>
      </c>
      <c r="L56" s="262">
        <v>11</v>
      </c>
      <c r="M56" s="249">
        <v>11</v>
      </c>
    </row>
    <row r="57" spans="1:18" s="1" customFormat="1" ht="15.75" customHeight="1" thickBot="1" x14ac:dyDescent="0.4">
      <c r="A57" s="1292"/>
      <c r="B57" s="1294"/>
      <c r="C57" s="1345"/>
      <c r="D57" s="169"/>
      <c r="E57" s="361"/>
      <c r="F57" s="141" t="s">
        <v>31</v>
      </c>
      <c r="G57" s="204">
        <f>SUM(G56:G56)</f>
        <v>369.1</v>
      </c>
      <c r="H57" s="199">
        <f>SUM(H56:H56)</f>
        <v>369.1</v>
      </c>
      <c r="I57" s="312">
        <f>SUM(I56:I56)</f>
        <v>369.1</v>
      </c>
      <c r="J57" s="508"/>
      <c r="K57" s="255"/>
      <c r="L57" s="261"/>
      <c r="M57" s="248"/>
    </row>
    <row r="58" spans="1:18" s="1" customFormat="1" ht="28.4" customHeight="1" x14ac:dyDescent="0.35">
      <c r="A58" s="1291" t="s">
        <v>7</v>
      </c>
      <c r="B58" s="1293" t="s">
        <v>7</v>
      </c>
      <c r="C58" s="1344" t="s">
        <v>15</v>
      </c>
      <c r="D58" s="972" t="s">
        <v>33</v>
      </c>
      <c r="E58" s="362" t="s">
        <v>160</v>
      </c>
      <c r="F58" s="144" t="s">
        <v>10</v>
      </c>
      <c r="G58" s="336">
        <v>20</v>
      </c>
      <c r="H58" s="709">
        <v>20</v>
      </c>
      <c r="I58" s="709">
        <v>20</v>
      </c>
      <c r="J58" s="297"/>
      <c r="K58" s="256"/>
      <c r="L58" s="262"/>
      <c r="M58" s="249"/>
    </row>
    <row r="59" spans="1:18" s="1" customFormat="1" ht="15.75" customHeight="1" thickBot="1" x14ac:dyDescent="0.4">
      <c r="A59" s="1292"/>
      <c r="B59" s="1294"/>
      <c r="C59" s="1345"/>
      <c r="D59" s="169"/>
      <c r="E59" s="361"/>
      <c r="F59" s="141" t="s">
        <v>31</v>
      </c>
      <c r="G59" s="460">
        <f t="shared" ref="G59:I59" si="8">SUM(G58:G58)</f>
        <v>20</v>
      </c>
      <c r="H59" s="507">
        <f t="shared" si="8"/>
        <v>20</v>
      </c>
      <c r="I59" s="312">
        <f t="shared" si="8"/>
        <v>20</v>
      </c>
      <c r="J59" s="508"/>
      <c r="K59" s="255"/>
      <c r="L59" s="261"/>
      <c r="M59" s="248"/>
    </row>
    <row r="60" spans="1:18" s="1" customFormat="1" ht="28.5" customHeight="1" x14ac:dyDescent="0.35">
      <c r="A60" s="944" t="s">
        <v>7</v>
      </c>
      <c r="B60" s="56" t="s">
        <v>7</v>
      </c>
      <c r="C60" s="97" t="s">
        <v>16</v>
      </c>
      <c r="D60" s="979" t="s">
        <v>34</v>
      </c>
      <c r="E60" s="363"/>
      <c r="F60" s="144" t="s">
        <v>10</v>
      </c>
      <c r="G60" s="438">
        <v>209.3</v>
      </c>
      <c r="H60" s="112">
        <v>209.3</v>
      </c>
      <c r="I60" s="443">
        <v>209.3</v>
      </c>
      <c r="J60" s="506"/>
      <c r="K60" s="256"/>
      <c r="L60" s="262"/>
      <c r="M60" s="250"/>
      <c r="O60" s="1150" t="s">
        <v>10</v>
      </c>
      <c r="P60" s="1182">
        <f>+G61+G64+G66+G70</f>
        <v>209.3</v>
      </c>
      <c r="Q60" s="1182">
        <f t="shared" ref="Q60:R60" si="9">+H61+H64+H66+H70</f>
        <v>209.3</v>
      </c>
      <c r="R60" s="1182">
        <f t="shared" si="9"/>
        <v>209.3</v>
      </c>
    </row>
    <row r="61" spans="1:18" s="1" customFormat="1" ht="15.75" customHeight="1" x14ac:dyDescent="0.35">
      <c r="A61" s="942"/>
      <c r="B61" s="13"/>
      <c r="C61" s="98"/>
      <c r="D61" s="1286" t="s">
        <v>73</v>
      </c>
      <c r="E61" s="364" t="s">
        <v>101</v>
      </c>
      <c r="F61" s="1073" t="s">
        <v>254</v>
      </c>
      <c r="G61" s="1089">
        <v>84</v>
      </c>
      <c r="H61" s="1089">
        <v>84</v>
      </c>
      <c r="I61" s="1089">
        <v>84</v>
      </c>
      <c r="J61" s="1514" t="s">
        <v>244</v>
      </c>
      <c r="K61" s="422">
        <v>3</v>
      </c>
      <c r="L61" s="424">
        <v>3</v>
      </c>
      <c r="M61" s="90">
        <v>3</v>
      </c>
      <c r="O61" s="1150"/>
      <c r="P61" s="1182">
        <f>+P60-G72</f>
        <v>0</v>
      </c>
      <c r="Q61" s="1182">
        <f t="shared" ref="Q61:R61" si="10">+Q60-H72</f>
        <v>0</v>
      </c>
      <c r="R61" s="1182">
        <f t="shared" si="10"/>
        <v>0</v>
      </c>
    </row>
    <row r="62" spans="1:18" s="1" customFormat="1" ht="25.5" customHeight="1" x14ac:dyDescent="0.35">
      <c r="A62" s="942"/>
      <c r="B62" s="13"/>
      <c r="C62" s="98"/>
      <c r="D62" s="1510"/>
      <c r="E62" s="365" t="s">
        <v>160</v>
      </c>
      <c r="F62" s="1088"/>
      <c r="G62" s="1097"/>
      <c r="H62" s="1040"/>
      <c r="I62" s="1098"/>
      <c r="J62" s="1515"/>
      <c r="K62" s="423"/>
      <c r="L62" s="425"/>
      <c r="M62" s="263"/>
    </row>
    <row r="63" spans="1:18" s="1" customFormat="1" ht="28.5" customHeight="1" x14ac:dyDescent="0.35">
      <c r="A63" s="942"/>
      <c r="B63" s="13"/>
      <c r="C63" s="98"/>
      <c r="D63" s="993"/>
      <c r="E63" s="89"/>
      <c r="F63" s="1099"/>
      <c r="G63" s="1097"/>
      <c r="H63" s="1100"/>
      <c r="I63" s="1041"/>
      <c r="J63" s="906" t="s">
        <v>243</v>
      </c>
      <c r="K63" s="252"/>
      <c r="L63" s="258"/>
      <c r="M63" s="244"/>
    </row>
    <row r="64" spans="1:18" s="1" customFormat="1" ht="15" customHeight="1" x14ac:dyDescent="0.35">
      <c r="A64" s="942"/>
      <c r="B64" s="13"/>
      <c r="C64" s="98"/>
      <c r="D64" s="1287"/>
      <c r="E64" s="182" t="s">
        <v>109</v>
      </c>
      <c r="F64" s="1101" t="s">
        <v>254</v>
      </c>
      <c r="G64" s="1102">
        <v>50</v>
      </c>
      <c r="H64" s="1103">
        <v>50</v>
      </c>
      <c r="I64" s="1081">
        <v>50</v>
      </c>
      <c r="J64" s="489" t="s">
        <v>137</v>
      </c>
      <c r="K64" s="536"/>
      <c r="L64" s="537"/>
      <c r="M64" s="430"/>
    </row>
    <row r="65" spans="1:21" s="1" customFormat="1" ht="5.5" customHeight="1" x14ac:dyDescent="0.35">
      <c r="A65" s="942"/>
      <c r="B65" s="13"/>
      <c r="C65" s="98"/>
      <c r="D65" s="1309"/>
      <c r="E65" s="366"/>
      <c r="F65" s="1092"/>
      <c r="G65" s="1085"/>
      <c r="H65" s="1039"/>
      <c r="I65" s="1039"/>
      <c r="J65" s="519"/>
      <c r="K65" s="268"/>
      <c r="L65" s="272"/>
      <c r="M65" s="264"/>
    </row>
    <row r="66" spans="1:21" s="1" customFormat="1" ht="30" customHeight="1" x14ac:dyDescent="0.35">
      <c r="A66" s="942"/>
      <c r="B66" s="13"/>
      <c r="C66" s="98"/>
      <c r="D66" s="1286" t="s">
        <v>279</v>
      </c>
      <c r="E66" s="367" t="s">
        <v>101</v>
      </c>
      <c r="F66" s="1073" t="s">
        <v>254</v>
      </c>
      <c r="G66" s="1104">
        <v>52.9</v>
      </c>
      <c r="H66" s="1105">
        <v>52.9</v>
      </c>
      <c r="I66" s="1105">
        <v>52.9</v>
      </c>
      <c r="J66" s="985" t="s">
        <v>35</v>
      </c>
      <c r="K66" s="251">
        <v>9</v>
      </c>
      <c r="L66" s="257">
        <v>9</v>
      </c>
      <c r="M66" s="875">
        <v>9</v>
      </c>
      <c r="N66" s="189"/>
    </row>
    <row r="67" spans="1:21" s="1" customFormat="1" ht="43.4" customHeight="1" x14ac:dyDescent="0.35">
      <c r="A67" s="942"/>
      <c r="B67" s="13"/>
      <c r="C67" s="99"/>
      <c r="D67" s="1510"/>
      <c r="E67" s="182" t="s">
        <v>160</v>
      </c>
      <c r="F67" s="1106"/>
      <c r="G67" s="1107"/>
      <c r="H67" s="1108"/>
      <c r="I67" s="1108"/>
      <c r="J67" s="386" t="s">
        <v>93</v>
      </c>
      <c r="K67" s="269">
        <v>22</v>
      </c>
      <c r="L67" s="273">
        <v>22</v>
      </c>
      <c r="M67" s="694">
        <v>22</v>
      </c>
      <c r="N67" s="189"/>
    </row>
    <row r="68" spans="1:21" s="1" customFormat="1" ht="42.75" customHeight="1" x14ac:dyDescent="0.35">
      <c r="A68" s="942"/>
      <c r="B68" s="13"/>
      <c r="C68" s="99"/>
      <c r="D68" s="1510"/>
      <c r="E68" s="182" t="s">
        <v>109</v>
      </c>
      <c r="F68" s="1106"/>
      <c r="G68" s="1109"/>
      <c r="H68" s="1110"/>
      <c r="I68" s="1111"/>
      <c r="J68" s="386" t="s">
        <v>95</v>
      </c>
      <c r="K68" s="269">
        <v>315</v>
      </c>
      <c r="L68" s="273">
        <v>315</v>
      </c>
      <c r="M68" s="694">
        <v>315</v>
      </c>
    </row>
    <row r="69" spans="1:21" s="1" customFormat="1" ht="42" customHeight="1" x14ac:dyDescent="0.35">
      <c r="A69" s="942"/>
      <c r="B69" s="13"/>
      <c r="C69" s="99"/>
      <c r="D69" s="1510"/>
      <c r="E69" s="72"/>
      <c r="F69" s="1112"/>
      <c r="G69" s="1089"/>
      <c r="H69" s="1065"/>
      <c r="I69" s="1089"/>
      <c r="J69" s="299" t="s">
        <v>182</v>
      </c>
      <c r="K69" s="270">
        <v>350</v>
      </c>
      <c r="L69" s="274">
        <v>350</v>
      </c>
      <c r="M69" s="695">
        <v>350</v>
      </c>
    </row>
    <row r="70" spans="1:21" s="1" customFormat="1" ht="27.65" customHeight="1" x14ac:dyDescent="0.35">
      <c r="A70" s="942"/>
      <c r="B70" s="13"/>
      <c r="C70" s="99"/>
      <c r="D70" s="1513" t="s">
        <v>99</v>
      </c>
      <c r="E70" s="331" t="s">
        <v>101</v>
      </c>
      <c r="F70" s="1113" t="s">
        <v>254</v>
      </c>
      <c r="G70" s="1083">
        <v>22.4</v>
      </c>
      <c r="H70" s="1083">
        <v>22.4</v>
      </c>
      <c r="I70" s="1083">
        <v>22.4</v>
      </c>
      <c r="J70" s="521" t="s">
        <v>96</v>
      </c>
      <c r="K70" s="271">
        <v>35</v>
      </c>
      <c r="L70" s="275">
        <v>35</v>
      </c>
      <c r="M70" s="266">
        <v>35</v>
      </c>
    </row>
    <row r="71" spans="1:21" s="1" customFormat="1" ht="16.5" customHeight="1" x14ac:dyDescent="0.35">
      <c r="A71" s="942"/>
      <c r="B71" s="13"/>
      <c r="C71" s="99"/>
      <c r="D71" s="1510"/>
      <c r="E71" s="967" t="s">
        <v>160</v>
      </c>
      <c r="F71" s="1114"/>
      <c r="G71" s="1095"/>
      <c r="H71" s="1065"/>
      <c r="I71" s="1066"/>
      <c r="J71" s="491" t="s">
        <v>102</v>
      </c>
      <c r="K71" s="428">
        <v>1</v>
      </c>
      <c r="L71" s="948">
        <v>1</v>
      </c>
      <c r="M71" s="267">
        <v>1</v>
      </c>
    </row>
    <row r="72" spans="1:21" s="1" customFormat="1" ht="17.899999999999999" customHeight="1" thickBot="1" x14ac:dyDescent="0.4">
      <c r="A72" s="945"/>
      <c r="B72" s="58"/>
      <c r="C72" s="963"/>
      <c r="D72" s="165"/>
      <c r="E72" s="368"/>
      <c r="F72" s="149" t="s">
        <v>31</v>
      </c>
      <c r="G72" s="204">
        <f>+G60</f>
        <v>209.3</v>
      </c>
      <c r="H72" s="59">
        <f t="shared" ref="H72:I72" si="11">+H60</f>
        <v>209.3</v>
      </c>
      <c r="I72" s="312">
        <f t="shared" si="11"/>
        <v>209.3</v>
      </c>
      <c r="J72" s="522"/>
      <c r="K72" s="253"/>
      <c r="L72" s="259"/>
      <c r="M72" s="246"/>
    </row>
    <row r="73" spans="1:21" s="3" customFormat="1" ht="21" customHeight="1" x14ac:dyDescent="0.35">
      <c r="A73" s="1280" t="s">
        <v>7</v>
      </c>
      <c r="B73" s="1398" t="s">
        <v>7</v>
      </c>
      <c r="C73" s="1401" t="s">
        <v>18</v>
      </c>
      <c r="D73" s="961" t="s">
        <v>36</v>
      </c>
      <c r="E73" s="1002" t="s">
        <v>160</v>
      </c>
      <c r="F73" s="36" t="s">
        <v>10</v>
      </c>
      <c r="G73" s="203">
        <v>4114.5</v>
      </c>
      <c r="H73" s="698">
        <v>4796.3999999999996</v>
      </c>
      <c r="I73" s="699">
        <v>4543.3</v>
      </c>
      <c r="J73" s="523" t="s">
        <v>159</v>
      </c>
      <c r="K73" s="279">
        <v>6</v>
      </c>
      <c r="L73" s="282">
        <v>7</v>
      </c>
      <c r="M73" s="276">
        <v>6</v>
      </c>
    </row>
    <row r="74" spans="1:21" s="3" customFormat="1" ht="15.75" customHeight="1" thickBot="1" x14ac:dyDescent="0.4">
      <c r="A74" s="1292"/>
      <c r="B74" s="1399"/>
      <c r="C74" s="1345"/>
      <c r="D74" s="171"/>
      <c r="E74" s="369"/>
      <c r="F74" s="150" t="s">
        <v>31</v>
      </c>
      <c r="G74" s="514">
        <f t="shared" ref="G74:I74" si="12">G73</f>
        <v>4114.5</v>
      </c>
      <c r="H74" s="509">
        <f t="shared" si="12"/>
        <v>4796.3999999999996</v>
      </c>
      <c r="I74" s="124">
        <f t="shared" si="12"/>
        <v>4543.3</v>
      </c>
      <c r="J74" s="524"/>
      <c r="K74" s="280"/>
      <c r="L74" s="283"/>
      <c r="M74" s="277"/>
    </row>
    <row r="75" spans="1:21" s="3" customFormat="1" ht="15" customHeight="1" x14ac:dyDescent="0.35">
      <c r="A75" s="1291" t="s">
        <v>7</v>
      </c>
      <c r="B75" s="1397" t="s">
        <v>7</v>
      </c>
      <c r="C75" s="1401" t="s">
        <v>19</v>
      </c>
      <c r="D75" s="1427" t="s">
        <v>37</v>
      </c>
      <c r="E75" s="1526" t="s">
        <v>160</v>
      </c>
      <c r="F75" s="390" t="s">
        <v>10</v>
      </c>
      <c r="G75" s="844">
        <v>462.9</v>
      </c>
      <c r="H75" s="845">
        <v>462.9</v>
      </c>
      <c r="I75" s="814">
        <v>462.9</v>
      </c>
      <c r="J75" s="543"/>
      <c r="K75" s="254"/>
      <c r="L75" s="260"/>
      <c r="M75" s="247"/>
      <c r="N75" s="1"/>
      <c r="O75" s="1"/>
      <c r="P75" s="1"/>
      <c r="Q75" s="1"/>
      <c r="R75" s="1"/>
      <c r="S75" s="1"/>
      <c r="T75" s="1"/>
      <c r="U75" s="1"/>
    </row>
    <row r="76" spans="1:21" s="3" customFormat="1" ht="12.5" customHeight="1" x14ac:dyDescent="0.35">
      <c r="A76" s="1280"/>
      <c r="B76" s="1398"/>
      <c r="C76" s="1401"/>
      <c r="D76" s="1428"/>
      <c r="E76" s="1527"/>
      <c r="F76" s="405"/>
      <c r="G76" s="756"/>
      <c r="H76" s="109"/>
      <c r="I76" s="232"/>
      <c r="J76" s="544"/>
      <c r="K76" s="252"/>
      <c r="L76" s="258"/>
      <c r="M76" s="244"/>
    </row>
    <row r="77" spans="1:21" s="3" customFormat="1" ht="15" customHeight="1" thickBot="1" x14ac:dyDescent="0.4">
      <c r="A77" s="1292"/>
      <c r="B77" s="1399"/>
      <c r="C77" s="1345"/>
      <c r="D77" s="171"/>
      <c r="E77" s="369"/>
      <c r="F77" s="149" t="s">
        <v>31</v>
      </c>
      <c r="G77" s="204">
        <f>SUM(G75:G75)</f>
        <v>462.9</v>
      </c>
      <c r="H77" s="59">
        <f>SUM(H75:H76)</f>
        <v>462.9</v>
      </c>
      <c r="I77" s="312">
        <f t="shared" ref="I77" si="13">SUM(I75:I76)</f>
        <v>462.9</v>
      </c>
      <c r="J77" s="545"/>
      <c r="K77" s="255"/>
      <c r="L77" s="261"/>
      <c r="M77" s="248"/>
    </row>
    <row r="78" spans="1:21" s="1" customFormat="1" ht="18.5" customHeight="1" x14ac:dyDescent="0.35">
      <c r="A78" s="14" t="s">
        <v>7</v>
      </c>
      <c r="B78" s="15" t="s">
        <v>7</v>
      </c>
      <c r="C78" s="101" t="s">
        <v>22</v>
      </c>
      <c r="D78" s="1427" t="s">
        <v>38</v>
      </c>
      <c r="E78" s="373" t="s">
        <v>160</v>
      </c>
      <c r="F78" s="988" t="s">
        <v>10</v>
      </c>
      <c r="G78" s="193">
        <v>262.8</v>
      </c>
      <c r="H78" s="1070">
        <v>259.8</v>
      </c>
      <c r="I78" s="1071">
        <v>259.8</v>
      </c>
      <c r="J78" s="1072"/>
      <c r="K78" s="254"/>
      <c r="L78" s="260"/>
      <c r="M78" s="247"/>
      <c r="O78" s="1150" t="s">
        <v>10</v>
      </c>
      <c r="P78" s="1182">
        <f>+G81+G83+G84+G85+G87+G89+G91+G92</f>
        <v>262.8</v>
      </c>
      <c r="Q78" s="1182">
        <f t="shared" ref="Q78:R78" si="14">+H81+H83+H84+H85+H87+H89+H91+H92</f>
        <v>259.8</v>
      </c>
      <c r="R78" s="1182">
        <f t="shared" si="14"/>
        <v>259.8</v>
      </c>
    </row>
    <row r="79" spans="1:21" s="1" customFormat="1" ht="18.5" customHeight="1" x14ac:dyDescent="0.35">
      <c r="A79" s="8"/>
      <c r="B79" s="9"/>
      <c r="C79" s="62"/>
      <c r="D79" s="1343"/>
      <c r="E79" s="182"/>
      <c r="F79" s="294" t="s">
        <v>100</v>
      </c>
      <c r="G79" s="195">
        <v>20</v>
      </c>
      <c r="H79" s="314">
        <v>20</v>
      </c>
      <c r="I79" s="719">
        <v>20</v>
      </c>
      <c r="J79" s="1009"/>
      <c r="K79" s="252"/>
      <c r="L79" s="258"/>
      <c r="M79" s="393"/>
      <c r="O79" s="1150" t="s">
        <v>255</v>
      </c>
      <c r="P79" s="1182">
        <f>+G82</f>
        <v>20</v>
      </c>
      <c r="Q79" s="1182">
        <f t="shared" ref="Q79:R79" si="15">+H82</f>
        <v>20</v>
      </c>
      <c r="R79" s="1182">
        <f t="shared" si="15"/>
        <v>20</v>
      </c>
    </row>
    <row r="80" spans="1:21" s="1" customFormat="1" ht="18.5" customHeight="1" x14ac:dyDescent="0.35">
      <c r="A80" s="8"/>
      <c r="B80" s="9"/>
      <c r="C80" s="62"/>
      <c r="D80" s="1343"/>
      <c r="E80" s="182"/>
      <c r="F80" s="36" t="s">
        <v>77</v>
      </c>
      <c r="G80" s="200">
        <v>48.3</v>
      </c>
      <c r="H80" s="111"/>
      <c r="I80" s="180"/>
      <c r="J80" s="485"/>
      <c r="K80" s="252"/>
      <c r="L80" s="258"/>
      <c r="M80" s="244"/>
      <c r="O80" s="1150" t="s">
        <v>256</v>
      </c>
      <c r="P80" s="1182">
        <f>+G88</f>
        <v>48.3</v>
      </c>
      <c r="Q80" s="1150"/>
      <c r="R80" s="1150"/>
    </row>
    <row r="81" spans="1:18" s="1" customFormat="1" ht="15.75" customHeight="1" x14ac:dyDescent="0.35">
      <c r="A81" s="8"/>
      <c r="B81" s="9"/>
      <c r="C81" s="62"/>
      <c r="D81" s="1286" t="s">
        <v>39</v>
      </c>
      <c r="E81" s="983"/>
      <c r="F81" s="1073" t="s">
        <v>254</v>
      </c>
      <c r="G81" s="1074">
        <v>28</v>
      </c>
      <c r="H81" s="1075">
        <v>25</v>
      </c>
      <c r="I81" s="1058">
        <v>25</v>
      </c>
      <c r="J81" s="1443" t="s">
        <v>71</v>
      </c>
      <c r="K81" s="422">
        <v>50</v>
      </c>
      <c r="L81" s="424">
        <v>50</v>
      </c>
      <c r="M81" s="90">
        <v>50</v>
      </c>
      <c r="O81" s="1150"/>
      <c r="P81" s="1182">
        <f>+P78+P79+P80</f>
        <v>331.1</v>
      </c>
      <c r="Q81" s="1182">
        <f t="shared" ref="Q81:R81" si="16">+Q78+Q79+Q80</f>
        <v>279.8</v>
      </c>
      <c r="R81" s="1182">
        <f t="shared" si="16"/>
        <v>279.8</v>
      </c>
    </row>
    <row r="82" spans="1:18" s="1" customFormat="1" ht="15.75" customHeight="1" x14ac:dyDescent="0.35">
      <c r="A82" s="8"/>
      <c r="B82" s="9"/>
      <c r="C82" s="62"/>
      <c r="D82" s="1320"/>
      <c r="E82" s="983"/>
      <c r="F82" s="1076" t="s">
        <v>257</v>
      </c>
      <c r="G82" s="1077">
        <v>20</v>
      </c>
      <c r="H82" s="1078">
        <v>20</v>
      </c>
      <c r="I82" s="1079">
        <v>20</v>
      </c>
      <c r="J82" s="1445"/>
      <c r="K82" s="429"/>
      <c r="L82" s="949"/>
      <c r="M82" s="245"/>
      <c r="O82" s="1150"/>
      <c r="P82" s="1182">
        <f>+P81-G96</f>
        <v>0</v>
      </c>
      <c r="Q82" s="1182">
        <f t="shared" ref="Q82:R82" si="17">+Q81-H96</f>
        <v>0</v>
      </c>
      <c r="R82" s="1182">
        <f t="shared" si="17"/>
        <v>0</v>
      </c>
    </row>
    <row r="83" spans="1:18" s="1" customFormat="1" ht="29.4" customHeight="1" x14ac:dyDescent="0.35">
      <c r="A83" s="8"/>
      <c r="B83" s="9"/>
      <c r="C83" s="62"/>
      <c r="D83" s="1001" t="s">
        <v>40</v>
      </c>
      <c r="E83" s="983"/>
      <c r="F83" s="1080" t="s">
        <v>254</v>
      </c>
      <c r="G83" s="1074">
        <v>88</v>
      </c>
      <c r="H83" s="1075">
        <v>88</v>
      </c>
      <c r="I83" s="1081">
        <v>88</v>
      </c>
      <c r="J83" s="398" t="s">
        <v>78</v>
      </c>
      <c r="K83" s="251">
        <v>23</v>
      </c>
      <c r="L83" s="257">
        <v>23</v>
      </c>
      <c r="M83" s="243">
        <v>23</v>
      </c>
    </row>
    <row r="84" spans="1:18" s="1" customFormat="1" ht="56.15" customHeight="1" x14ac:dyDescent="0.35">
      <c r="A84" s="8"/>
      <c r="B84" s="9"/>
      <c r="C84" s="62"/>
      <c r="D84" s="982" t="s">
        <v>41</v>
      </c>
      <c r="E84" s="983"/>
      <c r="F84" s="1055" t="s">
        <v>254</v>
      </c>
      <c r="G84" s="1056">
        <v>90</v>
      </c>
      <c r="H84" s="1075">
        <v>90</v>
      </c>
      <c r="I84" s="1082">
        <v>90</v>
      </c>
      <c r="J84" s="984" t="s">
        <v>79</v>
      </c>
      <c r="K84" s="422">
        <v>3</v>
      </c>
      <c r="L84" s="424">
        <v>3</v>
      </c>
      <c r="M84" s="90">
        <v>3</v>
      </c>
    </row>
    <row r="85" spans="1:18" s="1" customFormat="1" ht="19.5" customHeight="1" x14ac:dyDescent="0.35">
      <c r="A85" s="8"/>
      <c r="B85" s="9"/>
      <c r="C85" s="62"/>
      <c r="D85" s="1286" t="s">
        <v>94</v>
      </c>
      <c r="E85" s="983"/>
      <c r="F85" s="1073" t="s">
        <v>254</v>
      </c>
      <c r="G85" s="1083">
        <v>5</v>
      </c>
      <c r="H85" s="1057">
        <v>5</v>
      </c>
      <c r="I85" s="1083">
        <v>5</v>
      </c>
      <c r="J85" s="998" t="s">
        <v>80</v>
      </c>
      <c r="K85" s="422">
        <v>10</v>
      </c>
      <c r="L85" s="424">
        <v>10</v>
      </c>
      <c r="M85" s="90">
        <v>10</v>
      </c>
    </row>
    <row r="86" spans="1:18" s="1" customFormat="1" ht="36.65" customHeight="1" x14ac:dyDescent="0.35">
      <c r="A86" s="8"/>
      <c r="B86" s="17"/>
      <c r="C86" s="102"/>
      <c r="D86" s="1320"/>
      <c r="E86" s="370"/>
      <c r="F86" s="1084"/>
      <c r="G86" s="1085"/>
      <c r="H86" s="1039"/>
      <c r="I86" s="1086"/>
      <c r="J86" s="999"/>
      <c r="K86" s="429"/>
      <c r="L86" s="949"/>
      <c r="M86" s="245"/>
    </row>
    <row r="87" spans="1:18" s="1" customFormat="1" ht="27.65" customHeight="1" x14ac:dyDescent="0.35">
      <c r="A87" s="8"/>
      <c r="B87" s="17"/>
      <c r="C87" s="102"/>
      <c r="D87" s="1286" t="s">
        <v>84</v>
      </c>
      <c r="E87" s="370"/>
      <c r="F87" s="1087" t="s">
        <v>254</v>
      </c>
      <c r="G87" s="1074">
        <v>15.3</v>
      </c>
      <c r="H87" s="1075">
        <v>15.3</v>
      </c>
      <c r="I87" s="1082">
        <v>15.3</v>
      </c>
      <c r="J87" s="485" t="s">
        <v>83</v>
      </c>
      <c r="K87" s="422">
        <v>116</v>
      </c>
      <c r="L87" s="257">
        <v>116</v>
      </c>
      <c r="M87" s="90">
        <v>116</v>
      </c>
    </row>
    <row r="88" spans="1:18" s="1" customFormat="1" ht="27.65" customHeight="1" x14ac:dyDescent="0.35">
      <c r="A88" s="8"/>
      <c r="B88" s="17"/>
      <c r="C88" s="102"/>
      <c r="D88" s="1320"/>
      <c r="E88" s="370"/>
      <c r="F88" s="1088" t="s">
        <v>258</v>
      </c>
      <c r="G88" s="1089">
        <v>48.3</v>
      </c>
      <c r="H88" s="1061"/>
      <c r="I88" s="1090"/>
      <c r="J88" s="547" t="s">
        <v>249</v>
      </c>
      <c r="K88" s="270">
        <v>100</v>
      </c>
      <c r="L88" s="947"/>
      <c r="M88" s="695"/>
    </row>
    <row r="89" spans="1:18" s="1" customFormat="1" ht="25.5" customHeight="1" x14ac:dyDescent="0.35">
      <c r="A89" s="8"/>
      <c r="B89" s="9"/>
      <c r="C89" s="102"/>
      <c r="D89" s="1424" t="s">
        <v>42</v>
      </c>
      <c r="E89" s="983"/>
      <c r="F89" s="1073" t="s">
        <v>254</v>
      </c>
      <c r="G89" s="1056">
        <v>4.5</v>
      </c>
      <c r="H89" s="1057">
        <v>4.5</v>
      </c>
      <c r="I89" s="1091">
        <v>4.5</v>
      </c>
      <c r="J89" s="984" t="s">
        <v>43</v>
      </c>
      <c r="K89" s="252">
        <v>32</v>
      </c>
      <c r="L89" s="258">
        <v>32</v>
      </c>
      <c r="M89" s="244">
        <v>32</v>
      </c>
    </row>
    <row r="90" spans="1:18" s="1" customFormat="1" ht="15" customHeight="1" x14ac:dyDescent="0.35">
      <c r="A90" s="8"/>
      <c r="B90" s="9"/>
      <c r="C90" s="102"/>
      <c r="D90" s="1425"/>
      <c r="E90" s="983"/>
      <c r="F90" s="1092"/>
      <c r="G90" s="1093"/>
      <c r="H90" s="1044"/>
      <c r="I90" s="1094"/>
      <c r="J90" s="548"/>
      <c r="K90" s="429"/>
      <c r="L90" s="949"/>
      <c r="M90" s="245"/>
    </row>
    <row r="91" spans="1:18" s="1" customFormat="1" ht="42" customHeight="1" x14ac:dyDescent="0.35">
      <c r="A91" s="8"/>
      <c r="B91" s="17"/>
      <c r="C91" s="102"/>
      <c r="D91" s="71" t="s">
        <v>44</v>
      </c>
      <c r="E91" s="370"/>
      <c r="F91" s="1092" t="s">
        <v>254</v>
      </c>
      <c r="G91" s="1056">
        <v>2</v>
      </c>
      <c r="H91" s="1083">
        <v>2</v>
      </c>
      <c r="I91" s="1083">
        <v>2</v>
      </c>
      <c r="J91" s="999" t="s">
        <v>45</v>
      </c>
      <c r="K91" s="429">
        <v>30</v>
      </c>
      <c r="L91" s="949">
        <v>30</v>
      </c>
      <c r="M91" s="764">
        <v>30</v>
      </c>
    </row>
    <row r="92" spans="1:18" s="1" customFormat="1" ht="15" customHeight="1" x14ac:dyDescent="0.35">
      <c r="A92" s="8"/>
      <c r="B92" s="17"/>
      <c r="C92" s="102"/>
      <c r="D92" s="1286" t="s">
        <v>46</v>
      </c>
      <c r="E92" s="983"/>
      <c r="F92" s="1534" t="s">
        <v>254</v>
      </c>
      <c r="G92" s="1056">
        <v>30</v>
      </c>
      <c r="H92" s="1057">
        <v>30</v>
      </c>
      <c r="I92" s="1058">
        <v>30</v>
      </c>
      <c r="J92" s="1443" t="s">
        <v>145</v>
      </c>
      <c r="K92" s="422">
        <v>3</v>
      </c>
      <c r="L92" s="424">
        <v>3</v>
      </c>
      <c r="M92" s="421">
        <v>3</v>
      </c>
    </row>
    <row r="93" spans="1:18" s="1" customFormat="1" ht="15" customHeight="1" x14ac:dyDescent="0.35">
      <c r="A93" s="8"/>
      <c r="B93" s="17"/>
      <c r="C93" s="103"/>
      <c r="D93" s="1287"/>
      <c r="E93" s="1016"/>
      <c r="F93" s="1535"/>
      <c r="G93" s="1095"/>
      <c r="H93" s="1068"/>
      <c r="I93" s="1066"/>
      <c r="J93" s="1444"/>
      <c r="K93" s="252"/>
      <c r="L93" s="258"/>
      <c r="M93" s="953"/>
    </row>
    <row r="94" spans="1:18" s="1" customFormat="1" ht="15" customHeight="1" x14ac:dyDescent="0.35">
      <c r="A94" s="8"/>
      <c r="B94" s="9"/>
      <c r="C94" s="102"/>
      <c r="D94" s="1426" t="s">
        <v>247</v>
      </c>
      <c r="E94" s="966" t="s">
        <v>105</v>
      </c>
      <c r="F94" s="1096"/>
      <c r="G94" s="1097"/>
      <c r="H94" s="1036"/>
      <c r="I94" s="1039"/>
      <c r="J94" s="657" t="s">
        <v>168</v>
      </c>
      <c r="K94" s="422">
        <v>11</v>
      </c>
      <c r="L94" s="424">
        <v>9</v>
      </c>
      <c r="M94" s="244">
        <v>7</v>
      </c>
    </row>
    <row r="95" spans="1:18" s="1" customFormat="1" ht="15" customHeight="1" x14ac:dyDescent="0.35">
      <c r="A95" s="8"/>
      <c r="B95" s="9"/>
      <c r="C95" s="102"/>
      <c r="D95" s="1286"/>
      <c r="E95" s="182" t="s">
        <v>160</v>
      </c>
      <c r="F95" s="155"/>
      <c r="G95" s="511"/>
      <c r="H95" s="512"/>
      <c r="I95" s="513"/>
      <c r="J95" s="658"/>
      <c r="K95" s="429"/>
      <c r="L95" s="949"/>
      <c r="M95" s="245"/>
    </row>
    <row r="96" spans="1:18" s="1" customFormat="1" ht="15.75" customHeight="1" thickBot="1" x14ac:dyDescent="0.4">
      <c r="A96" s="945"/>
      <c r="B96" s="58"/>
      <c r="C96" s="100"/>
      <c r="D96" s="165"/>
      <c r="E96" s="360"/>
      <c r="F96" s="156" t="s">
        <v>31</v>
      </c>
      <c r="G96" s="514">
        <f>+G78+G79+G80</f>
        <v>331.1</v>
      </c>
      <c r="H96" s="124">
        <f t="shared" ref="H96:I96" si="18">+H78+H79+H80</f>
        <v>279.8</v>
      </c>
      <c r="I96" s="208">
        <f t="shared" si="18"/>
        <v>279.8</v>
      </c>
      <c r="J96" s="549"/>
      <c r="K96" s="288"/>
      <c r="L96" s="290"/>
      <c r="M96" s="286"/>
    </row>
    <row r="97" spans="1:14" s="1" customFormat="1" ht="41.15" customHeight="1" x14ac:dyDescent="0.35">
      <c r="A97" s="1291" t="s">
        <v>7</v>
      </c>
      <c r="B97" s="1397" t="s">
        <v>7</v>
      </c>
      <c r="C97" s="1344" t="s">
        <v>23</v>
      </c>
      <c r="D97" s="979" t="s">
        <v>48</v>
      </c>
      <c r="E97" s="677" t="s">
        <v>160</v>
      </c>
      <c r="F97" s="152" t="s">
        <v>10</v>
      </c>
      <c r="G97" s="337">
        <v>29</v>
      </c>
      <c r="H97" s="107">
        <v>15</v>
      </c>
      <c r="I97" s="374">
        <v>15</v>
      </c>
      <c r="J97" s="701" t="s">
        <v>165</v>
      </c>
      <c r="K97" s="254">
        <v>12</v>
      </c>
      <c r="L97" s="260">
        <v>5</v>
      </c>
      <c r="M97" s="392">
        <v>5</v>
      </c>
    </row>
    <row r="98" spans="1:14" s="1" customFormat="1" ht="16.5" customHeight="1" thickBot="1" x14ac:dyDescent="0.4">
      <c r="A98" s="1292"/>
      <c r="B98" s="1399"/>
      <c r="C98" s="1401"/>
      <c r="D98" s="171"/>
      <c r="E98" s="391"/>
      <c r="F98" s="125" t="s">
        <v>31</v>
      </c>
      <c r="G98" s="581">
        <f>SUM(G97:G97)</f>
        <v>29</v>
      </c>
      <c r="H98" s="124">
        <f>SUM(H97:H97)</f>
        <v>15</v>
      </c>
      <c r="I98" s="208">
        <f>SUM(I97:I97)</f>
        <v>15</v>
      </c>
      <c r="J98" s="545"/>
      <c r="K98" s="422"/>
      <c r="L98" s="424"/>
      <c r="M98" s="90"/>
    </row>
    <row r="99" spans="1:14" s="19" customFormat="1" ht="15.65" customHeight="1" x14ac:dyDescent="0.35">
      <c r="A99" s="1291" t="s">
        <v>7</v>
      </c>
      <c r="B99" s="1397" t="s">
        <v>7</v>
      </c>
      <c r="C99" s="1422" t="s">
        <v>26</v>
      </c>
      <c r="D99" s="1341" t="s">
        <v>104</v>
      </c>
      <c r="E99" s="394" t="s">
        <v>160</v>
      </c>
      <c r="F99" s="390" t="s">
        <v>11</v>
      </c>
      <c r="G99" s="940">
        <v>6.7</v>
      </c>
      <c r="H99" s="941">
        <v>6.7</v>
      </c>
      <c r="I99" s="941">
        <v>6.7</v>
      </c>
      <c r="J99" s="1445" t="s">
        <v>65</v>
      </c>
      <c r="K99" s="254">
        <v>1</v>
      </c>
      <c r="L99" s="260">
        <v>1</v>
      </c>
      <c r="M99" s="247">
        <v>1</v>
      </c>
    </row>
    <row r="100" spans="1:14" s="19" customFormat="1" ht="15.65" customHeight="1" x14ac:dyDescent="0.35">
      <c r="A100" s="1280"/>
      <c r="B100" s="1398"/>
      <c r="C100" s="1401"/>
      <c r="D100" s="1342"/>
      <c r="E100" s="371"/>
      <c r="F100" s="36"/>
      <c r="G100" s="463"/>
      <c r="H100" s="479"/>
      <c r="I100" s="480"/>
      <c r="J100" s="1446"/>
      <c r="K100" s="252"/>
      <c r="L100" s="258"/>
      <c r="M100" s="244"/>
    </row>
    <row r="101" spans="1:14" s="19" customFormat="1" ht="16.399999999999999" customHeight="1" thickBot="1" x14ac:dyDescent="0.4">
      <c r="A101" s="1292"/>
      <c r="B101" s="1399"/>
      <c r="C101" s="1402"/>
      <c r="D101" s="174"/>
      <c r="E101" s="372"/>
      <c r="F101" s="126" t="s">
        <v>31</v>
      </c>
      <c r="G101" s="514">
        <f t="shared" ref="G101:I101" si="19">SUM(G99:G100)</f>
        <v>6.7</v>
      </c>
      <c r="H101" s="124">
        <f t="shared" si="19"/>
        <v>6.7</v>
      </c>
      <c r="I101" s="208">
        <f t="shared" si="19"/>
        <v>6.7</v>
      </c>
      <c r="J101" s="550"/>
      <c r="K101" s="255"/>
      <c r="L101" s="261"/>
      <c r="M101" s="248"/>
    </row>
    <row r="102" spans="1:14" s="1" customFormat="1" ht="15" customHeight="1" thickBot="1" x14ac:dyDescent="0.4">
      <c r="A102" s="945" t="s">
        <v>7</v>
      </c>
      <c r="B102" s="970" t="s">
        <v>7</v>
      </c>
      <c r="C102" s="1431" t="s">
        <v>49</v>
      </c>
      <c r="D102" s="1432"/>
      <c r="E102" s="1432"/>
      <c r="F102" s="1433"/>
      <c r="G102" s="515">
        <f>G101+G98+G96+G77+G74+G72+G59+G57+G55</f>
        <v>20176.099999999999</v>
      </c>
      <c r="H102" s="118">
        <f>H101+H98+H96+H77+H74+H72+H59+H57+H55</f>
        <v>20598.099999999999</v>
      </c>
      <c r="I102" s="118">
        <f>I101+I98+I96+I77+I74+I72+I59+I57+I55</f>
        <v>20264.2</v>
      </c>
      <c r="J102" s="960"/>
      <c r="K102" s="1407"/>
      <c r="L102" s="1407"/>
      <c r="M102" s="1408"/>
    </row>
    <row r="103" spans="1:14" s="1" customFormat="1" ht="17.25" customHeight="1" thickBot="1" x14ac:dyDescent="0.4">
      <c r="A103" s="20" t="s">
        <v>7</v>
      </c>
      <c r="B103" s="21" t="s">
        <v>12</v>
      </c>
      <c r="C103" s="1327" t="s">
        <v>50</v>
      </c>
      <c r="D103" s="1328"/>
      <c r="E103" s="1328"/>
      <c r="F103" s="1328"/>
      <c r="G103" s="1328"/>
      <c r="H103" s="1328"/>
      <c r="I103" s="1328"/>
      <c r="J103" s="1328"/>
      <c r="K103" s="974"/>
      <c r="L103" s="974"/>
      <c r="M103" s="975"/>
    </row>
    <row r="104" spans="1:14" s="1" customFormat="1" ht="17.149999999999999" customHeight="1" x14ac:dyDescent="0.35">
      <c r="A104" s="942" t="s">
        <v>7</v>
      </c>
      <c r="B104" s="969" t="s">
        <v>12</v>
      </c>
      <c r="C104" s="958" t="s">
        <v>7</v>
      </c>
      <c r="D104" s="1343" t="s">
        <v>72</v>
      </c>
      <c r="E104" s="182" t="s">
        <v>160</v>
      </c>
      <c r="F104" s="957" t="s">
        <v>10</v>
      </c>
      <c r="G104" s="111">
        <f>930.7-65+145.2+18.1</f>
        <v>1029</v>
      </c>
      <c r="H104" s="111">
        <f>510.6+65+18.1</f>
        <v>593.70000000000005</v>
      </c>
      <c r="I104" s="111">
        <f>510.6+65+18.1</f>
        <v>593.70000000000005</v>
      </c>
      <c r="J104" s="432" t="s">
        <v>67</v>
      </c>
      <c r="K104" s="765">
        <v>454</v>
      </c>
      <c r="L104" s="766">
        <v>449</v>
      </c>
      <c r="M104" s="767">
        <v>449</v>
      </c>
    </row>
    <row r="105" spans="1:14" s="1" customFormat="1" ht="17.149999999999999" customHeight="1" x14ac:dyDescent="0.35">
      <c r="A105" s="942"/>
      <c r="B105" s="969"/>
      <c r="C105" s="958"/>
      <c r="D105" s="1343"/>
      <c r="E105" s="133"/>
      <c r="F105" s="950"/>
      <c r="G105" s="194"/>
      <c r="H105" s="107"/>
      <c r="I105" s="374"/>
      <c r="J105" s="386" t="s">
        <v>68</v>
      </c>
      <c r="K105" s="769">
        <v>50</v>
      </c>
      <c r="L105" s="770">
        <v>100</v>
      </c>
      <c r="M105" s="771">
        <v>100</v>
      </c>
    </row>
    <row r="106" spans="1:14" s="1" customFormat="1" ht="17.149999999999999" customHeight="1" x14ac:dyDescent="0.35">
      <c r="A106" s="942"/>
      <c r="B106" s="969"/>
      <c r="C106" s="958"/>
      <c r="D106" s="1343"/>
      <c r="E106" s="133"/>
      <c r="F106" s="950"/>
      <c r="G106" s="111"/>
      <c r="H106" s="111"/>
      <c r="I106" s="111"/>
      <c r="J106" s="386" t="s">
        <v>66</v>
      </c>
      <c r="K106" s="769">
        <v>2</v>
      </c>
      <c r="L106" s="770">
        <v>5</v>
      </c>
      <c r="M106" s="771">
        <v>5</v>
      </c>
    </row>
    <row r="107" spans="1:14" s="1" customFormat="1" ht="17.149999999999999" customHeight="1" x14ac:dyDescent="0.35">
      <c r="A107" s="942"/>
      <c r="B107" s="969"/>
      <c r="C107" s="958"/>
      <c r="D107" s="997"/>
      <c r="E107" s="133"/>
      <c r="F107" s="950"/>
      <c r="G107" s="111"/>
      <c r="H107" s="111"/>
      <c r="I107" s="111"/>
      <c r="J107" s="386" t="s">
        <v>82</v>
      </c>
      <c r="K107" s="769">
        <v>19</v>
      </c>
      <c r="L107" s="770">
        <v>19</v>
      </c>
      <c r="M107" s="771">
        <v>19</v>
      </c>
    </row>
    <row r="108" spans="1:14" s="1" customFormat="1" ht="17.149999999999999" customHeight="1" x14ac:dyDescent="0.35">
      <c r="A108" s="942"/>
      <c r="B108" s="969"/>
      <c r="C108" s="958"/>
      <c r="D108" s="997"/>
      <c r="E108" s="133"/>
      <c r="F108" s="950"/>
      <c r="G108" s="111"/>
      <c r="H108" s="111"/>
      <c r="I108" s="111"/>
      <c r="J108" s="604" t="s">
        <v>171</v>
      </c>
      <c r="K108" s="769">
        <v>1</v>
      </c>
      <c r="L108" s="770">
        <v>1</v>
      </c>
      <c r="M108" s="771"/>
    </row>
    <row r="109" spans="1:14" s="1" customFormat="1" ht="18" customHeight="1" x14ac:dyDescent="0.35">
      <c r="A109" s="942"/>
      <c r="B109" s="969"/>
      <c r="C109" s="958"/>
      <c r="D109" s="816"/>
      <c r="E109" s="820"/>
      <c r="F109" s="955"/>
      <c r="G109" s="205"/>
      <c r="H109" s="107"/>
      <c r="I109" s="338"/>
      <c r="J109" s="553" t="s">
        <v>207</v>
      </c>
      <c r="K109" s="446">
        <v>3</v>
      </c>
      <c r="L109" s="318">
        <v>5</v>
      </c>
      <c r="M109" s="775">
        <v>5</v>
      </c>
    </row>
    <row r="110" spans="1:14" s="1" customFormat="1" ht="38.15" customHeight="1" x14ac:dyDescent="0.3">
      <c r="A110" s="942"/>
      <c r="B110" s="969"/>
      <c r="C110" s="958"/>
      <c r="D110" s="817" t="s">
        <v>228</v>
      </c>
      <c r="E110" s="821" t="s">
        <v>229</v>
      </c>
      <c r="F110" s="1187" t="s">
        <v>254</v>
      </c>
      <c r="G110" s="1067">
        <v>145.19999999999999</v>
      </c>
      <c r="H110" s="1103"/>
      <c r="I110" s="1172"/>
      <c r="J110" s="823" t="s">
        <v>269</v>
      </c>
      <c r="K110" s="380">
        <v>1</v>
      </c>
      <c r="L110" s="825"/>
      <c r="M110" s="1018"/>
    </row>
    <row r="111" spans="1:14" s="1" customFormat="1" ht="15" customHeight="1" x14ac:dyDescent="0.35">
      <c r="A111" s="942"/>
      <c r="B111" s="969"/>
      <c r="C111" s="958"/>
      <c r="D111" s="1315" t="s">
        <v>246</v>
      </c>
      <c r="E111" s="819" t="s">
        <v>105</v>
      </c>
      <c r="F111" s="1188" t="s">
        <v>254</v>
      </c>
      <c r="G111" s="1089">
        <v>18.100000000000001</v>
      </c>
      <c r="H111" s="1103">
        <v>18.100000000000001</v>
      </c>
      <c r="I111" s="1062">
        <v>18.100000000000001</v>
      </c>
      <c r="J111" s="604" t="s">
        <v>280</v>
      </c>
      <c r="K111" s="669">
        <v>15</v>
      </c>
      <c r="L111" s="670">
        <v>15</v>
      </c>
      <c r="M111" s="302">
        <v>15</v>
      </c>
    </row>
    <row r="112" spans="1:14" s="1" customFormat="1" ht="15" customHeight="1" x14ac:dyDescent="0.35">
      <c r="A112" s="942"/>
      <c r="B112" s="969"/>
      <c r="C112" s="958"/>
      <c r="D112" s="1315"/>
      <c r="E112" s="376" t="s">
        <v>160</v>
      </c>
      <c r="F112" s="1187"/>
      <c r="G112" s="1089"/>
      <c r="H112" s="1061"/>
      <c r="I112" s="1062"/>
      <c r="K112" s="478"/>
      <c r="L112" s="1017"/>
      <c r="N112" s="189"/>
    </row>
    <row r="113" spans="1:18" s="1" customFormat="1" ht="15" customHeight="1" x14ac:dyDescent="0.35">
      <c r="A113" s="942"/>
      <c r="B113" s="969"/>
      <c r="C113" s="958"/>
      <c r="D113" s="816"/>
      <c r="E113" s="818" t="s">
        <v>109</v>
      </c>
      <c r="F113" s="950"/>
      <c r="G113" s="205"/>
      <c r="H113" s="107"/>
      <c r="I113" s="437"/>
      <c r="J113" s="986"/>
      <c r="K113" s="772"/>
      <c r="L113" s="773"/>
      <c r="M113" s="824"/>
    </row>
    <row r="114" spans="1:18" s="1" customFormat="1" ht="18" customHeight="1" thickBot="1" x14ac:dyDescent="0.4">
      <c r="A114" s="945"/>
      <c r="B114" s="970"/>
      <c r="C114" s="958"/>
      <c r="D114" s="956"/>
      <c r="E114" s="415"/>
      <c r="F114" s="408" t="s">
        <v>31</v>
      </c>
      <c r="G114" s="117">
        <f>+G104</f>
        <v>1029</v>
      </c>
      <c r="H114" s="117">
        <f t="shared" ref="H114:I114" si="20">+H104</f>
        <v>593.70000000000005</v>
      </c>
      <c r="I114" s="117">
        <f t="shared" si="20"/>
        <v>593.70000000000005</v>
      </c>
      <c r="J114" s="550"/>
      <c r="K114" s="528"/>
      <c r="L114" s="538"/>
      <c r="M114" s="527"/>
    </row>
    <row r="115" spans="1:18" s="1" customFormat="1" ht="15" customHeight="1" thickBot="1" x14ac:dyDescent="0.4">
      <c r="A115" s="945" t="s">
        <v>7</v>
      </c>
      <c r="B115" s="970" t="s">
        <v>12</v>
      </c>
      <c r="C115" s="1330" t="s">
        <v>49</v>
      </c>
      <c r="D115" s="1331"/>
      <c r="E115" s="1331"/>
      <c r="F115" s="1332"/>
      <c r="G115" s="235">
        <f t="shared" ref="G115:H115" si="21">G114</f>
        <v>1029</v>
      </c>
      <c r="H115" s="118">
        <f t="shared" si="21"/>
        <v>593.70000000000005</v>
      </c>
      <c r="I115" s="118">
        <f>I114</f>
        <v>593.70000000000005</v>
      </c>
      <c r="J115" s="1338"/>
      <c r="K115" s="1339"/>
      <c r="L115" s="1339"/>
      <c r="M115" s="1340"/>
      <c r="N115" s="189"/>
    </row>
    <row r="116" spans="1:18" s="1" customFormat="1" ht="17.25" customHeight="1" thickBot="1" x14ac:dyDescent="0.4">
      <c r="A116" s="20" t="s">
        <v>7</v>
      </c>
      <c r="B116" s="21" t="s">
        <v>15</v>
      </c>
      <c r="C116" s="1327" t="s">
        <v>86</v>
      </c>
      <c r="D116" s="1328"/>
      <c r="E116" s="1328"/>
      <c r="F116" s="1328"/>
      <c r="G116" s="1328"/>
      <c r="H116" s="1328"/>
      <c r="I116" s="1328"/>
      <c r="J116" s="1328"/>
      <c r="K116" s="974"/>
      <c r="L116" s="974"/>
      <c r="M116" s="975"/>
    </row>
    <row r="117" spans="1:18" s="1" customFormat="1" ht="27" customHeight="1" x14ac:dyDescent="0.35">
      <c r="A117" s="84" t="s">
        <v>7</v>
      </c>
      <c r="B117" s="85" t="s">
        <v>15</v>
      </c>
      <c r="C117" s="78" t="s">
        <v>7</v>
      </c>
      <c r="D117" s="25" t="s">
        <v>193</v>
      </c>
      <c r="E117" s="66"/>
      <c r="F117" s="54" t="s">
        <v>10</v>
      </c>
      <c r="G117" s="203">
        <v>160.1</v>
      </c>
      <c r="H117" s="107">
        <v>168.1</v>
      </c>
      <c r="I117" s="107">
        <v>162.1</v>
      </c>
      <c r="J117" s="555"/>
      <c r="K117" s="279"/>
      <c r="L117" s="282"/>
      <c r="M117" s="276"/>
      <c r="O117" s="1150" t="s">
        <v>10</v>
      </c>
      <c r="P117" s="1182">
        <f>+G118+G121</f>
        <v>160.1</v>
      </c>
      <c r="Q117" s="1182">
        <f t="shared" ref="Q117:R117" si="22">+H118+H121</f>
        <v>168.1</v>
      </c>
      <c r="R117" s="1182">
        <f t="shared" si="22"/>
        <v>162.1</v>
      </c>
    </row>
    <row r="118" spans="1:18" s="3" customFormat="1" ht="14.9" customHeight="1" x14ac:dyDescent="0.35">
      <c r="A118" s="1429"/>
      <c r="B118" s="1500"/>
      <c r="C118" s="1325"/>
      <c r="D118" s="1314" t="s">
        <v>191</v>
      </c>
      <c r="E118" s="81" t="s">
        <v>105</v>
      </c>
      <c r="F118" s="1055" t="s">
        <v>254</v>
      </c>
      <c r="G118" s="1056">
        <f>2+6.1-2</f>
        <v>6.1</v>
      </c>
      <c r="H118" s="1057">
        <f>8+6.1</f>
        <v>14.1</v>
      </c>
      <c r="I118" s="1058">
        <f>2+6.1</f>
        <v>8.1</v>
      </c>
      <c r="J118" s="556" t="s">
        <v>131</v>
      </c>
      <c r="K118" s="915"/>
      <c r="L118" s="542">
        <v>1</v>
      </c>
      <c r="M118" s="539">
        <v>1</v>
      </c>
      <c r="O118" s="1180"/>
      <c r="P118" s="1183">
        <f>+P117-G126</f>
        <v>0</v>
      </c>
      <c r="Q118" s="1183">
        <f t="shared" ref="Q118:R118" si="23">+Q117-H126</f>
        <v>0</v>
      </c>
      <c r="R118" s="1183">
        <f t="shared" si="23"/>
        <v>0</v>
      </c>
    </row>
    <row r="119" spans="1:18" s="3" customFormat="1" ht="14.9" customHeight="1" x14ac:dyDescent="0.35">
      <c r="A119" s="1429"/>
      <c r="B119" s="1500"/>
      <c r="C119" s="1325"/>
      <c r="D119" s="1315"/>
      <c r="E119" s="352" t="s">
        <v>160</v>
      </c>
      <c r="F119" s="1059"/>
      <c r="G119" s="1060"/>
      <c r="H119" s="1061"/>
      <c r="I119" s="1062"/>
      <c r="J119" s="489" t="s">
        <v>132</v>
      </c>
      <c r="K119" s="382"/>
      <c r="L119" s="383">
        <v>1</v>
      </c>
      <c r="M119" s="1192"/>
    </row>
    <row r="120" spans="1:18" s="3" customFormat="1" ht="14.9" customHeight="1" x14ac:dyDescent="0.35">
      <c r="A120" s="1429"/>
      <c r="B120" s="1500"/>
      <c r="C120" s="1325"/>
      <c r="D120" s="1309"/>
      <c r="E120" s="353" t="s">
        <v>101</v>
      </c>
      <c r="F120" s="1063"/>
      <c r="G120" s="1064"/>
      <c r="H120" s="1065"/>
      <c r="I120" s="1066"/>
      <c r="J120" s="799" t="s">
        <v>282</v>
      </c>
      <c r="K120" s="1190">
        <v>1</v>
      </c>
      <c r="L120" s="1193">
        <v>1</v>
      </c>
      <c r="M120" s="540">
        <v>1</v>
      </c>
    </row>
    <row r="121" spans="1:18" s="3" customFormat="1" ht="14.9" customHeight="1" x14ac:dyDescent="0.35">
      <c r="A121" s="1429"/>
      <c r="B121" s="1500"/>
      <c r="C121" s="1325"/>
      <c r="D121" s="1314" t="s">
        <v>281</v>
      </c>
      <c r="E121" s="377" t="s">
        <v>160</v>
      </c>
      <c r="F121" s="1059" t="s">
        <v>254</v>
      </c>
      <c r="G121" s="1056">
        <v>154</v>
      </c>
      <c r="H121" s="1061">
        <v>154</v>
      </c>
      <c r="I121" s="1061">
        <v>154</v>
      </c>
      <c r="J121" s="1449" t="s">
        <v>186</v>
      </c>
      <c r="K121" s="308">
        <v>1</v>
      </c>
      <c r="L121" s="347">
        <v>1</v>
      </c>
      <c r="M121" s="346">
        <v>1</v>
      </c>
      <c r="N121"/>
    </row>
    <row r="122" spans="1:18" s="3" customFormat="1" ht="26.9" customHeight="1" x14ac:dyDescent="0.35">
      <c r="A122" s="1429"/>
      <c r="B122" s="1500"/>
      <c r="C122" s="1325"/>
      <c r="D122" s="1315"/>
      <c r="E122" s="378"/>
      <c r="F122" s="1059"/>
      <c r="G122" s="1067"/>
      <c r="H122" s="1068"/>
      <c r="I122" s="1069"/>
      <c r="J122" s="1450"/>
      <c r="K122" s="349"/>
      <c r="L122" s="350"/>
      <c r="M122" s="541"/>
    </row>
    <row r="123" spans="1:18" s="3" customFormat="1" ht="26.25" customHeight="1" x14ac:dyDescent="0.35">
      <c r="A123" s="1429"/>
      <c r="B123" s="1500"/>
      <c r="C123" s="1325"/>
      <c r="D123" s="1314" t="s">
        <v>144</v>
      </c>
      <c r="E123" s="341" t="s">
        <v>160</v>
      </c>
      <c r="F123" s="77"/>
      <c r="G123" s="193"/>
      <c r="H123" s="108"/>
      <c r="I123" s="108"/>
      <c r="J123" s="401" t="s">
        <v>167</v>
      </c>
      <c r="K123" s="310">
        <v>60</v>
      </c>
      <c r="L123" s="198">
        <v>80</v>
      </c>
      <c r="M123" s="301">
        <v>95</v>
      </c>
    </row>
    <row r="124" spans="1:18" s="3" customFormat="1" ht="19" customHeight="1" x14ac:dyDescent="0.35">
      <c r="A124" s="1429"/>
      <c r="B124" s="1500"/>
      <c r="C124" s="1325"/>
      <c r="D124" s="1316"/>
      <c r="E124" s="1271"/>
      <c r="F124" s="67"/>
      <c r="G124" s="196"/>
      <c r="H124" s="109"/>
      <c r="I124" s="109"/>
      <c r="J124" s="403"/>
      <c r="K124" s="344"/>
      <c r="L124" s="345"/>
      <c r="M124" s="540"/>
    </row>
    <row r="125" spans="1:18" s="3" customFormat="1" ht="27.65" customHeight="1" x14ac:dyDescent="0.35">
      <c r="A125" s="1429"/>
      <c r="B125" s="1500"/>
      <c r="C125" s="1325"/>
      <c r="D125" s="1267" t="s">
        <v>285</v>
      </c>
      <c r="E125" s="340" t="s">
        <v>162</v>
      </c>
      <c r="F125" s="24"/>
      <c r="G125" s="194"/>
      <c r="H125" s="180"/>
      <c r="I125" s="1117"/>
      <c r="J125" s="487" t="s">
        <v>286</v>
      </c>
      <c r="K125" s="348">
        <v>1</v>
      </c>
      <c r="L125" s="347"/>
      <c r="M125" s="346"/>
    </row>
    <row r="126" spans="1:18" s="19" customFormat="1" ht="17.25" customHeight="1" thickBot="1" x14ac:dyDescent="0.4">
      <c r="A126" s="1430"/>
      <c r="B126" s="1501"/>
      <c r="C126" s="1325"/>
      <c r="D126" s="176"/>
      <c r="E126" s="178"/>
      <c r="F126" s="127" t="s">
        <v>31</v>
      </c>
      <c r="G126" s="204">
        <f>+G117</f>
        <v>160.1</v>
      </c>
      <c r="H126" s="59">
        <f t="shared" ref="H126:I126" si="24">+H117</f>
        <v>168.1</v>
      </c>
      <c r="I126" s="312">
        <f t="shared" si="24"/>
        <v>162.1</v>
      </c>
      <c r="J126" s="549"/>
      <c r="K126" s="253"/>
      <c r="L126" s="259"/>
      <c r="M126" s="246"/>
      <c r="N126" s="659"/>
    </row>
    <row r="127" spans="1:18" s="1" customFormat="1" ht="15.75" customHeight="1" thickBot="1" x14ac:dyDescent="0.4">
      <c r="A127" s="945" t="s">
        <v>7</v>
      </c>
      <c r="B127" s="989" t="s">
        <v>15</v>
      </c>
      <c r="C127" s="1330" t="s">
        <v>49</v>
      </c>
      <c r="D127" s="1331"/>
      <c r="E127" s="1331"/>
      <c r="F127" s="1332"/>
      <c r="G127" s="188">
        <f t="shared" ref="G127:I127" si="25">G126</f>
        <v>160.1</v>
      </c>
      <c r="H127" s="118">
        <f t="shared" si="25"/>
        <v>168.1</v>
      </c>
      <c r="I127" s="213">
        <f t="shared" si="25"/>
        <v>162.1</v>
      </c>
      <c r="J127" s="959"/>
      <c r="K127" s="1420"/>
      <c r="L127" s="1420"/>
      <c r="M127" s="1421"/>
      <c r="N127" s="659"/>
    </row>
    <row r="128" spans="1:18" s="1" customFormat="1" ht="16.5" customHeight="1" thickBot="1" x14ac:dyDescent="0.4">
      <c r="A128" s="20" t="s">
        <v>7</v>
      </c>
      <c r="B128" s="52" t="s">
        <v>16</v>
      </c>
      <c r="C128" s="1327" t="s">
        <v>51</v>
      </c>
      <c r="D128" s="1328"/>
      <c r="E128" s="1328"/>
      <c r="F128" s="1328"/>
      <c r="G128" s="1328"/>
      <c r="H128" s="1328"/>
      <c r="I128" s="1328"/>
      <c r="J128" s="1328"/>
      <c r="K128" s="1420"/>
      <c r="L128" s="1420"/>
      <c r="M128" s="1421"/>
      <c r="N128" s="659"/>
    </row>
    <row r="129" spans="1:37" s="1" customFormat="1" ht="41.15" customHeight="1" x14ac:dyDescent="0.35">
      <c r="A129" s="944" t="s">
        <v>7</v>
      </c>
      <c r="B129" s="85" t="s">
        <v>16</v>
      </c>
      <c r="C129" s="962" t="s">
        <v>7</v>
      </c>
      <c r="D129" s="25" t="s">
        <v>52</v>
      </c>
      <c r="E129" s="335"/>
      <c r="F129" s="144" t="s">
        <v>10</v>
      </c>
      <c r="G129" s="116">
        <v>151.5</v>
      </c>
      <c r="H129" s="211">
        <v>382.1</v>
      </c>
      <c r="I129" s="445">
        <v>20</v>
      </c>
      <c r="J129" s="1021"/>
      <c r="K129" s="1020"/>
      <c r="L129" s="282"/>
      <c r="M129" s="276"/>
      <c r="O129" s="1180" t="s">
        <v>10</v>
      </c>
      <c r="P129" s="1181">
        <f>+G130+G133+G134</f>
        <v>151.5</v>
      </c>
      <c r="Q129" s="1181">
        <f t="shared" ref="Q129:R129" si="26">+H130+H133+H134</f>
        <v>382.1</v>
      </c>
      <c r="R129" s="1181">
        <f t="shared" si="26"/>
        <v>20</v>
      </c>
    </row>
    <row r="130" spans="1:37" s="1" customFormat="1" ht="14.9" customHeight="1" x14ac:dyDescent="0.35">
      <c r="A130" s="942"/>
      <c r="B130" s="969"/>
      <c r="C130" s="958"/>
      <c r="D130" s="1314" t="s">
        <v>251</v>
      </c>
      <c r="E130" s="678" t="s">
        <v>160</v>
      </c>
      <c r="F130" s="1034" t="s">
        <v>254</v>
      </c>
      <c r="G130" s="1035">
        <v>21.5</v>
      </c>
      <c r="H130" s="1036"/>
      <c r="I130" s="1037"/>
      <c r="J130" s="691" t="s">
        <v>164</v>
      </c>
      <c r="K130" s="697"/>
      <c r="L130" s="825"/>
      <c r="M130" s="934"/>
      <c r="O130" s="1150"/>
      <c r="P130" s="1182">
        <f>+P129-G136</f>
        <v>0</v>
      </c>
      <c r="Q130" s="1182">
        <f t="shared" ref="Q130:R130" si="27">+Q129-H136</f>
        <v>0</v>
      </c>
      <c r="R130" s="1182">
        <f t="shared" si="27"/>
        <v>0</v>
      </c>
    </row>
    <row r="131" spans="1:37" s="1" customFormat="1" ht="14.9" customHeight="1" x14ac:dyDescent="0.35">
      <c r="A131" s="942"/>
      <c r="B131" s="969"/>
      <c r="C131" s="958"/>
      <c r="D131" s="1315"/>
      <c r="E131" s="678" t="s">
        <v>109</v>
      </c>
      <c r="F131" s="1038"/>
      <c r="G131" s="1039"/>
      <c r="H131" s="1040"/>
      <c r="I131" s="1041"/>
      <c r="J131" s="432" t="s">
        <v>224</v>
      </c>
      <c r="K131" s="925">
        <v>100</v>
      </c>
      <c r="L131" s="311"/>
      <c r="M131" s="302"/>
    </row>
    <row r="132" spans="1:37" s="1" customFormat="1" ht="14.9" customHeight="1" x14ac:dyDescent="0.35">
      <c r="A132" s="942"/>
      <c r="B132" s="969"/>
      <c r="C132" s="958"/>
      <c r="D132" s="1316"/>
      <c r="E132" s="815"/>
      <c r="F132" s="1042"/>
      <c r="G132" s="1043"/>
      <c r="H132" s="1044"/>
      <c r="I132" s="1045"/>
      <c r="J132" s="981" t="s">
        <v>223</v>
      </c>
      <c r="K132" s="926">
        <v>1</v>
      </c>
      <c r="L132" s="318"/>
      <c r="M132" s="775"/>
    </row>
    <row r="133" spans="1:37" s="1" customFormat="1" ht="16.5" customHeight="1" x14ac:dyDescent="0.35">
      <c r="A133" s="942"/>
      <c r="B133" s="969"/>
      <c r="C133" s="958"/>
      <c r="D133" s="1314" t="s">
        <v>236</v>
      </c>
      <c r="E133" s="827" t="s">
        <v>160</v>
      </c>
      <c r="F133" s="1046" t="s">
        <v>254</v>
      </c>
      <c r="G133" s="1047">
        <v>30</v>
      </c>
      <c r="H133" s="1048">
        <v>20</v>
      </c>
      <c r="I133" s="1049">
        <v>20</v>
      </c>
      <c r="J133" s="832" t="s">
        <v>237</v>
      </c>
      <c r="K133" s="927">
        <v>2</v>
      </c>
      <c r="L133" s="825">
        <v>1</v>
      </c>
      <c r="M133" s="934">
        <v>1</v>
      </c>
    </row>
    <row r="134" spans="1:37" s="1" customFormat="1" ht="14.9" customHeight="1" x14ac:dyDescent="0.35">
      <c r="A134" s="942"/>
      <c r="B134" s="969"/>
      <c r="C134" s="958"/>
      <c r="D134" s="1315"/>
      <c r="E134" s="827"/>
      <c r="F134" s="1050" t="s">
        <v>254</v>
      </c>
      <c r="G134" s="1051">
        <v>100</v>
      </c>
      <c r="H134" s="1052">
        <v>362.1</v>
      </c>
      <c r="I134" s="1053"/>
      <c r="J134" s="833" t="s">
        <v>163</v>
      </c>
      <c r="K134" s="928">
        <v>1</v>
      </c>
      <c r="L134" s="770"/>
      <c r="M134" s="771"/>
    </row>
    <row r="135" spans="1:37" s="1" customFormat="1" ht="14.9" customHeight="1" x14ac:dyDescent="0.35">
      <c r="A135" s="942"/>
      <c r="B135" s="969"/>
      <c r="C135" s="958"/>
      <c r="D135" s="1316"/>
      <c r="E135" s="442"/>
      <c r="F135" s="1042"/>
      <c r="G135" s="1054"/>
      <c r="H135" s="1044"/>
      <c r="I135" s="1045"/>
      <c r="J135" s="853" t="s">
        <v>224</v>
      </c>
      <c r="K135" s="926">
        <v>30</v>
      </c>
      <c r="L135" s="318">
        <v>100</v>
      </c>
      <c r="M135" s="302"/>
    </row>
    <row r="136" spans="1:37" s="19" customFormat="1" ht="15" customHeight="1" thickBot="1" x14ac:dyDescent="0.4">
      <c r="A136" s="945"/>
      <c r="B136" s="970"/>
      <c r="C136" s="104"/>
      <c r="D136" s="143"/>
      <c r="E136" s="164"/>
      <c r="F136" s="140" t="s">
        <v>31</v>
      </c>
      <c r="G136" s="117">
        <f>+G129</f>
        <v>151.5</v>
      </c>
      <c r="H136" s="117">
        <f t="shared" ref="H136:I136" si="28">+H129</f>
        <v>382.1</v>
      </c>
      <c r="I136" s="117">
        <f t="shared" si="28"/>
        <v>20</v>
      </c>
      <c r="J136" s="1024"/>
      <c r="K136" s="1022"/>
      <c r="L136" s="259"/>
      <c r="M136" s="246"/>
    </row>
    <row r="137" spans="1:37" s="19" customFormat="1" ht="15.75" customHeight="1" x14ac:dyDescent="0.35">
      <c r="A137" s="1291" t="s">
        <v>7</v>
      </c>
      <c r="B137" s="1397" t="s">
        <v>16</v>
      </c>
      <c r="C137" s="1400" t="s">
        <v>12</v>
      </c>
      <c r="D137" s="1405" t="s">
        <v>250</v>
      </c>
      <c r="E137" s="351" t="s">
        <v>160</v>
      </c>
      <c r="F137" s="988" t="s">
        <v>10</v>
      </c>
      <c r="G137" s="185">
        <v>15</v>
      </c>
      <c r="H137" s="108">
        <v>30</v>
      </c>
      <c r="I137" s="185">
        <v>100</v>
      </c>
      <c r="J137" s="917" t="s">
        <v>248</v>
      </c>
      <c r="K137" s="931">
        <v>1</v>
      </c>
      <c r="L137" s="425"/>
      <c r="M137" s="935"/>
    </row>
    <row r="138" spans="1:37" s="19" customFormat="1" ht="15" customHeight="1" x14ac:dyDescent="0.35">
      <c r="A138" s="1280"/>
      <c r="B138" s="1398"/>
      <c r="C138" s="1401"/>
      <c r="D138" s="1341"/>
      <c r="E138" s="182" t="s">
        <v>105</v>
      </c>
      <c r="F138" s="36"/>
      <c r="G138" s="180"/>
      <c r="H138" s="107"/>
      <c r="I138" s="180"/>
      <c r="J138" s="872" t="s">
        <v>225</v>
      </c>
      <c r="K138" s="932"/>
      <c r="L138" s="258">
        <v>1</v>
      </c>
      <c r="M138" s="263"/>
    </row>
    <row r="139" spans="1:37" s="19" customFormat="1" ht="15" customHeight="1" x14ac:dyDescent="0.35">
      <c r="A139" s="1280"/>
      <c r="B139" s="1398"/>
      <c r="C139" s="1401"/>
      <c r="D139" s="1341"/>
      <c r="E139" s="678"/>
      <c r="F139" s="36"/>
      <c r="G139" s="180"/>
      <c r="H139" s="107"/>
      <c r="I139" s="180"/>
      <c r="J139" s="874" t="s">
        <v>226</v>
      </c>
      <c r="K139" s="896"/>
      <c r="L139" s="274"/>
      <c r="M139" s="936"/>
      <c r="N139" s="3"/>
    </row>
    <row r="140" spans="1:37" s="19" customFormat="1" ht="17.899999999999999" customHeight="1" thickBot="1" x14ac:dyDescent="0.4">
      <c r="A140" s="1292"/>
      <c r="B140" s="1399"/>
      <c r="C140" s="1402"/>
      <c r="D140" s="174"/>
      <c r="E140" s="179"/>
      <c r="F140" s="126" t="s">
        <v>31</v>
      </c>
      <c r="G140" s="514">
        <f>SUM(G137:G139)</f>
        <v>15</v>
      </c>
      <c r="H140" s="509">
        <f>SUM(H137:H139)</f>
        <v>30</v>
      </c>
      <c r="I140" s="124">
        <f>SUM(I137:I139)</f>
        <v>100</v>
      </c>
      <c r="J140" s="692"/>
      <c r="K140" s="1019"/>
      <c r="L140" s="939"/>
      <c r="M140" s="937"/>
    </row>
    <row r="141" spans="1:37" s="1" customFormat="1" ht="15.75" customHeight="1" thickBot="1" x14ac:dyDescent="0.4">
      <c r="A141" s="20" t="s">
        <v>7</v>
      </c>
      <c r="B141" s="22" t="s">
        <v>16</v>
      </c>
      <c r="C141" s="1330" t="s">
        <v>49</v>
      </c>
      <c r="D141" s="1331"/>
      <c r="E141" s="1331"/>
      <c r="F141" s="1332"/>
      <c r="G141" s="235">
        <f>G136+G140</f>
        <v>166.5</v>
      </c>
      <c r="H141" s="235">
        <f>H136+H140</f>
        <v>412.1</v>
      </c>
      <c r="I141" s="235">
        <f>I136+I140</f>
        <v>120</v>
      </c>
      <c r="J141" s="987"/>
      <c r="K141" s="1407"/>
      <c r="L141" s="1407"/>
      <c r="M141" s="1408"/>
      <c r="N141" s="189"/>
    </row>
    <row r="142" spans="1:37" s="3" customFormat="1" ht="15.75" customHeight="1" thickBot="1" x14ac:dyDescent="0.4">
      <c r="A142" s="20" t="s">
        <v>7</v>
      </c>
      <c r="B142" s="1494" t="s">
        <v>53</v>
      </c>
      <c r="C142" s="1495"/>
      <c r="D142" s="1495"/>
      <c r="E142" s="1495"/>
      <c r="F142" s="1496"/>
      <c r="G142" s="583">
        <f>SUM(G141,G115,G102,G127,)</f>
        <v>21531.699999999997</v>
      </c>
      <c r="H142" s="120">
        <f>SUM(H141,H115,H102,H127,)</f>
        <v>21771.999999999996</v>
      </c>
      <c r="I142" s="582">
        <f>SUM(I141,I115,I102,I127,)</f>
        <v>21140</v>
      </c>
      <c r="J142" s="976"/>
      <c r="K142" s="1409"/>
      <c r="L142" s="1409"/>
      <c r="M142" s="1410"/>
    </row>
    <row r="143" spans="1:37" s="3" customFormat="1" ht="15.75" customHeight="1" thickBot="1" x14ac:dyDescent="0.4">
      <c r="A143" s="26" t="s">
        <v>15</v>
      </c>
      <c r="B143" s="1497" t="s">
        <v>54</v>
      </c>
      <c r="C143" s="1498"/>
      <c r="D143" s="1498"/>
      <c r="E143" s="1498"/>
      <c r="F143" s="1499"/>
      <c r="G143" s="236">
        <f t="shared" ref="G143:I143" si="29">G142</f>
        <v>21531.699999999997</v>
      </c>
      <c r="H143" s="236">
        <f t="shared" si="29"/>
        <v>21771.999999999996</v>
      </c>
      <c r="I143" s="530">
        <f t="shared" si="29"/>
        <v>21140</v>
      </c>
      <c r="J143" s="977"/>
      <c r="K143" s="1411"/>
      <c r="L143" s="1411"/>
      <c r="M143" s="1412"/>
    </row>
    <row r="144" spans="1:37" s="622" customFormat="1" ht="17.25" customHeight="1" x14ac:dyDescent="0.35">
      <c r="A144" s="1419" t="s">
        <v>284</v>
      </c>
      <c r="B144" s="1419"/>
      <c r="C144" s="1419"/>
      <c r="D144" s="1419"/>
      <c r="E144" s="1419"/>
      <c r="F144" s="1419"/>
      <c r="G144" s="1419"/>
      <c r="H144" s="1419"/>
      <c r="I144" s="1419"/>
      <c r="J144" s="1419"/>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1:36" s="622" customFormat="1" ht="15" customHeight="1" x14ac:dyDescent="0.35">
      <c r="A145" s="973"/>
      <c r="B145" s="973"/>
      <c r="C145" s="973"/>
      <c r="D145" s="973"/>
      <c r="E145" s="973"/>
      <c r="F145" s="973"/>
      <c r="G145" s="973"/>
      <c r="H145" s="97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1:36" s="3" customFormat="1" ht="15" customHeight="1" x14ac:dyDescent="0.35">
      <c r="A146" s="18"/>
      <c r="B146" s="27"/>
      <c r="C146" s="1483" t="s">
        <v>55</v>
      </c>
      <c r="D146" s="1483"/>
      <c r="E146" s="1483"/>
      <c r="F146" s="1483"/>
      <c r="G146" s="440"/>
      <c r="H146" s="440"/>
      <c r="I146" s="440"/>
      <c r="J146" s="23"/>
      <c r="K146" s="75"/>
      <c r="L146" s="75"/>
      <c r="M146" s="75"/>
    </row>
    <row r="147" spans="1:36" s="3" customFormat="1" ht="12" customHeight="1" thickBot="1" x14ac:dyDescent="0.4">
      <c r="A147" s="18"/>
      <c r="B147" s="16"/>
      <c r="C147" s="105"/>
      <c r="D147" s="16"/>
      <c r="E147" s="28"/>
      <c r="F147" s="23"/>
      <c r="G147" s="30"/>
      <c r="H147" s="30"/>
      <c r="I147" s="30"/>
      <c r="J147" s="23"/>
      <c r="K147" s="75"/>
      <c r="L147" s="75"/>
      <c r="M147" s="75"/>
    </row>
    <row r="148" spans="1:36" s="3" customFormat="1" ht="83.25" customHeight="1" thickBot="1" x14ac:dyDescent="0.4">
      <c r="A148" s="30"/>
      <c r="B148" s="30"/>
      <c r="C148" s="1484" t="s">
        <v>56</v>
      </c>
      <c r="D148" s="1485"/>
      <c r="E148" s="1485"/>
      <c r="F148" s="1486"/>
      <c r="G148" s="240" t="s">
        <v>283</v>
      </c>
      <c r="H148" s="241" t="s">
        <v>150</v>
      </c>
      <c r="I148" s="242" t="s">
        <v>211</v>
      </c>
      <c r="J148" s="18"/>
      <c r="K148" s="29"/>
      <c r="L148" s="29"/>
      <c r="M148" s="29"/>
    </row>
    <row r="149" spans="1:36" s="3" customFormat="1" ht="13" x14ac:dyDescent="0.35">
      <c r="A149" s="30"/>
      <c r="B149" s="30"/>
      <c r="C149" s="1487" t="s">
        <v>179</v>
      </c>
      <c r="D149" s="1489"/>
      <c r="E149" s="1489"/>
      <c r="F149" s="1490"/>
      <c r="G149" s="220">
        <f>G150+G157</f>
        <v>21531.7</v>
      </c>
      <c r="H149" s="226">
        <f>H150+H157</f>
        <v>21771.999999999996</v>
      </c>
      <c r="I149" s="214">
        <f>I150+I157</f>
        <v>21140</v>
      </c>
      <c r="J149" s="47"/>
      <c r="K149" s="47"/>
      <c r="L149" s="47"/>
      <c r="M149" s="47"/>
    </row>
    <row r="150" spans="1:36" s="3" customFormat="1" ht="12.75" customHeight="1" x14ac:dyDescent="0.35">
      <c r="A150" s="30"/>
      <c r="B150" s="30"/>
      <c r="C150" s="1491" t="s">
        <v>57</v>
      </c>
      <c r="D150" s="1492"/>
      <c r="E150" s="1492"/>
      <c r="F150" s="1493"/>
      <c r="G150" s="221">
        <f t="shared" ref="G150:I150" si="30">SUM(G151:G156)</f>
        <v>21480.400000000001</v>
      </c>
      <c r="H150" s="227">
        <f t="shared" si="30"/>
        <v>21771.999999999996</v>
      </c>
      <c r="I150" s="215">
        <f t="shared" si="30"/>
        <v>21140</v>
      </c>
      <c r="J150" s="47"/>
      <c r="K150" s="47"/>
      <c r="L150" s="47"/>
      <c r="M150" s="47"/>
    </row>
    <row r="151" spans="1:36" s="3" customFormat="1" ht="12.75" customHeight="1" x14ac:dyDescent="0.35">
      <c r="A151" s="30"/>
      <c r="B151" s="30"/>
      <c r="C151" s="1470" t="s">
        <v>58</v>
      </c>
      <c r="D151" s="1472"/>
      <c r="E151" s="1472"/>
      <c r="F151" s="1473"/>
      <c r="G151" s="222">
        <f>SUMIF(F16:F143,"SB",G16:G143)</f>
        <v>19670.7</v>
      </c>
      <c r="H151" s="228">
        <f>SUMIF(F16:F143,"SB",H16:H143)</f>
        <v>19962.299999999996</v>
      </c>
      <c r="I151" s="216">
        <f>SUMIF(F16:F143,"SB",I16:I143)</f>
        <v>19330.3</v>
      </c>
      <c r="J151" s="564"/>
      <c r="K151" s="29"/>
      <c r="L151" s="29"/>
      <c r="M151" s="29"/>
    </row>
    <row r="152" spans="1:36" s="3" customFormat="1" ht="12.75" customHeight="1" x14ac:dyDescent="0.35">
      <c r="A152" s="30"/>
      <c r="B152" s="30"/>
      <c r="C152" s="1463" t="s">
        <v>59</v>
      </c>
      <c r="D152" s="1474"/>
      <c r="E152" s="1474"/>
      <c r="F152" s="1475"/>
      <c r="G152" s="222">
        <f>SUMIF(F16:F143,"SB(VR)",G16:G143)</f>
        <v>20</v>
      </c>
      <c r="H152" s="228">
        <f>SUMIF(F16:F143,"SB(VR)",H16:H143)</f>
        <v>20</v>
      </c>
      <c r="I152" s="216">
        <f>SUMIF(F16:F143,"SB(VR)",I16:I143)</f>
        <v>20</v>
      </c>
      <c r="J152" s="18"/>
      <c r="K152" s="29"/>
      <c r="L152" s="29"/>
      <c r="M152" s="29"/>
    </row>
    <row r="153" spans="1:36" s="3" customFormat="1" ht="18.5" customHeight="1" x14ac:dyDescent="0.35">
      <c r="A153" s="30"/>
      <c r="B153" s="30"/>
      <c r="C153" s="1476" t="s">
        <v>60</v>
      </c>
      <c r="D153" s="1477"/>
      <c r="E153" s="1477"/>
      <c r="F153" s="1478"/>
      <c r="G153" s="222">
        <f>SUMIF(F16:F143,"SB(VB)",G16:G143)</f>
        <v>838.80000000000007</v>
      </c>
      <c r="H153" s="228">
        <f>SUMIF(F16:F143,"SB(VB)",H16:H143)</f>
        <v>838.80000000000007</v>
      </c>
      <c r="I153" s="216">
        <f>SUMIF(F16:F143,"SB(VB)",I16:I143)</f>
        <v>838.80000000000007</v>
      </c>
      <c r="J153" s="83"/>
      <c r="K153" s="29"/>
      <c r="L153" s="29"/>
      <c r="M153" s="29"/>
    </row>
    <row r="154" spans="1:36" s="3" customFormat="1" ht="24.75" customHeight="1" x14ac:dyDescent="0.35">
      <c r="A154" s="30"/>
      <c r="B154" s="30"/>
      <c r="C154" s="1476" t="s">
        <v>136</v>
      </c>
      <c r="D154" s="1477"/>
      <c r="E154" s="1477"/>
      <c r="F154" s="1478"/>
      <c r="G154" s="222">
        <f>SUMIF(F16:F143,"SB(S)",G16:G143)</f>
        <v>780.9</v>
      </c>
      <c r="H154" s="228">
        <f>SUMIF(F16:F143,"SB(S)",H16:H143)</f>
        <v>780.9</v>
      </c>
      <c r="I154" s="216">
        <f>SUMIF(F16:F143,"SB(S)",I16:I143)</f>
        <v>780.9</v>
      </c>
      <c r="J154" s="83"/>
      <c r="K154" s="29"/>
      <c r="L154" s="29"/>
      <c r="M154" s="29"/>
    </row>
    <row r="155" spans="1:36" s="1" customFormat="1" ht="15.75" customHeight="1" x14ac:dyDescent="0.35">
      <c r="A155" s="30"/>
      <c r="B155" s="30"/>
      <c r="C155" s="1479" t="s">
        <v>61</v>
      </c>
      <c r="D155" s="1481"/>
      <c r="E155" s="1481"/>
      <c r="F155" s="1482"/>
      <c r="G155" s="223">
        <f>SUMIF(F16:F143,"SB(SP)",G16:G143)</f>
        <v>150</v>
      </c>
      <c r="H155" s="229">
        <f>SUMIF(F16:F143,"SB(SP)",H16:H143)</f>
        <v>150</v>
      </c>
      <c r="I155" s="217">
        <f>SUMIF(F16:F143,"SB(SP)",I16:I143)</f>
        <v>150</v>
      </c>
      <c r="J155" s="51"/>
      <c r="K155" s="31"/>
      <c r="L155" s="31"/>
      <c r="M155" s="31"/>
    </row>
    <row r="156" spans="1:36" s="1" customFormat="1" ht="30" customHeight="1" x14ac:dyDescent="0.35">
      <c r="A156" s="30"/>
      <c r="B156" s="30"/>
      <c r="C156" s="1463" t="s">
        <v>192</v>
      </c>
      <c r="D156" s="1464"/>
      <c r="E156" s="1464"/>
      <c r="F156" s="1465"/>
      <c r="G156" s="223">
        <f>SUMIF(F16:F143,"SB(KPP)",G16:G143)</f>
        <v>20</v>
      </c>
      <c r="H156" s="229">
        <f>SUMIF(F16:F143,"SB(KPP)",H16:H143)</f>
        <v>20</v>
      </c>
      <c r="I156" s="217">
        <f>SUMIF(F16:F143,"SB(KPP)",I16:I143)</f>
        <v>20</v>
      </c>
      <c r="J156" s="30"/>
      <c r="K156" s="31"/>
      <c r="L156" s="31"/>
      <c r="M156" s="31"/>
    </row>
    <row r="157" spans="1:36" s="1" customFormat="1" ht="15.75" customHeight="1" x14ac:dyDescent="0.35">
      <c r="A157" s="30"/>
      <c r="B157" s="30"/>
      <c r="C157" s="1466" t="s">
        <v>151</v>
      </c>
      <c r="D157" s="1468"/>
      <c r="E157" s="1468"/>
      <c r="F157" s="1469"/>
      <c r="G157" s="224">
        <f>SUMIF(F16:F143,"SB(L)",G16:G143)</f>
        <v>51.3</v>
      </c>
      <c r="H157" s="230">
        <f>SUMIF(F16:F143,"SB(L)",H16:H143)</f>
        <v>0</v>
      </c>
      <c r="I157" s="218">
        <f>SUMIF(F16:F143,"SB(L)",I16:I143)</f>
        <v>0</v>
      </c>
      <c r="J157" s="30"/>
      <c r="K157" s="31"/>
      <c r="L157" s="31"/>
      <c r="M157" s="31"/>
    </row>
    <row r="158" spans="1:36" s="1" customFormat="1" ht="13.5" customHeight="1" thickBot="1" x14ac:dyDescent="0.4">
      <c r="A158" s="55"/>
      <c r="B158" s="55"/>
      <c r="C158" s="1456" t="s">
        <v>64</v>
      </c>
      <c r="D158" s="1457"/>
      <c r="E158" s="1457"/>
      <c r="F158" s="1458"/>
      <c r="G158" s="225">
        <f>+G149</f>
        <v>21531.7</v>
      </c>
      <c r="H158" s="231">
        <f>+H149</f>
        <v>21771.999999999996</v>
      </c>
      <c r="I158" s="219">
        <f>+I149</f>
        <v>21140</v>
      </c>
      <c r="J158" s="30"/>
      <c r="K158" s="31"/>
      <c r="L158" s="31"/>
      <c r="M158" s="31"/>
    </row>
    <row r="159" spans="1:36" s="33" customFormat="1" ht="14.4" customHeight="1" x14ac:dyDescent="0.35">
      <c r="A159" s="32"/>
      <c r="B159" s="32"/>
      <c r="C159" s="106"/>
      <c r="D159" s="32"/>
      <c r="E159" s="32"/>
      <c r="F159" s="183"/>
      <c r="G159" s="183"/>
      <c r="H159" s="183"/>
      <c r="I159" s="183"/>
      <c r="J159" s="32"/>
    </row>
    <row r="160" spans="1:36" s="33" customFormat="1" ht="13" x14ac:dyDescent="0.35">
      <c r="A160" s="32"/>
      <c r="B160" s="32"/>
      <c r="C160" s="106"/>
      <c r="D160" s="30"/>
      <c r="E160" s="34"/>
      <c r="F160" s="32"/>
      <c r="G160" s="35"/>
      <c r="H160" s="35"/>
      <c r="I160" s="35"/>
      <c r="J160" s="35"/>
    </row>
    <row r="161" spans="1:10" s="33" customFormat="1" ht="13" x14ac:dyDescent="0.35">
      <c r="A161" s="32"/>
      <c r="B161" s="32"/>
      <c r="C161" s="106"/>
      <c r="D161" s="30"/>
      <c r="E161" s="34"/>
      <c r="F161" s="32"/>
      <c r="G161" s="35"/>
      <c r="H161" s="35"/>
      <c r="I161" s="35"/>
      <c r="J161" s="35"/>
    </row>
    <row r="162" spans="1:10" x14ac:dyDescent="0.35">
      <c r="G162" s="567"/>
    </row>
    <row r="164" spans="1:10" x14ac:dyDescent="0.35">
      <c r="H164" s="567"/>
      <c r="I164" s="567"/>
    </row>
    <row r="165" spans="1:10" x14ac:dyDescent="0.35">
      <c r="G165" s="32"/>
      <c r="H165" s="32"/>
      <c r="I165" s="32"/>
    </row>
    <row r="166" spans="1:10" x14ac:dyDescent="0.35">
      <c r="G166" s="32"/>
      <c r="H166" s="32"/>
      <c r="I166" s="32"/>
      <c r="J166" s="567"/>
    </row>
    <row r="167" spans="1:10" x14ac:dyDescent="0.35">
      <c r="G167" s="40"/>
      <c r="H167" s="40"/>
      <c r="I167" s="40"/>
    </row>
    <row r="168" spans="1:10" x14ac:dyDescent="0.35">
      <c r="G168" s="40"/>
      <c r="H168" s="566"/>
      <c r="I168" s="40"/>
    </row>
    <row r="169" spans="1:10" x14ac:dyDescent="0.35">
      <c r="G169" s="48"/>
      <c r="H169" s="565"/>
      <c r="I169" s="48"/>
    </row>
  </sheetData>
  <mergeCells count="120">
    <mergeCell ref="A144:J144"/>
    <mergeCell ref="J1:M1"/>
    <mergeCell ref="A4:M4"/>
    <mergeCell ref="A5:M5"/>
    <mergeCell ref="A6:M6"/>
    <mergeCell ref="J8:M8"/>
    <mergeCell ref="A9:A11"/>
    <mergeCell ref="B9:B11"/>
    <mergeCell ref="C9:C11"/>
    <mergeCell ref="D9:D11"/>
    <mergeCell ref="I9:I11"/>
    <mergeCell ref="J9:M9"/>
    <mergeCell ref="J10:J11"/>
    <mergeCell ref="A12:M12"/>
    <mergeCell ref="A13:M13"/>
    <mergeCell ref="E9:E11"/>
    <mergeCell ref="F9:F11"/>
    <mergeCell ref="G9:G11"/>
    <mergeCell ref="H9:H11"/>
    <mergeCell ref="A26:A30"/>
    <mergeCell ref="B26:B30"/>
    <mergeCell ref="C26:C30"/>
    <mergeCell ref="D26:D30"/>
    <mergeCell ref="B14:M14"/>
    <mergeCell ref="C15:M15"/>
    <mergeCell ref="D22:D24"/>
    <mergeCell ref="E22:E24"/>
    <mergeCell ref="J22:J23"/>
    <mergeCell ref="D52:D53"/>
    <mergeCell ref="D45:D46"/>
    <mergeCell ref="J45:J46"/>
    <mergeCell ref="D47:D48"/>
    <mergeCell ref="D35:D37"/>
    <mergeCell ref="D61:D62"/>
    <mergeCell ref="A38:A43"/>
    <mergeCell ref="B38:B43"/>
    <mergeCell ref="C38:C43"/>
    <mergeCell ref="D38:D43"/>
    <mergeCell ref="J61:J62"/>
    <mergeCell ref="D64:D65"/>
    <mergeCell ref="D66:D69"/>
    <mergeCell ref="A56:A57"/>
    <mergeCell ref="B56:B57"/>
    <mergeCell ref="C56:C57"/>
    <mergeCell ref="A58:A59"/>
    <mergeCell ref="B58:B59"/>
    <mergeCell ref="C58:C59"/>
    <mergeCell ref="D85:D86"/>
    <mergeCell ref="D87:D88"/>
    <mergeCell ref="D89:D90"/>
    <mergeCell ref="D92:D93"/>
    <mergeCell ref="E75:E76"/>
    <mergeCell ref="D81:D82"/>
    <mergeCell ref="J81:J82"/>
    <mergeCell ref="D70:D71"/>
    <mergeCell ref="A73:A74"/>
    <mergeCell ref="B73:B74"/>
    <mergeCell ref="C73:C74"/>
    <mergeCell ref="A75:A77"/>
    <mergeCell ref="B75:B77"/>
    <mergeCell ref="C75:C77"/>
    <mergeCell ref="D75:D76"/>
    <mergeCell ref="A99:A101"/>
    <mergeCell ref="B99:B101"/>
    <mergeCell ref="C99:C101"/>
    <mergeCell ref="D99:D100"/>
    <mergeCell ref="A97:A98"/>
    <mergeCell ref="B97:B98"/>
    <mergeCell ref="C97:C98"/>
    <mergeCell ref="F92:F93"/>
    <mergeCell ref="J92:J93"/>
    <mergeCell ref="D94:D95"/>
    <mergeCell ref="C158:F158"/>
    <mergeCell ref="K10:M10"/>
    <mergeCell ref="D78:D80"/>
    <mergeCell ref="D16:D21"/>
    <mergeCell ref="C154:F154"/>
    <mergeCell ref="C155:F155"/>
    <mergeCell ref="C156:F156"/>
    <mergeCell ref="C157:F157"/>
    <mergeCell ref="C148:F148"/>
    <mergeCell ref="C149:F149"/>
    <mergeCell ref="C150:F150"/>
    <mergeCell ref="C151:F151"/>
    <mergeCell ref="C152:F152"/>
    <mergeCell ref="C153:F153"/>
    <mergeCell ref="B143:F143"/>
    <mergeCell ref="K143:M143"/>
    <mergeCell ref="J121:J122"/>
    <mergeCell ref="D123:D124"/>
    <mergeCell ref="C146:F146"/>
    <mergeCell ref="C127:F127"/>
    <mergeCell ref="C115:F115"/>
    <mergeCell ref="J115:M115"/>
    <mergeCell ref="C116:J116"/>
    <mergeCell ref="C141:F141"/>
    <mergeCell ref="K141:M141"/>
    <mergeCell ref="B142:F142"/>
    <mergeCell ref="K142:M142"/>
    <mergeCell ref="A137:A140"/>
    <mergeCell ref="B137:B140"/>
    <mergeCell ref="C137:C140"/>
    <mergeCell ref="D137:D139"/>
    <mergeCell ref="D32:D33"/>
    <mergeCell ref="C128:J128"/>
    <mergeCell ref="K128:M128"/>
    <mergeCell ref="D130:D132"/>
    <mergeCell ref="D133:D135"/>
    <mergeCell ref="A118:A126"/>
    <mergeCell ref="B118:B126"/>
    <mergeCell ref="C118:C126"/>
    <mergeCell ref="D118:D120"/>
    <mergeCell ref="D121:D122"/>
    <mergeCell ref="K127:M127"/>
    <mergeCell ref="D111:D112"/>
    <mergeCell ref="J99:J100"/>
    <mergeCell ref="C102:F102"/>
    <mergeCell ref="K102:M102"/>
    <mergeCell ref="C103:J103"/>
    <mergeCell ref="D104:D106"/>
  </mergeCells>
  <printOptions horizontalCentered="1"/>
  <pageMargins left="0.78740157480314965" right="0.39370078740157483" top="0.39370078740157483" bottom="0.39370078740157483" header="0" footer="0"/>
  <pageSetup paperSize="9" scale="64" fitToHeight="0" orientation="portrait" r:id="rId1"/>
  <rowBreaks count="2" manualBreakCount="2">
    <brk id="57" max="12" man="1"/>
    <brk id="101" max="12" man="1"/>
  </rowBreaks>
  <ignoredErrors>
    <ignoredError sqref="K33 K35:M35 K37:M37"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69"/>
  <sheetViews>
    <sheetView topLeftCell="A109" workbookViewId="0">
      <selection activeCell="J125" sqref="J125:K125"/>
    </sheetView>
  </sheetViews>
  <sheetFormatPr defaultColWidth="9.08984375" defaultRowHeight="14.5" x14ac:dyDescent="0.35"/>
  <cols>
    <col min="1" max="1" width="3" style="39" customWidth="1"/>
    <col min="2" max="2" width="2.90625" style="39" customWidth="1"/>
    <col min="3" max="3" width="3" style="93" customWidth="1"/>
    <col min="4" max="4" width="33.90625" style="39" customWidth="1"/>
    <col min="5" max="5" width="4.453125" style="39" customWidth="1"/>
    <col min="6" max="6" width="9.08984375" style="39"/>
    <col min="7" max="9" width="8.6328125" style="39" customWidth="1"/>
    <col min="10" max="10" width="38.08984375" style="39" customWidth="1"/>
    <col min="11" max="13" width="6.6328125" style="39" customWidth="1"/>
    <col min="14" max="14" width="9.08984375" style="39"/>
    <col min="15" max="18" width="0" style="39" hidden="1" customWidth="1"/>
    <col min="19" max="16384" width="9.08984375" style="39"/>
  </cols>
  <sheetData>
    <row r="1" spans="1:18" s="3" customFormat="1" ht="31.5" customHeight="1" x14ac:dyDescent="0.35">
      <c r="A1" s="1"/>
      <c r="B1" s="1"/>
      <c r="C1" s="92"/>
      <c r="D1" s="73"/>
      <c r="E1" s="2"/>
      <c r="F1" s="1185"/>
      <c r="G1" s="1185"/>
      <c r="H1" s="1185"/>
      <c r="J1" s="1539" t="s">
        <v>267</v>
      </c>
      <c r="K1" s="1539"/>
      <c r="L1" s="1539"/>
      <c r="M1" s="1539"/>
    </row>
    <row r="2" spans="1:18" ht="14.25" customHeight="1" x14ac:dyDescent="0.35">
      <c r="F2" s="1185"/>
      <c r="G2" s="1185"/>
      <c r="H2" s="1185"/>
      <c r="J2" s="1186" t="s">
        <v>268</v>
      </c>
    </row>
    <row r="3" spans="1:18" ht="14.25" customHeight="1" x14ac:dyDescent="0.35">
      <c r="G3" s="441"/>
      <c r="H3" s="441"/>
      <c r="I3" s="441"/>
      <c r="J3" s="419"/>
      <c r="K3" s="441"/>
      <c r="L3" s="441"/>
      <c r="M3" s="441"/>
    </row>
    <row r="4" spans="1:18" s="1" customFormat="1" ht="15" customHeight="1" x14ac:dyDescent="0.35">
      <c r="A4" s="1354" t="s">
        <v>253</v>
      </c>
      <c r="B4" s="1354"/>
      <c r="C4" s="1354"/>
      <c r="D4" s="1354"/>
      <c r="E4" s="1354"/>
      <c r="F4" s="1354"/>
      <c r="G4" s="1354"/>
      <c r="H4" s="1354"/>
      <c r="I4" s="1354"/>
      <c r="J4" s="1354"/>
      <c r="K4" s="1354"/>
      <c r="L4" s="1354"/>
      <c r="M4" s="1354"/>
    </row>
    <row r="5" spans="1:18" s="1" customFormat="1" ht="15" customHeight="1" x14ac:dyDescent="0.35">
      <c r="A5" s="1355" t="s">
        <v>133</v>
      </c>
      <c r="B5" s="1355"/>
      <c r="C5" s="1355"/>
      <c r="D5" s="1355"/>
      <c r="E5" s="1355"/>
      <c r="F5" s="1355"/>
      <c r="G5" s="1355"/>
      <c r="H5" s="1355"/>
      <c r="I5" s="1355"/>
      <c r="J5" s="1355"/>
      <c r="K5" s="1355"/>
      <c r="L5" s="1355"/>
      <c r="M5" s="1355"/>
    </row>
    <row r="6" spans="1:18" s="1" customFormat="1" ht="15" customHeight="1" x14ac:dyDescent="0.35">
      <c r="A6" s="1356" t="s">
        <v>74</v>
      </c>
      <c r="B6" s="1356"/>
      <c r="C6" s="1356"/>
      <c r="D6" s="1356"/>
      <c r="E6" s="1356"/>
      <c r="F6" s="1356"/>
      <c r="G6" s="1356"/>
      <c r="H6" s="1356"/>
      <c r="I6" s="1356"/>
      <c r="J6" s="1356"/>
      <c r="K6" s="1356"/>
      <c r="L6" s="1356"/>
      <c r="M6" s="1356"/>
    </row>
    <row r="7" spans="1:18" s="1" customFormat="1" ht="13.5" customHeight="1" x14ac:dyDescent="0.35">
      <c r="A7" s="1241"/>
      <c r="B7" s="1241"/>
      <c r="C7" s="1241"/>
      <c r="D7" s="1241"/>
      <c r="E7" s="1241"/>
      <c r="F7" s="1241"/>
      <c r="G7" s="1241"/>
      <c r="H7" s="1241"/>
      <c r="I7" s="1241"/>
      <c r="J7" s="1241"/>
      <c r="K7" s="1241"/>
      <c r="L7" s="1241"/>
      <c r="M7" s="1241"/>
    </row>
    <row r="8" spans="1:18" s="1" customFormat="1" ht="12.75" customHeight="1" thickBot="1" x14ac:dyDescent="0.35">
      <c r="C8" s="92"/>
      <c r="E8" s="190"/>
      <c r="G8" s="3"/>
      <c r="H8" s="3"/>
      <c r="I8" s="191"/>
      <c r="J8" s="1352" t="s">
        <v>75</v>
      </c>
      <c r="K8" s="1352"/>
      <c r="L8" s="1352"/>
      <c r="M8" s="1352"/>
    </row>
    <row r="9" spans="1:18" s="23" customFormat="1" ht="17.149999999999999" customHeight="1" thickBot="1" x14ac:dyDescent="0.4">
      <c r="A9" s="1391" t="s">
        <v>0</v>
      </c>
      <c r="B9" s="1368" t="s">
        <v>1</v>
      </c>
      <c r="C9" s="1394" t="s">
        <v>2</v>
      </c>
      <c r="D9" s="1371" t="s">
        <v>4</v>
      </c>
      <c r="E9" s="1376" t="s">
        <v>148</v>
      </c>
      <c r="F9" s="1382" t="s">
        <v>5</v>
      </c>
      <c r="G9" s="1359" t="s">
        <v>210</v>
      </c>
      <c r="H9" s="1362" t="s">
        <v>150</v>
      </c>
      <c r="I9" s="1365" t="s">
        <v>211</v>
      </c>
      <c r="J9" s="1388" t="s">
        <v>141</v>
      </c>
      <c r="K9" s="1389"/>
      <c r="L9" s="1389"/>
      <c r="M9" s="1390"/>
    </row>
    <row r="10" spans="1:18" s="23" customFormat="1" ht="18.75" customHeight="1" x14ac:dyDescent="0.35">
      <c r="A10" s="1392"/>
      <c r="B10" s="1369"/>
      <c r="C10" s="1395"/>
      <c r="D10" s="1372"/>
      <c r="E10" s="1377"/>
      <c r="F10" s="1383"/>
      <c r="G10" s="1360"/>
      <c r="H10" s="1363"/>
      <c r="I10" s="1366"/>
      <c r="J10" s="1540" t="s">
        <v>4</v>
      </c>
      <c r="K10" s="1529" t="s">
        <v>194</v>
      </c>
      <c r="L10" s="1529"/>
      <c r="M10" s="1530"/>
    </row>
    <row r="11" spans="1:18" s="23" customFormat="1" ht="94.5" customHeight="1" thickBot="1" x14ac:dyDescent="0.4">
      <c r="A11" s="1393"/>
      <c r="B11" s="1370"/>
      <c r="C11" s="1396"/>
      <c r="D11" s="1373"/>
      <c r="E11" s="1378"/>
      <c r="F11" s="1384"/>
      <c r="G11" s="1361"/>
      <c r="H11" s="1364"/>
      <c r="I11" s="1367"/>
      <c r="J11" s="1541"/>
      <c r="K11" s="1003" t="s">
        <v>152</v>
      </c>
      <c r="L11" s="481" t="s">
        <v>153</v>
      </c>
      <c r="M11" s="306" t="s">
        <v>209</v>
      </c>
    </row>
    <row r="12" spans="1:18" s="1" customFormat="1" ht="15" customHeight="1" x14ac:dyDescent="0.35">
      <c r="A12" s="1274" t="s">
        <v>134</v>
      </c>
      <c r="B12" s="1275"/>
      <c r="C12" s="1275"/>
      <c r="D12" s="1275"/>
      <c r="E12" s="1275"/>
      <c r="F12" s="1275"/>
      <c r="G12" s="1275"/>
      <c r="H12" s="1275"/>
      <c r="I12" s="1275"/>
      <c r="J12" s="1275"/>
      <c r="K12" s="1275"/>
      <c r="L12" s="1275"/>
      <c r="M12" s="1276"/>
      <c r="N12" s="3"/>
    </row>
    <row r="13" spans="1:18" s="1" customFormat="1" ht="15" customHeight="1" x14ac:dyDescent="0.35">
      <c r="A13" s="1277" t="s">
        <v>6</v>
      </c>
      <c r="B13" s="1278"/>
      <c r="C13" s="1278"/>
      <c r="D13" s="1278"/>
      <c r="E13" s="1278"/>
      <c r="F13" s="1278"/>
      <c r="G13" s="1278"/>
      <c r="H13" s="1278"/>
      <c r="I13" s="1278"/>
      <c r="J13" s="1278"/>
      <c r="K13" s="1278"/>
      <c r="L13" s="1278"/>
      <c r="M13" s="1279"/>
      <c r="N13" s="3"/>
    </row>
    <row r="14" spans="1:18" s="1" customFormat="1" ht="15" customHeight="1" x14ac:dyDescent="0.35">
      <c r="A14" s="303" t="s">
        <v>7</v>
      </c>
      <c r="B14" s="1281" t="s">
        <v>188</v>
      </c>
      <c r="C14" s="1282"/>
      <c r="D14" s="1282"/>
      <c r="E14" s="1282"/>
      <c r="F14" s="1282"/>
      <c r="G14" s="1282"/>
      <c r="H14" s="1282"/>
      <c r="I14" s="1282"/>
      <c r="J14" s="1282"/>
      <c r="K14" s="1282"/>
      <c r="L14" s="1282"/>
      <c r="M14" s="1283"/>
      <c r="N14" s="3"/>
    </row>
    <row r="15" spans="1:18" s="1" customFormat="1" ht="15" customHeight="1" thickBot="1" x14ac:dyDescent="0.4">
      <c r="A15" s="575" t="s">
        <v>7</v>
      </c>
      <c r="B15" s="576" t="s">
        <v>7</v>
      </c>
      <c r="C15" s="1288" t="s">
        <v>187</v>
      </c>
      <c r="D15" s="1289"/>
      <c r="E15" s="1289"/>
      <c r="F15" s="1289"/>
      <c r="G15" s="1289"/>
      <c r="H15" s="1289"/>
      <c r="I15" s="1289"/>
      <c r="J15" s="1289"/>
      <c r="K15" s="1289"/>
      <c r="L15" s="1289"/>
      <c r="M15" s="1290"/>
    </row>
    <row r="16" spans="1:18" s="3" customFormat="1" ht="15.65" customHeight="1" x14ac:dyDescent="0.35">
      <c r="A16" s="4" t="s">
        <v>7</v>
      </c>
      <c r="B16" s="5" t="s">
        <v>7</v>
      </c>
      <c r="C16" s="62" t="s">
        <v>7</v>
      </c>
      <c r="D16" s="1531" t="s">
        <v>8</v>
      </c>
      <c r="E16" s="1124"/>
      <c r="F16" s="1225" t="s">
        <v>10</v>
      </c>
      <c r="G16" s="1125">
        <v>12847.5</v>
      </c>
      <c r="H16" s="903">
        <v>12655.9</v>
      </c>
      <c r="I16" s="1071">
        <v>12575.1</v>
      </c>
      <c r="J16" s="1121"/>
      <c r="K16" s="1122"/>
      <c r="L16" s="1119"/>
      <c r="M16" s="1123"/>
      <c r="O16" s="1180" t="s">
        <v>10</v>
      </c>
      <c r="P16" s="1183">
        <f>+G22+G26+G31+G32+G35+G37+G38+G44+G45+G47+G49+G51+G54</f>
        <v>12847.500000000002</v>
      </c>
      <c r="Q16" s="1183">
        <f t="shared" ref="Q16:R16" si="0">+H22+H26+H31+H32+H35+H37+H38+H44+H45+H47+H49+H51+H54</f>
        <v>12655.9</v>
      </c>
      <c r="R16" s="1183">
        <f t="shared" si="0"/>
        <v>12575.1</v>
      </c>
    </row>
    <row r="17" spans="1:18" s="3" customFormat="1" ht="15.65" customHeight="1" x14ac:dyDescent="0.35">
      <c r="A17" s="1115"/>
      <c r="B17" s="5"/>
      <c r="C17" s="103"/>
      <c r="D17" s="1532"/>
      <c r="E17" s="1116"/>
      <c r="F17" s="1214" t="s">
        <v>135</v>
      </c>
      <c r="G17" s="322">
        <v>780.9</v>
      </c>
      <c r="H17" s="197">
        <v>780.9</v>
      </c>
      <c r="I17" s="374">
        <v>780.9</v>
      </c>
      <c r="J17" s="1023"/>
      <c r="K17" s="1122"/>
      <c r="L17" s="1119"/>
      <c r="M17" s="1123"/>
      <c r="O17" s="1180" t="s">
        <v>259</v>
      </c>
      <c r="P17" s="1180">
        <f>+G23+G28</f>
        <v>780.90000000000009</v>
      </c>
      <c r="Q17" s="1180">
        <f t="shared" ref="Q17:R17" si="1">+H23+H28</f>
        <v>780.90000000000009</v>
      </c>
      <c r="R17" s="1180">
        <f t="shared" si="1"/>
        <v>780.90000000000009</v>
      </c>
    </row>
    <row r="18" spans="1:18" s="3" customFormat="1" ht="15.65" customHeight="1" x14ac:dyDescent="0.35">
      <c r="A18" s="1115"/>
      <c r="B18" s="5"/>
      <c r="C18" s="103"/>
      <c r="D18" s="1532"/>
      <c r="E18" s="1116"/>
      <c r="F18" s="1214" t="s">
        <v>27</v>
      </c>
      <c r="G18" s="322">
        <v>20</v>
      </c>
      <c r="H18" s="314">
        <v>20</v>
      </c>
      <c r="I18" s="719">
        <v>20</v>
      </c>
      <c r="J18" s="1023"/>
      <c r="K18" s="1118"/>
      <c r="L18" s="1119"/>
      <c r="M18" s="1120"/>
      <c r="O18" s="1180" t="s">
        <v>260</v>
      </c>
      <c r="P18" s="1184">
        <f>+G24</f>
        <v>20</v>
      </c>
      <c r="Q18" s="1184">
        <f t="shared" ref="Q18:R19" si="2">+H24</f>
        <v>20</v>
      </c>
      <c r="R18" s="1184">
        <f t="shared" si="2"/>
        <v>20</v>
      </c>
    </row>
    <row r="19" spans="1:18" s="3" customFormat="1" ht="15.65" customHeight="1" x14ac:dyDescent="0.35">
      <c r="A19" s="1115"/>
      <c r="B19" s="5"/>
      <c r="C19" s="103"/>
      <c r="D19" s="1532"/>
      <c r="E19" s="1116"/>
      <c r="F19" s="1214" t="s">
        <v>11</v>
      </c>
      <c r="G19" s="194">
        <v>832.1</v>
      </c>
      <c r="H19" s="1117">
        <v>832.1</v>
      </c>
      <c r="I19" s="374">
        <v>832.1</v>
      </c>
      <c r="J19" s="1023"/>
      <c r="K19" s="1118"/>
      <c r="L19" s="1119"/>
      <c r="M19" s="1120"/>
      <c r="O19" s="1180" t="s">
        <v>261</v>
      </c>
      <c r="P19" s="1183">
        <f>+G25</f>
        <v>832.1</v>
      </c>
      <c r="Q19" s="1183">
        <f t="shared" si="2"/>
        <v>832.1</v>
      </c>
      <c r="R19" s="1183">
        <f t="shared" si="2"/>
        <v>832.1</v>
      </c>
    </row>
    <row r="20" spans="1:18" s="3" customFormat="1" ht="15.65" customHeight="1" x14ac:dyDescent="0.35">
      <c r="A20" s="1115"/>
      <c r="B20" s="5"/>
      <c r="C20" s="103"/>
      <c r="D20" s="1532"/>
      <c r="E20" s="1116"/>
      <c r="F20" s="294" t="s">
        <v>13</v>
      </c>
      <c r="G20" s="195">
        <v>150</v>
      </c>
      <c r="H20" s="197">
        <v>150</v>
      </c>
      <c r="I20" s="719">
        <v>150</v>
      </c>
      <c r="J20" s="1023"/>
      <c r="K20" s="1118"/>
      <c r="L20" s="1119"/>
      <c r="M20" s="1120"/>
      <c r="O20" s="1180" t="s">
        <v>262</v>
      </c>
      <c r="P20" s="1183">
        <f>+G27</f>
        <v>150</v>
      </c>
      <c r="Q20" s="1183">
        <f t="shared" ref="Q20:R20" si="3">+H27</f>
        <v>150</v>
      </c>
      <c r="R20" s="1183">
        <f t="shared" si="3"/>
        <v>150</v>
      </c>
    </row>
    <row r="21" spans="1:18" s="3" customFormat="1" ht="15.65" customHeight="1" x14ac:dyDescent="0.35">
      <c r="A21" s="1115"/>
      <c r="B21" s="5"/>
      <c r="C21" s="103"/>
      <c r="D21" s="1533"/>
      <c r="E21" s="1116"/>
      <c r="F21" s="36" t="s">
        <v>77</v>
      </c>
      <c r="G21" s="200">
        <v>3</v>
      </c>
      <c r="H21" s="201"/>
      <c r="I21" s="374"/>
      <c r="J21" s="1023"/>
      <c r="K21" s="1118"/>
      <c r="L21" s="1119"/>
      <c r="M21" s="1120"/>
      <c r="O21" s="1180" t="s">
        <v>256</v>
      </c>
      <c r="P21" s="1183">
        <f>+G52</f>
        <v>3</v>
      </c>
      <c r="Q21" s="1180"/>
      <c r="R21" s="1180"/>
    </row>
    <row r="22" spans="1:18" s="3" customFormat="1" ht="15" customHeight="1" x14ac:dyDescent="0.35">
      <c r="A22" s="6"/>
      <c r="B22" s="7"/>
      <c r="C22" s="94"/>
      <c r="D22" s="1286" t="s">
        <v>9</v>
      </c>
      <c r="E22" s="1503" t="s">
        <v>160</v>
      </c>
      <c r="F22" s="1258" t="s">
        <v>254</v>
      </c>
      <c r="G22" s="1156">
        <v>10916.7</v>
      </c>
      <c r="H22" s="1157">
        <v>10916.7</v>
      </c>
      <c r="I22" s="1158">
        <v>10916.7</v>
      </c>
      <c r="J22" s="1536" t="s">
        <v>76</v>
      </c>
      <c r="K22" s="1004">
        <v>453.5</v>
      </c>
      <c r="L22" s="752">
        <v>448.5</v>
      </c>
      <c r="M22" s="753">
        <v>448.5</v>
      </c>
      <c r="O22" s="1180"/>
      <c r="P22" s="1184">
        <f>+P16+P17+P18+P19+P20+P21</f>
        <v>14633.500000000002</v>
      </c>
      <c r="Q22" s="1184">
        <f t="shared" ref="Q22:R22" si="4">+Q16+Q17+Q18+Q19+Q20+Q21</f>
        <v>14438.9</v>
      </c>
      <c r="R22" s="1184">
        <f t="shared" si="4"/>
        <v>14358.1</v>
      </c>
    </row>
    <row r="23" spans="1:18" s="3" customFormat="1" ht="15" customHeight="1" x14ac:dyDescent="0.35">
      <c r="A23" s="6"/>
      <c r="B23" s="7"/>
      <c r="C23" s="94"/>
      <c r="D23" s="1287"/>
      <c r="E23" s="1504"/>
      <c r="F23" s="1076" t="s">
        <v>263</v>
      </c>
      <c r="G23" s="1159">
        <v>704.7</v>
      </c>
      <c r="H23" s="1160">
        <v>704.7</v>
      </c>
      <c r="I23" s="1161">
        <v>704.7</v>
      </c>
      <c r="J23" s="1537"/>
      <c r="K23" s="1244"/>
      <c r="L23" s="1244"/>
      <c r="M23" s="468"/>
      <c r="N23" s="1"/>
      <c r="O23" s="1180"/>
      <c r="P23" s="1183">
        <f>+P22-G55</f>
        <v>0</v>
      </c>
      <c r="Q23" s="1183">
        <f t="shared" ref="Q23:R23" si="5">+Q22-H55</f>
        <v>0</v>
      </c>
      <c r="R23" s="1183">
        <f t="shared" si="5"/>
        <v>0</v>
      </c>
    </row>
    <row r="24" spans="1:18" s="3" customFormat="1" ht="15" customHeight="1" x14ac:dyDescent="0.35">
      <c r="A24" s="8"/>
      <c r="B24" s="9"/>
      <c r="C24" s="62"/>
      <c r="D24" s="1502"/>
      <c r="E24" s="1504"/>
      <c r="F24" s="1076" t="s">
        <v>264</v>
      </c>
      <c r="G24" s="1162">
        <v>20</v>
      </c>
      <c r="H24" s="1163">
        <v>20</v>
      </c>
      <c r="I24" s="1164">
        <v>20</v>
      </c>
      <c r="J24" s="1005" t="s">
        <v>32</v>
      </c>
      <c r="K24" s="1248">
        <v>31</v>
      </c>
      <c r="L24" s="1250">
        <v>31</v>
      </c>
      <c r="M24" s="694">
        <v>31</v>
      </c>
      <c r="N24" s="1"/>
      <c r="O24" s="1"/>
    </row>
    <row r="25" spans="1:18" s="3" customFormat="1" ht="27" customHeight="1" x14ac:dyDescent="0.35">
      <c r="A25" s="8"/>
      <c r="B25" s="10"/>
      <c r="C25" s="95"/>
      <c r="D25" s="1221"/>
      <c r="E25" s="1223"/>
      <c r="F25" s="1165" t="s">
        <v>265</v>
      </c>
      <c r="G25" s="1060">
        <v>832.1</v>
      </c>
      <c r="H25" s="1061">
        <v>832.1</v>
      </c>
      <c r="I25" s="1079">
        <v>832.1</v>
      </c>
      <c r="J25" s="1005" t="s">
        <v>70</v>
      </c>
      <c r="K25" s="428">
        <v>17</v>
      </c>
      <c r="L25" s="1250">
        <v>17</v>
      </c>
      <c r="M25" s="1253">
        <v>17</v>
      </c>
      <c r="N25" s="1"/>
      <c r="O25" s="1"/>
    </row>
    <row r="26" spans="1:18" s="1" customFormat="1" ht="14.9" customHeight="1" x14ac:dyDescent="0.35">
      <c r="A26" s="1280"/>
      <c r="B26" s="1319"/>
      <c r="C26" s="1325"/>
      <c r="D26" s="1286" t="s">
        <v>97</v>
      </c>
      <c r="E26" s="331" t="s">
        <v>160</v>
      </c>
      <c r="F26" s="1087" t="s">
        <v>254</v>
      </c>
      <c r="G26" s="1166">
        <v>1195.7</v>
      </c>
      <c r="H26" s="1167">
        <v>1075.3</v>
      </c>
      <c r="I26" s="1168">
        <v>971.8</v>
      </c>
      <c r="J26" s="1007" t="s">
        <v>201</v>
      </c>
      <c r="K26" s="724">
        <v>4</v>
      </c>
      <c r="L26" s="424">
        <v>4</v>
      </c>
      <c r="M26" s="421">
        <v>4</v>
      </c>
    </row>
    <row r="27" spans="1:18" s="1" customFormat="1" ht="16.5" customHeight="1" x14ac:dyDescent="0.35">
      <c r="A27" s="1280"/>
      <c r="B27" s="1319"/>
      <c r="C27" s="1325"/>
      <c r="D27" s="1287"/>
      <c r="E27" s="182"/>
      <c r="F27" s="1169" t="s">
        <v>266</v>
      </c>
      <c r="G27" s="1170">
        <v>150</v>
      </c>
      <c r="H27" s="1171">
        <v>150</v>
      </c>
      <c r="I27" s="1172">
        <v>150</v>
      </c>
      <c r="J27" s="1009" t="s">
        <v>200</v>
      </c>
      <c r="K27" s="293">
        <v>2</v>
      </c>
      <c r="L27" s="273">
        <v>2</v>
      </c>
      <c r="M27" s="694">
        <v>2</v>
      </c>
    </row>
    <row r="28" spans="1:18" s="1" customFormat="1" ht="15" customHeight="1" x14ac:dyDescent="0.35">
      <c r="A28" s="1280"/>
      <c r="B28" s="1319"/>
      <c r="C28" s="1325"/>
      <c r="D28" s="1512"/>
      <c r="E28" s="72"/>
      <c r="F28" s="1088" t="s">
        <v>263</v>
      </c>
      <c r="G28" s="1173">
        <v>76.2</v>
      </c>
      <c r="H28" s="1174">
        <v>76.2</v>
      </c>
      <c r="I28" s="1175">
        <v>76.2</v>
      </c>
      <c r="J28" s="1010" t="s">
        <v>69</v>
      </c>
      <c r="K28" s="293">
        <v>21</v>
      </c>
      <c r="L28" s="273">
        <v>21</v>
      </c>
      <c r="M28" s="694">
        <v>21</v>
      </c>
    </row>
    <row r="29" spans="1:18" s="1" customFormat="1" ht="15" customHeight="1" x14ac:dyDescent="0.35">
      <c r="A29" s="1280"/>
      <c r="B29" s="1319"/>
      <c r="C29" s="1325"/>
      <c r="D29" s="1512"/>
      <c r="E29" s="69"/>
      <c r="F29" s="1176"/>
      <c r="G29" s="1177"/>
      <c r="H29" s="1178"/>
      <c r="I29" s="1150"/>
      <c r="J29" s="1011" t="s">
        <v>124</v>
      </c>
      <c r="K29" s="730">
        <v>50</v>
      </c>
      <c r="L29" s="749">
        <v>50</v>
      </c>
      <c r="M29" s="750">
        <v>50</v>
      </c>
    </row>
    <row r="30" spans="1:18" s="1" customFormat="1" ht="27.75" customHeight="1" x14ac:dyDescent="0.35">
      <c r="A30" s="1280"/>
      <c r="B30" s="1319"/>
      <c r="C30" s="1325"/>
      <c r="D30" s="1512"/>
      <c r="E30" s="72"/>
      <c r="F30" s="1092"/>
      <c r="G30" s="1095"/>
      <c r="H30" s="1065"/>
      <c r="I30" s="1066"/>
      <c r="J30" s="1006" t="s">
        <v>180</v>
      </c>
      <c r="K30" s="761">
        <v>1417</v>
      </c>
      <c r="L30" s="318">
        <v>1417</v>
      </c>
      <c r="M30" s="447">
        <v>1417</v>
      </c>
    </row>
    <row r="31" spans="1:18" s="1" customFormat="1" ht="54" customHeight="1" x14ac:dyDescent="0.35">
      <c r="A31" s="11"/>
      <c r="B31" s="1206"/>
      <c r="C31" s="1227"/>
      <c r="D31" s="1216" t="s">
        <v>98</v>
      </c>
      <c r="E31" s="339" t="s">
        <v>160</v>
      </c>
      <c r="F31" s="1055" t="s">
        <v>254</v>
      </c>
      <c r="G31" s="1056">
        <v>54.3</v>
      </c>
      <c r="H31" s="1075">
        <v>74.3</v>
      </c>
      <c r="I31" s="1082">
        <v>75.8</v>
      </c>
      <c r="J31" s="1256" t="s">
        <v>103</v>
      </c>
      <c r="K31" s="1243" t="s">
        <v>221</v>
      </c>
      <c r="L31" s="1252" t="s">
        <v>221</v>
      </c>
      <c r="M31" s="1255" t="s">
        <v>221</v>
      </c>
    </row>
    <row r="32" spans="1:18" s="1" customFormat="1" ht="18.75" customHeight="1" x14ac:dyDescent="0.35">
      <c r="A32" s="11"/>
      <c r="B32" s="1206"/>
      <c r="C32" s="1227"/>
      <c r="D32" s="1528" t="s">
        <v>217</v>
      </c>
      <c r="E32" s="69"/>
      <c r="F32" s="1179" t="s">
        <v>254</v>
      </c>
      <c r="G32" s="1102">
        <f>153.7-53.7</f>
        <v>99.999999999999986</v>
      </c>
      <c r="H32" s="1103">
        <f>153.7-53.7</f>
        <v>99.999999999999986</v>
      </c>
      <c r="I32" s="1134">
        <f>154.9-53.7</f>
        <v>101.2</v>
      </c>
      <c r="J32" s="1005" t="s">
        <v>245</v>
      </c>
      <c r="K32" s="914">
        <v>200</v>
      </c>
      <c r="L32" s="744">
        <v>200</v>
      </c>
      <c r="M32" s="731">
        <v>200</v>
      </c>
    </row>
    <row r="33" spans="1:13" s="1" customFormat="1" ht="28.4" customHeight="1" x14ac:dyDescent="0.35">
      <c r="A33" s="11"/>
      <c r="B33" s="1206"/>
      <c r="C33" s="1227"/>
      <c r="D33" s="1315"/>
      <c r="E33" s="69"/>
      <c r="F33" s="24"/>
      <c r="G33" s="194"/>
      <c r="H33" s="107"/>
      <c r="I33" s="374"/>
      <c r="J33" s="1006" t="s">
        <v>106</v>
      </c>
      <c r="K33" s="745" t="s">
        <v>214</v>
      </c>
      <c r="L33" s="744">
        <v>1</v>
      </c>
      <c r="M33" s="731">
        <v>1</v>
      </c>
    </row>
    <row r="34" spans="1:13" s="1" customFormat="1" ht="16.399999999999999" customHeight="1" x14ac:dyDescent="0.35">
      <c r="A34" s="11"/>
      <c r="B34" s="1206"/>
      <c r="C34" s="1227"/>
      <c r="D34" s="1217"/>
      <c r="E34" s="69"/>
      <c r="F34" s="1215"/>
      <c r="G34" s="196"/>
      <c r="H34" s="109"/>
      <c r="I34" s="180"/>
      <c r="J34" s="894" t="s">
        <v>122</v>
      </c>
      <c r="K34" s="914">
        <v>18</v>
      </c>
      <c r="L34" s="747">
        <v>18</v>
      </c>
      <c r="M34" s="1027">
        <v>18</v>
      </c>
    </row>
    <row r="35" spans="1:13" s="1" customFormat="1" ht="26.9" customHeight="1" x14ac:dyDescent="0.35">
      <c r="A35" s="1196"/>
      <c r="B35" s="1206"/>
      <c r="C35" s="1198"/>
      <c r="D35" s="1286" t="s">
        <v>128</v>
      </c>
      <c r="E35" s="331" t="s">
        <v>109</v>
      </c>
      <c r="F35" s="1258" t="s">
        <v>254</v>
      </c>
      <c r="G35" s="1047">
        <f>51-5</f>
        <v>46</v>
      </c>
      <c r="H35" s="1126">
        <f>51-5</f>
        <v>46</v>
      </c>
      <c r="I35" s="1127">
        <f>51-5</f>
        <v>46</v>
      </c>
      <c r="J35" s="398" t="s">
        <v>276</v>
      </c>
      <c r="K35" s="1031" t="s">
        <v>233</v>
      </c>
      <c r="L35" s="1030" t="s">
        <v>233</v>
      </c>
      <c r="M35" s="788" t="s">
        <v>233</v>
      </c>
    </row>
    <row r="36" spans="1:13" s="1" customFormat="1" ht="27.75" customHeight="1" x14ac:dyDescent="0.35">
      <c r="A36" s="1196"/>
      <c r="B36" s="1197"/>
      <c r="C36" s="1198"/>
      <c r="D36" s="1287"/>
      <c r="E36" s="678" t="s">
        <v>160</v>
      </c>
      <c r="F36" s="1259"/>
      <c r="G36" s="1128"/>
      <c r="H36" s="1129"/>
      <c r="I36" s="1130"/>
      <c r="J36" s="1006" t="s">
        <v>158</v>
      </c>
      <c r="K36" s="1032">
        <v>1</v>
      </c>
      <c r="L36" s="739">
        <v>1</v>
      </c>
      <c r="M36" s="740">
        <v>1</v>
      </c>
    </row>
    <row r="37" spans="1:13" s="1" customFormat="1" ht="26.9" customHeight="1" x14ac:dyDescent="0.35">
      <c r="A37" s="1196"/>
      <c r="B37" s="1197"/>
      <c r="C37" s="1198"/>
      <c r="D37" s="1287"/>
      <c r="E37" s="662"/>
      <c r="F37" s="1076" t="s">
        <v>254</v>
      </c>
      <c r="G37" s="1131">
        <v>88</v>
      </c>
      <c r="H37" s="1132">
        <v>88</v>
      </c>
      <c r="I37" s="1133">
        <v>88</v>
      </c>
      <c r="J37" s="1009" t="s">
        <v>231</v>
      </c>
      <c r="K37" s="1028" t="s">
        <v>216</v>
      </c>
      <c r="L37" s="1029" t="s">
        <v>216</v>
      </c>
      <c r="M37" s="1026" t="s">
        <v>216</v>
      </c>
    </row>
    <row r="38" spans="1:13" s="1" customFormat="1" ht="20.25" customHeight="1" x14ac:dyDescent="0.35">
      <c r="A38" s="1280"/>
      <c r="B38" s="1319"/>
      <c r="C38" s="1401"/>
      <c r="D38" s="1286" t="s">
        <v>277</v>
      </c>
      <c r="E38" s="1222" t="s">
        <v>160</v>
      </c>
      <c r="F38" s="1258" t="s">
        <v>254</v>
      </c>
      <c r="G38" s="1056">
        <v>166.4</v>
      </c>
      <c r="H38" s="1057">
        <v>166.4</v>
      </c>
      <c r="I38" s="1089">
        <v>166.4</v>
      </c>
      <c r="J38" s="1014" t="s">
        <v>127</v>
      </c>
      <c r="K38" s="251">
        <v>1</v>
      </c>
      <c r="L38" s="257">
        <v>1</v>
      </c>
      <c r="M38" s="720">
        <v>1</v>
      </c>
    </row>
    <row r="39" spans="1:13" s="1" customFormat="1" ht="19.5" customHeight="1" x14ac:dyDescent="0.35">
      <c r="A39" s="1280"/>
      <c r="B39" s="1319"/>
      <c r="C39" s="1401"/>
      <c r="D39" s="1287"/>
      <c r="E39" s="356"/>
      <c r="F39" s="1088"/>
      <c r="G39" s="1060"/>
      <c r="H39" s="1089"/>
      <c r="I39" s="1089"/>
      <c r="J39" s="1011" t="s">
        <v>278</v>
      </c>
      <c r="K39" s="721">
        <v>56</v>
      </c>
      <c r="L39" s="721">
        <v>56</v>
      </c>
      <c r="M39" s="720">
        <v>56</v>
      </c>
    </row>
    <row r="40" spans="1:13" s="1" customFormat="1" ht="17.25" customHeight="1" x14ac:dyDescent="0.35">
      <c r="A40" s="1280"/>
      <c r="B40" s="1319"/>
      <c r="C40" s="1401"/>
      <c r="D40" s="1287"/>
      <c r="E40" s="356"/>
      <c r="F40" s="1088"/>
      <c r="G40" s="1089"/>
      <c r="H40" s="1061"/>
      <c r="I40" s="1062"/>
      <c r="J40" s="1011" t="s">
        <v>181</v>
      </c>
      <c r="K40" s="721">
        <v>50</v>
      </c>
      <c r="L40" s="721">
        <v>50</v>
      </c>
      <c r="M40" s="720">
        <v>50</v>
      </c>
    </row>
    <row r="41" spans="1:13" s="1" customFormat="1" ht="28.5" customHeight="1" x14ac:dyDescent="0.35">
      <c r="A41" s="1280"/>
      <c r="B41" s="1319"/>
      <c r="C41" s="1401"/>
      <c r="D41" s="1287"/>
      <c r="E41" s="356"/>
      <c r="F41" s="1088"/>
      <c r="G41" s="1089"/>
      <c r="H41" s="1089"/>
      <c r="I41" s="1062"/>
      <c r="J41" s="1015" t="s">
        <v>177</v>
      </c>
      <c r="K41" s="721">
        <v>440</v>
      </c>
      <c r="L41" s="721">
        <v>440</v>
      </c>
      <c r="M41" s="720">
        <v>440</v>
      </c>
    </row>
    <row r="42" spans="1:13" s="1" customFormat="1" ht="27.65" customHeight="1" x14ac:dyDescent="0.35">
      <c r="A42" s="1280"/>
      <c r="B42" s="1319"/>
      <c r="C42" s="1401"/>
      <c r="D42" s="1287"/>
      <c r="E42" s="356"/>
      <c r="F42" s="1088"/>
      <c r="G42" s="1060"/>
      <c r="H42" s="1061"/>
      <c r="I42" s="1134"/>
      <c r="J42" s="1006" t="s">
        <v>85</v>
      </c>
      <c r="K42" s="759">
        <v>81</v>
      </c>
      <c r="L42" s="759">
        <v>81</v>
      </c>
      <c r="M42" s="760">
        <v>81</v>
      </c>
    </row>
    <row r="43" spans="1:13" s="1" customFormat="1" ht="18" customHeight="1" x14ac:dyDescent="0.35">
      <c r="A43" s="1280"/>
      <c r="B43" s="1319"/>
      <c r="C43" s="1401"/>
      <c r="D43" s="1287"/>
      <c r="E43" s="356"/>
      <c r="F43" s="1088"/>
      <c r="G43" s="1095"/>
      <c r="H43" s="1065"/>
      <c r="I43" s="1134"/>
      <c r="J43" s="1010" t="s">
        <v>92</v>
      </c>
      <c r="K43" s="293">
        <v>3</v>
      </c>
      <c r="L43" s="293">
        <v>3</v>
      </c>
      <c r="M43" s="694">
        <v>3</v>
      </c>
    </row>
    <row r="44" spans="1:13" s="1" customFormat="1" ht="42" customHeight="1" x14ac:dyDescent="0.35">
      <c r="A44" s="1196"/>
      <c r="B44" s="1197"/>
      <c r="C44" s="1227"/>
      <c r="D44" s="1204" t="s">
        <v>89</v>
      </c>
      <c r="E44" s="1245" t="s">
        <v>160</v>
      </c>
      <c r="F44" s="1135" t="s">
        <v>254</v>
      </c>
      <c r="G44" s="1095">
        <f>100-30</f>
        <v>70</v>
      </c>
      <c r="H44" s="1064">
        <f>100-30</f>
        <v>70</v>
      </c>
      <c r="I44" s="1136">
        <f>100-30</f>
        <v>70</v>
      </c>
      <c r="J44" s="1213" t="s">
        <v>21</v>
      </c>
      <c r="K44" s="879">
        <v>130</v>
      </c>
      <c r="L44" s="879">
        <v>130</v>
      </c>
      <c r="M44" s="880">
        <v>130</v>
      </c>
    </row>
    <row r="45" spans="1:13" s="1" customFormat="1" ht="21.65" customHeight="1" x14ac:dyDescent="0.35">
      <c r="A45" s="1196"/>
      <c r="B45" s="1206"/>
      <c r="C45" s="1198"/>
      <c r="D45" s="1286" t="s">
        <v>24</v>
      </c>
      <c r="E45" s="357" t="s">
        <v>160</v>
      </c>
      <c r="F45" s="1258" t="s">
        <v>254</v>
      </c>
      <c r="G45" s="1056">
        <v>23.6</v>
      </c>
      <c r="H45" s="1057">
        <v>25.1</v>
      </c>
      <c r="I45" s="1083">
        <v>25.1</v>
      </c>
      <c r="J45" s="1514" t="s">
        <v>25</v>
      </c>
      <c r="K45" s="330">
        <v>19</v>
      </c>
      <c r="L45" s="424">
        <v>19</v>
      </c>
      <c r="M45" s="421">
        <v>19</v>
      </c>
    </row>
    <row r="46" spans="1:13" s="1" customFormat="1" ht="21.65" customHeight="1" x14ac:dyDescent="0.35">
      <c r="A46" s="11"/>
      <c r="B46" s="1206"/>
      <c r="C46" s="1198"/>
      <c r="D46" s="1309"/>
      <c r="E46" s="358"/>
      <c r="F46" s="1092"/>
      <c r="G46" s="1095"/>
      <c r="H46" s="1089"/>
      <c r="I46" s="1066"/>
      <c r="J46" s="1538"/>
      <c r="K46" s="494"/>
      <c r="L46" s="476"/>
      <c r="M46" s="1254"/>
    </row>
    <row r="47" spans="1:13" s="1" customFormat="1" ht="15.75" customHeight="1" x14ac:dyDescent="0.35">
      <c r="A47" s="11"/>
      <c r="B47" s="1197"/>
      <c r="C47" s="1227"/>
      <c r="D47" s="1334" t="s">
        <v>110</v>
      </c>
      <c r="E47" s="357" t="s">
        <v>160</v>
      </c>
      <c r="F47" s="1113" t="s">
        <v>254</v>
      </c>
      <c r="G47" s="1056">
        <f>56.9-16.9</f>
        <v>40</v>
      </c>
      <c r="H47" s="1137">
        <v>56.9</v>
      </c>
      <c r="I47" s="1058">
        <v>56.9</v>
      </c>
      <c r="J47" s="1213" t="s">
        <v>111</v>
      </c>
      <c r="K47" s="724">
        <v>33</v>
      </c>
      <c r="L47" s="424">
        <v>55</v>
      </c>
      <c r="M47" s="421">
        <v>55</v>
      </c>
    </row>
    <row r="48" spans="1:13" s="1" customFormat="1" ht="15.75" customHeight="1" x14ac:dyDescent="0.35">
      <c r="A48" s="11"/>
      <c r="B48" s="1197"/>
      <c r="C48" s="1227"/>
      <c r="D48" s="1335"/>
      <c r="E48" s="1246" t="s">
        <v>109</v>
      </c>
      <c r="F48" s="1114"/>
      <c r="G48" s="1109"/>
      <c r="H48" s="1138"/>
      <c r="I48" s="1139"/>
      <c r="J48" s="1257"/>
      <c r="K48" s="494"/>
      <c r="L48" s="476"/>
      <c r="M48" s="1254"/>
    </row>
    <row r="49" spans="1:18" s="1" customFormat="1" ht="29.25" customHeight="1" x14ac:dyDescent="0.35">
      <c r="A49" s="11"/>
      <c r="B49" s="1197"/>
      <c r="C49" s="1227"/>
      <c r="D49" s="1204" t="s">
        <v>125</v>
      </c>
      <c r="E49" s="1245" t="s">
        <v>160</v>
      </c>
      <c r="F49" s="1258" t="s">
        <v>254</v>
      </c>
      <c r="G49" s="1056">
        <v>20</v>
      </c>
      <c r="H49" s="1061"/>
      <c r="I49" s="1134">
        <v>20</v>
      </c>
      <c r="J49" s="1247" t="s">
        <v>239</v>
      </c>
      <c r="K49" s="726">
        <v>1</v>
      </c>
      <c r="L49" s="257"/>
      <c r="M49" s="421">
        <v>1</v>
      </c>
    </row>
    <row r="50" spans="1:18" s="1" customFormat="1" ht="41.25" customHeight="1" x14ac:dyDescent="0.35">
      <c r="A50" s="11"/>
      <c r="B50" s="1197"/>
      <c r="C50" s="1227"/>
      <c r="D50" s="182"/>
      <c r="E50" s="393"/>
      <c r="F50" s="1140"/>
      <c r="G50" s="1141"/>
      <c r="H50" s="1142"/>
      <c r="I50" s="1143"/>
      <c r="J50" s="894" t="s">
        <v>240</v>
      </c>
      <c r="K50" s="727">
        <v>1</v>
      </c>
      <c r="L50" s="728"/>
      <c r="M50" s="729">
        <v>1</v>
      </c>
      <c r="N50" s="3"/>
    </row>
    <row r="51" spans="1:18" s="1" customFormat="1" ht="43.5" customHeight="1" x14ac:dyDescent="0.35">
      <c r="A51" s="11"/>
      <c r="B51" s="1197"/>
      <c r="C51" s="1227"/>
      <c r="D51" s="1204" t="s">
        <v>126</v>
      </c>
      <c r="E51" s="359" t="s">
        <v>160</v>
      </c>
      <c r="F51" s="1113" t="s">
        <v>254</v>
      </c>
      <c r="G51" s="1144">
        <v>37.200000000000003</v>
      </c>
      <c r="H51" s="1145">
        <v>37.200000000000003</v>
      </c>
      <c r="I51" s="1146">
        <v>37.200000000000003</v>
      </c>
      <c r="J51" s="1013" t="s">
        <v>129</v>
      </c>
      <c r="K51" s="724">
        <v>108</v>
      </c>
      <c r="L51" s="424">
        <v>108</v>
      </c>
      <c r="M51" s="764">
        <v>108</v>
      </c>
      <c r="N51" s="189"/>
    </row>
    <row r="52" spans="1:18" s="1" customFormat="1" ht="15.75" customHeight="1" x14ac:dyDescent="0.35">
      <c r="A52" s="11"/>
      <c r="B52" s="1197"/>
      <c r="C52" s="1227"/>
      <c r="D52" s="1286" t="s">
        <v>146</v>
      </c>
      <c r="E52" s="1222" t="s">
        <v>160</v>
      </c>
      <c r="F52" s="1258" t="s">
        <v>258</v>
      </c>
      <c r="G52" s="1060">
        <v>3</v>
      </c>
      <c r="H52" s="1147"/>
      <c r="I52" s="1148"/>
      <c r="J52" s="894" t="s">
        <v>235</v>
      </c>
      <c r="K52" s="251">
        <v>1</v>
      </c>
      <c r="L52" s="257"/>
      <c r="M52" s="720"/>
      <c r="N52" s="189"/>
    </row>
    <row r="53" spans="1:18" s="1" customFormat="1" ht="15.75" customHeight="1" x14ac:dyDescent="0.35">
      <c r="A53" s="11"/>
      <c r="B53" s="1197"/>
      <c r="C53" s="1227"/>
      <c r="D53" s="1287"/>
      <c r="E53" s="678"/>
      <c r="F53" s="1149"/>
      <c r="G53" s="1150"/>
      <c r="H53" s="1151"/>
      <c r="I53" s="1152"/>
      <c r="J53" s="799" t="s">
        <v>242</v>
      </c>
      <c r="K53" s="896">
        <v>1</v>
      </c>
      <c r="L53" s="1033"/>
      <c r="M53" s="871"/>
      <c r="N53" s="189"/>
    </row>
    <row r="54" spans="1:18" s="1" customFormat="1" ht="23.4" customHeight="1" x14ac:dyDescent="0.35">
      <c r="A54" s="11"/>
      <c r="B54" s="1197"/>
      <c r="C54" s="1227"/>
      <c r="D54" s="1233" t="s">
        <v>218</v>
      </c>
      <c r="E54" s="359" t="s">
        <v>160</v>
      </c>
      <c r="F54" s="1153" t="s">
        <v>254</v>
      </c>
      <c r="G54" s="1154">
        <v>89.6</v>
      </c>
      <c r="H54" s="1155"/>
      <c r="I54" s="1136"/>
      <c r="J54" s="1013" t="s">
        <v>230</v>
      </c>
      <c r="K54" s="495">
        <v>1</v>
      </c>
      <c r="L54" s="495"/>
      <c r="M54" s="665"/>
    </row>
    <row r="55" spans="1:18" s="1" customFormat="1" ht="16.5" customHeight="1" thickBot="1" x14ac:dyDescent="0.4">
      <c r="A55" s="12"/>
      <c r="B55" s="1207"/>
      <c r="C55" s="96"/>
      <c r="D55" s="165"/>
      <c r="E55" s="360"/>
      <c r="F55" s="140" t="s">
        <v>31</v>
      </c>
      <c r="G55" s="460">
        <f>+G16+G17+G18+G19+G20+G21</f>
        <v>14633.5</v>
      </c>
      <c r="H55" s="507">
        <f t="shared" ref="H55:I55" si="6">+H16+H17+H18+H19+H20+H21</f>
        <v>14438.9</v>
      </c>
      <c r="I55" s="507">
        <f t="shared" si="6"/>
        <v>14358.1</v>
      </c>
      <c r="J55" s="1024"/>
      <c r="K55" s="253"/>
      <c r="L55" s="477"/>
      <c r="M55" s="246"/>
    </row>
    <row r="56" spans="1:18" s="1" customFormat="1" ht="37.5" customHeight="1" x14ac:dyDescent="0.35">
      <c r="A56" s="1291" t="s">
        <v>7</v>
      </c>
      <c r="B56" s="1293" t="s">
        <v>7</v>
      </c>
      <c r="C56" s="1344" t="s">
        <v>12</v>
      </c>
      <c r="D56" s="1235" t="s">
        <v>155</v>
      </c>
      <c r="E56" s="362" t="s">
        <v>160</v>
      </c>
      <c r="F56" s="144" t="s">
        <v>10</v>
      </c>
      <c r="G56" s="841">
        <v>369.1</v>
      </c>
      <c r="H56" s="842">
        <v>369.1</v>
      </c>
      <c r="I56" s="843">
        <v>369.1</v>
      </c>
      <c r="J56" s="297" t="s">
        <v>156</v>
      </c>
      <c r="K56" s="256">
        <v>11</v>
      </c>
      <c r="L56" s="262">
        <v>11</v>
      </c>
      <c r="M56" s="249">
        <v>11</v>
      </c>
    </row>
    <row r="57" spans="1:18" s="1" customFormat="1" ht="15.75" customHeight="1" thickBot="1" x14ac:dyDescent="0.4">
      <c r="A57" s="1292"/>
      <c r="B57" s="1294"/>
      <c r="C57" s="1345"/>
      <c r="D57" s="169"/>
      <c r="E57" s="361"/>
      <c r="F57" s="141" t="s">
        <v>31</v>
      </c>
      <c r="G57" s="204">
        <f>SUM(G56:G56)</f>
        <v>369.1</v>
      </c>
      <c r="H57" s="199">
        <f>SUM(H56:H56)</f>
        <v>369.1</v>
      </c>
      <c r="I57" s="312">
        <f>SUM(I56:I56)</f>
        <v>369.1</v>
      </c>
      <c r="J57" s="508"/>
      <c r="K57" s="255"/>
      <c r="L57" s="261"/>
      <c r="M57" s="248"/>
    </row>
    <row r="58" spans="1:18" s="1" customFormat="1" ht="28.4" customHeight="1" x14ac:dyDescent="0.35">
      <c r="A58" s="1291" t="s">
        <v>7</v>
      </c>
      <c r="B58" s="1293" t="s">
        <v>7</v>
      </c>
      <c r="C58" s="1344" t="s">
        <v>15</v>
      </c>
      <c r="D58" s="1235" t="s">
        <v>33</v>
      </c>
      <c r="E58" s="362" t="s">
        <v>160</v>
      </c>
      <c r="F58" s="144" t="s">
        <v>10</v>
      </c>
      <c r="G58" s="336">
        <v>20</v>
      </c>
      <c r="H58" s="709">
        <v>20</v>
      </c>
      <c r="I58" s="709">
        <v>20</v>
      </c>
      <c r="J58" s="297"/>
      <c r="K58" s="256"/>
      <c r="L58" s="262"/>
      <c r="M58" s="249"/>
    </row>
    <row r="59" spans="1:18" s="1" customFormat="1" ht="15.75" customHeight="1" thickBot="1" x14ac:dyDescent="0.4">
      <c r="A59" s="1292"/>
      <c r="B59" s="1294"/>
      <c r="C59" s="1345"/>
      <c r="D59" s="169"/>
      <c r="E59" s="361"/>
      <c r="F59" s="141" t="s">
        <v>31</v>
      </c>
      <c r="G59" s="460">
        <f t="shared" ref="G59:I59" si="7">SUM(G58:G58)</f>
        <v>20</v>
      </c>
      <c r="H59" s="507">
        <f t="shared" si="7"/>
        <v>20</v>
      </c>
      <c r="I59" s="312">
        <f t="shared" si="7"/>
        <v>20</v>
      </c>
      <c r="J59" s="508"/>
      <c r="K59" s="255"/>
      <c r="L59" s="261"/>
      <c r="M59" s="248"/>
    </row>
    <row r="60" spans="1:18" s="1" customFormat="1" ht="28.5" customHeight="1" x14ac:dyDescent="0.35">
      <c r="A60" s="1199" t="s">
        <v>7</v>
      </c>
      <c r="B60" s="56" t="s">
        <v>7</v>
      </c>
      <c r="C60" s="97" t="s">
        <v>16</v>
      </c>
      <c r="D60" s="1210" t="s">
        <v>34</v>
      </c>
      <c r="E60" s="363"/>
      <c r="F60" s="144" t="s">
        <v>10</v>
      </c>
      <c r="G60" s="438">
        <v>209.3</v>
      </c>
      <c r="H60" s="112">
        <v>209.3</v>
      </c>
      <c r="I60" s="443">
        <v>209.3</v>
      </c>
      <c r="J60" s="506"/>
      <c r="K60" s="256"/>
      <c r="L60" s="262"/>
      <c r="M60" s="250"/>
      <c r="O60" s="1150" t="s">
        <v>10</v>
      </c>
      <c r="P60" s="1182">
        <f>+G61+G64+G66+G70</f>
        <v>209.3</v>
      </c>
      <c r="Q60" s="1182">
        <f t="shared" ref="Q60:R60" si="8">+H61+H64+H66+H70</f>
        <v>209.3</v>
      </c>
      <c r="R60" s="1182">
        <f t="shared" si="8"/>
        <v>209.3</v>
      </c>
    </row>
    <row r="61" spans="1:18" s="1" customFormat="1" ht="15.75" customHeight="1" x14ac:dyDescent="0.35">
      <c r="A61" s="1196"/>
      <c r="B61" s="13"/>
      <c r="C61" s="98"/>
      <c r="D61" s="1286" t="s">
        <v>73</v>
      </c>
      <c r="E61" s="364" t="s">
        <v>101</v>
      </c>
      <c r="F61" s="1258" t="s">
        <v>254</v>
      </c>
      <c r="G61" s="1089">
        <v>84</v>
      </c>
      <c r="H61" s="1089">
        <v>84</v>
      </c>
      <c r="I61" s="1089">
        <v>84</v>
      </c>
      <c r="J61" s="1514" t="s">
        <v>244</v>
      </c>
      <c r="K61" s="422">
        <v>3</v>
      </c>
      <c r="L61" s="424">
        <v>3</v>
      </c>
      <c r="M61" s="90">
        <v>3</v>
      </c>
      <c r="O61" s="1150"/>
      <c r="P61" s="1182">
        <f>+P60-G72</f>
        <v>0</v>
      </c>
      <c r="Q61" s="1182">
        <f t="shared" ref="Q61:R61" si="9">+Q60-H72</f>
        <v>0</v>
      </c>
      <c r="R61" s="1182">
        <f t="shared" si="9"/>
        <v>0</v>
      </c>
    </row>
    <row r="62" spans="1:18" s="1" customFormat="1" ht="30.65" customHeight="1" x14ac:dyDescent="0.35">
      <c r="A62" s="1196"/>
      <c r="B62" s="13"/>
      <c r="C62" s="98"/>
      <c r="D62" s="1510"/>
      <c r="E62" s="365" t="s">
        <v>160</v>
      </c>
      <c r="F62" s="1088"/>
      <c r="G62" s="1097"/>
      <c r="H62" s="1040"/>
      <c r="I62" s="1098"/>
      <c r="J62" s="1515"/>
      <c r="K62" s="423"/>
      <c r="L62" s="425"/>
      <c r="M62" s="263"/>
    </row>
    <row r="63" spans="1:18" s="1" customFormat="1" ht="39.9" customHeight="1" x14ac:dyDescent="0.35">
      <c r="A63" s="1196"/>
      <c r="B63" s="13"/>
      <c r="C63" s="98"/>
      <c r="D63" s="1205"/>
      <c r="E63" s="89"/>
      <c r="F63" s="1259"/>
      <c r="G63" s="1097"/>
      <c r="H63" s="1100"/>
      <c r="I63" s="1041"/>
      <c r="J63" s="906" t="s">
        <v>243</v>
      </c>
      <c r="K63" s="252"/>
      <c r="L63" s="258"/>
      <c r="M63" s="244"/>
    </row>
    <row r="64" spans="1:18" s="1" customFormat="1" ht="15" customHeight="1" x14ac:dyDescent="0.35">
      <c r="A64" s="1196"/>
      <c r="B64" s="13"/>
      <c r="C64" s="98"/>
      <c r="D64" s="1287"/>
      <c r="E64" s="182" t="s">
        <v>109</v>
      </c>
      <c r="F64" s="1101" t="s">
        <v>254</v>
      </c>
      <c r="G64" s="1102">
        <v>50</v>
      </c>
      <c r="H64" s="1103">
        <v>50</v>
      </c>
      <c r="I64" s="1081">
        <v>50</v>
      </c>
      <c r="J64" s="489" t="s">
        <v>137</v>
      </c>
      <c r="K64" s="536"/>
      <c r="L64" s="537"/>
      <c r="M64" s="430"/>
    </row>
    <row r="65" spans="1:21" s="1" customFormat="1" ht="15.75" customHeight="1" x14ac:dyDescent="0.35">
      <c r="A65" s="1196"/>
      <c r="B65" s="13"/>
      <c r="C65" s="98"/>
      <c r="D65" s="1309"/>
      <c r="E65" s="366"/>
      <c r="F65" s="1092"/>
      <c r="G65" s="1085"/>
      <c r="H65" s="1039"/>
      <c r="I65" s="1039"/>
      <c r="J65" s="519"/>
      <c r="K65" s="268"/>
      <c r="L65" s="272"/>
      <c r="M65" s="264"/>
    </row>
    <row r="66" spans="1:21" s="1" customFormat="1" ht="30" customHeight="1" x14ac:dyDescent="0.35">
      <c r="A66" s="1196"/>
      <c r="B66" s="13"/>
      <c r="C66" s="98"/>
      <c r="D66" s="1286" t="s">
        <v>279</v>
      </c>
      <c r="E66" s="367" t="s">
        <v>101</v>
      </c>
      <c r="F66" s="1258" t="s">
        <v>254</v>
      </c>
      <c r="G66" s="1104">
        <v>52.9</v>
      </c>
      <c r="H66" s="1105">
        <v>52.9</v>
      </c>
      <c r="I66" s="1105">
        <v>52.9</v>
      </c>
      <c r="J66" s="1231" t="s">
        <v>35</v>
      </c>
      <c r="K66" s="251">
        <v>9</v>
      </c>
      <c r="L66" s="257">
        <v>9</v>
      </c>
      <c r="M66" s="875">
        <v>9</v>
      </c>
      <c r="N66" s="189"/>
    </row>
    <row r="67" spans="1:21" s="1" customFormat="1" ht="43.4" customHeight="1" x14ac:dyDescent="0.35">
      <c r="A67" s="1196"/>
      <c r="B67" s="13"/>
      <c r="C67" s="99"/>
      <c r="D67" s="1510"/>
      <c r="E67" s="182" t="s">
        <v>160</v>
      </c>
      <c r="F67" s="1106"/>
      <c r="G67" s="1107"/>
      <c r="H67" s="1108"/>
      <c r="I67" s="1108"/>
      <c r="J67" s="386" t="s">
        <v>93</v>
      </c>
      <c r="K67" s="269">
        <v>22</v>
      </c>
      <c r="L67" s="273">
        <v>22</v>
      </c>
      <c r="M67" s="694">
        <v>22</v>
      </c>
      <c r="N67" s="189"/>
    </row>
    <row r="68" spans="1:21" s="1" customFormat="1" ht="42.75" customHeight="1" x14ac:dyDescent="0.35">
      <c r="A68" s="1196"/>
      <c r="B68" s="13"/>
      <c r="C68" s="99"/>
      <c r="D68" s="1510"/>
      <c r="E68" s="182" t="s">
        <v>109</v>
      </c>
      <c r="F68" s="1106"/>
      <c r="G68" s="1109"/>
      <c r="H68" s="1110"/>
      <c r="I68" s="1111"/>
      <c r="J68" s="386" t="s">
        <v>95</v>
      </c>
      <c r="K68" s="269">
        <v>315</v>
      </c>
      <c r="L68" s="273">
        <v>315</v>
      </c>
      <c r="M68" s="694">
        <v>315</v>
      </c>
    </row>
    <row r="69" spans="1:21" s="1" customFormat="1" ht="55.5" customHeight="1" x14ac:dyDescent="0.35">
      <c r="A69" s="1196"/>
      <c r="B69" s="13"/>
      <c r="C69" s="99"/>
      <c r="D69" s="1510"/>
      <c r="E69" s="72"/>
      <c r="F69" s="1112"/>
      <c r="G69" s="1089"/>
      <c r="H69" s="1065"/>
      <c r="I69" s="1089"/>
      <c r="J69" s="299" t="s">
        <v>182</v>
      </c>
      <c r="K69" s="270">
        <v>350</v>
      </c>
      <c r="L69" s="274">
        <v>350</v>
      </c>
      <c r="M69" s="695">
        <v>350</v>
      </c>
    </row>
    <row r="70" spans="1:21" s="1" customFormat="1" ht="27.65" customHeight="1" x14ac:dyDescent="0.35">
      <c r="A70" s="1196"/>
      <c r="B70" s="13"/>
      <c r="C70" s="99"/>
      <c r="D70" s="1513" t="s">
        <v>99</v>
      </c>
      <c r="E70" s="331" t="s">
        <v>101</v>
      </c>
      <c r="F70" s="1113" t="s">
        <v>254</v>
      </c>
      <c r="G70" s="1083">
        <v>22.4</v>
      </c>
      <c r="H70" s="1083">
        <v>22.4</v>
      </c>
      <c r="I70" s="1083">
        <v>22.4</v>
      </c>
      <c r="J70" s="521" t="s">
        <v>96</v>
      </c>
      <c r="K70" s="271">
        <v>35</v>
      </c>
      <c r="L70" s="275">
        <v>35</v>
      </c>
      <c r="M70" s="266">
        <v>35</v>
      </c>
    </row>
    <row r="71" spans="1:21" s="1" customFormat="1" ht="27" customHeight="1" x14ac:dyDescent="0.35">
      <c r="A71" s="1196"/>
      <c r="B71" s="13"/>
      <c r="C71" s="99"/>
      <c r="D71" s="1510"/>
      <c r="E71" s="1246" t="s">
        <v>160</v>
      </c>
      <c r="F71" s="1114"/>
      <c r="G71" s="1095"/>
      <c r="H71" s="1065"/>
      <c r="I71" s="1066"/>
      <c r="J71" s="491" t="s">
        <v>102</v>
      </c>
      <c r="K71" s="428">
        <v>1</v>
      </c>
      <c r="L71" s="1250">
        <v>1</v>
      </c>
      <c r="M71" s="267">
        <v>1</v>
      </c>
    </row>
    <row r="72" spans="1:21" s="1" customFormat="1" ht="17.899999999999999" customHeight="1" thickBot="1" x14ac:dyDescent="0.4">
      <c r="A72" s="1200"/>
      <c r="B72" s="58"/>
      <c r="C72" s="1202"/>
      <c r="D72" s="165"/>
      <c r="E72" s="368"/>
      <c r="F72" s="149" t="s">
        <v>31</v>
      </c>
      <c r="G72" s="204">
        <f>+G60</f>
        <v>209.3</v>
      </c>
      <c r="H72" s="59">
        <f t="shared" ref="H72:I72" si="10">+H60</f>
        <v>209.3</v>
      </c>
      <c r="I72" s="312">
        <f t="shared" si="10"/>
        <v>209.3</v>
      </c>
      <c r="J72" s="522"/>
      <c r="K72" s="253"/>
      <c r="L72" s="259"/>
      <c r="M72" s="246"/>
    </row>
    <row r="73" spans="1:21" s="3" customFormat="1" ht="27.75" customHeight="1" x14ac:dyDescent="0.35">
      <c r="A73" s="1280" t="s">
        <v>7</v>
      </c>
      <c r="B73" s="1398" t="s">
        <v>7</v>
      </c>
      <c r="C73" s="1401" t="s">
        <v>18</v>
      </c>
      <c r="D73" s="1236" t="s">
        <v>36</v>
      </c>
      <c r="E73" s="1211" t="s">
        <v>160</v>
      </c>
      <c r="F73" s="36" t="s">
        <v>10</v>
      </c>
      <c r="G73" s="203">
        <v>4114.5</v>
      </c>
      <c r="H73" s="698">
        <v>4796.3999999999996</v>
      </c>
      <c r="I73" s="699">
        <v>4543.3</v>
      </c>
      <c r="J73" s="523" t="s">
        <v>159</v>
      </c>
      <c r="K73" s="279">
        <v>6</v>
      </c>
      <c r="L73" s="282">
        <v>7</v>
      </c>
      <c r="M73" s="276">
        <v>6</v>
      </c>
    </row>
    <row r="74" spans="1:21" s="3" customFormat="1" ht="15.75" customHeight="1" thickBot="1" x14ac:dyDescent="0.4">
      <c r="A74" s="1292"/>
      <c r="B74" s="1399"/>
      <c r="C74" s="1345"/>
      <c r="D74" s="171"/>
      <c r="E74" s="369"/>
      <c r="F74" s="150" t="s">
        <v>31</v>
      </c>
      <c r="G74" s="514">
        <f t="shared" ref="G74:I74" si="11">G73</f>
        <v>4114.5</v>
      </c>
      <c r="H74" s="509">
        <f t="shared" si="11"/>
        <v>4796.3999999999996</v>
      </c>
      <c r="I74" s="124">
        <f t="shared" si="11"/>
        <v>4543.3</v>
      </c>
      <c r="J74" s="524"/>
      <c r="K74" s="280"/>
      <c r="L74" s="283"/>
      <c r="M74" s="277"/>
    </row>
    <row r="75" spans="1:21" s="3" customFormat="1" ht="15" customHeight="1" x14ac:dyDescent="0.35">
      <c r="A75" s="1291" t="s">
        <v>7</v>
      </c>
      <c r="B75" s="1397" t="s">
        <v>7</v>
      </c>
      <c r="C75" s="1401" t="s">
        <v>19</v>
      </c>
      <c r="D75" s="1427" t="s">
        <v>37</v>
      </c>
      <c r="E75" s="1526" t="s">
        <v>160</v>
      </c>
      <c r="F75" s="390" t="s">
        <v>10</v>
      </c>
      <c r="G75" s="844">
        <v>462.9</v>
      </c>
      <c r="H75" s="845">
        <v>462.9</v>
      </c>
      <c r="I75" s="814">
        <v>462.9</v>
      </c>
      <c r="J75" s="543"/>
      <c r="K75" s="254"/>
      <c r="L75" s="260"/>
      <c r="M75" s="247"/>
      <c r="N75" s="1"/>
      <c r="O75" s="1"/>
      <c r="P75" s="1"/>
      <c r="Q75" s="1"/>
      <c r="R75" s="1"/>
      <c r="S75" s="1"/>
      <c r="T75" s="1"/>
      <c r="U75" s="1"/>
    </row>
    <row r="76" spans="1:21" s="3" customFormat="1" ht="15" customHeight="1" x14ac:dyDescent="0.35">
      <c r="A76" s="1280"/>
      <c r="B76" s="1398"/>
      <c r="C76" s="1401"/>
      <c r="D76" s="1428"/>
      <c r="E76" s="1527"/>
      <c r="F76" s="405"/>
      <c r="G76" s="756"/>
      <c r="H76" s="109"/>
      <c r="I76" s="232"/>
      <c r="J76" s="544"/>
      <c r="K76" s="252"/>
      <c r="L76" s="258"/>
      <c r="M76" s="244"/>
    </row>
    <row r="77" spans="1:21" s="3" customFormat="1" ht="15" customHeight="1" thickBot="1" x14ac:dyDescent="0.4">
      <c r="A77" s="1292"/>
      <c r="B77" s="1399"/>
      <c r="C77" s="1345"/>
      <c r="D77" s="171"/>
      <c r="E77" s="369"/>
      <c r="F77" s="149" t="s">
        <v>31</v>
      </c>
      <c r="G77" s="204">
        <f>SUM(G75:G75)</f>
        <v>462.9</v>
      </c>
      <c r="H77" s="59">
        <f>SUM(H75:H76)</f>
        <v>462.9</v>
      </c>
      <c r="I77" s="312">
        <f t="shared" ref="I77" si="12">SUM(I75:I76)</f>
        <v>462.9</v>
      </c>
      <c r="J77" s="545"/>
      <c r="K77" s="255"/>
      <c r="L77" s="261"/>
      <c r="M77" s="248"/>
    </row>
    <row r="78" spans="1:21" s="1" customFormat="1" ht="19.5" customHeight="1" x14ac:dyDescent="0.35">
      <c r="A78" s="14" t="s">
        <v>7</v>
      </c>
      <c r="B78" s="15" t="s">
        <v>7</v>
      </c>
      <c r="C78" s="101" t="s">
        <v>22</v>
      </c>
      <c r="D78" s="1427" t="s">
        <v>38</v>
      </c>
      <c r="E78" s="373" t="s">
        <v>160</v>
      </c>
      <c r="F78" s="1225" t="s">
        <v>10</v>
      </c>
      <c r="G78" s="193">
        <v>262.8</v>
      </c>
      <c r="H78" s="1070">
        <v>259.8</v>
      </c>
      <c r="I78" s="1071">
        <v>259.8</v>
      </c>
      <c r="J78" s="1072"/>
      <c r="K78" s="254"/>
      <c r="L78" s="260"/>
      <c r="M78" s="247"/>
      <c r="O78" s="1150" t="s">
        <v>10</v>
      </c>
      <c r="P78" s="1182">
        <f>+G81+G83+G84+G85+G87+G89+G91+G92</f>
        <v>262.8</v>
      </c>
      <c r="Q78" s="1182">
        <f t="shared" ref="Q78:R78" si="13">+H81+H83+H84+H85+H87+H89+H91+H92</f>
        <v>259.8</v>
      </c>
      <c r="R78" s="1182">
        <f t="shared" si="13"/>
        <v>259.8</v>
      </c>
    </row>
    <row r="79" spans="1:21" s="1" customFormat="1" ht="19.5" customHeight="1" x14ac:dyDescent="0.35">
      <c r="A79" s="8"/>
      <c r="B79" s="9"/>
      <c r="C79" s="62"/>
      <c r="D79" s="1343"/>
      <c r="E79" s="182"/>
      <c r="F79" s="294" t="s">
        <v>100</v>
      </c>
      <c r="G79" s="195">
        <v>20</v>
      </c>
      <c r="H79" s="314">
        <v>20</v>
      </c>
      <c r="I79" s="719">
        <v>20</v>
      </c>
      <c r="J79" s="1009"/>
      <c r="K79" s="252"/>
      <c r="L79" s="258"/>
      <c r="M79" s="393"/>
      <c r="O79" s="1150" t="s">
        <v>255</v>
      </c>
      <c r="P79" s="1182">
        <f>+G82</f>
        <v>20</v>
      </c>
      <c r="Q79" s="1182">
        <f t="shared" ref="Q79:R79" si="14">+H82</f>
        <v>20</v>
      </c>
      <c r="R79" s="1182">
        <f t="shared" si="14"/>
        <v>20</v>
      </c>
    </row>
    <row r="80" spans="1:21" s="1" customFormat="1" ht="19.5" customHeight="1" x14ac:dyDescent="0.35">
      <c r="A80" s="8"/>
      <c r="B80" s="9"/>
      <c r="C80" s="62"/>
      <c r="D80" s="1343"/>
      <c r="E80" s="182"/>
      <c r="F80" s="36" t="s">
        <v>77</v>
      </c>
      <c r="G80" s="200">
        <v>48.3</v>
      </c>
      <c r="H80" s="111"/>
      <c r="I80" s="180"/>
      <c r="J80" s="485"/>
      <c r="K80" s="252"/>
      <c r="L80" s="258"/>
      <c r="M80" s="244"/>
      <c r="O80" s="1150" t="s">
        <v>256</v>
      </c>
      <c r="P80" s="1182">
        <f>+G88</f>
        <v>48.3</v>
      </c>
      <c r="Q80" s="1150"/>
      <c r="R80" s="1150"/>
    </row>
    <row r="81" spans="1:18" s="1" customFormat="1" ht="15.75" customHeight="1" x14ac:dyDescent="0.35">
      <c r="A81" s="8"/>
      <c r="B81" s="9"/>
      <c r="C81" s="62"/>
      <c r="D81" s="1286" t="s">
        <v>39</v>
      </c>
      <c r="E81" s="1230"/>
      <c r="F81" s="1258" t="s">
        <v>254</v>
      </c>
      <c r="G81" s="1074">
        <v>28</v>
      </c>
      <c r="H81" s="1075">
        <v>25</v>
      </c>
      <c r="I81" s="1058">
        <v>25</v>
      </c>
      <c r="J81" s="1443" t="s">
        <v>71</v>
      </c>
      <c r="K81" s="422">
        <v>50</v>
      </c>
      <c r="L81" s="424">
        <v>50</v>
      </c>
      <c r="M81" s="90">
        <v>50</v>
      </c>
      <c r="O81" s="1150"/>
      <c r="P81" s="1182">
        <f>+P78+P79+P80</f>
        <v>331.1</v>
      </c>
      <c r="Q81" s="1182">
        <f t="shared" ref="Q81:R81" si="15">+Q78+Q79+Q80</f>
        <v>279.8</v>
      </c>
      <c r="R81" s="1182">
        <f t="shared" si="15"/>
        <v>279.8</v>
      </c>
    </row>
    <row r="82" spans="1:18" s="1" customFormat="1" ht="15.75" customHeight="1" x14ac:dyDescent="0.35">
      <c r="A82" s="8"/>
      <c r="B82" s="9"/>
      <c r="C82" s="62"/>
      <c r="D82" s="1320"/>
      <c r="E82" s="1230"/>
      <c r="F82" s="1076" t="s">
        <v>257</v>
      </c>
      <c r="G82" s="1077">
        <v>20</v>
      </c>
      <c r="H82" s="1078">
        <v>20</v>
      </c>
      <c r="I82" s="1079">
        <v>20</v>
      </c>
      <c r="J82" s="1445"/>
      <c r="K82" s="429"/>
      <c r="L82" s="1251"/>
      <c r="M82" s="245"/>
      <c r="O82" s="1150"/>
      <c r="P82" s="1182">
        <f>+P81-G96</f>
        <v>0</v>
      </c>
      <c r="Q82" s="1182">
        <f t="shared" ref="Q82:R82" si="16">+Q81-H96</f>
        <v>0</v>
      </c>
      <c r="R82" s="1182">
        <f t="shared" si="16"/>
        <v>0</v>
      </c>
    </row>
    <row r="83" spans="1:18" s="1" customFormat="1" ht="29.4" customHeight="1" x14ac:dyDescent="0.35">
      <c r="A83" s="8"/>
      <c r="B83" s="9"/>
      <c r="C83" s="62"/>
      <c r="D83" s="1209" t="s">
        <v>40</v>
      </c>
      <c r="E83" s="1230"/>
      <c r="F83" s="1080" t="s">
        <v>254</v>
      </c>
      <c r="G83" s="1074">
        <v>88</v>
      </c>
      <c r="H83" s="1075">
        <v>88</v>
      </c>
      <c r="I83" s="1081">
        <v>88</v>
      </c>
      <c r="J83" s="398" t="s">
        <v>78</v>
      </c>
      <c r="K83" s="251">
        <v>23</v>
      </c>
      <c r="L83" s="257">
        <v>23</v>
      </c>
      <c r="M83" s="243">
        <v>23</v>
      </c>
    </row>
    <row r="84" spans="1:18" s="1" customFormat="1" ht="56.15" customHeight="1" x14ac:dyDescent="0.35">
      <c r="A84" s="8"/>
      <c r="B84" s="9"/>
      <c r="C84" s="62"/>
      <c r="D84" s="1229" t="s">
        <v>41</v>
      </c>
      <c r="E84" s="1230"/>
      <c r="F84" s="1055" t="s">
        <v>254</v>
      </c>
      <c r="G84" s="1056">
        <v>90</v>
      </c>
      <c r="H84" s="1075">
        <v>90</v>
      </c>
      <c r="I84" s="1082">
        <v>90</v>
      </c>
      <c r="J84" s="1208" t="s">
        <v>79</v>
      </c>
      <c r="K84" s="422">
        <v>3</v>
      </c>
      <c r="L84" s="424">
        <v>3</v>
      </c>
      <c r="M84" s="90">
        <v>3</v>
      </c>
    </row>
    <row r="85" spans="1:18" s="1" customFormat="1" ht="19.5" customHeight="1" x14ac:dyDescent="0.35">
      <c r="A85" s="8"/>
      <c r="B85" s="9"/>
      <c r="C85" s="62"/>
      <c r="D85" s="1286" t="s">
        <v>94</v>
      </c>
      <c r="E85" s="1230"/>
      <c r="F85" s="1258" t="s">
        <v>254</v>
      </c>
      <c r="G85" s="1083">
        <v>5</v>
      </c>
      <c r="H85" s="1057">
        <v>5</v>
      </c>
      <c r="I85" s="1083">
        <v>5</v>
      </c>
      <c r="J85" s="1219" t="s">
        <v>80</v>
      </c>
      <c r="K85" s="422">
        <v>10</v>
      </c>
      <c r="L85" s="424">
        <v>10</v>
      </c>
      <c r="M85" s="90">
        <v>10</v>
      </c>
    </row>
    <row r="86" spans="1:18" s="1" customFormat="1" ht="36.65" customHeight="1" x14ac:dyDescent="0.35">
      <c r="A86" s="8"/>
      <c r="B86" s="17"/>
      <c r="C86" s="102"/>
      <c r="D86" s="1320"/>
      <c r="E86" s="370"/>
      <c r="F86" s="1084"/>
      <c r="G86" s="1085"/>
      <c r="H86" s="1039"/>
      <c r="I86" s="1086"/>
      <c r="J86" s="1220"/>
      <c r="K86" s="429"/>
      <c r="L86" s="1251"/>
      <c r="M86" s="245"/>
    </row>
    <row r="87" spans="1:18" s="1" customFormat="1" ht="27.65" customHeight="1" x14ac:dyDescent="0.35">
      <c r="A87" s="8"/>
      <c r="B87" s="17"/>
      <c r="C87" s="102"/>
      <c r="D87" s="1286" t="s">
        <v>84</v>
      </c>
      <c r="E87" s="370"/>
      <c r="F87" s="1087" t="s">
        <v>254</v>
      </c>
      <c r="G87" s="1074">
        <v>15.3</v>
      </c>
      <c r="H87" s="1075">
        <v>15.3</v>
      </c>
      <c r="I87" s="1082">
        <v>15.3</v>
      </c>
      <c r="J87" s="485" t="s">
        <v>83</v>
      </c>
      <c r="K87" s="422">
        <v>116</v>
      </c>
      <c r="L87" s="257">
        <v>116</v>
      </c>
      <c r="M87" s="90">
        <v>116</v>
      </c>
    </row>
    <row r="88" spans="1:18" s="1" customFormat="1" ht="27.65" customHeight="1" x14ac:dyDescent="0.35">
      <c r="A88" s="8"/>
      <c r="B88" s="17"/>
      <c r="C88" s="102"/>
      <c r="D88" s="1320"/>
      <c r="E88" s="370"/>
      <c r="F88" s="1088" t="s">
        <v>258</v>
      </c>
      <c r="G88" s="1089">
        <v>48.3</v>
      </c>
      <c r="H88" s="1061"/>
      <c r="I88" s="1090"/>
      <c r="J88" s="547" t="s">
        <v>249</v>
      </c>
      <c r="K88" s="270">
        <v>100</v>
      </c>
      <c r="L88" s="1249"/>
      <c r="M88" s="695"/>
    </row>
    <row r="89" spans="1:18" s="1" customFormat="1" ht="25.5" customHeight="1" x14ac:dyDescent="0.35">
      <c r="A89" s="8"/>
      <c r="B89" s="9"/>
      <c r="C89" s="102"/>
      <c r="D89" s="1424" t="s">
        <v>42</v>
      </c>
      <c r="E89" s="1230"/>
      <c r="F89" s="1258" t="s">
        <v>254</v>
      </c>
      <c r="G89" s="1056">
        <v>4.5</v>
      </c>
      <c r="H89" s="1057">
        <v>4.5</v>
      </c>
      <c r="I89" s="1091">
        <v>4.5</v>
      </c>
      <c r="J89" s="1208" t="s">
        <v>43</v>
      </c>
      <c r="K89" s="252">
        <v>32</v>
      </c>
      <c r="L89" s="258">
        <v>32</v>
      </c>
      <c r="M89" s="244">
        <v>32</v>
      </c>
    </row>
    <row r="90" spans="1:18" s="1" customFormat="1" ht="15" customHeight="1" x14ac:dyDescent="0.35">
      <c r="A90" s="8"/>
      <c r="B90" s="9"/>
      <c r="C90" s="102"/>
      <c r="D90" s="1425"/>
      <c r="E90" s="1230"/>
      <c r="F90" s="1092"/>
      <c r="G90" s="1093"/>
      <c r="H90" s="1044"/>
      <c r="I90" s="1094"/>
      <c r="J90" s="548"/>
      <c r="K90" s="429"/>
      <c r="L90" s="1251"/>
      <c r="M90" s="245"/>
    </row>
    <row r="91" spans="1:18" s="1" customFormat="1" ht="42" customHeight="1" x14ac:dyDescent="0.35">
      <c r="A91" s="8"/>
      <c r="B91" s="17"/>
      <c r="C91" s="102"/>
      <c r="D91" s="71" t="s">
        <v>44</v>
      </c>
      <c r="E91" s="370"/>
      <c r="F91" s="1092" t="s">
        <v>254</v>
      </c>
      <c r="G91" s="1056">
        <v>2</v>
      </c>
      <c r="H91" s="1083">
        <v>2</v>
      </c>
      <c r="I91" s="1083">
        <v>2</v>
      </c>
      <c r="J91" s="1220" t="s">
        <v>45</v>
      </c>
      <c r="K91" s="429">
        <v>30</v>
      </c>
      <c r="L91" s="1251">
        <v>30</v>
      </c>
      <c r="M91" s="764">
        <v>30</v>
      </c>
    </row>
    <row r="92" spans="1:18" s="1" customFormat="1" ht="15" customHeight="1" x14ac:dyDescent="0.35">
      <c r="A92" s="8"/>
      <c r="B92" s="17"/>
      <c r="C92" s="102"/>
      <c r="D92" s="1286" t="s">
        <v>46</v>
      </c>
      <c r="E92" s="1230"/>
      <c r="F92" s="1534" t="s">
        <v>254</v>
      </c>
      <c r="G92" s="1056">
        <v>30</v>
      </c>
      <c r="H92" s="1057">
        <v>30</v>
      </c>
      <c r="I92" s="1058">
        <v>30</v>
      </c>
      <c r="J92" s="1443" t="s">
        <v>145</v>
      </c>
      <c r="K92" s="422">
        <v>3</v>
      </c>
      <c r="L92" s="424">
        <v>3</v>
      </c>
      <c r="M92" s="421">
        <v>3</v>
      </c>
    </row>
    <row r="93" spans="1:18" s="1" customFormat="1" ht="15" customHeight="1" x14ac:dyDescent="0.35">
      <c r="A93" s="8"/>
      <c r="B93" s="17"/>
      <c r="C93" s="103"/>
      <c r="D93" s="1287"/>
      <c r="E93" s="1016"/>
      <c r="F93" s="1535"/>
      <c r="G93" s="1095"/>
      <c r="H93" s="1068"/>
      <c r="I93" s="1066"/>
      <c r="J93" s="1444"/>
      <c r="K93" s="252"/>
      <c r="L93" s="258"/>
      <c r="M93" s="1254"/>
    </row>
    <row r="94" spans="1:18" s="1" customFormat="1" ht="21.65" customHeight="1" x14ac:dyDescent="0.35">
      <c r="A94" s="8"/>
      <c r="B94" s="9"/>
      <c r="C94" s="102"/>
      <c r="D94" s="1426" t="s">
        <v>247</v>
      </c>
      <c r="E94" s="1245" t="s">
        <v>105</v>
      </c>
      <c r="F94" s="1096"/>
      <c r="G94" s="1097"/>
      <c r="H94" s="1036"/>
      <c r="I94" s="1039"/>
      <c r="J94" s="657" t="s">
        <v>168</v>
      </c>
      <c r="K94" s="422">
        <v>11</v>
      </c>
      <c r="L94" s="424">
        <v>9</v>
      </c>
      <c r="M94" s="244">
        <v>7</v>
      </c>
    </row>
    <row r="95" spans="1:18" s="1" customFormat="1" ht="21.65" customHeight="1" x14ac:dyDescent="0.35">
      <c r="A95" s="8"/>
      <c r="B95" s="9"/>
      <c r="C95" s="102"/>
      <c r="D95" s="1286"/>
      <c r="E95" s="182" t="s">
        <v>160</v>
      </c>
      <c r="F95" s="155"/>
      <c r="G95" s="511"/>
      <c r="H95" s="512"/>
      <c r="I95" s="513"/>
      <c r="J95" s="658"/>
      <c r="K95" s="429"/>
      <c r="L95" s="1251"/>
      <c r="M95" s="245"/>
    </row>
    <row r="96" spans="1:18" s="1" customFormat="1" ht="15.75" customHeight="1" thickBot="1" x14ac:dyDescent="0.4">
      <c r="A96" s="1200"/>
      <c r="B96" s="58"/>
      <c r="C96" s="100"/>
      <c r="D96" s="165"/>
      <c r="E96" s="360"/>
      <c r="F96" s="156" t="s">
        <v>31</v>
      </c>
      <c r="G96" s="514">
        <f>+G78+G79+G80</f>
        <v>331.1</v>
      </c>
      <c r="H96" s="124">
        <f t="shared" ref="H96:I96" si="17">+H78+H79+H80</f>
        <v>279.8</v>
      </c>
      <c r="I96" s="208">
        <f t="shared" si="17"/>
        <v>279.8</v>
      </c>
      <c r="J96" s="549"/>
      <c r="K96" s="288"/>
      <c r="L96" s="290"/>
      <c r="M96" s="286"/>
    </row>
    <row r="97" spans="1:14" s="1" customFormat="1" ht="41.15" customHeight="1" x14ac:dyDescent="0.35">
      <c r="A97" s="1291" t="s">
        <v>7</v>
      </c>
      <c r="B97" s="1397" t="s">
        <v>7</v>
      </c>
      <c r="C97" s="1344" t="s">
        <v>23</v>
      </c>
      <c r="D97" s="1210" t="s">
        <v>48</v>
      </c>
      <c r="E97" s="677" t="s">
        <v>160</v>
      </c>
      <c r="F97" s="152" t="s">
        <v>10</v>
      </c>
      <c r="G97" s="337">
        <v>29</v>
      </c>
      <c r="H97" s="107">
        <v>15</v>
      </c>
      <c r="I97" s="374">
        <v>15</v>
      </c>
      <c r="J97" s="701" t="s">
        <v>165</v>
      </c>
      <c r="K97" s="254">
        <v>12</v>
      </c>
      <c r="L97" s="260">
        <v>5</v>
      </c>
      <c r="M97" s="392">
        <v>5</v>
      </c>
    </row>
    <row r="98" spans="1:14" s="1" customFormat="1" ht="16.5" customHeight="1" thickBot="1" x14ac:dyDescent="0.4">
      <c r="A98" s="1292"/>
      <c r="B98" s="1399"/>
      <c r="C98" s="1401"/>
      <c r="D98" s="171"/>
      <c r="E98" s="391"/>
      <c r="F98" s="125" t="s">
        <v>31</v>
      </c>
      <c r="G98" s="581">
        <f>SUM(G97:G97)</f>
        <v>29</v>
      </c>
      <c r="H98" s="124">
        <f>SUM(H97:H97)</f>
        <v>15</v>
      </c>
      <c r="I98" s="208">
        <f>SUM(I97:I97)</f>
        <v>15</v>
      </c>
      <c r="J98" s="545"/>
      <c r="K98" s="422"/>
      <c r="L98" s="424"/>
      <c r="M98" s="90"/>
    </row>
    <row r="99" spans="1:14" s="19" customFormat="1" ht="15.65" customHeight="1" x14ac:dyDescent="0.35">
      <c r="A99" s="1291" t="s">
        <v>7</v>
      </c>
      <c r="B99" s="1397" t="s">
        <v>7</v>
      </c>
      <c r="C99" s="1422" t="s">
        <v>26</v>
      </c>
      <c r="D99" s="1341" t="s">
        <v>104</v>
      </c>
      <c r="E99" s="394" t="s">
        <v>160</v>
      </c>
      <c r="F99" s="390" t="s">
        <v>11</v>
      </c>
      <c r="G99" s="940">
        <v>6.7</v>
      </c>
      <c r="H99" s="941">
        <v>6.7</v>
      </c>
      <c r="I99" s="941">
        <v>6.7</v>
      </c>
      <c r="J99" s="1445" t="s">
        <v>65</v>
      </c>
      <c r="K99" s="254">
        <v>1</v>
      </c>
      <c r="L99" s="260">
        <v>1</v>
      </c>
      <c r="M99" s="247">
        <v>1</v>
      </c>
    </row>
    <row r="100" spans="1:14" s="19" customFormat="1" ht="15.65" customHeight="1" x14ac:dyDescent="0.35">
      <c r="A100" s="1280"/>
      <c r="B100" s="1398"/>
      <c r="C100" s="1401"/>
      <c r="D100" s="1342"/>
      <c r="E100" s="371"/>
      <c r="F100" s="36"/>
      <c r="G100" s="463"/>
      <c r="H100" s="479"/>
      <c r="I100" s="480"/>
      <c r="J100" s="1446"/>
      <c r="K100" s="252"/>
      <c r="L100" s="258"/>
      <c r="M100" s="244"/>
    </row>
    <row r="101" spans="1:14" s="19" customFormat="1" ht="16.399999999999999" customHeight="1" thickBot="1" x14ac:dyDescent="0.4">
      <c r="A101" s="1292"/>
      <c r="B101" s="1399"/>
      <c r="C101" s="1402"/>
      <c r="D101" s="174"/>
      <c r="E101" s="372"/>
      <c r="F101" s="126" t="s">
        <v>31</v>
      </c>
      <c r="G101" s="514">
        <f t="shared" ref="G101:I101" si="18">SUM(G99:G100)</f>
        <v>6.7</v>
      </c>
      <c r="H101" s="124">
        <f t="shared" si="18"/>
        <v>6.7</v>
      </c>
      <c r="I101" s="208">
        <f t="shared" si="18"/>
        <v>6.7</v>
      </c>
      <c r="J101" s="550"/>
      <c r="K101" s="255"/>
      <c r="L101" s="261"/>
      <c r="M101" s="248"/>
    </row>
    <row r="102" spans="1:14" s="1" customFormat="1" ht="15" customHeight="1" thickBot="1" x14ac:dyDescent="0.4">
      <c r="A102" s="1200" t="s">
        <v>7</v>
      </c>
      <c r="B102" s="1207" t="s">
        <v>7</v>
      </c>
      <c r="C102" s="1431" t="s">
        <v>49</v>
      </c>
      <c r="D102" s="1432"/>
      <c r="E102" s="1432"/>
      <c r="F102" s="1433"/>
      <c r="G102" s="515">
        <f>G101+G98+G96+G77+G74+G72+G59+G57+G55</f>
        <v>20176.099999999999</v>
      </c>
      <c r="H102" s="118">
        <f>H101+H98+H96+H77+H74+H72+H59+H57+H55</f>
        <v>20598.099999999999</v>
      </c>
      <c r="I102" s="118">
        <f>I101+I98+I96+I77+I74+I72+I59+I57+I55</f>
        <v>20264.2</v>
      </c>
      <c r="J102" s="1232"/>
      <c r="K102" s="1407"/>
      <c r="L102" s="1407"/>
      <c r="M102" s="1408"/>
    </row>
    <row r="103" spans="1:14" s="1" customFormat="1" ht="17.25" customHeight="1" thickBot="1" x14ac:dyDescent="0.4">
      <c r="A103" s="20" t="s">
        <v>7</v>
      </c>
      <c r="B103" s="21" t="s">
        <v>12</v>
      </c>
      <c r="C103" s="1327" t="s">
        <v>50</v>
      </c>
      <c r="D103" s="1328"/>
      <c r="E103" s="1328"/>
      <c r="F103" s="1328"/>
      <c r="G103" s="1328"/>
      <c r="H103" s="1328"/>
      <c r="I103" s="1328"/>
      <c r="J103" s="1328"/>
      <c r="K103" s="1194"/>
      <c r="L103" s="1194"/>
      <c r="M103" s="1195"/>
    </row>
    <row r="104" spans="1:14" s="1" customFormat="1" ht="17.149999999999999" customHeight="1" x14ac:dyDescent="0.35">
      <c r="A104" s="1196" t="s">
        <v>7</v>
      </c>
      <c r="B104" s="1206" t="s">
        <v>12</v>
      </c>
      <c r="C104" s="1227" t="s">
        <v>7</v>
      </c>
      <c r="D104" s="1343" t="s">
        <v>72</v>
      </c>
      <c r="E104" s="182" t="s">
        <v>160</v>
      </c>
      <c r="F104" s="1228" t="s">
        <v>10</v>
      </c>
      <c r="G104" s="111">
        <f>930.7-65+145.2+18.1</f>
        <v>1029</v>
      </c>
      <c r="H104" s="111">
        <f>510.6+65+18.1</f>
        <v>593.70000000000005</v>
      </c>
      <c r="I104" s="111">
        <f>510.6+65+18.1</f>
        <v>593.70000000000005</v>
      </c>
      <c r="J104" s="432" t="s">
        <v>67</v>
      </c>
      <c r="K104" s="765">
        <v>454</v>
      </c>
      <c r="L104" s="766">
        <v>449</v>
      </c>
      <c r="M104" s="767">
        <v>449</v>
      </c>
    </row>
    <row r="105" spans="1:14" s="1" customFormat="1" ht="17.149999999999999" customHeight="1" x14ac:dyDescent="0.35">
      <c r="A105" s="1196"/>
      <c r="B105" s="1206"/>
      <c r="C105" s="1227"/>
      <c r="D105" s="1343"/>
      <c r="E105" s="133"/>
      <c r="F105" s="1212"/>
      <c r="G105" s="194"/>
      <c r="H105" s="107"/>
      <c r="I105" s="374"/>
      <c r="J105" s="386" t="s">
        <v>68</v>
      </c>
      <c r="K105" s="769">
        <v>50</v>
      </c>
      <c r="L105" s="770">
        <v>100</v>
      </c>
      <c r="M105" s="771">
        <v>100</v>
      </c>
    </row>
    <row r="106" spans="1:14" s="1" customFormat="1" ht="17.149999999999999" customHeight="1" x14ac:dyDescent="0.35">
      <c r="A106" s="1196"/>
      <c r="B106" s="1206"/>
      <c r="C106" s="1227"/>
      <c r="D106" s="1343"/>
      <c r="E106" s="133"/>
      <c r="F106" s="1212"/>
      <c r="G106" s="111"/>
      <c r="H106" s="111"/>
      <c r="I106" s="111"/>
      <c r="J106" s="386" t="s">
        <v>66</v>
      </c>
      <c r="K106" s="769">
        <v>2</v>
      </c>
      <c r="L106" s="770">
        <v>5</v>
      </c>
      <c r="M106" s="771">
        <v>5</v>
      </c>
    </row>
    <row r="107" spans="1:14" s="1" customFormat="1" ht="17.149999999999999" customHeight="1" x14ac:dyDescent="0.35">
      <c r="A107" s="1196"/>
      <c r="B107" s="1206"/>
      <c r="C107" s="1227"/>
      <c r="D107" s="1217"/>
      <c r="E107" s="133"/>
      <c r="F107" s="1212"/>
      <c r="G107" s="111"/>
      <c r="H107" s="111"/>
      <c r="I107" s="111"/>
      <c r="J107" s="386" t="s">
        <v>82</v>
      </c>
      <c r="K107" s="769">
        <v>19</v>
      </c>
      <c r="L107" s="770">
        <v>19</v>
      </c>
      <c r="M107" s="771">
        <v>19</v>
      </c>
    </row>
    <row r="108" spans="1:14" s="1" customFormat="1" ht="17.149999999999999" customHeight="1" x14ac:dyDescent="0.35">
      <c r="A108" s="1196"/>
      <c r="B108" s="1206"/>
      <c r="C108" s="1227"/>
      <c r="D108" s="1217"/>
      <c r="E108" s="133"/>
      <c r="F108" s="1212"/>
      <c r="G108" s="111"/>
      <c r="H108" s="111"/>
      <c r="I108" s="111"/>
      <c r="J108" s="604" t="s">
        <v>171</v>
      </c>
      <c r="K108" s="769">
        <v>1</v>
      </c>
      <c r="L108" s="770">
        <v>1</v>
      </c>
      <c r="M108" s="771"/>
    </row>
    <row r="109" spans="1:14" s="1" customFormat="1" ht="28.5" customHeight="1" x14ac:dyDescent="0.35">
      <c r="A109" s="1196"/>
      <c r="B109" s="1206"/>
      <c r="C109" s="1227"/>
      <c r="D109" s="816"/>
      <c r="E109" s="820"/>
      <c r="F109" s="1203"/>
      <c r="G109" s="205"/>
      <c r="H109" s="107"/>
      <c r="I109" s="338"/>
      <c r="J109" s="553" t="s">
        <v>207</v>
      </c>
      <c r="K109" s="446">
        <v>3</v>
      </c>
      <c r="L109" s="318">
        <v>5</v>
      </c>
      <c r="M109" s="775">
        <v>5</v>
      </c>
    </row>
    <row r="110" spans="1:14" s="1" customFormat="1" ht="38.15" customHeight="1" x14ac:dyDescent="0.3">
      <c r="A110" s="1196"/>
      <c r="B110" s="1206"/>
      <c r="C110" s="1227"/>
      <c r="D110" s="817" t="s">
        <v>228</v>
      </c>
      <c r="E110" s="821" t="s">
        <v>229</v>
      </c>
      <c r="F110" s="1187" t="s">
        <v>254</v>
      </c>
      <c r="G110" s="1067">
        <v>145.19999999999999</v>
      </c>
      <c r="H110" s="1103"/>
      <c r="I110" s="1172"/>
      <c r="J110" s="823" t="s">
        <v>269</v>
      </c>
      <c r="K110" s="380">
        <v>1</v>
      </c>
      <c r="L110" s="825"/>
      <c r="M110" s="1018"/>
    </row>
    <row r="111" spans="1:14" s="1" customFormat="1" ht="15" customHeight="1" x14ac:dyDescent="0.35">
      <c r="A111" s="1196"/>
      <c r="B111" s="1206"/>
      <c r="C111" s="1227"/>
      <c r="D111" s="1315" t="s">
        <v>246</v>
      </c>
      <c r="E111" s="819" t="s">
        <v>105</v>
      </c>
      <c r="F111" s="1188" t="s">
        <v>254</v>
      </c>
      <c r="G111" s="1089">
        <v>18.100000000000001</v>
      </c>
      <c r="H111" s="1103">
        <v>18.100000000000001</v>
      </c>
      <c r="I111" s="1062">
        <v>18.100000000000001</v>
      </c>
      <c r="J111" s="604" t="s">
        <v>280</v>
      </c>
      <c r="K111" s="669">
        <v>15</v>
      </c>
      <c r="L111" s="670">
        <v>15</v>
      </c>
      <c r="M111" s="302">
        <v>15</v>
      </c>
    </row>
    <row r="112" spans="1:14" s="1" customFormat="1" ht="15" customHeight="1" x14ac:dyDescent="0.35">
      <c r="A112" s="1196"/>
      <c r="B112" s="1206"/>
      <c r="C112" s="1227"/>
      <c r="D112" s="1315"/>
      <c r="E112" s="376" t="s">
        <v>160</v>
      </c>
      <c r="F112" s="1187"/>
      <c r="G112" s="1089"/>
      <c r="H112" s="1061"/>
      <c r="I112" s="1062"/>
      <c r="K112" s="478"/>
      <c r="L112" s="1017"/>
      <c r="N112" s="189"/>
    </row>
    <row r="113" spans="1:18" s="1" customFormat="1" ht="15" customHeight="1" x14ac:dyDescent="0.35">
      <c r="A113" s="1196"/>
      <c r="B113" s="1206"/>
      <c r="C113" s="1227"/>
      <c r="D113" s="816"/>
      <c r="E113" s="818" t="s">
        <v>109</v>
      </c>
      <c r="F113" s="1212"/>
      <c r="G113" s="205"/>
      <c r="H113" s="107"/>
      <c r="I113" s="437"/>
      <c r="J113" s="1218"/>
      <c r="K113" s="772"/>
      <c r="L113" s="773"/>
      <c r="M113" s="824"/>
    </row>
    <row r="114" spans="1:18" s="1" customFormat="1" ht="18" customHeight="1" thickBot="1" x14ac:dyDescent="0.4">
      <c r="A114" s="1200"/>
      <c r="B114" s="1207"/>
      <c r="C114" s="1227"/>
      <c r="D114" s="1224"/>
      <c r="E114" s="415"/>
      <c r="F114" s="408" t="s">
        <v>31</v>
      </c>
      <c r="G114" s="117">
        <f>+G104</f>
        <v>1029</v>
      </c>
      <c r="H114" s="117">
        <f t="shared" ref="H114:I114" si="19">+H104</f>
        <v>593.70000000000005</v>
      </c>
      <c r="I114" s="117">
        <f t="shared" si="19"/>
        <v>593.70000000000005</v>
      </c>
      <c r="J114" s="550"/>
      <c r="K114" s="528"/>
      <c r="L114" s="538"/>
      <c r="M114" s="527"/>
    </row>
    <row r="115" spans="1:18" s="1" customFormat="1" ht="15" customHeight="1" thickBot="1" x14ac:dyDescent="0.4">
      <c r="A115" s="1200" t="s">
        <v>7</v>
      </c>
      <c r="B115" s="1207" t="s">
        <v>12</v>
      </c>
      <c r="C115" s="1330" t="s">
        <v>49</v>
      </c>
      <c r="D115" s="1331"/>
      <c r="E115" s="1331"/>
      <c r="F115" s="1332"/>
      <c r="G115" s="235">
        <f t="shared" ref="G115:H115" si="20">G114</f>
        <v>1029</v>
      </c>
      <c r="H115" s="118">
        <f t="shared" si="20"/>
        <v>593.70000000000005</v>
      </c>
      <c r="I115" s="118">
        <f>I114</f>
        <v>593.70000000000005</v>
      </c>
      <c r="J115" s="1338"/>
      <c r="K115" s="1339"/>
      <c r="L115" s="1339"/>
      <c r="M115" s="1340"/>
      <c r="N115" s="189"/>
    </row>
    <row r="116" spans="1:18" s="1" customFormat="1" ht="17.25" customHeight="1" thickBot="1" x14ac:dyDescent="0.4">
      <c r="A116" s="20" t="s">
        <v>7</v>
      </c>
      <c r="B116" s="21" t="s">
        <v>15</v>
      </c>
      <c r="C116" s="1327" t="s">
        <v>86</v>
      </c>
      <c r="D116" s="1328"/>
      <c r="E116" s="1328"/>
      <c r="F116" s="1328"/>
      <c r="G116" s="1328"/>
      <c r="H116" s="1328"/>
      <c r="I116" s="1328"/>
      <c r="J116" s="1328"/>
      <c r="K116" s="1194"/>
      <c r="L116" s="1194"/>
      <c r="M116" s="1195"/>
    </row>
    <row r="117" spans="1:18" s="1" customFormat="1" ht="27" customHeight="1" x14ac:dyDescent="0.35">
      <c r="A117" s="84" t="s">
        <v>7</v>
      </c>
      <c r="B117" s="85" t="s">
        <v>15</v>
      </c>
      <c r="C117" s="78" t="s">
        <v>7</v>
      </c>
      <c r="D117" s="25" t="s">
        <v>193</v>
      </c>
      <c r="E117" s="66"/>
      <c r="F117" s="54" t="s">
        <v>10</v>
      </c>
      <c r="G117" s="203">
        <v>160.1</v>
      </c>
      <c r="H117" s="107">
        <v>168.1</v>
      </c>
      <c r="I117" s="107">
        <v>162.1</v>
      </c>
      <c r="J117" s="555"/>
      <c r="K117" s="279"/>
      <c r="L117" s="282"/>
      <c r="M117" s="276"/>
      <c r="O117" s="1150" t="s">
        <v>10</v>
      </c>
      <c r="P117" s="1182">
        <f>+G118+G121</f>
        <v>160.1</v>
      </c>
      <c r="Q117" s="1182">
        <f t="shared" ref="Q117:R117" si="21">+H118+H121</f>
        <v>168.1</v>
      </c>
      <c r="R117" s="1182">
        <f t="shared" si="21"/>
        <v>162.1</v>
      </c>
    </row>
    <row r="118" spans="1:18" s="3" customFormat="1" ht="14.9" customHeight="1" x14ac:dyDescent="0.35">
      <c r="A118" s="1429"/>
      <c r="B118" s="1500"/>
      <c r="C118" s="1325"/>
      <c r="D118" s="1314" t="s">
        <v>191</v>
      </c>
      <c r="E118" s="81" t="s">
        <v>105</v>
      </c>
      <c r="F118" s="1055" t="s">
        <v>254</v>
      </c>
      <c r="G118" s="1056">
        <f>2+6.1-2</f>
        <v>6.1</v>
      </c>
      <c r="H118" s="1057">
        <f>8+6.1</f>
        <v>14.1</v>
      </c>
      <c r="I118" s="1058">
        <f>2+6.1</f>
        <v>8.1</v>
      </c>
      <c r="J118" s="556" t="s">
        <v>131</v>
      </c>
      <c r="K118" s="915"/>
      <c r="L118" s="542">
        <v>1</v>
      </c>
      <c r="M118" s="539">
        <v>1</v>
      </c>
      <c r="O118" s="1180"/>
      <c r="P118" s="1183">
        <f>+P117-G126</f>
        <v>0</v>
      </c>
      <c r="Q118" s="1183">
        <f t="shared" ref="Q118:R118" si="22">+Q117-H126</f>
        <v>0</v>
      </c>
      <c r="R118" s="1183">
        <f t="shared" si="22"/>
        <v>0</v>
      </c>
    </row>
    <row r="119" spans="1:18" s="3" customFormat="1" ht="14.9" customHeight="1" x14ac:dyDescent="0.35">
      <c r="A119" s="1429"/>
      <c r="B119" s="1500"/>
      <c r="C119" s="1325"/>
      <c r="D119" s="1315"/>
      <c r="E119" s="352" t="s">
        <v>160</v>
      </c>
      <c r="F119" s="1059"/>
      <c r="G119" s="1060"/>
      <c r="H119" s="1061"/>
      <c r="I119" s="1062"/>
      <c r="J119" s="489" t="s">
        <v>132</v>
      </c>
      <c r="K119" s="382"/>
      <c r="L119" s="383">
        <v>1</v>
      </c>
      <c r="M119" s="1192"/>
    </row>
    <row r="120" spans="1:18" s="3" customFormat="1" ht="14.9" customHeight="1" x14ac:dyDescent="0.35">
      <c r="A120" s="1429"/>
      <c r="B120" s="1500"/>
      <c r="C120" s="1325"/>
      <c r="D120" s="1309"/>
      <c r="E120" s="353" t="s">
        <v>101</v>
      </c>
      <c r="F120" s="1063"/>
      <c r="G120" s="1064"/>
      <c r="H120" s="1065"/>
      <c r="I120" s="1066"/>
      <c r="J120" s="799" t="s">
        <v>282</v>
      </c>
      <c r="K120" s="1190">
        <v>1</v>
      </c>
      <c r="L120" s="1193">
        <v>1</v>
      </c>
      <c r="M120" s="540">
        <v>1</v>
      </c>
    </row>
    <row r="121" spans="1:18" s="3" customFormat="1" ht="14.9" customHeight="1" x14ac:dyDescent="0.35">
      <c r="A121" s="1429"/>
      <c r="B121" s="1500"/>
      <c r="C121" s="1325"/>
      <c r="D121" s="1314" t="s">
        <v>281</v>
      </c>
      <c r="E121" s="377" t="s">
        <v>160</v>
      </c>
      <c r="F121" s="1059" t="s">
        <v>254</v>
      </c>
      <c r="G121" s="1056">
        <v>154</v>
      </c>
      <c r="H121" s="1061">
        <v>154</v>
      </c>
      <c r="I121" s="1061">
        <v>154</v>
      </c>
      <c r="J121" s="1449" t="s">
        <v>186</v>
      </c>
      <c r="K121" s="308">
        <v>1</v>
      </c>
      <c r="L121" s="347">
        <v>1</v>
      </c>
      <c r="M121" s="346">
        <v>1</v>
      </c>
      <c r="N121"/>
    </row>
    <row r="122" spans="1:18" s="3" customFormat="1" ht="26.9" customHeight="1" x14ac:dyDescent="0.35">
      <c r="A122" s="1429"/>
      <c r="B122" s="1500"/>
      <c r="C122" s="1325"/>
      <c r="D122" s="1315"/>
      <c r="E122" s="378"/>
      <c r="F122" s="1059"/>
      <c r="G122" s="1067"/>
      <c r="H122" s="1068"/>
      <c r="I122" s="1069"/>
      <c r="J122" s="1450"/>
      <c r="K122" s="349"/>
      <c r="L122" s="350"/>
      <c r="M122" s="541"/>
    </row>
    <row r="123" spans="1:18" s="3" customFormat="1" ht="26.25" customHeight="1" x14ac:dyDescent="0.35">
      <c r="A123" s="1429"/>
      <c r="B123" s="1500"/>
      <c r="C123" s="1325"/>
      <c r="D123" s="1314" t="s">
        <v>144</v>
      </c>
      <c r="E123" s="341" t="s">
        <v>160</v>
      </c>
      <c r="F123" s="77"/>
      <c r="G123" s="193"/>
      <c r="H123" s="108"/>
      <c r="I123" s="108"/>
      <c r="J123" s="401" t="s">
        <v>167</v>
      </c>
      <c r="K123" s="310">
        <v>60</v>
      </c>
      <c r="L123" s="198">
        <v>80</v>
      </c>
      <c r="M123" s="301">
        <v>95</v>
      </c>
    </row>
    <row r="124" spans="1:18" s="3" customFormat="1" ht="27.65" customHeight="1" x14ac:dyDescent="0.35">
      <c r="A124" s="1429"/>
      <c r="B124" s="1500"/>
      <c r="C124" s="1325"/>
      <c r="D124" s="1316"/>
      <c r="E124" s="1271"/>
      <c r="F124" s="67"/>
      <c r="G124" s="196"/>
      <c r="H124" s="109"/>
      <c r="I124" s="109"/>
      <c r="J124" s="403"/>
      <c r="K124" s="344"/>
      <c r="L124" s="345"/>
      <c r="M124" s="540"/>
    </row>
    <row r="125" spans="1:18" s="3" customFormat="1" ht="27.65" customHeight="1" x14ac:dyDescent="0.35">
      <c r="A125" s="1429"/>
      <c r="B125" s="1500"/>
      <c r="C125" s="1325"/>
      <c r="D125" s="1268" t="s">
        <v>285</v>
      </c>
      <c r="E125" s="1260" t="s">
        <v>162</v>
      </c>
      <c r="F125" s="1261"/>
      <c r="G125" s="1262"/>
      <c r="H125" s="1263"/>
      <c r="I125" s="1264"/>
      <c r="J125" s="1269" t="s">
        <v>286</v>
      </c>
      <c r="K125" s="1270">
        <v>1</v>
      </c>
      <c r="L125" s="1265"/>
      <c r="M125" s="1266"/>
    </row>
    <row r="126" spans="1:18" s="19" customFormat="1" ht="17.25" customHeight="1" thickBot="1" x14ac:dyDescent="0.4">
      <c r="A126" s="1430"/>
      <c r="B126" s="1501"/>
      <c r="C126" s="1325"/>
      <c r="D126" s="176"/>
      <c r="E126" s="178"/>
      <c r="F126" s="140" t="s">
        <v>31</v>
      </c>
      <c r="G126" s="204">
        <f>+G117</f>
        <v>160.1</v>
      </c>
      <c r="H126" s="59">
        <f t="shared" ref="H126:I126" si="23">+H117</f>
        <v>168.1</v>
      </c>
      <c r="I126" s="312">
        <f t="shared" si="23"/>
        <v>162.1</v>
      </c>
      <c r="J126" s="549"/>
      <c r="K126" s="253"/>
      <c r="L126" s="259"/>
      <c r="M126" s="246"/>
      <c r="N126" s="659"/>
    </row>
    <row r="127" spans="1:18" s="1" customFormat="1" ht="15.75" customHeight="1" thickBot="1" x14ac:dyDescent="0.4">
      <c r="A127" s="1200" t="s">
        <v>7</v>
      </c>
      <c r="B127" s="1226" t="s">
        <v>15</v>
      </c>
      <c r="C127" s="1330" t="s">
        <v>49</v>
      </c>
      <c r="D127" s="1331"/>
      <c r="E127" s="1331"/>
      <c r="F127" s="1332"/>
      <c r="G127" s="188">
        <f t="shared" ref="G127:I127" si="24">G126</f>
        <v>160.1</v>
      </c>
      <c r="H127" s="118">
        <f t="shared" si="24"/>
        <v>168.1</v>
      </c>
      <c r="I127" s="213">
        <f t="shared" si="24"/>
        <v>162.1</v>
      </c>
      <c r="J127" s="1242"/>
      <c r="K127" s="1420"/>
      <c r="L127" s="1420"/>
      <c r="M127" s="1421"/>
      <c r="N127" s="659"/>
    </row>
    <row r="128" spans="1:18" s="1" customFormat="1" ht="16.5" customHeight="1" thickBot="1" x14ac:dyDescent="0.4">
      <c r="A128" s="20" t="s">
        <v>7</v>
      </c>
      <c r="B128" s="52" t="s">
        <v>16</v>
      </c>
      <c r="C128" s="1327" t="s">
        <v>51</v>
      </c>
      <c r="D128" s="1328"/>
      <c r="E128" s="1328"/>
      <c r="F128" s="1328"/>
      <c r="G128" s="1328"/>
      <c r="H128" s="1328"/>
      <c r="I128" s="1328"/>
      <c r="J128" s="1328"/>
      <c r="K128" s="1420"/>
      <c r="L128" s="1420"/>
      <c r="M128" s="1421"/>
      <c r="N128" s="659"/>
    </row>
    <row r="129" spans="1:37" s="1" customFormat="1" ht="41.15" customHeight="1" x14ac:dyDescent="0.35">
      <c r="A129" s="1199" t="s">
        <v>7</v>
      </c>
      <c r="B129" s="85" t="s">
        <v>16</v>
      </c>
      <c r="C129" s="1201" t="s">
        <v>7</v>
      </c>
      <c r="D129" s="25" t="s">
        <v>52</v>
      </c>
      <c r="E129" s="335"/>
      <c r="F129" s="144" t="s">
        <v>10</v>
      </c>
      <c r="G129" s="116">
        <v>151.5</v>
      </c>
      <c r="H129" s="211">
        <v>382.1</v>
      </c>
      <c r="I129" s="445">
        <v>20</v>
      </c>
      <c r="J129" s="1021"/>
      <c r="K129" s="1020"/>
      <c r="L129" s="282"/>
      <c r="M129" s="276"/>
      <c r="O129" s="1180" t="s">
        <v>10</v>
      </c>
      <c r="P129" s="1181">
        <f>+G130+G133+G134</f>
        <v>151.5</v>
      </c>
      <c r="Q129" s="1181">
        <f t="shared" ref="Q129:R129" si="25">+H130+H133+H134</f>
        <v>382.1</v>
      </c>
      <c r="R129" s="1181">
        <f t="shared" si="25"/>
        <v>20</v>
      </c>
    </row>
    <row r="130" spans="1:37" s="1" customFormat="1" ht="14.9" customHeight="1" x14ac:dyDescent="0.35">
      <c r="A130" s="1196"/>
      <c r="B130" s="1206"/>
      <c r="C130" s="1227"/>
      <c r="D130" s="1314" t="s">
        <v>251</v>
      </c>
      <c r="E130" s="678" t="s">
        <v>160</v>
      </c>
      <c r="F130" s="1034" t="s">
        <v>254</v>
      </c>
      <c r="G130" s="1035">
        <v>21.5</v>
      </c>
      <c r="H130" s="1036"/>
      <c r="I130" s="1037"/>
      <c r="J130" s="691" t="s">
        <v>164</v>
      </c>
      <c r="K130" s="697"/>
      <c r="L130" s="825"/>
      <c r="M130" s="934"/>
      <c r="O130" s="1150"/>
      <c r="P130" s="1182">
        <f>+P129-G136</f>
        <v>0</v>
      </c>
      <c r="Q130" s="1182">
        <f t="shared" ref="Q130:R130" si="26">+Q129-H136</f>
        <v>0</v>
      </c>
      <c r="R130" s="1182">
        <f t="shared" si="26"/>
        <v>0</v>
      </c>
    </row>
    <row r="131" spans="1:37" s="1" customFormat="1" ht="14.9" customHeight="1" x14ac:dyDescent="0.35">
      <c r="A131" s="1196"/>
      <c r="B131" s="1206"/>
      <c r="C131" s="1227"/>
      <c r="D131" s="1315"/>
      <c r="E131" s="678" t="s">
        <v>109</v>
      </c>
      <c r="F131" s="1038"/>
      <c r="G131" s="1039"/>
      <c r="H131" s="1040"/>
      <c r="I131" s="1041"/>
      <c r="J131" s="432" t="s">
        <v>224</v>
      </c>
      <c r="K131" s="925">
        <v>100</v>
      </c>
      <c r="L131" s="311"/>
      <c r="M131" s="302"/>
    </row>
    <row r="132" spans="1:37" s="1" customFormat="1" ht="14.9" customHeight="1" x14ac:dyDescent="0.35">
      <c r="A132" s="1196"/>
      <c r="B132" s="1206"/>
      <c r="C132" s="1227"/>
      <c r="D132" s="1316"/>
      <c r="E132" s="815"/>
      <c r="F132" s="1042"/>
      <c r="G132" s="1043"/>
      <c r="H132" s="1044"/>
      <c r="I132" s="1045"/>
      <c r="J132" s="1234" t="s">
        <v>223</v>
      </c>
      <c r="K132" s="926">
        <v>1</v>
      </c>
      <c r="L132" s="318"/>
      <c r="M132" s="775"/>
    </row>
    <row r="133" spans="1:37" s="1" customFormat="1" ht="16.5" customHeight="1" x14ac:dyDescent="0.35">
      <c r="A133" s="1196"/>
      <c r="B133" s="1206"/>
      <c r="C133" s="1227"/>
      <c r="D133" s="1314" t="s">
        <v>236</v>
      </c>
      <c r="E133" s="827" t="s">
        <v>160</v>
      </c>
      <c r="F133" s="1046" t="s">
        <v>254</v>
      </c>
      <c r="G133" s="1047">
        <v>30</v>
      </c>
      <c r="H133" s="1048">
        <v>20</v>
      </c>
      <c r="I133" s="1049">
        <v>20</v>
      </c>
      <c r="J133" s="832" t="s">
        <v>237</v>
      </c>
      <c r="K133" s="927">
        <v>2</v>
      </c>
      <c r="L133" s="825">
        <v>1</v>
      </c>
      <c r="M133" s="934">
        <v>1</v>
      </c>
    </row>
    <row r="134" spans="1:37" s="1" customFormat="1" ht="14.9" customHeight="1" x14ac:dyDescent="0.35">
      <c r="A134" s="1196"/>
      <c r="B134" s="1206"/>
      <c r="C134" s="1227"/>
      <c r="D134" s="1315"/>
      <c r="E134" s="827"/>
      <c r="F134" s="1050" t="s">
        <v>254</v>
      </c>
      <c r="G134" s="1051">
        <v>100</v>
      </c>
      <c r="H134" s="1052">
        <v>362.1</v>
      </c>
      <c r="I134" s="1053"/>
      <c r="J134" s="833" t="s">
        <v>163</v>
      </c>
      <c r="K134" s="928">
        <v>1</v>
      </c>
      <c r="L134" s="770"/>
      <c r="M134" s="771"/>
    </row>
    <row r="135" spans="1:37" s="1" customFormat="1" ht="14.9" customHeight="1" x14ac:dyDescent="0.35">
      <c r="A135" s="1196"/>
      <c r="B135" s="1206"/>
      <c r="C135" s="1227"/>
      <c r="D135" s="1316"/>
      <c r="E135" s="442"/>
      <c r="F135" s="1042"/>
      <c r="G135" s="1054"/>
      <c r="H135" s="1044"/>
      <c r="I135" s="1045"/>
      <c r="J135" s="853" t="s">
        <v>224</v>
      </c>
      <c r="K135" s="926">
        <v>30</v>
      </c>
      <c r="L135" s="318">
        <v>100</v>
      </c>
      <c r="M135" s="302"/>
    </row>
    <row r="136" spans="1:37" s="19" customFormat="1" ht="15" customHeight="1" thickBot="1" x14ac:dyDescent="0.4">
      <c r="A136" s="1200"/>
      <c r="B136" s="1207"/>
      <c r="C136" s="104"/>
      <c r="D136" s="143"/>
      <c r="E136" s="164"/>
      <c r="F136" s="140" t="s">
        <v>31</v>
      </c>
      <c r="G136" s="117">
        <f>+G129</f>
        <v>151.5</v>
      </c>
      <c r="H136" s="117">
        <f t="shared" ref="H136:I136" si="27">+H129</f>
        <v>382.1</v>
      </c>
      <c r="I136" s="117">
        <f t="shared" si="27"/>
        <v>20</v>
      </c>
      <c r="J136" s="1024"/>
      <c r="K136" s="1022"/>
      <c r="L136" s="259"/>
      <c r="M136" s="246"/>
    </row>
    <row r="137" spans="1:37" s="19" customFormat="1" ht="15.75" customHeight="1" x14ac:dyDescent="0.35">
      <c r="A137" s="1291" t="s">
        <v>7</v>
      </c>
      <c r="B137" s="1397" t="s">
        <v>16</v>
      </c>
      <c r="C137" s="1400" t="s">
        <v>12</v>
      </c>
      <c r="D137" s="1405" t="s">
        <v>250</v>
      </c>
      <c r="E137" s="351" t="s">
        <v>160</v>
      </c>
      <c r="F137" s="1225" t="s">
        <v>10</v>
      </c>
      <c r="G137" s="185">
        <v>15</v>
      </c>
      <c r="H137" s="108">
        <v>30</v>
      </c>
      <c r="I137" s="185">
        <v>100</v>
      </c>
      <c r="J137" s="917" t="s">
        <v>248</v>
      </c>
      <c r="K137" s="931">
        <v>1</v>
      </c>
      <c r="L137" s="425"/>
      <c r="M137" s="935"/>
    </row>
    <row r="138" spans="1:37" s="19" customFormat="1" ht="15" customHeight="1" x14ac:dyDescent="0.35">
      <c r="A138" s="1280"/>
      <c r="B138" s="1398"/>
      <c r="C138" s="1401"/>
      <c r="D138" s="1341"/>
      <c r="E138" s="182" t="s">
        <v>105</v>
      </c>
      <c r="F138" s="36"/>
      <c r="G138" s="180"/>
      <c r="H138" s="107"/>
      <c r="I138" s="180"/>
      <c r="J138" s="872" t="s">
        <v>225</v>
      </c>
      <c r="K138" s="932"/>
      <c r="L138" s="258">
        <v>1</v>
      </c>
      <c r="M138" s="263"/>
    </row>
    <row r="139" spans="1:37" s="19" customFormat="1" ht="15" customHeight="1" x14ac:dyDescent="0.35">
      <c r="A139" s="1280"/>
      <c r="B139" s="1398"/>
      <c r="C139" s="1401"/>
      <c r="D139" s="1341"/>
      <c r="E139" s="678"/>
      <c r="F139" s="36"/>
      <c r="G139" s="180"/>
      <c r="H139" s="107"/>
      <c r="I139" s="180"/>
      <c r="J139" s="874" t="s">
        <v>226</v>
      </c>
      <c r="K139" s="896"/>
      <c r="L139" s="274"/>
      <c r="M139" s="936"/>
      <c r="N139" s="3"/>
    </row>
    <row r="140" spans="1:37" s="19" customFormat="1" ht="17.899999999999999" customHeight="1" thickBot="1" x14ac:dyDescent="0.4">
      <c r="A140" s="1292"/>
      <c r="B140" s="1399"/>
      <c r="C140" s="1402"/>
      <c r="D140" s="174"/>
      <c r="E140" s="179"/>
      <c r="F140" s="126" t="s">
        <v>31</v>
      </c>
      <c r="G140" s="514">
        <f>SUM(G137:G139)</f>
        <v>15</v>
      </c>
      <c r="H140" s="509">
        <f>SUM(H137:H139)</f>
        <v>30</v>
      </c>
      <c r="I140" s="124">
        <f>SUM(I137:I139)</f>
        <v>100</v>
      </c>
      <c r="J140" s="692"/>
      <c r="K140" s="1019"/>
      <c r="L140" s="939"/>
      <c r="M140" s="937"/>
    </row>
    <row r="141" spans="1:37" s="1" customFormat="1" ht="15.75" customHeight="1" thickBot="1" x14ac:dyDescent="0.4">
      <c r="A141" s="20" t="s">
        <v>7</v>
      </c>
      <c r="B141" s="22" t="s">
        <v>16</v>
      </c>
      <c r="C141" s="1330" t="s">
        <v>49</v>
      </c>
      <c r="D141" s="1331"/>
      <c r="E141" s="1331"/>
      <c r="F141" s="1332"/>
      <c r="G141" s="235">
        <f>G136+G140</f>
        <v>166.5</v>
      </c>
      <c r="H141" s="235">
        <f>H136+H140</f>
        <v>412.1</v>
      </c>
      <c r="I141" s="235">
        <f>I136+I140</f>
        <v>120</v>
      </c>
      <c r="J141" s="1240"/>
      <c r="K141" s="1407"/>
      <c r="L141" s="1407"/>
      <c r="M141" s="1408"/>
      <c r="N141" s="189"/>
    </row>
    <row r="142" spans="1:37" s="3" customFormat="1" ht="15.75" customHeight="1" thickBot="1" x14ac:dyDescent="0.4">
      <c r="A142" s="20" t="s">
        <v>7</v>
      </c>
      <c r="B142" s="1494" t="s">
        <v>53</v>
      </c>
      <c r="C142" s="1495"/>
      <c r="D142" s="1495"/>
      <c r="E142" s="1495"/>
      <c r="F142" s="1496"/>
      <c r="G142" s="583">
        <f>SUM(G141,G115,G102,G127,)</f>
        <v>21531.699999999997</v>
      </c>
      <c r="H142" s="120">
        <f>SUM(H141,H115,H102,H127,)</f>
        <v>21771.999999999996</v>
      </c>
      <c r="I142" s="582">
        <f>SUM(I141,I115,I102,I127,)</f>
        <v>21140</v>
      </c>
      <c r="J142" s="1238"/>
      <c r="K142" s="1409"/>
      <c r="L142" s="1409"/>
      <c r="M142" s="1410"/>
    </row>
    <row r="143" spans="1:37" s="3" customFormat="1" ht="15.75" customHeight="1" thickBot="1" x14ac:dyDescent="0.4">
      <c r="A143" s="26" t="s">
        <v>15</v>
      </c>
      <c r="B143" s="1497" t="s">
        <v>54</v>
      </c>
      <c r="C143" s="1498"/>
      <c r="D143" s="1498"/>
      <c r="E143" s="1498"/>
      <c r="F143" s="1499"/>
      <c r="G143" s="236">
        <f t="shared" ref="G143:I143" si="28">G142</f>
        <v>21531.699999999997</v>
      </c>
      <c r="H143" s="236">
        <f t="shared" si="28"/>
        <v>21771.999999999996</v>
      </c>
      <c r="I143" s="530">
        <f t="shared" si="28"/>
        <v>21140</v>
      </c>
      <c r="J143" s="1239"/>
      <c r="K143" s="1411"/>
      <c r="L143" s="1411"/>
      <c r="M143" s="1412"/>
    </row>
    <row r="144" spans="1:37" s="622" customFormat="1" ht="17.25" customHeight="1" x14ac:dyDescent="0.35">
      <c r="A144" s="1419" t="s">
        <v>284</v>
      </c>
      <c r="B144" s="1419"/>
      <c r="C144" s="1419"/>
      <c r="D144" s="1419"/>
      <c r="E144" s="1419"/>
      <c r="F144" s="1419"/>
      <c r="G144" s="1419"/>
      <c r="H144" s="1419"/>
      <c r="I144" s="1419"/>
      <c r="J144" s="1419"/>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1:36" s="622" customFormat="1" ht="15.75" customHeight="1" x14ac:dyDescent="0.35">
      <c r="A145" s="1237"/>
      <c r="B145" s="1237"/>
      <c r="C145" s="1237"/>
      <c r="D145" s="1237"/>
      <c r="E145" s="1237"/>
      <c r="F145" s="1237"/>
      <c r="G145" s="1237"/>
      <c r="H145" s="1237"/>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spans="1:36" s="3" customFormat="1" ht="18.75" customHeight="1" x14ac:dyDescent="0.35">
      <c r="A146" s="18"/>
      <c r="B146" s="27"/>
      <c r="C146" s="1483" t="s">
        <v>55</v>
      </c>
      <c r="D146" s="1483"/>
      <c r="E146" s="1483"/>
      <c r="F146" s="1483"/>
      <c r="G146" s="440"/>
      <c r="H146" s="440"/>
      <c r="I146" s="440"/>
      <c r="J146" s="23"/>
      <c r="K146" s="75"/>
      <c r="L146" s="75"/>
      <c r="M146" s="75"/>
    </row>
    <row r="147" spans="1:36" s="3" customFormat="1" ht="12" customHeight="1" thickBot="1" x14ac:dyDescent="0.4">
      <c r="A147" s="18"/>
      <c r="B147" s="16"/>
      <c r="C147" s="105"/>
      <c r="D147" s="16"/>
      <c r="E147" s="28"/>
      <c r="F147" s="23"/>
      <c r="G147" s="30"/>
      <c r="H147" s="30"/>
      <c r="I147" s="30"/>
      <c r="J147" s="23"/>
      <c r="K147" s="75"/>
      <c r="L147" s="75"/>
      <c r="M147" s="75"/>
    </row>
    <row r="148" spans="1:36" s="3" customFormat="1" ht="83.25" customHeight="1" thickBot="1" x14ac:dyDescent="0.4">
      <c r="A148" s="30"/>
      <c r="B148" s="30"/>
      <c r="C148" s="1484" t="s">
        <v>56</v>
      </c>
      <c r="D148" s="1485"/>
      <c r="E148" s="1485"/>
      <c r="F148" s="1486"/>
      <c r="G148" s="240" t="s">
        <v>283</v>
      </c>
      <c r="H148" s="241" t="s">
        <v>150</v>
      </c>
      <c r="I148" s="242" t="s">
        <v>211</v>
      </c>
      <c r="J148" s="18"/>
      <c r="K148" s="29"/>
      <c r="L148" s="29"/>
      <c r="M148" s="29"/>
    </row>
    <row r="149" spans="1:36" s="3" customFormat="1" ht="13" x14ac:dyDescent="0.35">
      <c r="A149" s="30"/>
      <c r="B149" s="30"/>
      <c r="C149" s="1487" t="s">
        <v>179</v>
      </c>
      <c r="D149" s="1489"/>
      <c r="E149" s="1489"/>
      <c r="F149" s="1490"/>
      <c r="G149" s="220">
        <f>G150+G157</f>
        <v>21531.7</v>
      </c>
      <c r="H149" s="226">
        <f>H150+H157</f>
        <v>21771.999999999996</v>
      </c>
      <c r="I149" s="214">
        <f>I150+I157</f>
        <v>21140</v>
      </c>
      <c r="J149" s="47"/>
      <c r="K149" s="47"/>
      <c r="L149" s="47"/>
      <c r="M149" s="47"/>
    </row>
    <row r="150" spans="1:36" s="3" customFormat="1" ht="12.75" customHeight="1" x14ac:dyDescent="0.35">
      <c r="A150" s="30"/>
      <c r="B150" s="30"/>
      <c r="C150" s="1491" t="s">
        <v>57</v>
      </c>
      <c r="D150" s="1492"/>
      <c r="E150" s="1492"/>
      <c r="F150" s="1493"/>
      <c r="G150" s="221">
        <f t="shared" ref="G150:I150" si="29">SUM(G151:G156)</f>
        <v>21480.400000000001</v>
      </c>
      <c r="H150" s="227">
        <f t="shared" si="29"/>
        <v>21771.999999999996</v>
      </c>
      <c r="I150" s="215">
        <f t="shared" si="29"/>
        <v>21140</v>
      </c>
      <c r="J150" s="47"/>
      <c r="K150" s="47"/>
      <c r="L150" s="47"/>
      <c r="M150" s="47"/>
    </row>
    <row r="151" spans="1:36" s="3" customFormat="1" ht="12.75" customHeight="1" x14ac:dyDescent="0.35">
      <c r="A151" s="30"/>
      <c r="B151" s="30"/>
      <c r="C151" s="1470" t="s">
        <v>58</v>
      </c>
      <c r="D151" s="1472"/>
      <c r="E151" s="1472"/>
      <c r="F151" s="1473"/>
      <c r="G151" s="222">
        <f>SUMIF(F16:F143,"SB",G16:G143)</f>
        <v>19670.7</v>
      </c>
      <c r="H151" s="228">
        <f>SUMIF(F16:F143,"SB",H16:H143)</f>
        <v>19962.299999999996</v>
      </c>
      <c r="I151" s="216">
        <f>SUMIF(F16:F143,"SB",I16:I143)</f>
        <v>19330.3</v>
      </c>
      <c r="J151" s="564"/>
      <c r="K151" s="29"/>
      <c r="L151" s="29"/>
      <c r="M151" s="29"/>
    </row>
    <row r="152" spans="1:36" s="3" customFormat="1" ht="12.75" customHeight="1" x14ac:dyDescent="0.35">
      <c r="A152" s="30"/>
      <c r="B152" s="30"/>
      <c r="C152" s="1463" t="s">
        <v>59</v>
      </c>
      <c r="D152" s="1474"/>
      <c r="E152" s="1474"/>
      <c r="F152" s="1475"/>
      <c r="G152" s="222">
        <f>SUMIF(F16:F143,"SB(VR)",G16:G143)</f>
        <v>20</v>
      </c>
      <c r="H152" s="228">
        <f>SUMIF(F16:F143,"SB(VR)",H16:H143)</f>
        <v>20</v>
      </c>
      <c r="I152" s="216">
        <f>SUMIF(F16:F143,"SB(VR)",I16:I143)</f>
        <v>20</v>
      </c>
      <c r="J152" s="18"/>
      <c r="K152" s="29"/>
      <c r="L152" s="29"/>
      <c r="M152" s="29"/>
    </row>
    <row r="153" spans="1:36" s="3" customFormat="1" ht="27.75" customHeight="1" x14ac:dyDescent="0.35">
      <c r="A153" s="30"/>
      <c r="B153" s="30"/>
      <c r="C153" s="1476" t="s">
        <v>60</v>
      </c>
      <c r="D153" s="1477"/>
      <c r="E153" s="1477"/>
      <c r="F153" s="1478"/>
      <c r="G153" s="222">
        <f>SUMIF(F16:F143,"SB(VB)",G16:G143)</f>
        <v>838.80000000000007</v>
      </c>
      <c r="H153" s="228">
        <f>SUMIF(F16:F143,"SB(VB)",H16:H143)</f>
        <v>838.80000000000007</v>
      </c>
      <c r="I153" s="216">
        <f>SUMIF(F16:F143,"SB(VB)",I16:I143)</f>
        <v>838.80000000000007</v>
      </c>
      <c r="J153" s="83"/>
      <c r="K153" s="29"/>
      <c r="L153" s="29"/>
      <c r="M153" s="29"/>
    </row>
    <row r="154" spans="1:36" s="3" customFormat="1" ht="24.75" customHeight="1" x14ac:dyDescent="0.35">
      <c r="A154" s="30"/>
      <c r="B154" s="30"/>
      <c r="C154" s="1476" t="s">
        <v>136</v>
      </c>
      <c r="D154" s="1477"/>
      <c r="E154" s="1477"/>
      <c r="F154" s="1478"/>
      <c r="G154" s="222">
        <f>SUMIF(F16:F143,"SB(S)",G16:G143)</f>
        <v>780.9</v>
      </c>
      <c r="H154" s="228">
        <f>SUMIF(F16:F143,"SB(S)",H16:H143)</f>
        <v>780.9</v>
      </c>
      <c r="I154" s="216">
        <f>SUMIF(F16:F143,"SB(S)",I16:I143)</f>
        <v>780.9</v>
      </c>
      <c r="J154" s="83"/>
      <c r="K154" s="29"/>
      <c r="L154" s="29"/>
      <c r="M154" s="29"/>
    </row>
    <row r="155" spans="1:36" s="1" customFormat="1" ht="15.75" customHeight="1" x14ac:dyDescent="0.35">
      <c r="A155" s="30"/>
      <c r="B155" s="30"/>
      <c r="C155" s="1479" t="s">
        <v>61</v>
      </c>
      <c r="D155" s="1481"/>
      <c r="E155" s="1481"/>
      <c r="F155" s="1482"/>
      <c r="G155" s="223">
        <f>SUMIF(F16:F143,"SB(SP)",G16:G143)</f>
        <v>150</v>
      </c>
      <c r="H155" s="229">
        <f>SUMIF(F16:F143,"SB(SP)",H16:H143)</f>
        <v>150</v>
      </c>
      <c r="I155" s="217">
        <f>SUMIF(F16:F143,"SB(SP)",I16:I143)</f>
        <v>150</v>
      </c>
      <c r="J155" s="51"/>
      <c r="K155" s="31"/>
      <c r="L155" s="31"/>
      <c r="M155" s="31"/>
    </row>
    <row r="156" spans="1:36" s="1" customFormat="1" ht="30" customHeight="1" x14ac:dyDescent="0.35">
      <c r="A156" s="30"/>
      <c r="B156" s="30"/>
      <c r="C156" s="1463" t="s">
        <v>192</v>
      </c>
      <c r="D156" s="1464"/>
      <c r="E156" s="1464"/>
      <c r="F156" s="1465"/>
      <c r="G156" s="223">
        <f>SUMIF(F16:F143,"SB(KPP)",G16:G143)</f>
        <v>20</v>
      </c>
      <c r="H156" s="229">
        <f>SUMIF(F16:F143,"SB(KPP)",H16:H143)</f>
        <v>20</v>
      </c>
      <c r="I156" s="217">
        <f>SUMIF(F16:F143,"SB(KPP)",I16:I143)</f>
        <v>20</v>
      </c>
      <c r="J156" s="30"/>
      <c r="K156" s="31"/>
      <c r="L156" s="31"/>
      <c r="M156" s="31"/>
    </row>
    <row r="157" spans="1:36" s="1" customFormat="1" ht="15.75" customHeight="1" x14ac:dyDescent="0.35">
      <c r="A157" s="30"/>
      <c r="B157" s="30"/>
      <c r="C157" s="1466" t="s">
        <v>151</v>
      </c>
      <c r="D157" s="1468"/>
      <c r="E157" s="1468"/>
      <c r="F157" s="1469"/>
      <c r="G157" s="224">
        <f>SUMIF(F16:F143,"SB(L)",G16:G143)</f>
        <v>51.3</v>
      </c>
      <c r="H157" s="230">
        <f>SUMIF(F16:F143,"SB(L)",H16:H143)</f>
        <v>0</v>
      </c>
      <c r="I157" s="218">
        <f>SUMIF(F16:F143,"SB(L)",I16:I143)</f>
        <v>0</v>
      </c>
      <c r="J157" s="30"/>
      <c r="K157" s="31"/>
      <c r="L157" s="31"/>
      <c r="M157" s="31"/>
    </row>
    <row r="158" spans="1:36" s="1" customFormat="1" ht="13.5" customHeight="1" thickBot="1" x14ac:dyDescent="0.4">
      <c r="A158" s="55"/>
      <c r="B158" s="55"/>
      <c r="C158" s="1456" t="s">
        <v>64</v>
      </c>
      <c r="D158" s="1457"/>
      <c r="E158" s="1457"/>
      <c r="F158" s="1458"/>
      <c r="G158" s="225">
        <f>+G149</f>
        <v>21531.7</v>
      </c>
      <c r="H158" s="231">
        <f>+H149</f>
        <v>21771.999999999996</v>
      </c>
      <c r="I158" s="219">
        <f>+I149</f>
        <v>21140</v>
      </c>
      <c r="J158" s="30"/>
      <c r="K158" s="31"/>
      <c r="L158" s="31"/>
      <c r="M158" s="31"/>
    </row>
    <row r="159" spans="1:36" s="33" customFormat="1" ht="14.4" customHeight="1" x14ac:dyDescent="0.35">
      <c r="A159" s="32"/>
      <c r="B159" s="32"/>
      <c r="C159" s="106"/>
      <c r="D159" s="32"/>
      <c r="E159" s="32"/>
      <c r="F159" s="183"/>
      <c r="G159" s="183"/>
      <c r="H159" s="183"/>
      <c r="I159" s="183"/>
      <c r="J159" s="32"/>
    </row>
    <row r="160" spans="1:36" s="33" customFormat="1" ht="13" x14ac:dyDescent="0.35">
      <c r="A160" s="32"/>
      <c r="B160" s="32"/>
      <c r="C160" s="106"/>
      <c r="D160" s="30"/>
      <c r="E160" s="34"/>
      <c r="F160" s="32"/>
      <c r="G160" s="35"/>
      <c r="H160" s="35"/>
      <c r="I160" s="35"/>
      <c r="J160" s="35"/>
    </row>
    <row r="161" spans="1:10" s="33" customFormat="1" ht="13" x14ac:dyDescent="0.35">
      <c r="A161" s="32"/>
      <c r="B161" s="32"/>
      <c r="C161" s="106"/>
      <c r="D161" s="30"/>
      <c r="E161" s="34"/>
      <c r="F161" s="32"/>
      <c r="G161" s="35"/>
      <c r="H161" s="35"/>
      <c r="I161" s="35"/>
      <c r="J161" s="35"/>
    </row>
    <row r="162" spans="1:10" x14ac:dyDescent="0.35">
      <c r="G162" s="567"/>
    </row>
    <row r="164" spans="1:10" x14ac:dyDescent="0.35">
      <c r="H164" s="567"/>
      <c r="I164" s="567"/>
    </row>
    <row r="165" spans="1:10" x14ac:dyDescent="0.35">
      <c r="G165" s="32"/>
      <c r="H165" s="32"/>
      <c r="I165" s="32"/>
    </row>
    <row r="166" spans="1:10" x14ac:dyDescent="0.35">
      <c r="G166" s="32"/>
      <c r="H166" s="32"/>
      <c r="I166" s="32"/>
      <c r="J166" s="567"/>
    </row>
    <row r="167" spans="1:10" x14ac:dyDescent="0.35">
      <c r="G167" s="40"/>
      <c r="H167" s="40"/>
      <c r="I167" s="40"/>
    </row>
    <row r="168" spans="1:10" x14ac:dyDescent="0.35">
      <c r="G168" s="40"/>
      <c r="H168" s="566"/>
      <c r="I168" s="40"/>
    </row>
    <row r="169" spans="1:10" x14ac:dyDescent="0.35">
      <c r="G169" s="48"/>
      <c r="H169" s="565"/>
      <c r="I169" s="48"/>
    </row>
  </sheetData>
  <mergeCells count="120">
    <mergeCell ref="C154:F154"/>
    <mergeCell ref="C155:F155"/>
    <mergeCell ref="C156:F156"/>
    <mergeCell ref="C157:F157"/>
    <mergeCell ref="C158:F158"/>
    <mergeCell ref="C148:F148"/>
    <mergeCell ref="C149:F149"/>
    <mergeCell ref="C150:F150"/>
    <mergeCell ref="C151:F151"/>
    <mergeCell ref="C152:F152"/>
    <mergeCell ref="C153:F153"/>
    <mergeCell ref="B142:F142"/>
    <mergeCell ref="K142:M142"/>
    <mergeCell ref="B143:F143"/>
    <mergeCell ref="K143:M143"/>
    <mergeCell ref="A144:J144"/>
    <mergeCell ref="C146:F146"/>
    <mergeCell ref="A137:A140"/>
    <mergeCell ref="B137:B140"/>
    <mergeCell ref="C137:C140"/>
    <mergeCell ref="D137:D139"/>
    <mergeCell ref="C141:F141"/>
    <mergeCell ref="K141:M141"/>
    <mergeCell ref="C127:F127"/>
    <mergeCell ref="K127:M127"/>
    <mergeCell ref="C128:J128"/>
    <mergeCell ref="K128:M128"/>
    <mergeCell ref="D130:D132"/>
    <mergeCell ref="D133:D135"/>
    <mergeCell ref="C115:F115"/>
    <mergeCell ref="J115:M115"/>
    <mergeCell ref="C116:J116"/>
    <mergeCell ref="A118:A126"/>
    <mergeCell ref="B118:B126"/>
    <mergeCell ref="C118:C126"/>
    <mergeCell ref="D118:D120"/>
    <mergeCell ref="D121:D122"/>
    <mergeCell ref="J121:J122"/>
    <mergeCell ref="D123:D124"/>
    <mergeCell ref="J99:J100"/>
    <mergeCell ref="C102:F102"/>
    <mergeCell ref="K102:M102"/>
    <mergeCell ref="C103:J103"/>
    <mergeCell ref="D104:D106"/>
    <mergeCell ref="D111:D112"/>
    <mergeCell ref="D94:D95"/>
    <mergeCell ref="A97:A98"/>
    <mergeCell ref="B97:B98"/>
    <mergeCell ref="C97:C98"/>
    <mergeCell ref="A99:A101"/>
    <mergeCell ref="B99:B101"/>
    <mergeCell ref="C99:C101"/>
    <mergeCell ref="D99:D100"/>
    <mergeCell ref="D81:D82"/>
    <mergeCell ref="J81:J82"/>
    <mergeCell ref="D85:D86"/>
    <mergeCell ref="D87:D88"/>
    <mergeCell ref="D89:D90"/>
    <mergeCell ref="D92:D93"/>
    <mergeCell ref="F92:F93"/>
    <mergeCell ref="J92:J93"/>
    <mergeCell ref="A75:A77"/>
    <mergeCell ref="B75:B77"/>
    <mergeCell ref="C75:C77"/>
    <mergeCell ref="D75:D76"/>
    <mergeCell ref="E75:E76"/>
    <mergeCell ref="D78:D80"/>
    <mergeCell ref="D61:D62"/>
    <mergeCell ref="J61:J62"/>
    <mergeCell ref="D64:D65"/>
    <mergeCell ref="D66:D69"/>
    <mergeCell ref="D70:D71"/>
    <mergeCell ref="A73:A74"/>
    <mergeCell ref="B73:B74"/>
    <mergeCell ref="C73:C74"/>
    <mergeCell ref="D47:D48"/>
    <mergeCell ref="D52:D53"/>
    <mergeCell ref="A56:A57"/>
    <mergeCell ref="B56:B57"/>
    <mergeCell ref="C56:C57"/>
    <mergeCell ref="A58:A59"/>
    <mergeCell ref="B58:B59"/>
    <mergeCell ref="C58:C59"/>
    <mergeCell ref="A38:A43"/>
    <mergeCell ref="B38:B43"/>
    <mergeCell ref="C38:C43"/>
    <mergeCell ref="D38:D43"/>
    <mergeCell ref="D45:D46"/>
    <mergeCell ref="J45:J46"/>
    <mergeCell ref="A26:A30"/>
    <mergeCell ref="B26:B30"/>
    <mergeCell ref="C26:C30"/>
    <mergeCell ref="D26:D30"/>
    <mergeCell ref="D32:D33"/>
    <mergeCell ref="D35:D37"/>
    <mergeCell ref="A12:M12"/>
    <mergeCell ref="A13:M13"/>
    <mergeCell ref="B14:M14"/>
    <mergeCell ref="C15:M15"/>
    <mergeCell ref="D16:D21"/>
    <mergeCell ref="D22:D24"/>
    <mergeCell ref="E22:E24"/>
    <mergeCell ref="J22:J23"/>
    <mergeCell ref="F9:F11"/>
    <mergeCell ref="G9:G11"/>
    <mergeCell ref="H9:H11"/>
    <mergeCell ref="I9:I11"/>
    <mergeCell ref="J9:M9"/>
    <mergeCell ref="J10:J11"/>
    <mergeCell ref="K10:M10"/>
    <mergeCell ref="J1:M1"/>
    <mergeCell ref="A4:M4"/>
    <mergeCell ref="A5:M5"/>
    <mergeCell ref="A6:M6"/>
    <mergeCell ref="J8:M8"/>
    <mergeCell ref="A9:A11"/>
    <mergeCell ref="B9:B11"/>
    <mergeCell ref="C9:C11"/>
    <mergeCell ref="D9:D11"/>
    <mergeCell ref="E9:E11"/>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4</vt:i4>
      </vt:variant>
    </vt:vector>
  </HeadingPairs>
  <TitlesOfParts>
    <vt:vector size="7" baseType="lpstr">
      <vt:lpstr>Aiškinamoji lentelė</vt:lpstr>
      <vt:lpstr>3 programa</vt:lpstr>
      <vt:lpstr>Lyginamasis</vt:lpstr>
      <vt:lpstr>'3 programa'!Print_Area</vt:lpstr>
      <vt:lpstr>'Aiškinamoji lentelė'!Print_Area</vt:lpstr>
      <vt:lpstr>'3 programa'!Print_Titles</vt:lpstr>
      <vt:lpstr>'Aiškinamoji lentelė'!Print_Titles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Inga Mikalauskienė</cp:lastModifiedBy>
  <cp:lastPrinted>2023-01-30T08:36:27Z</cp:lastPrinted>
  <dcterms:created xsi:type="dcterms:W3CDTF">2015-10-15T13:35:41Z</dcterms:created>
  <dcterms:modified xsi:type="dcterms:W3CDTF">2023-01-30T08:36:55Z</dcterms:modified>
</cp:coreProperties>
</file>