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3-2025 SVP\SPRENDIMAS\"/>
    </mc:Choice>
  </mc:AlternateContent>
  <bookViews>
    <workbookView xWindow="-120" yWindow="-120" windowWidth="29040" windowHeight="15840" firstSheet="1" activeTab="1"/>
  </bookViews>
  <sheets>
    <sheet name="Aiškinamoji lentelė" sheetId="11" state="hidden" r:id="rId1"/>
    <sheet name="4 programa" sheetId="12" r:id="rId2"/>
  </sheets>
  <definedNames>
    <definedName name="_xlnm.Print_Area" localSheetId="1">'4 programa'!$A$1:$M$144</definedName>
    <definedName name="_xlnm.Print_Area" localSheetId="0">'Aiškinamoji lentelė'!$A$1:$Q$181</definedName>
    <definedName name="_xlnm.Print_Titles" localSheetId="1">'4 programa'!$9:$11</definedName>
    <definedName name="_xlnm.Print_Titles" localSheetId="0">'Aiškinamoji lentelė'!$8:$10</definedName>
  </definedNames>
  <calcPr calcId="162913"/>
</workbook>
</file>

<file path=xl/calcChain.xml><?xml version="1.0" encoding="utf-8"?>
<calcChain xmlns="http://schemas.openxmlformats.org/spreadsheetml/2006/main">
  <c r="I43" i="12" l="1"/>
  <c r="H43" i="12"/>
  <c r="G43" i="12"/>
  <c r="I119" i="12" l="1"/>
  <c r="H119" i="12"/>
  <c r="G119" i="12"/>
  <c r="I93" i="12"/>
  <c r="H93" i="12"/>
  <c r="G93" i="12"/>
  <c r="I140" i="12" l="1"/>
  <c r="H140" i="12"/>
  <c r="G140" i="12"/>
  <c r="I138" i="12"/>
  <c r="H138" i="12"/>
  <c r="G138" i="12"/>
  <c r="I135" i="12"/>
  <c r="H135" i="12"/>
  <c r="G135" i="12"/>
  <c r="I134" i="12"/>
  <c r="H134" i="12"/>
  <c r="G134" i="12"/>
  <c r="I133" i="12"/>
  <c r="H133" i="12"/>
  <c r="I132" i="12"/>
  <c r="H132" i="12"/>
  <c r="G132" i="12"/>
  <c r="I131" i="12"/>
  <c r="H131" i="12"/>
  <c r="G131" i="12"/>
  <c r="I129" i="12"/>
  <c r="H129" i="12"/>
  <c r="G129" i="12"/>
  <c r="I128" i="12"/>
  <c r="H128" i="12"/>
  <c r="G128" i="12"/>
  <c r="H115" i="12"/>
  <c r="G115" i="12"/>
  <c r="G109" i="12"/>
  <c r="G105" i="12"/>
  <c r="H104" i="12"/>
  <c r="I96" i="12"/>
  <c r="H96" i="12"/>
  <c r="G96" i="12"/>
  <c r="I92" i="12"/>
  <c r="I127" i="12" s="1"/>
  <c r="H92" i="12"/>
  <c r="I88" i="12"/>
  <c r="H88" i="12"/>
  <c r="G88" i="12"/>
  <c r="I82" i="12"/>
  <c r="H82" i="12"/>
  <c r="G82" i="12"/>
  <c r="I78" i="12"/>
  <c r="H78" i="12"/>
  <c r="G78" i="12"/>
  <c r="I75" i="12"/>
  <c r="H75" i="12"/>
  <c r="G75" i="12"/>
  <c r="I72" i="12"/>
  <c r="H72" i="12"/>
  <c r="G72" i="12"/>
  <c r="I64" i="12"/>
  <c r="H64" i="12"/>
  <c r="G64" i="12"/>
  <c r="I59" i="12"/>
  <c r="I137" i="12" s="1"/>
  <c r="H59" i="12"/>
  <c r="H137" i="12" s="1"/>
  <c r="G59" i="12"/>
  <c r="G61" i="12" s="1"/>
  <c r="I56" i="12"/>
  <c r="I139" i="12" s="1"/>
  <c r="H56" i="12"/>
  <c r="H58" i="12" s="1"/>
  <c r="G56" i="12"/>
  <c r="G139" i="12" s="1"/>
  <c r="I55" i="12"/>
  <c r="H55" i="12"/>
  <c r="G55" i="12"/>
  <c r="I52" i="12"/>
  <c r="H52" i="12"/>
  <c r="G52" i="12"/>
  <c r="I49" i="12"/>
  <c r="H49" i="12"/>
  <c r="G49" i="12"/>
  <c r="I47" i="12"/>
  <c r="H47" i="12"/>
  <c r="G47" i="12"/>
  <c r="G40" i="12"/>
  <c r="I24" i="12"/>
  <c r="H24" i="12"/>
  <c r="G24" i="12"/>
  <c r="G97" i="12" l="1"/>
  <c r="H97" i="12"/>
  <c r="G127" i="12"/>
  <c r="G126" i="12" s="1"/>
  <c r="I126" i="12"/>
  <c r="I125" i="12" s="1"/>
  <c r="G137" i="12"/>
  <c r="G136" i="12" s="1"/>
  <c r="I136" i="12"/>
  <c r="G58" i="12"/>
  <c r="G65" i="12" s="1"/>
  <c r="H61" i="12"/>
  <c r="G133" i="12"/>
  <c r="H127" i="12"/>
  <c r="H126" i="12" s="1"/>
  <c r="H125" i="12" s="1"/>
  <c r="H139" i="12"/>
  <c r="H136" i="12" s="1"/>
  <c r="I61" i="12"/>
  <c r="I58" i="12"/>
  <c r="I97" i="12"/>
  <c r="I168" i="11"/>
  <c r="J168" i="11"/>
  <c r="I141" i="12" l="1"/>
  <c r="I65" i="12"/>
  <c r="I120" i="12" s="1"/>
  <c r="I121" i="12" s="1"/>
  <c r="H65" i="12"/>
  <c r="H120" i="12" s="1"/>
  <c r="H121" i="12" s="1"/>
  <c r="G125" i="12"/>
  <c r="G141" i="12" s="1"/>
  <c r="H141" i="12"/>
  <c r="G120" i="12"/>
  <c r="G121" i="12" s="1"/>
  <c r="L133" i="11"/>
  <c r="K133" i="11"/>
  <c r="J133" i="11"/>
  <c r="I133" i="11"/>
  <c r="L41" i="11" l="1"/>
  <c r="K41" i="11"/>
  <c r="I41" i="11"/>
  <c r="L67" i="11"/>
  <c r="K67" i="11"/>
  <c r="J67" i="11"/>
  <c r="I67" i="11"/>
  <c r="J35" i="11" l="1"/>
  <c r="J41" i="11" s="1"/>
  <c r="K125" i="11" l="1"/>
  <c r="J125" i="11"/>
  <c r="J117" i="11"/>
  <c r="K111" i="11"/>
  <c r="J112" i="11"/>
  <c r="L59" i="11"/>
  <c r="K59" i="11"/>
  <c r="J59" i="11"/>
  <c r="L56" i="11"/>
  <c r="K56" i="11"/>
  <c r="J56" i="11"/>
  <c r="L61" i="11" l="1"/>
  <c r="K61" i="11"/>
  <c r="J61" i="11"/>
  <c r="L104" i="11" l="1"/>
  <c r="K104" i="11"/>
  <c r="J104" i="11"/>
  <c r="I104" i="11"/>
  <c r="L100" i="11" l="1"/>
  <c r="K100" i="11"/>
  <c r="L58" i="11"/>
  <c r="K58" i="11"/>
  <c r="J58" i="11"/>
  <c r="J121" i="11" l="1"/>
  <c r="J164" i="11" l="1"/>
  <c r="I131" i="11" l="1"/>
  <c r="L131" i="11"/>
  <c r="K131" i="11"/>
  <c r="J131" i="11"/>
  <c r="J114" i="11" l="1"/>
  <c r="J101" i="11"/>
  <c r="J96" i="11"/>
  <c r="J79" i="11"/>
  <c r="J64" i="11"/>
  <c r="J45" i="11"/>
  <c r="J23" i="11"/>
  <c r="L151" i="11" l="1"/>
  <c r="K151" i="11"/>
  <c r="J151" i="11"/>
  <c r="I151" i="11"/>
  <c r="L144" i="11"/>
  <c r="K144" i="11"/>
  <c r="J144" i="11"/>
  <c r="I143" i="11"/>
  <c r="I144" i="11" s="1"/>
  <c r="I177" i="11"/>
  <c r="L141" i="11"/>
  <c r="K141" i="11"/>
  <c r="J141" i="11"/>
  <c r="K177" i="11"/>
  <c r="L154" i="11"/>
  <c r="K154" i="11"/>
  <c r="J154" i="11"/>
  <c r="I154" i="11"/>
  <c r="L149" i="11"/>
  <c r="K149" i="11"/>
  <c r="J149" i="11"/>
  <c r="I149" i="11"/>
  <c r="L147" i="11"/>
  <c r="K147" i="11"/>
  <c r="J147" i="11"/>
  <c r="I147" i="11"/>
  <c r="I170" i="11" l="1"/>
  <c r="I139" i="11"/>
  <c r="I141" i="11" s="1"/>
  <c r="L137" i="11"/>
  <c r="K137" i="11"/>
  <c r="J137" i="11"/>
  <c r="I134" i="11"/>
  <c r="I137" i="11" s="1"/>
  <c r="L174" i="11" l="1"/>
  <c r="J170" i="11"/>
  <c r="L164" i="11"/>
  <c r="L124" i="11" l="1"/>
  <c r="K124" i="11"/>
  <c r="J124" i="11"/>
  <c r="I124" i="11"/>
  <c r="K164" i="11" l="1"/>
  <c r="L129" i="11"/>
  <c r="K129" i="11"/>
  <c r="J129" i="11"/>
  <c r="I129" i="11"/>
  <c r="L127" i="11"/>
  <c r="K127" i="11"/>
  <c r="J127" i="11"/>
  <c r="I127" i="11"/>
  <c r="L101" i="11" l="1"/>
  <c r="K101" i="11"/>
  <c r="L96" i="11"/>
  <c r="K96" i="11"/>
  <c r="L79" i="11"/>
  <c r="K79" i="11"/>
  <c r="L23" i="11"/>
  <c r="K23" i="11"/>
  <c r="I55" i="11" l="1"/>
  <c r="I64" i="11" l="1"/>
  <c r="K64" i="11"/>
  <c r="L64" i="11"/>
  <c r="L107" i="11" l="1"/>
  <c r="K107" i="11"/>
  <c r="J107" i="11"/>
  <c r="I107" i="11"/>
  <c r="I61" i="11" l="1"/>
  <c r="I58" i="11"/>
  <c r="I116" i="11" l="1"/>
  <c r="L121" i="11" l="1"/>
  <c r="K121" i="11"/>
  <c r="I121" i="11"/>
  <c r="L116" i="11"/>
  <c r="K116" i="11"/>
  <c r="J116" i="11"/>
  <c r="J155" i="11" s="1"/>
  <c r="L114" i="11"/>
  <c r="K114" i="11"/>
  <c r="K155" i="11" s="1"/>
  <c r="I114" i="11"/>
  <c r="I101" i="11"/>
  <c r="I96" i="11"/>
  <c r="L90" i="11"/>
  <c r="K90" i="11"/>
  <c r="J90" i="11"/>
  <c r="I90" i="11"/>
  <c r="I86" i="11"/>
  <c r="L83" i="11"/>
  <c r="K83" i="11"/>
  <c r="J83" i="11"/>
  <c r="I83" i="11"/>
  <c r="I79" i="11"/>
  <c r="L55" i="11"/>
  <c r="K55" i="11"/>
  <c r="J55" i="11"/>
  <c r="L70" i="11"/>
  <c r="K70" i="11"/>
  <c r="J70" i="11"/>
  <c r="I70" i="11"/>
  <c r="L51" i="11"/>
  <c r="K51" i="11"/>
  <c r="J51" i="11"/>
  <c r="I51" i="11"/>
  <c r="L47" i="11"/>
  <c r="K47" i="11"/>
  <c r="J47" i="11"/>
  <c r="I47" i="11"/>
  <c r="L45" i="11"/>
  <c r="K45" i="11"/>
  <c r="I45" i="11"/>
  <c r="I23" i="11"/>
  <c r="I71" i="11" s="1"/>
  <c r="L155" i="11" l="1"/>
  <c r="I155" i="11"/>
  <c r="K71" i="11"/>
  <c r="J71" i="11"/>
  <c r="L71" i="11"/>
  <c r="I108" i="11"/>
  <c r="J165" i="11"/>
  <c r="I165" i="11" l="1"/>
  <c r="K165" i="11"/>
  <c r="L165" i="11"/>
  <c r="I166" i="11"/>
  <c r="J166" i="11"/>
  <c r="K166" i="11"/>
  <c r="L166" i="11"/>
  <c r="K168" i="11"/>
  <c r="L168" i="11"/>
  <c r="L177" i="11" l="1"/>
  <c r="J177" i="11"/>
  <c r="L176" i="11"/>
  <c r="K176" i="11"/>
  <c r="J176" i="11"/>
  <c r="L175" i="11"/>
  <c r="K175" i="11"/>
  <c r="J175" i="11"/>
  <c r="K174" i="11"/>
  <c r="J174" i="11"/>
  <c r="L172" i="11"/>
  <c r="K172" i="11"/>
  <c r="J172" i="11"/>
  <c r="L171" i="11"/>
  <c r="K171" i="11"/>
  <c r="J171" i="11"/>
  <c r="L170" i="11"/>
  <c r="K170" i="11"/>
  <c r="L169" i="11"/>
  <c r="L163" i="11" s="1"/>
  <c r="K169" i="11"/>
  <c r="K163" i="11" s="1"/>
  <c r="J169" i="11"/>
  <c r="J163" i="11" s="1"/>
  <c r="L86" i="11"/>
  <c r="L108" i="11" s="1"/>
  <c r="K86" i="11"/>
  <c r="K108" i="11" s="1"/>
  <c r="J86" i="11"/>
  <c r="I169" i="11"/>
  <c r="I171" i="11"/>
  <c r="I172" i="11"/>
  <c r="I174" i="11"/>
  <c r="I175" i="11"/>
  <c r="I176" i="11"/>
  <c r="J108" i="11" l="1"/>
  <c r="J156" i="11" s="1"/>
  <c r="I164" i="11"/>
  <c r="I163" i="11" s="1"/>
  <c r="I162" i="11" s="1"/>
  <c r="I178" i="11" s="1"/>
  <c r="J162" i="11"/>
  <c r="K162" i="11"/>
  <c r="L162" i="11"/>
  <c r="L173" i="11"/>
  <c r="J173" i="11"/>
  <c r="K173" i="11"/>
  <c r="I173" i="11"/>
  <c r="K156" i="11" l="1"/>
  <c r="K157" i="11" s="1"/>
  <c r="L178" i="11"/>
  <c r="K178" i="11"/>
  <c r="J178" i="11"/>
  <c r="L156" i="11"/>
  <c r="L157" i="11" s="1"/>
  <c r="J157" i="11"/>
  <c r="I156" i="11" l="1"/>
  <c r="I157" i="11" s="1"/>
</calcChain>
</file>

<file path=xl/comments1.xml><?xml version="1.0" encoding="utf-8"?>
<comments xmlns="http://schemas.openxmlformats.org/spreadsheetml/2006/main">
  <authors>
    <author>Asta Česnauskienė</author>
    <author>Snieguole Kacerauskaite</author>
  </authors>
  <commentList>
    <comment ref="F17" authorId="0" shapeId="0">
      <text>
        <r>
          <rPr>
            <sz val="9"/>
            <color indexed="81"/>
            <rFont val="Tahoma"/>
            <family val="2"/>
            <charset val="186"/>
          </rPr>
          <t>P-2.3.2.1
P-2.3.2.2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24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P-2.3.2.1
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  <charset val="186"/>
          </rPr>
          <t>6.2. Visuomenės sveikatinimo paslaugų plėtojimas</t>
        </r>
        <r>
          <rPr>
            <sz val="9"/>
            <color indexed="81"/>
            <rFont val="Tahoma"/>
            <family val="2"/>
            <charset val="186"/>
          </rPr>
          <t xml:space="preserve">
6.2.1. Visuomenės sveikatos priežiūros paslaugas gaunančių asmenų skaičiaus didėjimas, proc.</t>
        </r>
      </text>
    </comment>
    <comment ref="M30" authorId="0" shapeId="0">
      <text>
        <r>
          <rPr>
            <sz val="9"/>
            <color indexed="81"/>
            <rFont val="Tahoma"/>
            <family val="2"/>
            <charset val="186"/>
          </rPr>
          <t>Visuomenės psichologinės gerovės ir psichikos sveikatos stiprinimo paslaugos gyventojams bendruomenėse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M39" authorId="0" shapeId="0">
      <text>
        <r>
          <rPr>
            <sz val="9"/>
            <color indexed="81"/>
            <rFont val="Tahoma"/>
            <family val="2"/>
            <charset val="186"/>
          </rPr>
          <t xml:space="preserve">Taikos pr. 76 (sienų ir lubų perdažymas, palangių sutvarkymas, radiatorių vamzdynų perdažymas, įbrėžimų ir įtrūkimų sutvarkymas)
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6.2. Visuomenės sveikatinimo paslaugų plėtojimas
</t>
        </r>
        <r>
          <rPr>
            <sz val="9"/>
            <color indexed="81"/>
            <rFont val="Tahoma"/>
            <family val="2"/>
            <charset val="186"/>
          </rPr>
          <t xml:space="preserve">6.2.2. Naujų tarpsektorinių programų ir iniciatyvų skaičius
</t>
        </r>
      </text>
    </comment>
    <comment ref="M49" authorId="0" shapeId="0">
      <text>
        <r>
          <rPr>
            <sz val="9"/>
            <color indexed="81"/>
            <rFont val="Tahoma"/>
            <family val="2"/>
            <charset val="186"/>
          </rPr>
          <t xml:space="preserve">Asmenys, dalyvavę lytiškai plintančių infekcijų, psichiką veikiančių medžiagų, alkoholio vartojimo prevencijos, depresijos prevencijos, seksualinio smurto prevencijos veiklose 
</t>
        </r>
      </text>
    </comment>
    <comment ref="F52" authorId="1" shapeId="0">
      <text>
        <r>
          <rPr>
            <b/>
            <sz val="9"/>
            <color indexed="81"/>
            <rFont val="Tahoma"/>
            <family val="2"/>
            <charset val="186"/>
          </rPr>
          <t>6.2. Visuomenės sveikatinimo paslaugų plėtojimas</t>
        </r>
        <r>
          <rPr>
            <sz val="9"/>
            <color indexed="81"/>
            <rFont val="Tahoma"/>
            <family val="2"/>
            <charset val="186"/>
          </rPr>
          <t xml:space="preserve">
6.2.2. Naujų tarpsektorinių programų ir iniciatyvų skaičius</t>
        </r>
      </text>
    </comment>
    <comment ref="F66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P-2.3.2.1
</t>
        </r>
      </text>
    </comment>
    <comment ref="F68" authorId="0" shapeId="0">
      <text>
        <r>
          <rPr>
            <sz val="9"/>
            <color indexed="81"/>
            <rFont val="Tahoma"/>
            <family val="2"/>
            <charset val="186"/>
          </rPr>
          <t xml:space="preserve">6.2. Visuomenės sveikatinimo paslaugų plėtojimas
6.2.2. Naujų tarpsektorinių programų ir iniciatyvų skaičius
</t>
        </r>
      </text>
    </comment>
    <comment ref="I68" authorId="0" shapeId="0">
      <text>
        <r>
          <rPr>
            <sz val="9"/>
            <color indexed="81"/>
            <rFont val="Tahoma"/>
            <family val="2"/>
            <charset val="186"/>
          </rPr>
          <t xml:space="preserve">projekto koordinatorių galutiniam darbo užmokesčiui 
</t>
        </r>
      </text>
    </comment>
    <comment ref="F73" authorId="1" shapeId="0">
      <text>
        <r>
          <rPr>
            <b/>
            <sz val="9"/>
            <color indexed="81"/>
            <rFont val="Tahoma"/>
            <family val="2"/>
            <charset val="186"/>
          </rPr>
          <t>6.1. Asmens sveikatos priežiūros įstaigų statuso stiprinimas</t>
        </r>
        <r>
          <rPr>
            <sz val="9"/>
            <color indexed="81"/>
            <rFont val="Tahoma"/>
            <family val="2"/>
            <charset val="186"/>
          </rPr>
          <t xml:space="preserve">
6.1.3. Kompleksines paslaugas sutrikusios raidos ir neįgaliems vaikams BĮ Klaipėdos sutrikusio vystymosi kūdikių namuose gaunančių asmenų skaičius per metus </t>
        </r>
      </text>
    </comment>
    <comment ref="F75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P-2.3.1.3
</t>
        </r>
      </text>
    </comment>
    <comment ref="F80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P-2.3.1.3 
</t>
        </r>
      </text>
    </comment>
    <comment ref="F92" authorId="0" shapeId="0">
      <text>
        <r>
          <rPr>
            <sz val="9"/>
            <color indexed="81"/>
            <rFont val="Tahoma"/>
            <family val="2"/>
            <charset val="186"/>
          </rPr>
          <t>P-2.3.1.3</t>
        </r>
      </text>
    </comment>
    <comment ref="F97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P-2.3.1.3
</t>
        </r>
      </text>
    </comment>
    <comment ref="F111" authorId="1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6.1. Asmens sveikatos priežiūros įstaigų statuso stiprinimas
</t>
        </r>
        <r>
          <rPr>
            <sz val="9"/>
            <color indexed="81"/>
            <rFont val="Tahoma"/>
            <family val="2"/>
            <charset val="186"/>
          </rPr>
          <t xml:space="preserve">6.1.2. Poliklinikos statusą įgijusių savivaldybės sveikatos priežiūros centrų skaičius, vnt. </t>
        </r>
      </text>
    </comment>
    <comment ref="F112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P-2.3.1.2.
</t>
        </r>
      </text>
    </comment>
    <comment ref="F115" authorId="0" shapeId="0">
      <text>
        <r>
          <rPr>
            <sz val="9"/>
            <color indexed="81"/>
            <rFont val="Tahoma"/>
            <family val="2"/>
            <charset val="186"/>
          </rPr>
          <t>P-1.2.1.2
P-2.3.1.2</t>
        </r>
      </text>
    </comment>
    <comment ref="M117" authorId="0" shapeId="0">
      <text>
        <r>
          <rPr>
            <sz val="9"/>
            <color indexed="81"/>
            <rFont val="Tahoma"/>
            <family val="2"/>
            <charset val="186"/>
          </rPr>
          <t xml:space="preserve">Sutvarkyti pastatai adresu Turistų g. 28, pritaikant juos kompleksinių paslaugų vaikams su negalia ir jų šeimoms centro veiklai
</t>
        </r>
      </text>
    </comment>
    <comment ref="F118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P-2.3.1.3
</t>
        </r>
      </text>
    </comment>
    <comment ref="H119" authorId="0" shapeId="0">
      <text>
        <r>
          <rPr>
            <sz val="9"/>
            <color indexed="81"/>
            <rFont val="Tahoma"/>
            <family val="2"/>
            <charset val="186"/>
          </rPr>
          <t>Sutrikusio vystymosi kūdikių namų lėšos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20" authorId="0" shapeId="0">
      <text>
        <r>
          <rPr>
            <sz val="9"/>
            <color indexed="81"/>
            <rFont val="Tahoma"/>
            <family val="2"/>
            <charset val="186"/>
          </rPr>
          <t>projekto kuravimas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22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P-2.3.1.2
</t>
        </r>
      </text>
    </comment>
    <comment ref="F125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P-2.3.1.2
</t>
        </r>
      </text>
    </comment>
    <comment ref="F132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P-2.3.1.2
</t>
        </r>
      </text>
    </comment>
    <comment ref="F136" authorId="0" shapeId="0">
      <text>
        <r>
          <rPr>
            <sz val="9"/>
            <color indexed="81"/>
            <rFont val="Tahoma"/>
            <family val="2"/>
            <charset val="186"/>
          </rPr>
          <t>P-2.3.1.2.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40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P-2.3.1.2.
</t>
        </r>
      </text>
    </comment>
    <comment ref="H146" authorId="0" shapeId="0">
      <text>
        <r>
          <rPr>
            <sz val="9"/>
            <color indexed="81"/>
            <rFont val="Tahoma"/>
            <family val="2"/>
            <charset val="186"/>
          </rPr>
          <t xml:space="preserve">KUL lėšos
</t>
        </r>
      </text>
    </comment>
    <comment ref="I148" authorId="0" shapeId="0">
      <text>
        <r>
          <rPr>
            <sz val="9"/>
            <color indexed="81"/>
            <rFont val="Tahoma"/>
            <family val="2"/>
            <charset val="186"/>
          </rPr>
          <t>Planuojama įsigyti:</t>
        </r>
        <r>
          <rPr>
            <sz val="9"/>
            <color indexed="81"/>
            <rFont val="Tahoma"/>
            <family val="2"/>
            <charset val="186"/>
          </rPr>
          <t xml:space="preserve">
l.Magneto terapijos aparatas 1 vnt.;
2.Elektroterapijos aparatas 2 vnt.;
3.Trumpųjų bangų terapijos aparatas 1 vnt.;
4.Decimetrinių bangų terapijos aparatas 1 vnt.;
S.Lazerio aparatas I vnt.;
6.Smūginės bangos terapijos aparatas 1 vnt.;
T.Ultragarsinės terapijos aparatas I vnt.;
8..D' Arsonvalizacijos aparatas 1 vnt.;
9.Kompresinės terapijos aparatas 1 vnt.</t>
        </r>
      </text>
    </comment>
    <comment ref="H152" authorId="0" shapeId="0">
      <text>
        <r>
          <rPr>
            <sz val="9"/>
            <color indexed="81"/>
            <rFont val="Tahoma"/>
            <family val="2"/>
            <charset val="186"/>
          </rPr>
          <t>Poliklinikos lėšos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53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P-2.3.1.2.
</t>
        </r>
      </text>
    </comment>
  </commentList>
</comments>
</file>

<file path=xl/comments2.xml><?xml version="1.0" encoding="utf-8"?>
<comments xmlns="http://schemas.openxmlformats.org/spreadsheetml/2006/main">
  <authors>
    <author>Asta Česnauskienė</author>
    <author>Snieguole Kacerauskaite</author>
  </authors>
  <commentList>
    <comment ref="E18" authorId="0" shapeId="0">
      <text>
        <r>
          <rPr>
            <sz val="9"/>
            <color indexed="81"/>
            <rFont val="Tahoma"/>
            <family val="2"/>
            <charset val="186"/>
          </rPr>
          <t>P-2.3.2.1
P-2.3.2.2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5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P-2.3.2.1
</t>
        </r>
      </text>
    </comment>
    <comment ref="E26" authorId="1" shapeId="0">
      <text>
        <r>
          <rPr>
            <b/>
            <sz val="9"/>
            <color indexed="81"/>
            <rFont val="Tahoma"/>
            <family val="2"/>
            <charset val="186"/>
          </rPr>
          <t>6.2. Visuomenės sveikatinimo paslaugų plėtojimas</t>
        </r>
        <r>
          <rPr>
            <sz val="9"/>
            <color indexed="81"/>
            <rFont val="Tahoma"/>
            <family val="2"/>
            <charset val="186"/>
          </rPr>
          <t xml:space="preserve">
6.2.1. Visuomenės sveikatos priežiūros paslaugas gaunančių asmenų skaičiaus didėjimas, proc.</t>
        </r>
      </text>
    </comment>
    <comment ref="J35" authorId="0" shapeId="0">
      <text>
        <r>
          <rPr>
            <sz val="9"/>
            <color indexed="81"/>
            <rFont val="Tahoma"/>
            <family val="2"/>
            <charset val="186"/>
          </rPr>
          <t>Visuomenės psichologinės gerovės ir psichikos sveikatos stiprinimo paslaugos gyventojams bendruomenėse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44" authorId="1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6.2. Visuomenės sveikatinimo paslaugų plėtojimas
</t>
        </r>
        <r>
          <rPr>
            <sz val="9"/>
            <color indexed="81"/>
            <rFont val="Tahoma"/>
            <family val="2"/>
            <charset val="186"/>
          </rPr>
          <t xml:space="preserve">6.2.2. Naujų tarpsektorinių programų ir iniciatyvų skaičius
</t>
        </r>
      </text>
    </comment>
    <comment ref="J51" authorId="0" shapeId="0">
      <text>
        <r>
          <rPr>
            <sz val="9"/>
            <color indexed="81"/>
            <rFont val="Tahoma"/>
            <family val="2"/>
            <charset val="186"/>
          </rPr>
          <t xml:space="preserve">Asmenys, dalyvavę lytiškai plintančių infekcijų, psichiką veikiančių medžiagų, alkoholio vartojimo prevencijos, depresijos prevencijos, seksualinio smurto prevencijos veiklose 
</t>
        </r>
      </text>
    </comment>
    <comment ref="E53" authorId="1" shapeId="0">
      <text>
        <r>
          <rPr>
            <b/>
            <sz val="9"/>
            <color indexed="81"/>
            <rFont val="Tahoma"/>
            <family val="2"/>
            <charset val="186"/>
          </rPr>
          <t>6.2. Visuomenės sveikatinimo paslaugų plėtojimas</t>
        </r>
        <r>
          <rPr>
            <sz val="9"/>
            <color indexed="81"/>
            <rFont val="Tahoma"/>
            <family val="2"/>
            <charset val="186"/>
          </rPr>
          <t xml:space="preserve">
6.2.2. Naujų tarpsektorinių programų ir iniciatyvų skaičius</t>
        </r>
      </text>
    </comment>
    <comment ref="E67" authorId="1" shapeId="0">
      <text>
        <r>
          <rPr>
            <b/>
            <sz val="9"/>
            <color indexed="81"/>
            <rFont val="Tahoma"/>
            <family val="2"/>
            <charset val="186"/>
          </rPr>
          <t>6.1. Asmens sveikatos priežiūros įstaigų statuso stiprinimas</t>
        </r>
        <r>
          <rPr>
            <sz val="9"/>
            <color indexed="81"/>
            <rFont val="Tahoma"/>
            <family val="2"/>
            <charset val="186"/>
          </rPr>
          <t xml:space="preserve">
6.1.3. Kompleksines paslaugas sutrikusios raidos ir neįgaliems vaikams BĮ Klaipėdos sutrikusio vystymosi kūdikių namuose gaunančių asmenų skaičius per metus </t>
        </r>
      </text>
    </comment>
    <comment ref="E68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P-2.3.1.3
</t>
        </r>
      </text>
    </comment>
    <comment ref="E73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P-2.3.1.3 
</t>
        </r>
      </text>
    </comment>
    <comment ref="E84" authorId="0" shapeId="0">
      <text>
        <r>
          <rPr>
            <sz val="9"/>
            <color indexed="81"/>
            <rFont val="Tahoma"/>
            <family val="2"/>
            <charset val="186"/>
          </rPr>
          <t>P-2.3.1.3</t>
        </r>
      </text>
    </comment>
    <comment ref="E89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P-2.3.1.3
</t>
        </r>
      </text>
    </comment>
    <comment ref="E104" authorId="1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6.1. Asmens sveikatos priežiūros įstaigų statuso stiprinimas
</t>
        </r>
        <r>
          <rPr>
            <sz val="9"/>
            <color indexed="81"/>
            <rFont val="Tahoma"/>
            <family val="2"/>
            <charset val="186"/>
          </rPr>
          <t xml:space="preserve">6.1.2. Poliklinikos statusą įgijusių savivaldybės sveikatos priežiūros centrų skaičius, vnt. </t>
        </r>
      </text>
    </comment>
    <comment ref="E105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P-2.3.1.2.
</t>
        </r>
      </text>
    </comment>
    <comment ref="E107" authorId="0" shapeId="0">
      <text>
        <r>
          <rPr>
            <sz val="9"/>
            <color indexed="81"/>
            <rFont val="Tahoma"/>
            <family val="2"/>
            <charset val="186"/>
          </rPr>
          <t>P-1.2.1.2
P-2.3.1.2</t>
        </r>
      </text>
    </comment>
    <comment ref="J109" authorId="0" shapeId="0">
      <text>
        <r>
          <rPr>
            <sz val="9"/>
            <color indexed="81"/>
            <rFont val="Tahoma"/>
            <family val="2"/>
            <charset val="186"/>
          </rPr>
          <t xml:space="preserve">Sutvarkyti pastatai adresu Turistų g. 28, pritaikant juos kompleksinių paslaugų vaikams su negalia ir jų šeimoms centro veiklai
</t>
        </r>
      </text>
    </comment>
    <comment ref="E110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P-2.3.1.3
</t>
        </r>
      </text>
    </comment>
    <comment ref="E112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P-2.3.1.2
</t>
        </r>
      </text>
    </comment>
    <comment ref="E115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P-2.3.1.2
</t>
        </r>
      </text>
    </comment>
  </commentList>
</comments>
</file>

<file path=xl/sharedStrings.xml><?xml version="1.0" encoding="utf-8"?>
<sst xmlns="http://schemas.openxmlformats.org/spreadsheetml/2006/main" count="879" uniqueCount="239">
  <si>
    <t xml:space="preserve"> TIKSLŲ, UŽDAVINIŲ, PRIEMONIŲ, PRIEMONIŲ IŠLAIDŲ IR PRODUKTO KRITERIJŲ SUVESTINĖ</t>
  </si>
  <si>
    <t>tūkst. Eur</t>
  </si>
  <si>
    <t>Uždavinio kodas</t>
  </si>
  <si>
    <t>Priemonės kodas</t>
  </si>
  <si>
    <t>Pavadinimas</t>
  </si>
  <si>
    <t>Finansavimo šaltinis</t>
  </si>
  <si>
    <t>Strateginis tikslas 03. Užtikrinti gyventojams aukštą švietimo, kultūros, socialinių, sporto ir sveikatos apsaugos paslaugų kokybę ir prieinamumą</t>
  </si>
  <si>
    <t>01</t>
  </si>
  <si>
    <t>Stiprinti ir kryptingai plėtoti asmens ir visuomenės sveikatos priežiūros paslaugas</t>
  </si>
  <si>
    <t>Užtikrinti visuomenės sveikatos priežiūros paslaugų teikimą</t>
  </si>
  <si>
    <t>Klaipėdos miesto savivaldybės visuomenės sveikatos rėmimo specialiosios programos įgyvendinimas prioritetinėse srityse</t>
  </si>
  <si>
    <t>07</t>
  </si>
  <si>
    <t>SB</t>
  </si>
  <si>
    <t>Visuomenės sveikatos rėmimo specialiosios programos įgyvendinimas, proc.</t>
  </si>
  <si>
    <t>Užkrečiamųjų ligų prevencija</t>
  </si>
  <si>
    <t>SB(AA)</t>
  </si>
  <si>
    <t>Vaikų sveikatos gerinimas</t>
  </si>
  <si>
    <t>Saugios bendruomenės organizavimas ir užtikrinimas</t>
  </si>
  <si>
    <t>Sveikos gyvensenos (subalansuotos mitybos, fizinio aktyvumo) formavimas</t>
  </si>
  <si>
    <t>Visuomenės informavimas sveikatos klausimais</t>
  </si>
  <si>
    <t>Iš viso:</t>
  </si>
  <si>
    <t>02</t>
  </si>
  <si>
    <t xml:space="preserve">Mokinių visuomenės sveikatos priežiūros įgyvendinimas savivaldybės teritorijoje esančiose ikimokyklinio ugdymo, bendrojo ugdymo mokyklose ir profesinio mokymo įstaigose </t>
  </si>
  <si>
    <t>SB(VB)</t>
  </si>
  <si>
    <t>Ugdymo įstaigų, kuriose vykdoma vaikų sveikatos priežiūra, skaičius</t>
  </si>
  <si>
    <t>03</t>
  </si>
  <si>
    <t>SB(SP)</t>
  </si>
  <si>
    <t>04</t>
  </si>
  <si>
    <t>Iš viso uždaviniui:</t>
  </si>
  <si>
    <t>Užtikrinti asmens sveikatos priežiūros paslaugų teikimą</t>
  </si>
  <si>
    <t>BĮ Klaipėdos sutrikusio vystymosi kūdikių namų išlaikymas ir veiklos organizavimas</t>
  </si>
  <si>
    <t>PSDF</t>
  </si>
  <si>
    <t>1</t>
  </si>
  <si>
    <t>5</t>
  </si>
  <si>
    <t>Modernizuoti sveikatos priežiūros įstaigų infrastruktūrą</t>
  </si>
  <si>
    <t xml:space="preserve">I  </t>
  </si>
  <si>
    <t>Kt</t>
  </si>
  <si>
    <t>05</t>
  </si>
  <si>
    <t>06</t>
  </si>
  <si>
    <t>08</t>
  </si>
  <si>
    <t>09</t>
  </si>
  <si>
    <t>Iš viso tikslui:</t>
  </si>
  <si>
    <t>13</t>
  </si>
  <si>
    <t xml:space="preserve">Iš viso  programai: </t>
  </si>
  <si>
    <t>Finansavimo šaltinių suvestinė</t>
  </si>
  <si>
    <t>Finansavimo šaltiniai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</si>
  <si>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</si>
  <si>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Pajamų įmokų už paslaugas lėšos </t>
    </r>
    <r>
      <rPr>
        <b/>
        <sz val="10"/>
        <rFont val="Times New Roman"/>
        <family val="1"/>
      </rPr>
      <t>SB(SP)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</si>
  <si>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</si>
  <si>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KITI ŠALTINIAI, IŠ VISO:</t>
  </si>
  <si>
    <r>
      <rPr>
        <sz val="10"/>
        <rFont val="Times New Roman"/>
        <family val="1"/>
        <charset val="186"/>
      </rPr>
      <t>Privalomojo sveikatos draudimo fondo lėšos</t>
    </r>
    <r>
      <rPr>
        <b/>
        <sz val="10"/>
        <rFont val="Times New Roman"/>
        <family val="1"/>
      </rPr>
      <t xml:space="preserve"> PSDF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</si>
  <si>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</si>
  <si>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</si>
  <si>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IŠ VISO:</t>
  </si>
  <si>
    <t>Vaikų, gavusių ankstyvosios reabilitacijos paslaugas, skaičius</t>
  </si>
  <si>
    <t xml:space="preserve">Atokvėpio paslaugos teikimas šeimoms, auginančioms vaiką su negalia (BĮ Klaipėdos sutrikusio vystymosi kūdikių namuose) </t>
  </si>
  <si>
    <r>
      <t xml:space="preserve">Vietų </t>
    </r>
    <r>
      <rPr>
        <sz val="10"/>
        <rFont val="Times New Roman"/>
        <family val="1"/>
        <charset val="186"/>
      </rPr>
      <t>atokvėpio</t>
    </r>
    <r>
      <rPr>
        <sz val="10"/>
        <rFont val="Times New Roman"/>
        <family val="1"/>
      </rPr>
      <t xml:space="preserve"> paslaugai teikti skaičius </t>
    </r>
  </si>
  <si>
    <t>SB(AAL)</t>
  </si>
  <si>
    <t>ES</t>
  </si>
  <si>
    <t>SB(SPL)</t>
  </si>
  <si>
    <t>6</t>
  </si>
  <si>
    <t xml:space="preserve">Tiesiogiai stebimo trumpo gydymo kurso (DOTS) kabineto paslaugų organizavimas </t>
  </si>
  <si>
    <t xml:space="preserve">Neveiksnių asmenų būklės peržiūrėjimo užtikrinimas </t>
  </si>
  <si>
    <t>Parengtas techninis projektas, vnt.</t>
  </si>
  <si>
    <r>
      <t xml:space="preserve">Savivaldybės aplinkos apsaugos rėmimo specialiosios programos lėšų likutis </t>
    </r>
    <r>
      <rPr>
        <b/>
        <sz val="10"/>
        <rFont val="Times New Roman"/>
        <family val="1"/>
      </rPr>
      <t>SB(AAL)</t>
    </r>
  </si>
  <si>
    <t>SB(L)</t>
  </si>
  <si>
    <r>
      <t xml:space="preserve">Apyvartos lėšų likutis </t>
    </r>
    <r>
      <rPr>
        <b/>
        <sz val="10"/>
        <rFont val="Times New Roman"/>
        <family val="1"/>
        <charset val="186"/>
      </rPr>
      <t>SB(L)</t>
    </r>
  </si>
  <si>
    <t>Visuomenės sveikatos priežiūros paslaugų, teikiamų Klaipėdos miesto bendruomenei, skaičius</t>
  </si>
  <si>
    <t>SB(ES)</t>
  </si>
  <si>
    <t>LRVB</t>
  </si>
  <si>
    <t>Sveikatos ir su sveikata  susijusių dienų minėjimo renginių organizavimas</t>
  </si>
  <si>
    <t>Asmens būklės peržiūrėjimo bylų skaičius</t>
  </si>
  <si>
    <r>
      <rPr>
        <sz val="10"/>
        <rFont val="Times New Roman"/>
        <family val="1"/>
        <charset val="186"/>
      </rPr>
      <t>Valstybės biudžeto lėšos</t>
    </r>
    <r>
      <rPr>
        <b/>
        <sz val="10"/>
        <rFont val="Times New Roman"/>
        <family val="1"/>
        <charset val="186"/>
      </rPr>
      <t xml:space="preserve"> LRVB</t>
    </r>
  </si>
  <si>
    <t xml:space="preserve">Asmens gebėjimo pasirūpinti savimi ir priimti kasdienius sprendimus savarankiškai ar naudojantis pagalba konkrečioje srityje vertinimas ir išvadų rengimas </t>
  </si>
  <si>
    <t>Fizinio asmens pripažinimo neveiksniu tam tikroje srityje organizavimas:</t>
  </si>
  <si>
    <t xml:space="preserve">Projekto „Socialinės paramos priemonių teikimas tuberkulioze sergantiems Klaipėdos miesto gyventojams (DOTS kabineto pacientai)“ įgyvendinimas </t>
  </si>
  <si>
    <t>Įrengtas liftas, vnt.</t>
  </si>
  <si>
    <t>Visuomenės sveikatos priežiūros paslaugomis, teikiamomis Klaipėdos miesto bendruomenei, besinaudojančių dalyvių skaičius</t>
  </si>
  <si>
    <r>
      <t xml:space="preserve">Europos Sąjungos paramos lėšos, kurios įtrauktos į savivaldybės biudžetą </t>
    </r>
    <r>
      <rPr>
        <b/>
        <sz val="10"/>
        <rFont val="Times New Roman"/>
        <family val="1"/>
        <charset val="186"/>
      </rPr>
      <t>SB(ES)</t>
    </r>
  </si>
  <si>
    <t xml:space="preserve">Organizuota renginių, skaičius </t>
  </si>
  <si>
    <t>Lovadienių skaičius</t>
  </si>
  <si>
    <t>Padidintas dalininko kapitalas, proc.</t>
  </si>
  <si>
    <t>Vaikų, kuriems suteiktos Kompleksinių paslaugų vaikų dienos užimtumo centro paslaugos, skaičius</t>
  </si>
  <si>
    <t>Papriemonės kodas</t>
  </si>
  <si>
    <r>
      <t xml:space="preserve">Savivaldybės tikslinės lėšos, skirtos aplinkos apsaugai </t>
    </r>
    <r>
      <rPr>
        <b/>
        <sz val="10"/>
        <rFont val="Times New Roman"/>
        <family val="1"/>
      </rPr>
      <t>SB(AA)</t>
    </r>
  </si>
  <si>
    <t>P1</t>
  </si>
  <si>
    <t>Lovų skaičius</t>
  </si>
  <si>
    <t>Išlaikoma kabinetų, skaičius</t>
  </si>
  <si>
    <t>Sveikatos apsaugos skyrius</t>
  </si>
  <si>
    <t>Statybos ir infrastruktūros plėtros skyrius</t>
  </si>
  <si>
    <t>Savivaldybės biudžetas, iš jo:</t>
  </si>
  <si>
    <r>
      <t>Pajamų įmokų likutis</t>
    </r>
    <r>
      <rPr>
        <b/>
        <sz val="10"/>
        <rFont val="Times New Roman"/>
        <family val="1"/>
        <charset val="186"/>
      </rPr>
      <t xml:space="preserve"> SB(SPL)</t>
    </r>
  </si>
  <si>
    <t>Projekto „Integruotų priklausomybės ligų gydymo paslaugų kokybės ir prieinamumo gerinimas“ įgyvendinimas</t>
  </si>
  <si>
    <t>Teikiamų sveikatos priežiūros paslaugų infrastruktūros tobulinimas:</t>
  </si>
  <si>
    <t>Projektų skyrius</t>
  </si>
  <si>
    <t>Turto valdymo skyrius</t>
  </si>
  <si>
    <t>Projekto „Žemo slenksčio paslaugų Klaipėdos mieste prieinamumo didinimas“ įgyvendinimas</t>
  </si>
  <si>
    <t>Apsilankymų skaičius žemo slenksčio paslaugų konsultaciniuose kabinetuose, vnt.</t>
  </si>
  <si>
    <r>
      <rPr>
        <sz val="10"/>
        <rFont val="Times New Roman"/>
        <family val="1"/>
        <charset val="186"/>
      </rPr>
      <t xml:space="preserve">Statinių administravimo </t>
    </r>
    <r>
      <rPr>
        <strike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skyrius  </t>
    </r>
  </si>
  <si>
    <t>8</t>
  </si>
  <si>
    <t>279</t>
  </si>
  <si>
    <t>841</t>
  </si>
  <si>
    <t>100</t>
  </si>
  <si>
    <t>Įdiegtas modelis, proc.</t>
  </si>
  <si>
    <t>Organizuota projekto viešinimo renginių, skaičius</t>
  </si>
  <si>
    <t>Projekto „Paslaugų vaikams su negalia ir jų šeimoms plėtra Klaipėdos regione“ įgyvendinimas</t>
  </si>
  <si>
    <t>80</t>
  </si>
  <si>
    <r>
      <t xml:space="preserve">Savivaldybės paskolų lėšos </t>
    </r>
    <r>
      <rPr>
        <b/>
        <sz val="10"/>
        <rFont val="Times New Roman"/>
        <family val="1"/>
        <charset val="186"/>
      </rPr>
      <t>SB(P)</t>
    </r>
  </si>
  <si>
    <r>
      <t>Administracinės paskirties pastato J. Karoso g. 12, Klaipėda, rekonstravimas</t>
    </r>
    <r>
      <rPr>
        <sz val="10"/>
        <rFont val="Times New Roman"/>
        <family val="1"/>
        <charset val="186"/>
      </rPr>
      <t xml:space="preserve"> į gydymo paskirties pastatą </t>
    </r>
  </si>
  <si>
    <r>
      <rPr>
        <b/>
        <sz val="10"/>
        <rFont val="Times New Roman"/>
        <family val="1"/>
        <charset val="186"/>
      </rPr>
      <t xml:space="preserve">VšĮ Klaipėdos universitetinės ligoninės </t>
    </r>
    <r>
      <rPr>
        <sz val="10"/>
        <rFont val="Times New Roman"/>
        <family val="1"/>
        <charset val="186"/>
      </rPr>
      <t xml:space="preserve">dalies pastato Liepojos g. 39 rekonstravimas  </t>
    </r>
  </si>
  <si>
    <t>Galimybių studijos dėl Klaipėdos miesto stacionarių sveikatos priežiūros įstaigų darbo optimizavimo ir perspektyvos (gairių) iki 2050 m. nustatymo parengimas</t>
  </si>
  <si>
    <t>04 Sveikatos apsaugos programa</t>
  </si>
  <si>
    <r>
      <rPr>
        <b/>
        <sz val="10"/>
        <rFont val="Times New Roman"/>
        <family val="1"/>
        <charset val="186"/>
      </rPr>
      <t>Klaipėdos sutrikusio vystymosi kūdikių namų</t>
    </r>
    <r>
      <rPr>
        <sz val="10"/>
        <rFont val="Times New Roman"/>
        <family val="1"/>
        <charset val="186"/>
      </rPr>
      <t xml:space="preserve"> trumpalaikės socialinės globos atokvėpio paslaugos prieinamumo didinimas</t>
    </r>
  </si>
  <si>
    <t xml:space="preserve">Pastato Taikos pr. 76 modernizavimas (pastato lauko sienų apšiltinimas, laiptinių remontas) </t>
  </si>
  <si>
    <t>Projekto „Adaptuoto ir išplėsto jaunimui palankių sveikatos priežiūros paslaugų (JPSPP) teikimo modelio įdiegimas Klaipėdos mieste“ įgyvendinimas</t>
  </si>
  <si>
    <t>Vaikų, gavusių paliatyvios pagalbos paslaugas, skaičius</t>
  </si>
  <si>
    <t>Parengta galimybių studija, vnt.</t>
  </si>
  <si>
    <r>
      <t xml:space="preserve">VšĮ Klaipėdos universitetinės ligoninės </t>
    </r>
    <r>
      <rPr>
        <sz val="10"/>
        <rFont val="Times New Roman"/>
        <family val="1"/>
        <charset val="186"/>
      </rPr>
      <t>įstatinio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kapitalo didinimas magnetinio rezonanso tomografui įsigyti</t>
    </r>
  </si>
  <si>
    <t>SVEIKATOS APSAUGOS PROGRAMOS (NR. 04)</t>
  </si>
  <si>
    <t>Sveikatos apsaugos skyrius – priemonės vykdymas, Planavimo ir analizės skyrius – programos sąmatos tvirtintojas</t>
  </si>
  <si>
    <t>Sveikatos apsaugos skyrius –  priemonės vykdymas, Planavimo ir analizės skyrius –  programos sąmatos tvirtintojas</t>
  </si>
  <si>
    <t>Produkto kriterijaus</t>
  </si>
  <si>
    <t>planas</t>
  </si>
  <si>
    <t>Veiklos plano tikslo kodas</t>
  </si>
  <si>
    <t>Priemonės požymis*</t>
  </si>
  <si>
    <t>Vykdytojas (skyrius/asmuo)</t>
  </si>
  <si>
    <t>2024-ųjų metų lėšų projektas</t>
  </si>
  <si>
    <t>2023-ieji metai</t>
  </si>
  <si>
    <t>2024-ieji metai</t>
  </si>
  <si>
    <t>VšĮ Klaipėdos miesto poliklinikos įstatinio kapitalo didinimas medicinos įrangos atnaujinimui</t>
  </si>
  <si>
    <t>PI</t>
  </si>
  <si>
    <t>3/7</t>
  </si>
  <si>
    <t>2/5</t>
  </si>
  <si>
    <t>T</t>
  </si>
  <si>
    <t>129</t>
  </si>
  <si>
    <t>60</t>
  </si>
  <si>
    <t>307</t>
  </si>
  <si>
    <t>337</t>
  </si>
  <si>
    <t>280</t>
  </si>
  <si>
    <t>Klaipėdos miesto gyventojų sveikatos priežiūros paslaugų rėmimas:</t>
  </si>
  <si>
    <t>Budinčio odontologo kabineto paslaugų organizavimas Klaipėdos miesto gyventojams</t>
  </si>
  <si>
    <t>Asmens sveikatos priežiūros specialistų pritraukimas ir (ar) išlaikymas</t>
  </si>
  <si>
    <t>N</t>
  </si>
  <si>
    <t>P</t>
  </si>
  <si>
    <t>Darbo vietų (kompiuterių), kuriose įdiegta programinė įranga, skirta asmens duomenų apsaugai, skaičius</t>
  </si>
  <si>
    <t>Vidutinis lankytojų skaičius per mėn.</t>
  </si>
  <si>
    <t>Išlaikomas specialisto etatas,vnt.</t>
  </si>
  <si>
    <t>Atlikta patalpų remonto darbų, proc.</t>
  </si>
  <si>
    <t>Parengta išvadų, skaičius</t>
  </si>
  <si>
    <t>Išlaikomas budinčio odontologo kabinetas, vnt.</t>
  </si>
  <si>
    <t>Atlikta rangos darbų, proc.</t>
  </si>
  <si>
    <t>Prevencijos veiklose dalyvavusių asmenų skaičius</t>
  </si>
  <si>
    <t>Komunalinių paslaugų (elektros energijos) įsigijimas</t>
  </si>
  <si>
    <t xml:space="preserve">Statinių administravimo  skyrius  </t>
  </si>
  <si>
    <t>Įstaigų, kurioms elektros energija įsigyjama centralizuotai, skaičius</t>
  </si>
  <si>
    <t>Pritraukta specialistų, skaičius</t>
  </si>
  <si>
    <t>SAVIVALDYBĖS LĖŠOS, IŠ VISO:</t>
  </si>
  <si>
    <t>Įsigyta kompiuterinė ir organizacinė technika, mobilieji telefonai, skaičius</t>
  </si>
  <si>
    <t>Sveikatos apsaugos skyrius – priemonės vykdymas, Planavimo ir analizės skyrius –  programos sąmatos tvirtintojas</t>
  </si>
  <si>
    <t xml:space="preserve">  I  </t>
  </si>
  <si>
    <t xml:space="preserve">Sveikatos apsaugos skyrius – priemonės vykdymas, Planavimo ir analizės skyrius – programos sąmatos tvirtintojas
</t>
  </si>
  <si>
    <t>Vyr. patarėjas D. Petrolevičius</t>
  </si>
  <si>
    <t>Darbuotojų, kuriems išmokėtas padidintas darbo užmokestis, skaičius</t>
  </si>
  <si>
    <t>4</t>
  </si>
  <si>
    <t>Įgyvendintų veiklų skaičius</t>
  </si>
  <si>
    <t>2025-ųjų metų lėšų projektas</t>
  </si>
  <si>
    <t>2025-ieji metai</t>
  </si>
  <si>
    <t>Lėšų poreikis biudžetiniams 2023-iesiems metams</t>
  </si>
  <si>
    <t>2022-ieji metai**</t>
  </si>
  <si>
    <t>2022-2025 M. KLAIPĖDOS MIESTO SAVIVALDYBĖS</t>
  </si>
  <si>
    <t>Asignavimai 2022-iesiems metams**</t>
  </si>
  <si>
    <t>Asignavimai 2022-iesiems metams</t>
  </si>
  <si>
    <t>Projekto ,,Neįtikėtini metai" įgyvendinimas</t>
  </si>
  <si>
    <t>Apmokytų tėvų skaičius</t>
  </si>
  <si>
    <t>377</t>
  </si>
  <si>
    <t>861</t>
  </si>
  <si>
    <t>360</t>
  </si>
  <si>
    <t>300</t>
  </si>
  <si>
    <t>320</t>
  </si>
  <si>
    <t>Parengtas planas, vnt.</t>
  </si>
  <si>
    <t>Ortodontinių aparatų, naudojamų ortodontiniam gydymui, išlaidų kompensavimas vaikams iki 16 metų</t>
  </si>
  <si>
    <t>Kompensaciją gavusių asmenų, skaičius</t>
  </si>
  <si>
    <t>Įvykdytas galutinis apmokėjimas, proc.</t>
  </si>
  <si>
    <t>Nukreiptų dalyvių, įgyvendinant Socialinio recepto programą, skaičius</t>
  </si>
  <si>
    <t xml:space="preserve">Užsiėmimų tėvams skaičius </t>
  </si>
  <si>
    <t>Sveikatinimo stiprinimo renginių skaičius</t>
  </si>
  <si>
    <t>Sveikatinimo stiprinimo renginiuose dalyvavusių asmenų skaičius</t>
  </si>
  <si>
    <t>Įsigyta biuro įranga, vnt.</t>
  </si>
  <si>
    <t>362</t>
  </si>
  <si>
    <t>Rentgeno diagnostikos įrangos pirkimas VšĮ Klaipėdos vaikų ligoninei</t>
  </si>
  <si>
    <t>VšĮ Klaipėdos miesto poliklinikos įstatinio kapitalo didinimas pastato Taikos pr. 76 vandens sistemų renovacijos darbams atlikti</t>
  </si>
  <si>
    <t>Įsigytas rentgeno aparatas, vnt.</t>
  </si>
  <si>
    <t>Tikslinių grupių unikalių asmenų, kurie dalyvavo informavimo, švietimo, mokymo renginiuose bei sveikatos raštingumą didinančiose veiklose, skaičius</t>
  </si>
  <si>
    <t xml:space="preserve">  P             </t>
  </si>
  <si>
    <t xml:space="preserve">  N        </t>
  </si>
  <si>
    <t xml:space="preserve">   I  </t>
  </si>
  <si>
    <t>Vyr. patarėjas R. Zulcas</t>
  </si>
  <si>
    <t>Pastato Taikos pr. 76 modernizavimas, sudarant geresnes sąlygas teikti kokybiškas sveikatinimo ir socialines paslaugas</t>
  </si>
  <si>
    <t xml:space="preserve">VšĮ Jūrininkų sveikatos priežiūros centro infrastruktūros plėtra (naujo pastato statyba) </t>
  </si>
  <si>
    <t xml:space="preserve">  N       </t>
  </si>
  <si>
    <t xml:space="preserve">   </t>
  </si>
  <si>
    <t xml:space="preserve"> I  </t>
  </si>
  <si>
    <t>200</t>
  </si>
  <si>
    <t>Dalininko įnašo perdavimas VšĮ Klaipėdos vaikų ligoninei pastato (Donelaičio g. 7) šlaitinio stogo konstrukcijų kapitaliniam remontui atlikti</t>
  </si>
  <si>
    <t>Perduotas dalininko įnašas, proc.</t>
  </si>
  <si>
    <t>Dalininko įnašo perdavimas VšĮ Klaipėdos vaikų ligoninei naujai endoskopinei sistemai įsigyti</t>
  </si>
  <si>
    <t>Dalininko įnašo perdavimas VšĮ Klaipėdos psichikos sveikatos centrui transporto priemonei įsigyti</t>
  </si>
  <si>
    <t>Mokymų, įgyvendinant Savižudybių prevencijos programą, skaičius</t>
  </si>
  <si>
    <t>2</t>
  </si>
  <si>
    <t>3</t>
  </si>
  <si>
    <t>Projekto ,,Sveikos gyvensenos skatinimas, sveikatos raštingumo, visuomenės sveikatos paslaugų prieinamumo ir kokybės tikslinėms grupėms didinimas Klaipėdos mieste" įgyvendinimas</t>
  </si>
  <si>
    <r>
      <t xml:space="preserve">Švietimo ugdymo įstaigose dirbančių mitybos specialistų </t>
    </r>
    <r>
      <rPr>
        <sz val="10"/>
        <rFont val="Times New Roman"/>
        <family val="1"/>
        <charset val="186"/>
      </rPr>
      <t>skaičius</t>
    </r>
  </si>
  <si>
    <t>Projekto „Klaipėdos miesto tikslinių gyventojų grupių sveikos gyvensenos skatinimas“ įgyvendinimas</t>
  </si>
  <si>
    <t>Kurortologijos centro Giruliuose galimybių studijos parengimas</t>
  </si>
  <si>
    <t>Išlaikomas Savižudybių prevencijos modelio (algoritmo) koordinatoriaus etatas, skaičius</t>
  </si>
  <si>
    <t>BĮ Klaipėdos miesto visuomenės sveikatos biuro veiklos organizavimas, vykdant visuomenės sveikatos stiprinimą ir stebėseną ugdymo įstaigose ir bendruomenėse</t>
  </si>
  <si>
    <t>I        N</t>
  </si>
  <si>
    <t>SB'</t>
  </si>
  <si>
    <t>SB(L)'</t>
  </si>
  <si>
    <t>ES'</t>
  </si>
  <si>
    <t>SB(ES)'</t>
  </si>
  <si>
    <t>Kt'</t>
  </si>
  <si>
    <t>SB(VB)'</t>
  </si>
  <si>
    <t>SB(SP)'</t>
  </si>
  <si>
    <t>SB(SPL)'</t>
  </si>
  <si>
    <t>Aiškinamojo rašto 3 priedas</t>
  </si>
  <si>
    <t>Klaipėdos miesto savivaldybės sveikatos apsaugos programos (Nr. 04) aprašymo</t>
  </si>
  <si>
    <t>priedas</t>
  </si>
  <si>
    <t>Parengtų ar atnaujintų leidinių, įgyvendinant Socialinio recepto programą, skaičius</t>
  </si>
  <si>
    <t>Švietimo ugdymo įstaigose dirbančių mitybos specialistų skaičius</t>
  </si>
  <si>
    <t>Parengta ar atnaujinta leidinių, įgyvendinant Savižudybių prevencijos programą, skaičius</t>
  </si>
  <si>
    <t>Projekto ,,Neįtikėtini metai“ įgyvendinimas</t>
  </si>
  <si>
    <t>Projekto ,,Sveikos gyvensenos skatinimas, sveikatos raštingumo, visuomenės sveikatos paslaugų prieinamumo ir kokybės tikslinėms grupėms didinimas Klaipėdos mieste“ įgyvendinimas</t>
  </si>
  <si>
    <t>Klaipėdos miesto savivaldybės triukšmo prevencijos veiksmų 2024–2028 metų plano parengimas</t>
  </si>
  <si>
    <t>Dalininko įnašo perdavimas VšĮ Klaipėdos vaikų ligoninei pastato (K. Donelaičio g. 7) šlaitinio stogo konstrukcijų kapitaliniam remontui atlikti</t>
  </si>
  <si>
    <t>2023–2025 M. KLAIPĖDOS MIESTO SAVIVALDYBĖS</t>
  </si>
  <si>
    <t>* N – nauja priemonė, T – tęstinė priemonė, I – investicijų projektas.</t>
  </si>
  <si>
    <t>** Pagal Klaipėdos miesto savivaldybės tarybos sprendimus: 2022-02-17 Nr. T2-36, 2022-04-28 Nr. T2-80, 2022-06-22 Nr. T2-150, 2022-09-15 Nr. T2-197, 2022-10-20 Nr. T2-224.</t>
  </si>
  <si>
    <t>Klaipėdos miesto savivaldybės triukšmo prevencijos veiksmų plano 2024–2028 m. parengimas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</si>
</sst>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"/>
    <numFmt numFmtId="166" formatCode="[$-409]General"/>
    <numFmt numFmtId="167" formatCode="[$-409]#,##0"/>
  </numFmts>
  <fonts count="27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  <charset val="186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2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9"/>
      <color indexed="81"/>
      <name val="Tahoma"/>
      <family val="2"/>
      <charset val="186"/>
    </font>
    <font>
      <b/>
      <sz val="11"/>
      <name val="Calibri"/>
      <family val="2"/>
      <charset val="186"/>
      <scheme val="minor"/>
    </font>
    <font>
      <strike/>
      <sz val="10"/>
      <name val="Times New Roman"/>
      <family val="1"/>
      <charset val="186"/>
    </font>
    <font>
      <sz val="10"/>
      <color theme="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9"/>
      <name val="Times New Roman"/>
      <family val="1"/>
      <charset val="186"/>
    </font>
    <font>
      <u/>
      <sz val="10"/>
      <name val="Times New Roman"/>
      <family val="1"/>
    </font>
    <font>
      <u/>
      <sz val="10"/>
      <color theme="0"/>
      <name val="Times New Roman"/>
      <family val="1"/>
    </font>
    <font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color theme="0"/>
      <name val="Times New Roman"/>
      <family val="1"/>
      <charset val="186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rgb="FFDBDBDB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4" fillId="0" borderId="0" applyBorder="0" applyProtection="0"/>
  </cellStyleXfs>
  <cellXfs count="1510">
    <xf numFmtId="0" fontId="0" fillId="0" borderId="0" xfId="0"/>
    <xf numFmtId="0" fontId="2" fillId="0" borderId="0" xfId="0" applyFont="1"/>
    <xf numFmtId="49" fontId="5" fillId="2" borderId="16" xfId="0" applyNumberFormat="1" applyFont="1" applyFill="1" applyBorder="1" applyAlignment="1">
      <alignment vertical="top"/>
    </xf>
    <xf numFmtId="49" fontId="5" fillId="2" borderId="56" xfId="0" applyNumberFormat="1" applyFont="1" applyFill="1" applyBorder="1" applyAlignment="1">
      <alignment horizontal="center" vertical="top"/>
    </xf>
    <xf numFmtId="49" fontId="5" fillId="2" borderId="57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vertical="top"/>
    </xf>
    <xf numFmtId="49" fontId="5" fillId="2" borderId="10" xfId="0" applyNumberFormat="1" applyFont="1" applyFill="1" applyBorder="1" applyAlignment="1">
      <alignment vertical="top"/>
    </xf>
    <xf numFmtId="49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4" fillId="4" borderId="0" xfId="0" applyFont="1" applyFill="1" applyAlignment="1">
      <alignment vertical="top"/>
    </xf>
    <xf numFmtId="0" fontId="2" fillId="4" borderId="0" xfId="0" applyFont="1" applyFill="1"/>
    <xf numFmtId="0" fontId="4" fillId="3" borderId="0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49" fontId="5" fillId="3" borderId="38" xfId="0" applyNumberFormat="1" applyFont="1" applyFill="1" applyBorder="1" applyAlignment="1">
      <alignment vertical="top"/>
    </xf>
    <xf numFmtId="49" fontId="5" fillId="3" borderId="25" xfId="0" applyNumberFormat="1" applyFont="1" applyFill="1" applyBorder="1" applyAlignment="1">
      <alignment vertical="top"/>
    </xf>
    <xf numFmtId="0" fontId="9" fillId="0" borderId="0" xfId="0" applyFont="1"/>
    <xf numFmtId="49" fontId="3" fillId="2" borderId="25" xfId="0" applyNumberFormat="1" applyFont="1" applyFill="1" applyBorder="1" applyAlignment="1">
      <alignment horizontal="center" vertical="top"/>
    </xf>
    <xf numFmtId="49" fontId="3" fillId="2" borderId="16" xfId="0" applyNumberFormat="1" applyFont="1" applyFill="1" applyBorder="1" applyAlignment="1">
      <alignment vertical="top"/>
    </xf>
    <xf numFmtId="49" fontId="3" fillId="3" borderId="25" xfId="0" applyNumberFormat="1" applyFont="1" applyFill="1" applyBorder="1" applyAlignment="1">
      <alignment vertical="top"/>
    </xf>
    <xf numFmtId="49" fontId="3" fillId="2" borderId="57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vertical="top"/>
    </xf>
    <xf numFmtId="49" fontId="3" fillId="2" borderId="10" xfId="0" applyNumberFormat="1" applyFont="1" applyFill="1" applyBorder="1" applyAlignment="1">
      <alignment vertical="top"/>
    </xf>
    <xf numFmtId="49" fontId="3" fillId="3" borderId="30" xfId="0" applyNumberFormat="1" applyFont="1" applyFill="1" applyBorder="1" applyAlignment="1">
      <alignment vertical="top"/>
    </xf>
    <xf numFmtId="0" fontId="12" fillId="0" borderId="0" xfId="0" applyFont="1"/>
    <xf numFmtId="0" fontId="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3" fillId="0" borderId="0" xfId="0" applyFont="1"/>
    <xf numFmtId="49" fontId="5" fillId="3" borderId="10" xfId="0" applyNumberFormat="1" applyFont="1" applyFill="1" applyBorder="1" applyAlignment="1">
      <alignment vertical="top"/>
    </xf>
    <xf numFmtId="49" fontId="3" fillId="2" borderId="45" xfId="0" applyNumberFormat="1" applyFont="1" applyFill="1" applyBorder="1" applyAlignment="1">
      <alignment vertical="top"/>
    </xf>
    <xf numFmtId="165" fontId="1" fillId="0" borderId="0" xfId="0" applyNumberFormat="1" applyFont="1" applyFill="1" applyBorder="1" applyAlignment="1">
      <alignment horizontal="center" vertical="top"/>
    </xf>
    <xf numFmtId="49" fontId="3" fillId="2" borderId="45" xfId="0" applyNumberFormat="1" applyFont="1" applyFill="1" applyBorder="1" applyAlignment="1">
      <alignment horizontal="center" vertical="top"/>
    </xf>
    <xf numFmtId="164" fontId="1" fillId="4" borderId="0" xfId="0" applyNumberFormat="1" applyFont="1" applyFill="1" applyBorder="1" applyAlignment="1">
      <alignment horizontal="center" vertical="top"/>
    </xf>
    <xf numFmtId="49" fontId="5" fillId="3" borderId="30" xfId="0" applyNumberFormat="1" applyFont="1" applyFill="1" applyBorder="1" applyAlignment="1">
      <alignment vertical="top"/>
    </xf>
    <xf numFmtId="49" fontId="5" fillId="2" borderId="63" xfId="0" applyNumberFormat="1" applyFont="1" applyFill="1" applyBorder="1" applyAlignment="1">
      <alignment horizontal="center" vertical="top"/>
    </xf>
    <xf numFmtId="49" fontId="3" fillId="8" borderId="24" xfId="0" applyNumberFormat="1" applyFont="1" applyFill="1" applyBorder="1" applyAlignment="1">
      <alignment horizontal="center" vertical="top"/>
    </xf>
    <xf numFmtId="49" fontId="3" fillId="8" borderId="36" xfId="0" applyNumberFormat="1" applyFont="1" applyFill="1" applyBorder="1" applyAlignment="1">
      <alignment horizontal="center" vertical="top"/>
    </xf>
    <xf numFmtId="49" fontId="3" fillId="8" borderId="29" xfId="0" applyNumberFormat="1" applyFont="1" applyFill="1" applyBorder="1" applyAlignment="1">
      <alignment vertical="top"/>
    </xf>
    <xf numFmtId="49" fontId="3" fillId="8" borderId="36" xfId="0" applyNumberFormat="1" applyFont="1" applyFill="1" applyBorder="1" applyAlignment="1">
      <alignment vertical="top"/>
    </xf>
    <xf numFmtId="49" fontId="3" fillId="8" borderId="27" xfId="0" applyNumberFormat="1" applyFont="1" applyFill="1" applyBorder="1" applyAlignment="1">
      <alignment vertical="top"/>
    </xf>
    <xf numFmtId="49" fontId="5" fillId="8" borderId="27" xfId="0" applyNumberFormat="1" applyFont="1" applyFill="1" applyBorder="1" applyAlignment="1">
      <alignment vertical="top"/>
    </xf>
    <xf numFmtId="49" fontId="5" fillId="8" borderId="29" xfId="0" applyNumberFormat="1" applyFont="1" applyFill="1" applyBorder="1" applyAlignment="1">
      <alignment vertical="top"/>
    </xf>
    <xf numFmtId="49" fontId="5" fillId="8" borderId="36" xfId="0" applyNumberFormat="1" applyFont="1" applyFill="1" applyBorder="1" applyAlignment="1">
      <alignment vertical="top"/>
    </xf>
    <xf numFmtId="49" fontId="5" fillId="8" borderId="24" xfId="0" applyNumberFormat="1" applyFont="1" applyFill="1" applyBorder="1" applyAlignment="1">
      <alignment horizontal="center" vertical="top"/>
    </xf>
    <xf numFmtId="49" fontId="5" fillId="8" borderId="24" xfId="0" applyNumberFormat="1" applyFont="1" applyFill="1" applyBorder="1" applyAlignment="1">
      <alignment horizontal="center" vertical="top" wrapText="1"/>
    </xf>
    <xf numFmtId="49" fontId="5" fillId="8" borderId="29" xfId="0" applyNumberFormat="1" applyFont="1" applyFill="1" applyBorder="1" applyAlignment="1">
      <alignment horizontal="center" vertical="top"/>
    </xf>
    <xf numFmtId="49" fontId="5" fillId="7" borderId="24" xfId="0" applyNumberFormat="1" applyFont="1" applyFill="1" applyBorder="1" applyAlignment="1">
      <alignment horizontal="center" vertical="top"/>
    </xf>
    <xf numFmtId="49" fontId="5" fillId="8" borderId="27" xfId="0" applyNumberFormat="1" applyFont="1" applyFill="1" applyBorder="1" applyAlignment="1">
      <alignment horizontal="center" vertical="top" wrapText="1"/>
    </xf>
    <xf numFmtId="0" fontId="1" fillId="0" borderId="42" xfId="0" applyFont="1" applyFill="1" applyBorder="1" applyAlignment="1">
      <alignment horizontal="center" vertical="top" wrapText="1"/>
    </xf>
    <xf numFmtId="165" fontId="3" fillId="3" borderId="0" xfId="0" applyNumberFormat="1" applyFont="1" applyFill="1" applyBorder="1" applyAlignment="1">
      <alignment horizontal="center" vertical="top" wrapText="1"/>
    </xf>
    <xf numFmtId="165" fontId="1" fillId="3" borderId="0" xfId="0" applyNumberFormat="1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center" wrapText="1"/>
    </xf>
    <xf numFmtId="49" fontId="1" fillId="3" borderId="38" xfId="0" applyNumberFormat="1" applyFont="1" applyFill="1" applyBorder="1" applyAlignment="1">
      <alignment horizontal="center" vertical="top"/>
    </xf>
    <xf numFmtId="49" fontId="1" fillId="3" borderId="30" xfId="0" applyNumberFormat="1" applyFont="1" applyFill="1" applyBorder="1" applyAlignment="1">
      <alignment horizontal="center" vertical="top"/>
    </xf>
    <xf numFmtId="49" fontId="1" fillId="3" borderId="25" xfId="0" applyNumberFormat="1" applyFont="1" applyFill="1" applyBorder="1" applyAlignment="1">
      <alignment horizontal="center" vertical="top"/>
    </xf>
    <xf numFmtId="49" fontId="4" fillId="3" borderId="30" xfId="0" applyNumberFormat="1" applyFont="1" applyFill="1" applyBorder="1" applyAlignment="1">
      <alignment horizontal="center" vertical="top"/>
    </xf>
    <xf numFmtId="49" fontId="4" fillId="3" borderId="38" xfId="0" applyNumberFormat="1" applyFont="1" applyFill="1" applyBorder="1" applyAlignment="1">
      <alignment horizontal="center" vertical="top"/>
    </xf>
    <xf numFmtId="49" fontId="4" fillId="3" borderId="25" xfId="0" applyNumberFormat="1" applyFont="1" applyFill="1" applyBorder="1" applyAlignment="1">
      <alignment horizontal="center" vertical="top"/>
    </xf>
    <xf numFmtId="0" fontId="13" fillId="0" borderId="0" xfId="0" applyFont="1" applyAlignment="1">
      <alignment horizontal="center"/>
    </xf>
    <xf numFmtId="49" fontId="4" fillId="3" borderId="9" xfId="0" applyNumberFormat="1" applyFont="1" applyFill="1" applyBorder="1" applyAlignment="1">
      <alignment horizontal="center" vertical="top"/>
    </xf>
    <xf numFmtId="0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2" fillId="4" borderId="0" xfId="0" applyFont="1" applyFill="1" applyBorder="1"/>
    <xf numFmtId="0" fontId="16" fillId="4" borderId="0" xfId="0" applyFont="1" applyFill="1" applyBorder="1"/>
    <xf numFmtId="0" fontId="12" fillId="4" borderId="0" xfId="0" applyFont="1" applyFill="1" applyBorder="1" applyAlignment="1">
      <alignment horizontal="left"/>
    </xf>
    <xf numFmtId="49" fontId="5" fillId="3" borderId="30" xfId="0" applyNumberFormat="1" applyFont="1" applyFill="1" applyBorder="1" applyAlignment="1">
      <alignment horizontal="center" vertical="top"/>
    </xf>
    <xf numFmtId="0" fontId="1" fillId="4" borderId="30" xfId="0" applyFont="1" applyFill="1" applyBorder="1" applyAlignment="1">
      <alignment vertical="top" wrapText="1"/>
    </xf>
    <xf numFmtId="0" fontId="1" fillId="4" borderId="25" xfId="0" applyFont="1" applyFill="1" applyBorder="1" applyAlignment="1">
      <alignment vertical="top" wrapText="1"/>
    </xf>
    <xf numFmtId="0" fontId="1" fillId="0" borderId="40" xfId="0" applyFont="1" applyFill="1" applyBorder="1" applyAlignment="1">
      <alignment horizontal="center" vertical="top" wrapText="1"/>
    </xf>
    <xf numFmtId="164" fontId="1" fillId="4" borderId="0" xfId="0" applyNumberFormat="1" applyFont="1" applyFill="1" applyBorder="1" applyAlignment="1">
      <alignment vertical="top"/>
    </xf>
    <xf numFmtId="164" fontId="3" fillId="5" borderId="60" xfId="0" applyNumberFormat="1" applyFont="1" applyFill="1" applyBorder="1" applyAlignment="1">
      <alignment horizontal="center" vertical="top"/>
    </xf>
    <xf numFmtId="164" fontId="3" fillId="5" borderId="15" xfId="0" applyNumberFormat="1" applyFont="1" applyFill="1" applyBorder="1" applyAlignment="1">
      <alignment horizontal="center" vertical="top"/>
    </xf>
    <xf numFmtId="164" fontId="3" fillId="8" borderId="56" xfId="0" applyNumberFormat="1" applyFont="1" applyFill="1" applyBorder="1" applyAlignment="1">
      <alignment horizontal="center" vertical="top"/>
    </xf>
    <xf numFmtId="164" fontId="3" fillId="7" borderId="56" xfId="0" applyNumberFormat="1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3" fillId="4" borderId="0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 vertical="top" wrapText="1"/>
    </xf>
    <xf numFmtId="0" fontId="1" fillId="3" borderId="46" xfId="0" applyFont="1" applyFill="1" applyBorder="1" applyAlignment="1">
      <alignment horizontal="center" vertical="top" wrapText="1"/>
    </xf>
    <xf numFmtId="0" fontId="1" fillId="3" borderId="54" xfId="0" applyFont="1" applyFill="1" applyBorder="1" applyAlignment="1">
      <alignment horizontal="center" vertical="top" wrapText="1"/>
    </xf>
    <xf numFmtId="0" fontId="1" fillId="0" borderId="46" xfId="0" applyFont="1" applyFill="1" applyBorder="1" applyAlignment="1">
      <alignment horizontal="center" vertical="top" wrapText="1"/>
    </xf>
    <xf numFmtId="0" fontId="1" fillId="4" borderId="59" xfId="0" applyFont="1" applyFill="1" applyBorder="1" applyAlignment="1">
      <alignment horizontal="center" vertical="top" wrapText="1"/>
    </xf>
    <xf numFmtId="0" fontId="1" fillId="0" borderId="54" xfId="0" applyFont="1" applyFill="1" applyBorder="1" applyAlignment="1">
      <alignment horizontal="center" vertical="top" wrapText="1"/>
    </xf>
    <xf numFmtId="164" fontId="3" fillId="7" borderId="59" xfId="0" applyNumberFormat="1" applyFont="1" applyFill="1" applyBorder="1" applyAlignment="1">
      <alignment horizontal="center" vertical="top" wrapText="1"/>
    </xf>
    <xf numFmtId="164" fontId="3" fillId="5" borderId="59" xfId="0" applyNumberFormat="1" applyFont="1" applyFill="1" applyBorder="1" applyAlignment="1">
      <alignment horizontal="center" vertical="top" wrapText="1"/>
    </xf>
    <xf numFmtId="164" fontId="1" fillId="0" borderId="59" xfId="0" applyNumberFormat="1" applyFont="1" applyBorder="1" applyAlignment="1">
      <alignment horizontal="center" vertical="top" wrapText="1"/>
    </xf>
    <xf numFmtId="164" fontId="1" fillId="5" borderId="59" xfId="0" applyNumberFormat="1" applyFont="1" applyFill="1" applyBorder="1" applyAlignment="1">
      <alignment horizontal="center" vertical="top" wrapText="1"/>
    </xf>
    <xf numFmtId="164" fontId="1" fillId="4" borderId="59" xfId="0" applyNumberFormat="1" applyFont="1" applyFill="1" applyBorder="1" applyAlignment="1">
      <alignment horizontal="center" vertical="top" wrapText="1"/>
    </xf>
    <xf numFmtId="164" fontId="3" fillId="5" borderId="60" xfId="0" applyNumberFormat="1" applyFont="1" applyFill="1" applyBorder="1" applyAlignment="1">
      <alignment horizontal="center" vertical="top" wrapText="1"/>
    </xf>
    <xf numFmtId="164" fontId="3" fillId="7" borderId="9" xfId="0" applyNumberFormat="1" applyFont="1" applyFill="1" applyBorder="1" applyAlignment="1">
      <alignment horizontal="center" vertical="top" wrapText="1"/>
    </xf>
    <xf numFmtId="164" fontId="3" fillId="5" borderId="9" xfId="0" applyNumberFormat="1" applyFont="1" applyFill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5" borderId="9" xfId="0" applyNumberFormat="1" applyFont="1" applyFill="1" applyBorder="1" applyAlignment="1">
      <alignment horizontal="center" vertical="top" wrapText="1"/>
    </xf>
    <xf numFmtId="164" fontId="1" fillId="4" borderId="9" xfId="0" applyNumberFormat="1" applyFont="1" applyFill="1" applyBorder="1" applyAlignment="1">
      <alignment horizontal="center" vertical="top" wrapText="1"/>
    </xf>
    <xf numFmtId="164" fontId="3" fillId="5" borderId="15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/>
    <xf numFmtId="0" fontId="1" fillId="4" borderId="0" xfId="0" applyFont="1" applyFill="1" applyBorder="1" applyAlignment="1"/>
    <xf numFmtId="0" fontId="9" fillId="4" borderId="0" xfId="0" applyFont="1" applyFill="1"/>
    <xf numFmtId="0" fontId="12" fillId="4" borderId="0" xfId="0" applyFont="1" applyFill="1"/>
    <xf numFmtId="164" fontId="3" fillId="2" borderId="57" xfId="0" applyNumberFormat="1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 wrapText="1"/>
    </xf>
    <xf numFmtId="164" fontId="1" fillId="4" borderId="66" xfId="0" applyNumberFormat="1" applyFont="1" applyFill="1" applyBorder="1" applyAlignment="1">
      <alignment horizontal="center" vertical="top"/>
    </xf>
    <xf numFmtId="164" fontId="1" fillId="0" borderId="51" xfId="0" applyNumberFormat="1" applyFont="1" applyBorder="1" applyAlignment="1">
      <alignment horizontal="center" vertical="top"/>
    </xf>
    <xf numFmtId="164" fontId="1" fillId="0" borderId="66" xfId="0" applyNumberFormat="1" applyFont="1" applyBorder="1" applyAlignment="1">
      <alignment horizontal="center" vertical="top"/>
    </xf>
    <xf numFmtId="164" fontId="1" fillId="0" borderId="10" xfId="0" applyNumberFormat="1" applyFont="1" applyBorder="1" applyAlignment="1">
      <alignment horizontal="center" vertical="top"/>
    </xf>
    <xf numFmtId="164" fontId="1" fillId="4" borderId="3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164" fontId="1" fillId="4" borderId="59" xfId="0" applyNumberFormat="1" applyFont="1" applyFill="1" applyBorder="1" applyAlignment="1">
      <alignment horizontal="center" vertical="top"/>
    </xf>
    <xf numFmtId="164" fontId="1" fillId="4" borderId="61" xfId="0" applyNumberFormat="1" applyFont="1" applyFill="1" applyBorder="1" applyAlignment="1">
      <alignment horizontal="center" vertical="top"/>
    </xf>
    <xf numFmtId="164" fontId="1" fillId="4" borderId="53" xfId="0" applyNumberFormat="1" applyFont="1" applyFill="1" applyBorder="1" applyAlignment="1">
      <alignment horizontal="center" vertical="top"/>
    </xf>
    <xf numFmtId="164" fontId="1" fillId="0" borderId="48" xfId="0" applyNumberFormat="1" applyFont="1" applyBorder="1" applyAlignment="1">
      <alignment horizontal="center" vertical="top"/>
    </xf>
    <xf numFmtId="164" fontId="1" fillId="4" borderId="10" xfId="0" applyNumberFormat="1" applyFont="1" applyFill="1" applyBorder="1" applyAlignment="1">
      <alignment horizontal="center" vertical="top" wrapText="1"/>
    </xf>
    <xf numFmtId="164" fontId="1" fillId="0" borderId="42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 wrapText="1"/>
    </xf>
    <xf numFmtId="164" fontId="1" fillId="0" borderId="46" xfId="0" applyNumberFormat="1" applyFont="1" applyBorder="1" applyAlignment="1">
      <alignment horizontal="center" vertical="top" wrapText="1"/>
    </xf>
    <xf numFmtId="164" fontId="1" fillId="4" borderId="51" xfId="0" applyNumberFormat="1" applyFont="1" applyFill="1" applyBorder="1" applyAlignment="1">
      <alignment horizontal="center" vertical="top" wrapText="1"/>
    </xf>
    <xf numFmtId="164" fontId="1" fillId="4" borderId="70" xfId="0" applyNumberFormat="1" applyFont="1" applyFill="1" applyBorder="1" applyAlignment="1">
      <alignment horizontal="center" vertical="top"/>
    </xf>
    <xf numFmtId="164" fontId="1" fillId="4" borderId="69" xfId="0" applyNumberFormat="1" applyFont="1" applyFill="1" applyBorder="1" applyAlignment="1">
      <alignment horizontal="center" vertical="top"/>
    </xf>
    <xf numFmtId="3" fontId="8" fillId="0" borderId="0" xfId="0" applyNumberFormat="1" applyFont="1" applyAlignment="1">
      <alignment vertical="top" wrapText="1"/>
    </xf>
    <xf numFmtId="0" fontId="1" fillId="0" borderId="72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6" fillId="0" borderId="12" xfId="0" applyFont="1" applyFill="1" applyBorder="1" applyAlignment="1">
      <alignment horizontal="center" vertical="top" wrapText="1"/>
    </xf>
    <xf numFmtId="0" fontId="3" fillId="5" borderId="71" xfId="0" applyFont="1" applyFill="1" applyBorder="1" applyAlignment="1">
      <alignment horizontal="center" vertical="top"/>
    </xf>
    <xf numFmtId="0" fontId="1" fillId="0" borderId="72" xfId="0" applyFont="1" applyFill="1" applyBorder="1" applyAlignment="1">
      <alignment horizontal="center" vertical="top" wrapText="1"/>
    </xf>
    <xf numFmtId="0" fontId="1" fillId="4" borderId="32" xfId="0" applyFont="1" applyFill="1" applyBorder="1" applyAlignment="1">
      <alignment horizontal="center" vertical="top"/>
    </xf>
    <xf numFmtId="0" fontId="1" fillId="0" borderId="73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164" fontId="3" fillId="2" borderId="56" xfId="0" applyNumberFormat="1" applyFont="1" applyFill="1" applyBorder="1" applyAlignment="1">
      <alignment horizontal="center" vertical="top"/>
    </xf>
    <xf numFmtId="164" fontId="3" fillId="2" borderId="20" xfId="0" applyNumberFormat="1" applyFont="1" applyFill="1" applyBorder="1" applyAlignment="1">
      <alignment horizontal="center" vertical="top" wrapText="1"/>
    </xf>
    <xf numFmtId="164" fontId="3" fillId="8" borderId="20" xfId="0" applyNumberFormat="1" applyFont="1" applyFill="1" applyBorder="1" applyAlignment="1">
      <alignment horizontal="center" vertical="top"/>
    </xf>
    <xf numFmtId="164" fontId="3" fillId="7" borderId="20" xfId="0" applyNumberFormat="1" applyFont="1" applyFill="1" applyBorder="1" applyAlignment="1">
      <alignment horizontal="center" vertical="top"/>
    </xf>
    <xf numFmtId="164" fontId="2" fillId="4" borderId="0" xfId="0" applyNumberFormat="1" applyFont="1" applyFill="1"/>
    <xf numFmtId="49" fontId="3" fillId="8" borderId="23" xfId="0" applyNumberFormat="1" applyFont="1" applyFill="1" applyBorder="1" applyAlignment="1">
      <alignment horizontal="center" vertical="top"/>
    </xf>
    <xf numFmtId="0" fontId="3" fillId="5" borderId="18" xfId="0" applyFont="1" applyFill="1" applyBorder="1" applyAlignment="1">
      <alignment horizontal="center" vertical="top"/>
    </xf>
    <xf numFmtId="0" fontId="1" fillId="4" borderId="30" xfId="0" applyFont="1" applyFill="1" applyBorder="1" applyAlignment="1">
      <alignment vertical="top"/>
    </xf>
    <xf numFmtId="164" fontId="1" fillId="4" borderId="0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center" vertical="top" wrapText="1"/>
    </xf>
    <xf numFmtId="49" fontId="1" fillId="4" borderId="0" xfId="0" applyNumberFormat="1" applyFont="1" applyFill="1" applyBorder="1" applyAlignment="1">
      <alignment horizontal="left" vertical="top"/>
    </xf>
    <xf numFmtId="0" fontId="1" fillId="3" borderId="44" xfId="0" applyFont="1" applyFill="1" applyBorder="1" applyAlignment="1">
      <alignment horizontal="center" vertical="top"/>
    </xf>
    <xf numFmtId="165" fontId="1" fillId="0" borderId="30" xfId="0" applyNumberFormat="1" applyFont="1" applyFill="1" applyBorder="1" applyAlignment="1">
      <alignment horizontal="center" vertical="center" textRotation="90" wrapText="1"/>
    </xf>
    <xf numFmtId="0" fontId="1" fillId="0" borderId="47" xfId="0" applyFont="1" applyFill="1" applyBorder="1" applyAlignment="1">
      <alignment horizontal="center" vertical="top"/>
    </xf>
    <xf numFmtId="0" fontId="1" fillId="0" borderId="32" xfId="0" applyFont="1" applyBorder="1" applyAlignment="1">
      <alignment horizontal="center" vertical="top" wrapText="1"/>
    </xf>
    <xf numFmtId="165" fontId="4" fillId="4" borderId="73" xfId="0" applyNumberFormat="1" applyFont="1" applyFill="1" applyBorder="1" applyAlignment="1">
      <alignment horizontal="center" vertical="top" wrapText="1"/>
    </xf>
    <xf numFmtId="0" fontId="1" fillId="0" borderId="47" xfId="0" applyFont="1" applyFill="1" applyBorder="1" applyAlignment="1">
      <alignment horizontal="center" vertical="top" wrapText="1"/>
    </xf>
    <xf numFmtId="164" fontId="1" fillId="4" borderId="73" xfId="0" applyNumberFormat="1" applyFont="1" applyFill="1" applyBorder="1" applyAlignment="1">
      <alignment horizontal="center" vertical="top" wrapText="1"/>
    </xf>
    <xf numFmtId="164" fontId="3" fillId="5" borderId="71" xfId="0" applyNumberFormat="1" applyFont="1" applyFill="1" applyBorder="1" applyAlignment="1">
      <alignment horizontal="center" vertical="top" wrapText="1"/>
    </xf>
    <xf numFmtId="164" fontId="1" fillId="0" borderId="47" xfId="0" applyNumberFormat="1" applyFont="1" applyFill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164" fontId="3" fillId="5" borderId="54" xfId="0" applyNumberFormat="1" applyFont="1" applyFill="1" applyBorder="1" applyAlignment="1">
      <alignment horizontal="center" vertical="top"/>
    </xf>
    <xf numFmtId="164" fontId="1" fillId="0" borderId="9" xfId="0" applyNumberFormat="1" applyFont="1" applyBorder="1" applyAlignment="1">
      <alignment horizontal="center" vertical="top"/>
    </xf>
    <xf numFmtId="164" fontId="1" fillId="0" borderId="59" xfId="0" applyNumberFormat="1" applyFont="1" applyBorder="1" applyAlignment="1">
      <alignment horizontal="center" vertical="top"/>
    </xf>
    <xf numFmtId="164" fontId="1" fillId="4" borderId="53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164" fontId="1" fillId="0" borderId="41" xfId="0" applyNumberFormat="1" applyFont="1" applyBorder="1" applyAlignment="1">
      <alignment horizontal="center" vertical="top"/>
    </xf>
    <xf numFmtId="164" fontId="1" fillId="4" borderId="28" xfId="0" applyNumberFormat="1" applyFont="1" applyFill="1" applyBorder="1" applyAlignment="1">
      <alignment horizontal="center" vertical="top"/>
    </xf>
    <xf numFmtId="164" fontId="3" fillId="7" borderId="73" xfId="0" applyNumberFormat="1" applyFont="1" applyFill="1" applyBorder="1" applyAlignment="1">
      <alignment horizontal="center" vertical="top" wrapText="1"/>
    </xf>
    <xf numFmtId="164" fontId="3" fillId="5" borderId="73" xfId="0" applyNumberFormat="1" applyFont="1" applyFill="1" applyBorder="1" applyAlignment="1">
      <alignment horizontal="center" vertical="top" wrapText="1"/>
    </xf>
    <xf numFmtId="164" fontId="1" fillId="0" borderId="73" xfId="0" applyNumberFormat="1" applyFont="1" applyBorder="1" applyAlignment="1">
      <alignment horizontal="center" vertical="top" wrapText="1"/>
    </xf>
    <xf numFmtId="164" fontId="1" fillId="5" borderId="73" xfId="0" applyNumberFormat="1" applyFont="1" applyFill="1" applyBorder="1" applyAlignment="1">
      <alignment horizontal="center" vertical="top" wrapText="1"/>
    </xf>
    <xf numFmtId="164" fontId="3" fillId="7" borderId="47" xfId="0" applyNumberFormat="1" applyFont="1" applyFill="1" applyBorder="1" applyAlignment="1">
      <alignment horizontal="center" vertical="top" wrapText="1"/>
    </xf>
    <xf numFmtId="164" fontId="1" fillId="0" borderId="53" xfId="0" applyNumberFormat="1" applyFont="1" applyBorder="1" applyAlignment="1">
      <alignment horizontal="center" vertical="top" wrapText="1"/>
    </xf>
    <xf numFmtId="164" fontId="20" fillId="0" borderId="56" xfId="0" applyNumberFormat="1" applyFont="1" applyBorder="1" applyAlignment="1">
      <alignment horizontal="center" vertical="center" textRotation="90" wrapText="1"/>
    </xf>
    <xf numFmtId="164" fontId="20" fillId="0" borderId="22" xfId="0" applyNumberFormat="1" applyFont="1" applyBorder="1" applyAlignment="1">
      <alignment horizontal="center" vertical="center" textRotation="90" wrapText="1"/>
    </xf>
    <xf numFmtId="164" fontId="3" fillId="7" borderId="69" xfId="0" applyNumberFormat="1" applyFont="1" applyFill="1" applyBorder="1" applyAlignment="1">
      <alignment horizontal="center" vertical="top" wrapText="1"/>
    </xf>
    <xf numFmtId="164" fontId="3" fillId="7" borderId="48" xfId="0" applyNumberFormat="1" applyFont="1" applyFill="1" applyBorder="1" applyAlignment="1">
      <alignment horizontal="center" vertical="top" wrapText="1"/>
    </xf>
    <xf numFmtId="49" fontId="1" fillId="4" borderId="9" xfId="0" applyNumberFormat="1" applyFont="1" applyFill="1" applyBorder="1" applyAlignment="1">
      <alignment horizontal="center" vertical="top" wrapText="1"/>
    </xf>
    <xf numFmtId="49" fontId="1" fillId="4" borderId="59" xfId="0" applyNumberFormat="1" applyFont="1" applyFill="1" applyBorder="1" applyAlignment="1">
      <alignment horizontal="center" vertical="top" wrapText="1"/>
    </xf>
    <xf numFmtId="165" fontId="1" fillId="4" borderId="72" xfId="0" applyNumberFormat="1" applyFont="1" applyFill="1" applyBorder="1" applyAlignment="1">
      <alignment horizontal="center" vertical="top" wrapText="1"/>
    </xf>
    <xf numFmtId="49" fontId="4" fillId="3" borderId="3" xfId="0" applyNumberFormat="1" applyFont="1" applyFill="1" applyBorder="1" applyAlignment="1">
      <alignment horizontal="center" vertical="top"/>
    </xf>
    <xf numFmtId="0" fontId="3" fillId="4" borderId="3" xfId="0" applyFont="1" applyFill="1" applyBorder="1" applyAlignment="1">
      <alignment vertical="top" wrapText="1"/>
    </xf>
    <xf numFmtId="0" fontId="4" fillId="4" borderId="72" xfId="0" applyFont="1" applyFill="1" applyBorder="1" applyAlignment="1">
      <alignment horizontal="left" vertical="top" wrapText="1"/>
    </xf>
    <xf numFmtId="167" fontId="1" fillId="10" borderId="29" xfId="1" applyNumberFormat="1" applyFont="1" applyFill="1" applyBorder="1" applyAlignment="1">
      <alignment horizontal="center" vertical="top" wrapText="1"/>
    </xf>
    <xf numFmtId="49" fontId="3" fillId="8" borderId="40" xfId="0" applyNumberFormat="1" applyFont="1" applyFill="1" applyBorder="1" applyAlignment="1">
      <alignment horizontal="center" vertical="top"/>
    </xf>
    <xf numFmtId="164" fontId="1" fillId="4" borderId="10" xfId="0" applyNumberFormat="1" applyFont="1" applyFill="1" applyBorder="1" applyAlignment="1">
      <alignment horizontal="center" vertical="top"/>
    </xf>
    <xf numFmtId="0" fontId="1" fillId="4" borderId="73" xfId="0" applyFont="1" applyFill="1" applyBorder="1" applyAlignment="1">
      <alignment vertical="top" wrapText="1"/>
    </xf>
    <xf numFmtId="49" fontId="1" fillId="4" borderId="51" xfId="0" applyNumberFormat="1" applyFont="1" applyFill="1" applyBorder="1" applyAlignment="1">
      <alignment horizontal="center" vertical="top" wrapText="1"/>
    </xf>
    <xf numFmtId="164" fontId="1" fillId="0" borderId="6" xfId="0" applyNumberFormat="1" applyFont="1" applyFill="1" applyBorder="1" applyAlignment="1">
      <alignment horizontal="center" vertical="top"/>
    </xf>
    <xf numFmtId="165" fontId="1" fillId="10" borderId="48" xfId="1" applyNumberFormat="1" applyFont="1" applyFill="1" applyBorder="1" applyAlignment="1">
      <alignment horizontal="center" vertical="top"/>
    </xf>
    <xf numFmtId="165" fontId="1" fillId="10" borderId="69" xfId="1" applyNumberFormat="1" applyFont="1" applyFill="1" applyBorder="1" applyAlignment="1">
      <alignment horizontal="center" vertical="top"/>
    </xf>
    <xf numFmtId="49" fontId="4" fillId="4" borderId="30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165" fontId="3" fillId="0" borderId="0" xfId="0" applyNumberFormat="1" applyFont="1" applyFill="1" applyBorder="1" applyAlignment="1">
      <alignment horizontal="center"/>
    </xf>
    <xf numFmtId="3" fontId="8" fillId="0" borderId="0" xfId="0" applyNumberFormat="1" applyFont="1" applyAlignment="1">
      <alignment horizontal="left" vertical="top" wrapText="1"/>
    </xf>
    <xf numFmtId="167" fontId="1" fillId="10" borderId="29" xfId="1" applyNumberFormat="1" applyFont="1" applyFill="1" applyBorder="1" applyAlignment="1">
      <alignment vertical="top" wrapText="1"/>
    </xf>
    <xf numFmtId="0" fontId="3" fillId="5" borderId="12" xfId="0" applyFont="1" applyFill="1" applyBorder="1" applyAlignment="1">
      <alignment horizontal="center" vertical="top"/>
    </xf>
    <xf numFmtId="49" fontId="3" fillId="2" borderId="38" xfId="0" applyNumberFormat="1" applyFont="1" applyFill="1" applyBorder="1" applyAlignment="1">
      <alignment horizontal="center" vertical="top"/>
    </xf>
    <xf numFmtId="49" fontId="3" fillId="8" borderId="27" xfId="0" applyNumberFormat="1" applyFont="1" applyFill="1" applyBorder="1" applyAlignment="1">
      <alignment horizontal="center" vertical="top"/>
    </xf>
    <xf numFmtId="0" fontId="1" fillId="4" borderId="48" xfId="0" applyFont="1" applyFill="1" applyBorder="1" applyAlignment="1">
      <alignment horizontal="center" vertical="top" wrapText="1"/>
    </xf>
    <xf numFmtId="0" fontId="1" fillId="4" borderId="42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49" fontId="1" fillId="4" borderId="10" xfId="0" applyNumberFormat="1" applyFont="1" applyFill="1" applyBorder="1" applyAlignment="1">
      <alignment horizontal="center" vertical="top"/>
    </xf>
    <xf numFmtId="0" fontId="1" fillId="4" borderId="69" xfId="0" applyFont="1" applyFill="1" applyBorder="1" applyAlignment="1">
      <alignment horizontal="center" vertical="top" wrapText="1"/>
    </xf>
    <xf numFmtId="0" fontId="1" fillId="4" borderId="46" xfId="0" applyFont="1" applyFill="1" applyBorder="1" applyAlignment="1">
      <alignment horizontal="center" vertical="top" wrapText="1"/>
    </xf>
    <xf numFmtId="49" fontId="1" fillId="4" borderId="51" xfId="0" applyNumberFormat="1" applyFont="1" applyFill="1" applyBorder="1" applyAlignment="1">
      <alignment horizontal="center" vertical="top"/>
    </xf>
    <xf numFmtId="164" fontId="1" fillId="4" borderId="67" xfId="0" applyNumberFormat="1" applyFont="1" applyFill="1" applyBorder="1" applyAlignment="1">
      <alignment horizontal="center" vertical="top"/>
    </xf>
    <xf numFmtId="164" fontId="1" fillId="4" borderId="68" xfId="0" applyNumberFormat="1" applyFont="1" applyFill="1" applyBorder="1" applyAlignment="1">
      <alignment horizontal="center" vertical="top"/>
    </xf>
    <xf numFmtId="0" fontId="1" fillId="10" borderId="48" xfId="1" applyNumberFormat="1" applyFont="1" applyFill="1" applyBorder="1" applyAlignment="1">
      <alignment horizontal="center" vertical="top"/>
    </xf>
    <xf numFmtId="0" fontId="1" fillId="10" borderId="51" xfId="1" applyNumberFormat="1" applyFont="1" applyFill="1" applyBorder="1" applyAlignment="1">
      <alignment horizontal="center" vertical="top"/>
    </xf>
    <xf numFmtId="164" fontId="3" fillId="2" borderId="56" xfId="0" applyNumberFormat="1" applyFont="1" applyFill="1" applyBorder="1" applyAlignment="1">
      <alignment horizontal="center" vertical="top" wrapText="1"/>
    </xf>
    <xf numFmtId="49" fontId="1" fillId="4" borderId="46" xfId="0" applyNumberFormat="1" applyFont="1" applyFill="1" applyBorder="1" applyAlignment="1">
      <alignment horizontal="center" vertical="top"/>
    </xf>
    <xf numFmtId="0" fontId="1" fillId="10" borderId="46" xfId="1" applyNumberFormat="1" applyFont="1" applyFill="1" applyBorder="1" applyAlignment="1">
      <alignment horizontal="center" vertical="top"/>
    </xf>
    <xf numFmtId="0" fontId="1" fillId="10" borderId="10" xfId="1" applyNumberFormat="1" applyFont="1" applyFill="1" applyBorder="1" applyAlignment="1">
      <alignment horizontal="center" vertical="top"/>
    </xf>
    <xf numFmtId="1" fontId="1" fillId="10" borderId="10" xfId="1" applyNumberFormat="1" applyFont="1" applyFill="1" applyBorder="1" applyAlignment="1">
      <alignment horizontal="center" vertical="top" wrapText="1"/>
    </xf>
    <xf numFmtId="1" fontId="1" fillId="10" borderId="46" xfId="1" applyNumberFormat="1" applyFont="1" applyFill="1" applyBorder="1" applyAlignment="1">
      <alignment horizontal="center" vertical="top" wrapText="1"/>
    </xf>
    <xf numFmtId="49" fontId="3" fillId="4" borderId="49" xfId="0" applyNumberFormat="1" applyFont="1" applyFill="1" applyBorder="1" applyAlignment="1">
      <alignment horizontal="center" vertical="top"/>
    </xf>
    <xf numFmtId="49" fontId="1" fillId="4" borderId="70" xfId="0" applyNumberFormat="1" applyFont="1" applyFill="1" applyBorder="1" applyAlignment="1">
      <alignment horizontal="center" vertical="top"/>
    </xf>
    <xf numFmtId="0" fontId="1" fillId="10" borderId="70" xfId="1" applyNumberFormat="1" applyFont="1" applyFill="1" applyBorder="1" applyAlignment="1">
      <alignment horizontal="center" vertical="top"/>
    </xf>
    <xf numFmtId="0" fontId="1" fillId="10" borderId="69" xfId="1" applyNumberFormat="1" applyFont="1" applyFill="1" applyBorder="1" applyAlignment="1">
      <alignment horizontal="center" vertical="top"/>
    </xf>
    <xf numFmtId="1" fontId="1" fillId="10" borderId="9" xfId="1" applyNumberFormat="1" applyFont="1" applyFill="1" applyBorder="1" applyAlignment="1">
      <alignment horizontal="center" vertical="top"/>
    </xf>
    <xf numFmtId="1" fontId="1" fillId="10" borderId="59" xfId="1" applyNumberFormat="1" applyFont="1" applyFill="1" applyBorder="1" applyAlignment="1">
      <alignment horizontal="center" vertical="top"/>
    </xf>
    <xf numFmtId="1" fontId="1" fillId="10" borderId="51" xfId="1" applyNumberFormat="1" applyFont="1" applyFill="1" applyBorder="1" applyAlignment="1">
      <alignment horizontal="center" vertical="top" wrapText="1"/>
    </xf>
    <xf numFmtId="1" fontId="1" fillId="10" borderId="70" xfId="1" applyNumberFormat="1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49" fontId="3" fillId="4" borderId="11" xfId="0" applyNumberFormat="1" applyFont="1" applyFill="1" applyBorder="1" applyAlignment="1">
      <alignment horizontal="center" vertical="top"/>
    </xf>
    <xf numFmtId="0" fontId="1" fillId="4" borderId="30" xfId="0" applyFont="1" applyFill="1" applyBorder="1" applyAlignment="1">
      <alignment horizontal="left" vertical="top" wrapText="1"/>
    </xf>
    <xf numFmtId="0" fontId="1" fillId="4" borderId="51" xfId="0" applyFont="1" applyFill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center" vertical="top"/>
    </xf>
    <xf numFmtId="165" fontId="3" fillId="4" borderId="30" xfId="0" applyNumberFormat="1" applyFont="1" applyFill="1" applyBorder="1" applyAlignment="1">
      <alignment horizontal="left" vertical="top" wrapText="1"/>
    </xf>
    <xf numFmtId="49" fontId="3" fillId="3" borderId="38" xfId="0" applyNumberFormat="1" applyFont="1" applyFill="1" applyBorder="1" applyAlignment="1">
      <alignment horizontal="center" vertical="top"/>
    </xf>
    <xf numFmtId="49" fontId="3" fillId="3" borderId="30" xfId="0" applyNumberFormat="1" applyFont="1" applyFill="1" applyBorder="1" applyAlignment="1">
      <alignment horizontal="center" vertical="top"/>
    </xf>
    <xf numFmtId="49" fontId="3" fillId="3" borderId="25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49" fontId="3" fillId="8" borderId="29" xfId="0" applyNumberFormat="1" applyFont="1" applyFill="1" applyBorder="1" applyAlignment="1">
      <alignment horizontal="center" vertical="top"/>
    </xf>
    <xf numFmtId="49" fontId="3" fillId="2" borderId="30" xfId="0" applyNumberFormat="1" applyFont="1" applyFill="1" applyBorder="1" applyAlignment="1">
      <alignment horizontal="center" vertical="top"/>
    </xf>
    <xf numFmtId="0" fontId="3" fillId="4" borderId="38" xfId="0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horizontal="center" vertical="top" wrapText="1"/>
    </xf>
    <xf numFmtId="49" fontId="4" fillId="3" borderId="10" xfId="0" applyNumberFormat="1" applyFont="1" applyFill="1" applyBorder="1" applyAlignment="1">
      <alignment horizontal="center" vertical="top"/>
    </xf>
    <xf numFmtId="49" fontId="3" fillId="4" borderId="30" xfId="0" applyNumberFormat="1" applyFont="1" applyFill="1" applyBorder="1" applyAlignment="1">
      <alignment horizontal="center" vertical="top"/>
    </xf>
    <xf numFmtId="49" fontId="4" fillId="3" borderId="51" xfId="0" applyNumberFormat="1" applyFont="1" applyFill="1" applyBorder="1" applyAlignment="1">
      <alignment horizontal="center" vertical="top"/>
    </xf>
    <xf numFmtId="0" fontId="1" fillId="0" borderId="47" xfId="0" applyFont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vertical="top"/>
    </xf>
    <xf numFmtId="165" fontId="5" fillId="8" borderId="20" xfId="0" applyNumberFormat="1" applyFont="1" applyFill="1" applyBorder="1" applyAlignment="1">
      <alignment vertical="top"/>
    </xf>
    <xf numFmtId="165" fontId="5" fillId="7" borderId="23" xfId="0" applyNumberFormat="1" applyFont="1" applyFill="1" applyBorder="1" applyAlignment="1">
      <alignment vertical="top"/>
    </xf>
    <xf numFmtId="0" fontId="3" fillId="4" borderId="30" xfId="0" applyFont="1" applyFill="1" applyBorder="1" applyAlignment="1">
      <alignment horizontal="center" vertical="top" wrapText="1"/>
    </xf>
    <xf numFmtId="0" fontId="3" fillId="4" borderId="30" xfId="0" applyFont="1" applyFill="1" applyBorder="1" applyAlignment="1">
      <alignment vertical="top" wrapText="1"/>
    </xf>
    <xf numFmtId="0" fontId="3" fillId="4" borderId="25" xfId="0" applyFont="1" applyFill="1" applyBorder="1" applyAlignment="1">
      <alignment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vertical="center" textRotation="90" wrapText="1"/>
    </xf>
    <xf numFmtId="0" fontId="3" fillId="4" borderId="30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vertical="center" textRotation="90" wrapText="1"/>
    </xf>
    <xf numFmtId="0" fontId="1" fillId="4" borderId="25" xfId="0" applyFont="1" applyFill="1" applyBorder="1" applyAlignment="1">
      <alignment vertical="center" textRotation="90" wrapText="1"/>
    </xf>
    <xf numFmtId="165" fontId="1" fillId="4" borderId="47" xfId="0" applyNumberFormat="1" applyFont="1" applyFill="1" applyBorder="1" applyAlignment="1">
      <alignment horizontal="center" vertical="top" wrapText="1"/>
    </xf>
    <xf numFmtId="164" fontId="1" fillId="4" borderId="47" xfId="0" applyNumberFormat="1" applyFont="1" applyFill="1" applyBorder="1" applyAlignment="1">
      <alignment horizontal="center" vertical="top" wrapText="1"/>
    </xf>
    <xf numFmtId="0" fontId="3" fillId="4" borderId="30" xfId="0" applyFont="1" applyFill="1" applyBorder="1" applyAlignment="1">
      <alignment vertical="center" textRotation="90"/>
    </xf>
    <xf numFmtId="0" fontId="3" fillId="4" borderId="38" xfId="0" applyFont="1" applyFill="1" applyBorder="1" applyAlignment="1">
      <alignment horizontal="center" vertical="top"/>
    </xf>
    <xf numFmtId="0" fontId="3" fillId="4" borderId="30" xfId="0" applyFont="1" applyFill="1" applyBorder="1" applyAlignment="1">
      <alignment horizontal="center" vertical="top"/>
    </xf>
    <xf numFmtId="0" fontId="3" fillId="4" borderId="25" xfId="0" applyFont="1" applyFill="1" applyBorder="1" applyAlignment="1">
      <alignment horizontal="center" vertical="top"/>
    </xf>
    <xf numFmtId="0" fontId="3" fillId="4" borderId="30" xfId="0" applyFont="1" applyFill="1" applyBorder="1" applyAlignment="1">
      <alignment vertical="top"/>
    </xf>
    <xf numFmtId="0" fontId="1" fillId="4" borderId="25" xfId="0" applyFont="1" applyFill="1" applyBorder="1" applyAlignment="1">
      <alignment vertical="center" textRotation="90"/>
    </xf>
    <xf numFmtId="0" fontId="1" fillId="4" borderId="30" xfId="0" applyFont="1" applyFill="1" applyBorder="1" applyAlignment="1">
      <alignment vertical="center" textRotation="90"/>
    </xf>
    <xf numFmtId="0" fontId="1" fillId="4" borderId="30" xfId="0" applyFont="1" applyFill="1" applyBorder="1" applyAlignment="1">
      <alignment vertical="top" textRotation="90"/>
    </xf>
    <xf numFmtId="165" fontId="3" fillId="0" borderId="33" xfId="0" applyNumberFormat="1" applyFont="1" applyFill="1" applyBorder="1" applyAlignment="1">
      <alignment horizontal="center" vertical="top" wrapText="1"/>
    </xf>
    <xf numFmtId="0" fontId="5" fillId="4" borderId="30" xfId="0" applyFont="1" applyFill="1" applyBorder="1" applyAlignment="1">
      <alignment horizontal="center" vertical="top"/>
    </xf>
    <xf numFmtId="0" fontId="5" fillId="4" borderId="30" xfId="0" applyFont="1" applyFill="1" applyBorder="1" applyAlignment="1">
      <alignment horizontal="center" vertical="center" textRotation="90"/>
    </xf>
    <xf numFmtId="164" fontId="1" fillId="0" borderId="12" xfId="0" applyNumberFormat="1" applyFont="1" applyBorder="1" applyAlignment="1">
      <alignment horizontal="center" vertical="top" wrapText="1"/>
    </xf>
    <xf numFmtId="49" fontId="3" fillId="8" borderId="29" xfId="0" applyNumberFormat="1" applyFont="1" applyFill="1" applyBorder="1" applyAlignment="1">
      <alignment horizontal="center" vertical="top"/>
    </xf>
    <xf numFmtId="49" fontId="3" fillId="3" borderId="10" xfId="0" applyNumberFormat="1" applyFont="1" applyFill="1" applyBorder="1" applyAlignment="1">
      <alignment horizontal="center" vertical="top"/>
    </xf>
    <xf numFmtId="49" fontId="3" fillId="3" borderId="30" xfId="0" applyNumberFormat="1" applyFont="1" applyFill="1" applyBorder="1" applyAlignment="1">
      <alignment horizontal="center" vertical="top"/>
    </xf>
    <xf numFmtId="49" fontId="3" fillId="8" borderId="29" xfId="0" applyNumberFormat="1" applyFont="1" applyFill="1" applyBorder="1" applyAlignment="1">
      <alignment horizontal="center" vertical="top"/>
    </xf>
    <xf numFmtId="49" fontId="3" fillId="2" borderId="30" xfId="0" applyNumberFormat="1" applyFont="1" applyFill="1" applyBorder="1" applyAlignment="1">
      <alignment horizontal="center" vertical="top"/>
    </xf>
    <xf numFmtId="0" fontId="2" fillId="0" borderId="0" xfId="0" applyFont="1"/>
    <xf numFmtId="49" fontId="5" fillId="2" borderId="16" xfId="0" applyNumberFormat="1" applyFont="1" applyFill="1" applyBorder="1" applyAlignment="1">
      <alignment vertical="top"/>
    </xf>
    <xf numFmtId="49" fontId="5" fillId="2" borderId="4" xfId="0" applyNumberFormat="1" applyFont="1" applyFill="1" applyBorder="1" applyAlignment="1">
      <alignment vertical="top"/>
    </xf>
    <xf numFmtId="49" fontId="5" fillId="2" borderId="10" xfId="0" applyNumberFormat="1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165" fontId="1" fillId="4" borderId="0" xfId="0" applyNumberFormat="1" applyFont="1" applyFill="1" applyBorder="1" applyAlignment="1">
      <alignment vertical="top" wrapText="1"/>
    </xf>
    <xf numFmtId="0" fontId="2" fillId="4" borderId="0" xfId="0" applyFont="1" applyFill="1"/>
    <xf numFmtId="49" fontId="5" fillId="3" borderId="38" xfId="0" applyNumberFormat="1" applyFont="1" applyFill="1" applyBorder="1" applyAlignment="1">
      <alignment vertical="top"/>
    </xf>
    <xf numFmtId="49" fontId="5" fillId="3" borderId="25" xfId="0" applyNumberFormat="1" applyFont="1" applyFill="1" applyBorder="1" applyAlignment="1">
      <alignment vertical="top"/>
    </xf>
    <xf numFmtId="49" fontId="3" fillId="2" borderId="10" xfId="0" applyNumberFormat="1" applyFont="1" applyFill="1" applyBorder="1" applyAlignment="1">
      <alignment vertical="top"/>
    </xf>
    <xf numFmtId="49" fontId="3" fillId="3" borderId="30" xfId="0" applyNumberFormat="1" applyFont="1" applyFill="1" applyBorder="1" applyAlignment="1">
      <alignment vertical="top"/>
    </xf>
    <xf numFmtId="49" fontId="5" fillId="3" borderId="30" xfId="0" applyNumberFormat="1" applyFont="1" applyFill="1" applyBorder="1" applyAlignment="1">
      <alignment vertical="top"/>
    </xf>
    <xf numFmtId="49" fontId="3" fillId="8" borderId="29" xfId="0" applyNumberFormat="1" applyFont="1" applyFill="1" applyBorder="1" applyAlignment="1">
      <alignment vertical="top"/>
    </xf>
    <xf numFmtId="49" fontId="5" fillId="8" borderId="27" xfId="0" applyNumberFormat="1" applyFont="1" applyFill="1" applyBorder="1" applyAlignment="1">
      <alignment vertical="top"/>
    </xf>
    <xf numFmtId="49" fontId="5" fillId="8" borderId="29" xfId="0" applyNumberFormat="1" applyFont="1" applyFill="1" applyBorder="1" applyAlignment="1">
      <alignment vertical="top"/>
    </xf>
    <xf numFmtId="49" fontId="5" fillId="8" borderId="36" xfId="0" applyNumberFormat="1" applyFont="1" applyFill="1" applyBorder="1" applyAlignment="1">
      <alignment vertical="top"/>
    </xf>
    <xf numFmtId="49" fontId="1" fillId="3" borderId="30" xfId="0" applyNumberFormat="1" applyFont="1" applyFill="1" applyBorder="1" applyAlignment="1">
      <alignment horizontal="center" vertical="top"/>
    </xf>
    <xf numFmtId="49" fontId="4" fillId="3" borderId="30" xfId="0" applyNumberFormat="1" applyFont="1" applyFill="1" applyBorder="1" applyAlignment="1">
      <alignment horizontal="center" vertical="top"/>
    </xf>
    <xf numFmtId="49" fontId="4" fillId="3" borderId="38" xfId="0" applyNumberFormat="1" applyFont="1" applyFill="1" applyBorder="1" applyAlignment="1">
      <alignment horizontal="center" vertical="top"/>
    </xf>
    <xf numFmtId="49" fontId="4" fillId="3" borderId="25" xfId="0" applyNumberFormat="1" applyFont="1" applyFill="1" applyBorder="1" applyAlignment="1">
      <alignment horizontal="center" vertical="top"/>
    </xf>
    <xf numFmtId="165" fontId="1" fillId="4" borderId="0" xfId="0" applyNumberFormat="1" applyFont="1" applyFill="1" applyBorder="1" applyAlignment="1">
      <alignment horizontal="center" vertical="top" wrapText="1"/>
    </xf>
    <xf numFmtId="0" fontId="1" fillId="4" borderId="30" xfId="0" applyFont="1" applyFill="1" applyBorder="1" applyAlignment="1">
      <alignment vertical="top" wrapText="1"/>
    </xf>
    <xf numFmtId="164" fontId="3" fillId="5" borderId="37" xfId="0" applyNumberFormat="1" applyFont="1" applyFill="1" applyBorder="1" applyAlignment="1">
      <alignment horizontal="center" vertical="top"/>
    </xf>
    <xf numFmtId="0" fontId="2" fillId="4" borderId="0" xfId="0" applyFont="1" applyFill="1" applyBorder="1"/>
    <xf numFmtId="0" fontId="1" fillId="0" borderId="32" xfId="0" applyFont="1" applyBorder="1" applyAlignment="1">
      <alignment horizontal="center" vertical="top"/>
    </xf>
    <xf numFmtId="0" fontId="1" fillId="4" borderId="73" xfId="0" applyFont="1" applyFill="1" applyBorder="1" applyAlignment="1">
      <alignment horizontal="center" vertical="top"/>
    </xf>
    <xf numFmtId="0" fontId="1" fillId="0" borderId="73" xfId="0" applyFont="1" applyFill="1" applyBorder="1" applyAlignment="1">
      <alignment horizontal="center" vertical="top" wrapText="1"/>
    </xf>
    <xf numFmtId="165" fontId="1" fillId="4" borderId="12" xfId="0" applyNumberFormat="1" applyFont="1" applyFill="1" applyBorder="1" applyAlignment="1">
      <alignment horizontal="center" vertical="top" wrapText="1"/>
    </xf>
    <xf numFmtId="49" fontId="3" fillId="3" borderId="30" xfId="0" applyNumberFormat="1" applyFont="1" applyFill="1" applyBorder="1" applyAlignment="1">
      <alignment horizontal="center" vertical="top"/>
    </xf>
    <xf numFmtId="49" fontId="3" fillId="8" borderId="29" xfId="0" applyNumberFormat="1" applyFont="1" applyFill="1" applyBorder="1" applyAlignment="1">
      <alignment horizontal="center" vertical="top"/>
    </xf>
    <xf numFmtId="49" fontId="3" fillId="2" borderId="30" xfId="0" applyNumberFormat="1" applyFont="1" applyFill="1" applyBorder="1" applyAlignment="1">
      <alignment horizontal="center" vertical="top"/>
    </xf>
    <xf numFmtId="164" fontId="1" fillId="4" borderId="58" xfId="0" applyNumberFormat="1" applyFont="1" applyFill="1" applyBorder="1" applyAlignment="1">
      <alignment horizontal="center" vertical="top"/>
    </xf>
    <xf numFmtId="0" fontId="3" fillId="5" borderId="71" xfId="0" applyFont="1" applyFill="1" applyBorder="1" applyAlignment="1">
      <alignment horizontal="right" vertical="top" wrapText="1"/>
    </xf>
    <xf numFmtId="0" fontId="1" fillId="0" borderId="6" xfId="0" applyFont="1" applyBorder="1" applyAlignment="1">
      <alignment horizontal="center" vertical="top" wrapText="1"/>
    </xf>
    <xf numFmtId="164" fontId="1" fillId="4" borderId="73" xfId="0" applyNumberFormat="1" applyFont="1" applyFill="1" applyBorder="1" applyAlignment="1">
      <alignment horizontal="center" vertical="top" wrapText="1"/>
    </xf>
    <xf numFmtId="0" fontId="1" fillId="4" borderId="72" xfId="0" applyFont="1" applyFill="1" applyBorder="1" applyAlignment="1">
      <alignment horizontal="center" vertical="top"/>
    </xf>
    <xf numFmtId="49" fontId="4" fillId="4" borderId="10" xfId="0" applyNumberFormat="1" applyFont="1" applyFill="1" applyBorder="1" applyAlignment="1">
      <alignment horizontal="center" vertical="top"/>
    </xf>
    <xf numFmtId="164" fontId="1" fillId="4" borderId="12" xfId="0" applyNumberFormat="1" applyFont="1" applyFill="1" applyBorder="1" applyAlignment="1">
      <alignment horizontal="center" vertical="top" wrapText="1"/>
    </xf>
    <xf numFmtId="49" fontId="3" fillId="4" borderId="38" xfId="0" applyNumberFormat="1" applyFont="1" applyFill="1" applyBorder="1" applyAlignment="1">
      <alignment horizontal="center" vertical="top"/>
    </xf>
    <xf numFmtId="49" fontId="3" fillId="4" borderId="25" xfId="0" applyNumberFormat="1" applyFont="1" applyFill="1" applyBorder="1" applyAlignment="1">
      <alignment horizontal="center" vertical="top"/>
    </xf>
    <xf numFmtId="49" fontId="3" fillId="4" borderId="30" xfId="0" applyNumberFormat="1" applyFont="1" applyFill="1" applyBorder="1" applyAlignment="1">
      <alignment horizontal="center" vertical="top"/>
    </xf>
    <xf numFmtId="0" fontId="5" fillId="4" borderId="61" xfId="0" applyFont="1" applyFill="1" applyBorder="1" applyAlignment="1">
      <alignment horizontal="left" vertical="top" wrapText="1"/>
    </xf>
    <xf numFmtId="49" fontId="3" fillId="4" borderId="33" xfId="0" applyNumberFormat="1" applyFont="1" applyFill="1" applyBorder="1" applyAlignment="1">
      <alignment horizontal="center" vertical="top"/>
    </xf>
    <xf numFmtId="49" fontId="3" fillId="4" borderId="62" xfId="0" applyNumberFormat="1" applyFont="1" applyFill="1" applyBorder="1" applyAlignment="1">
      <alignment horizontal="center" vertical="top"/>
    </xf>
    <xf numFmtId="49" fontId="4" fillId="4" borderId="51" xfId="0" applyNumberFormat="1" applyFont="1" applyFill="1" applyBorder="1" applyAlignment="1">
      <alignment horizontal="center" vertical="top"/>
    </xf>
    <xf numFmtId="49" fontId="4" fillId="4" borderId="48" xfId="0" applyNumberFormat="1" applyFont="1" applyFill="1" applyBorder="1" applyAlignment="1">
      <alignment horizontal="center" vertical="top"/>
    </xf>
    <xf numFmtId="49" fontId="4" fillId="3" borderId="33" xfId="0" applyNumberFormat="1" applyFont="1" applyFill="1" applyBorder="1" applyAlignment="1">
      <alignment horizontal="center" vertical="top"/>
    </xf>
    <xf numFmtId="49" fontId="4" fillId="3" borderId="62" xfId="0" applyNumberFormat="1" applyFont="1" applyFill="1" applyBorder="1" applyAlignment="1">
      <alignment horizontal="center" vertical="top"/>
    </xf>
    <xf numFmtId="0" fontId="5" fillId="4" borderId="62" xfId="0" applyFont="1" applyFill="1" applyBorder="1" applyAlignment="1">
      <alignment horizontal="center" vertical="center" textRotation="90"/>
    </xf>
    <xf numFmtId="164" fontId="3" fillId="5" borderId="71" xfId="0" applyNumberFormat="1" applyFont="1" applyFill="1" applyBorder="1" applyAlignment="1">
      <alignment horizontal="center" vertical="top"/>
    </xf>
    <xf numFmtId="164" fontId="3" fillId="2" borderId="74" xfId="0" applyNumberFormat="1" applyFont="1" applyFill="1" applyBorder="1" applyAlignment="1">
      <alignment horizontal="center" vertical="top" wrapText="1"/>
    </xf>
    <xf numFmtId="0" fontId="21" fillId="0" borderId="68" xfId="0" applyFont="1" applyBorder="1" applyAlignment="1">
      <alignment horizontal="center" vertical="top"/>
    </xf>
    <xf numFmtId="0" fontId="21" fillId="0" borderId="68" xfId="0" applyNumberFormat="1" applyFont="1" applyBorder="1" applyAlignment="1">
      <alignment horizontal="center" vertical="top"/>
    </xf>
    <xf numFmtId="0" fontId="21" fillId="4" borderId="68" xfId="0" applyFont="1" applyFill="1" applyBorder="1" applyAlignment="1">
      <alignment horizontal="center" vertical="top"/>
    </xf>
    <xf numFmtId="164" fontId="22" fillId="4" borderId="68" xfId="0" applyNumberFormat="1" applyFont="1" applyFill="1" applyBorder="1" applyAlignment="1">
      <alignment horizontal="center" vertical="top"/>
    </xf>
    <xf numFmtId="49" fontId="3" fillId="3" borderId="30" xfId="0" applyNumberFormat="1" applyFont="1" applyFill="1" applyBorder="1" applyAlignment="1">
      <alignment horizontal="center" vertical="top"/>
    </xf>
    <xf numFmtId="49" fontId="3" fillId="8" borderId="29" xfId="0" applyNumberFormat="1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 wrapText="1"/>
    </xf>
    <xf numFmtId="49" fontId="1" fillId="4" borderId="48" xfId="0" applyNumberFormat="1" applyFont="1" applyFill="1" applyBorder="1" applyAlignment="1">
      <alignment horizontal="center" vertical="top"/>
    </xf>
    <xf numFmtId="49" fontId="1" fillId="0" borderId="10" xfId="0" applyNumberFormat="1" applyFont="1" applyFill="1" applyBorder="1" applyAlignment="1">
      <alignment horizontal="center" vertical="top"/>
    </xf>
    <xf numFmtId="49" fontId="1" fillId="0" borderId="48" xfId="0" applyNumberFormat="1" applyFont="1" applyFill="1" applyBorder="1" applyAlignment="1">
      <alignment horizontal="center" vertical="top"/>
    </xf>
    <xf numFmtId="0" fontId="1" fillId="4" borderId="16" xfId="0" applyFont="1" applyFill="1" applyBorder="1" applyAlignment="1">
      <alignment horizontal="center" vertical="top" wrapText="1"/>
    </xf>
    <xf numFmtId="0" fontId="1" fillId="4" borderId="54" xfId="0" applyFont="1" applyFill="1" applyBorder="1" applyAlignment="1">
      <alignment horizontal="center" vertical="top" wrapText="1"/>
    </xf>
    <xf numFmtId="49" fontId="1" fillId="0" borderId="16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1" fillId="0" borderId="1" xfId="0" applyFont="1" applyBorder="1" applyAlignment="1">
      <alignment horizontal="right"/>
    </xf>
    <xf numFmtId="0" fontId="4" fillId="4" borderId="16" xfId="0" applyFont="1" applyFill="1" applyBorder="1" applyAlignment="1">
      <alignment horizontal="center" vertical="top" wrapText="1"/>
    </xf>
    <xf numFmtId="3" fontId="8" fillId="0" borderId="0" xfId="0" applyNumberFormat="1" applyFont="1" applyAlignment="1">
      <alignment horizontal="left" vertical="top" wrapText="1"/>
    </xf>
    <xf numFmtId="165" fontId="1" fillId="10" borderId="47" xfId="1" applyNumberFormat="1" applyFont="1" applyFill="1" applyBorder="1" applyAlignment="1">
      <alignment horizontal="left" vertical="top" wrapText="1"/>
    </xf>
    <xf numFmtId="0" fontId="1" fillId="4" borderId="47" xfId="0" applyFont="1" applyFill="1" applyBorder="1" applyAlignment="1">
      <alignment horizontal="center" vertical="top"/>
    </xf>
    <xf numFmtId="164" fontId="1" fillId="4" borderId="29" xfId="0" applyNumberFormat="1" applyFont="1" applyFill="1" applyBorder="1" applyAlignment="1">
      <alignment horizontal="center" vertical="top"/>
    </xf>
    <xf numFmtId="3" fontId="8" fillId="0" borderId="0" xfId="0" applyNumberFormat="1" applyFont="1" applyAlignment="1">
      <alignment horizontal="left" vertical="top" wrapText="1"/>
    </xf>
    <xf numFmtId="0" fontId="1" fillId="4" borderId="12" xfId="0" applyFont="1" applyFill="1" applyBorder="1" applyAlignment="1">
      <alignment horizontal="center" vertical="top" wrapText="1"/>
    </xf>
    <xf numFmtId="0" fontId="3" fillId="4" borderId="38" xfId="0" applyFont="1" applyFill="1" applyBorder="1" applyAlignment="1">
      <alignment horizontal="center" vertical="top" wrapText="1"/>
    </xf>
    <xf numFmtId="164" fontId="1" fillId="0" borderId="0" xfId="0" applyNumberFormat="1" applyFont="1" applyAlignment="1">
      <alignment horizontal="center" vertical="top"/>
    </xf>
    <xf numFmtId="164" fontId="1" fillId="0" borderId="3" xfId="0" applyNumberFormat="1" applyFont="1" applyBorder="1" applyAlignment="1">
      <alignment horizontal="center" vertical="top"/>
    </xf>
    <xf numFmtId="164" fontId="1" fillId="4" borderId="0" xfId="0" applyNumberFormat="1" applyFont="1" applyFill="1" applyAlignment="1">
      <alignment horizontal="center" vertical="top" wrapText="1"/>
    </xf>
    <xf numFmtId="164" fontId="1" fillId="4" borderId="41" xfId="0" applyNumberFormat="1" applyFont="1" applyFill="1" applyBorder="1" applyAlignment="1">
      <alignment horizontal="center" vertical="top"/>
    </xf>
    <xf numFmtId="164" fontId="3" fillId="5" borderId="51" xfId="0" applyNumberFormat="1" applyFont="1" applyFill="1" applyBorder="1" applyAlignment="1">
      <alignment horizontal="center" vertical="top"/>
    </xf>
    <xf numFmtId="164" fontId="3" fillId="5" borderId="70" xfId="0" applyNumberFormat="1" applyFont="1" applyFill="1" applyBorder="1" applyAlignment="1">
      <alignment horizontal="center" vertical="top"/>
    </xf>
    <xf numFmtId="164" fontId="1" fillId="11" borderId="69" xfId="1" applyNumberFormat="1" applyFont="1" applyFill="1" applyBorder="1" applyAlignment="1">
      <alignment horizontal="center" vertical="top"/>
    </xf>
    <xf numFmtId="164" fontId="18" fillId="4" borderId="0" xfId="0" applyNumberFormat="1" applyFont="1" applyFill="1" applyAlignment="1">
      <alignment horizontal="center" vertical="top"/>
    </xf>
    <xf numFmtId="0" fontId="16" fillId="4" borderId="0" xfId="0" applyFont="1" applyFill="1"/>
    <xf numFmtId="164" fontId="1" fillId="4" borderId="40" xfId="0" applyNumberFormat="1" applyFont="1" applyFill="1" applyBorder="1" applyAlignment="1">
      <alignment horizontal="center" vertical="top"/>
    </xf>
    <xf numFmtId="164" fontId="1" fillId="4" borderId="42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textRotation="90" wrapText="1"/>
    </xf>
    <xf numFmtId="0" fontId="1" fillId="4" borderId="0" xfId="0" applyFont="1" applyFill="1" applyBorder="1" applyAlignment="1">
      <alignment horizontal="center" vertical="top" wrapText="1"/>
    </xf>
    <xf numFmtId="49" fontId="1" fillId="4" borderId="0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horizontal="center" vertical="top"/>
    </xf>
    <xf numFmtId="49" fontId="1" fillId="4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4" fillId="4" borderId="0" xfId="0" applyFont="1" applyFill="1" applyBorder="1" applyAlignment="1">
      <alignment horizontal="center" vertical="top" wrapText="1"/>
    </xf>
    <xf numFmtId="1" fontId="1" fillId="10" borderId="0" xfId="1" applyNumberFormat="1" applyFont="1" applyFill="1" applyBorder="1" applyAlignment="1">
      <alignment horizontal="center" vertical="top" wrapText="1"/>
    </xf>
    <xf numFmtId="165" fontId="1" fillId="10" borderId="0" xfId="1" applyNumberFormat="1" applyFont="1" applyFill="1" applyBorder="1" applyAlignment="1">
      <alignment horizontal="center" vertical="top" wrapText="1"/>
    </xf>
    <xf numFmtId="1" fontId="1" fillId="10" borderId="0" xfId="1" applyNumberFormat="1" applyFont="1" applyFill="1" applyBorder="1" applyAlignment="1">
      <alignment horizontal="center" vertical="top"/>
    </xf>
    <xf numFmtId="0" fontId="1" fillId="0" borderId="54" xfId="0" applyFont="1" applyBorder="1" applyAlignment="1">
      <alignment horizontal="center" vertical="center" textRotation="90" wrapText="1"/>
    </xf>
    <xf numFmtId="0" fontId="1" fillId="0" borderId="76" xfId="0" applyFont="1" applyBorder="1" applyAlignment="1">
      <alignment horizontal="center" vertical="center" textRotation="90" wrapText="1"/>
    </xf>
    <xf numFmtId="0" fontId="1" fillId="12" borderId="0" xfId="0" applyFont="1" applyFill="1" applyBorder="1" applyAlignment="1">
      <alignment horizontal="center" vertical="center" textRotation="90" wrapText="1"/>
    </xf>
    <xf numFmtId="49" fontId="3" fillId="12" borderId="0" xfId="0" applyNumberFormat="1" applyFont="1" applyFill="1" applyBorder="1" applyAlignment="1">
      <alignment horizontal="left" vertical="top" wrapText="1"/>
    </xf>
    <xf numFmtId="0" fontId="11" fillId="12" borderId="0" xfId="0" applyFont="1" applyFill="1" applyBorder="1" applyAlignment="1">
      <alignment horizontal="left" vertical="top" wrapText="1"/>
    </xf>
    <xf numFmtId="0" fontId="3" fillId="12" borderId="0" xfId="0" applyFont="1" applyFill="1" applyBorder="1" applyAlignment="1">
      <alignment horizontal="left" vertical="top" wrapText="1"/>
    </xf>
    <xf numFmtId="0" fontId="1" fillId="12" borderId="0" xfId="0" applyFont="1" applyFill="1" applyBorder="1" applyAlignment="1">
      <alignment horizontal="center" vertical="top"/>
    </xf>
    <xf numFmtId="0" fontId="3" fillId="8" borderId="62" xfId="0" applyFont="1" applyFill="1" applyBorder="1" applyAlignment="1">
      <alignment vertical="top"/>
    </xf>
    <xf numFmtId="0" fontId="3" fillId="8" borderId="68" xfId="0" applyFont="1" applyFill="1" applyBorder="1" applyAlignment="1">
      <alignment vertical="top"/>
    </xf>
    <xf numFmtId="49" fontId="3" fillId="8" borderId="41" xfId="0" applyNumberFormat="1" applyFont="1" applyFill="1" applyBorder="1" applyAlignment="1">
      <alignment horizontal="center" vertical="top" wrapText="1"/>
    </xf>
    <xf numFmtId="0" fontId="2" fillId="0" borderId="68" xfId="0" applyFont="1" applyBorder="1"/>
    <xf numFmtId="164" fontId="1" fillId="4" borderId="72" xfId="0" applyNumberFormat="1" applyFont="1" applyFill="1" applyBorder="1" applyAlignment="1">
      <alignment horizontal="center" vertical="top"/>
    </xf>
    <xf numFmtId="164" fontId="1" fillId="4" borderId="73" xfId="0" applyNumberFormat="1" applyFont="1" applyFill="1" applyBorder="1" applyAlignment="1">
      <alignment horizontal="center" vertical="top"/>
    </xf>
    <xf numFmtId="164" fontId="1" fillId="4" borderId="12" xfId="0" applyNumberFormat="1" applyFont="1" applyFill="1" applyBorder="1" applyAlignment="1">
      <alignment horizontal="center" vertical="top"/>
    </xf>
    <xf numFmtId="164" fontId="1" fillId="0" borderId="12" xfId="0" applyNumberFormat="1" applyFont="1" applyBorder="1" applyAlignment="1">
      <alignment horizontal="center" vertical="top"/>
    </xf>
    <xf numFmtId="164" fontId="6" fillId="0" borderId="12" xfId="0" applyNumberFormat="1" applyFont="1" applyFill="1" applyBorder="1" applyAlignment="1">
      <alignment horizontal="center" vertical="top" wrapText="1"/>
    </xf>
    <xf numFmtId="164" fontId="1" fillId="0" borderId="47" xfId="0" applyNumberFormat="1" applyFont="1" applyFill="1" applyBorder="1" applyAlignment="1">
      <alignment horizontal="center" vertical="top" wrapText="1"/>
    </xf>
    <xf numFmtId="164" fontId="3" fillId="5" borderId="18" xfId="0" applyNumberFormat="1" applyFont="1" applyFill="1" applyBorder="1" applyAlignment="1">
      <alignment horizontal="center" vertical="top"/>
    </xf>
    <xf numFmtId="164" fontId="3" fillId="12" borderId="10" xfId="0" applyNumberFormat="1" applyFont="1" applyFill="1" applyBorder="1" applyAlignment="1">
      <alignment horizontal="center" vertical="top"/>
    </xf>
    <xf numFmtId="164" fontId="1" fillId="4" borderId="46" xfId="0" applyNumberFormat="1" applyFont="1" applyFill="1" applyBorder="1" applyAlignment="1">
      <alignment horizontal="center" vertical="top" wrapText="1"/>
    </xf>
    <xf numFmtId="164" fontId="1" fillId="0" borderId="61" xfId="0" applyNumberFormat="1" applyFont="1" applyBorder="1" applyAlignment="1">
      <alignment horizontal="center" vertical="top"/>
    </xf>
    <xf numFmtId="164" fontId="1" fillId="4" borderId="72" xfId="0" applyNumberFormat="1" applyFont="1" applyFill="1" applyBorder="1" applyAlignment="1">
      <alignment horizontal="center" vertical="top" wrapText="1"/>
    </xf>
    <xf numFmtId="164" fontId="1" fillId="12" borderId="48" xfId="0" applyNumberFormat="1" applyFont="1" applyFill="1" applyBorder="1" applyAlignment="1">
      <alignment horizontal="center" vertical="top"/>
    </xf>
    <xf numFmtId="164" fontId="1" fillId="12" borderId="69" xfId="0" applyNumberFormat="1" applyFont="1" applyFill="1" applyBorder="1" applyAlignment="1">
      <alignment horizontal="center" vertical="top"/>
    </xf>
    <xf numFmtId="164" fontId="1" fillId="12" borderId="66" xfId="0" applyNumberFormat="1" applyFont="1" applyFill="1" applyBorder="1" applyAlignment="1">
      <alignment horizontal="center" vertical="top"/>
    </xf>
    <xf numFmtId="164" fontId="3" fillId="12" borderId="66" xfId="0" applyNumberFormat="1" applyFont="1" applyFill="1" applyBorder="1" applyAlignment="1">
      <alignment horizontal="center" vertical="top"/>
    </xf>
    <xf numFmtId="164" fontId="3" fillId="12" borderId="51" xfId="0" applyNumberFormat="1" applyFont="1" applyFill="1" applyBorder="1" applyAlignment="1">
      <alignment horizontal="center" vertical="top"/>
    </xf>
    <xf numFmtId="164" fontId="1" fillId="13" borderId="48" xfId="1" applyNumberFormat="1" applyFont="1" applyFill="1" applyBorder="1" applyAlignment="1">
      <alignment horizontal="center" vertical="top"/>
    </xf>
    <xf numFmtId="164" fontId="1" fillId="13" borderId="69" xfId="1" applyNumberFormat="1" applyFont="1" applyFill="1" applyBorder="1" applyAlignment="1">
      <alignment horizontal="center" vertical="top"/>
    </xf>
    <xf numFmtId="164" fontId="1" fillId="12" borderId="53" xfId="0" applyNumberFormat="1" applyFont="1" applyFill="1" applyBorder="1" applyAlignment="1">
      <alignment horizontal="center" vertical="top"/>
    </xf>
    <xf numFmtId="164" fontId="1" fillId="12" borderId="9" xfId="0" applyNumberFormat="1" applyFont="1" applyFill="1" applyBorder="1" applyAlignment="1">
      <alignment horizontal="center" vertical="top"/>
    </xf>
    <xf numFmtId="164" fontId="1" fillId="12" borderId="59" xfId="0" applyNumberFormat="1" applyFont="1" applyFill="1" applyBorder="1" applyAlignment="1">
      <alignment horizontal="center" vertical="top"/>
    </xf>
    <xf numFmtId="164" fontId="3" fillId="12" borderId="42" xfId="0" applyNumberFormat="1" applyFont="1" applyFill="1" applyBorder="1" applyAlignment="1">
      <alignment horizontal="center" vertical="top"/>
    </xf>
    <xf numFmtId="164" fontId="1" fillId="12" borderId="0" xfId="0" applyNumberFormat="1" applyFont="1" applyFill="1" applyBorder="1" applyAlignment="1">
      <alignment horizontal="center" vertical="top" wrapText="1"/>
    </xf>
    <xf numFmtId="49" fontId="19" fillId="12" borderId="0" xfId="0" applyNumberFormat="1" applyFont="1" applyFill="1" applyAlignment="1">
      <alignment horizontal="left" vertical="top" wrapText="1"/>
    </xf>
    <xf numFmtId="165" fontId="3" fillId="12" borderId="0" xfId="0" applyNumberFormat="1" applyFont="1" applyFill="1" applyAlignment="1">
      <alignment horizontal="center"/>
    </xf>
    <xf numFmtId="164" fontId="1" fillId="12" borderId="10" xfId="0" applyNumberFormat="1" applyFont="1" applyFill="1" applyBorder="1" applyAlignment="1">
      <alignment horizontal="center" vertical="top" wrapText="1"/>
    </xf>
    <xf numFmtId="0" fontId="1" fillId="12" borderId="0" xfId="0" applyFont="1" applyFill="1" applyAlignment="1">
      <alignment horizontal="center" vertical="top"/>
    </xf>
    <xf numFmtId="165" fontId="1" fillId="12" borderId="0" xfId="0" applyNumberFormat="1" applyFont="1" applyFill="1" applyBorder="1" applyAlignment="1">
      <alignment horizontal="center" vertical="top" wrapText="1"/>
    </xf>
    <xf numFmtId="164" fontId="3" fillId="5" borderId="14" xfId="0" applyNumberFormat="1" applyFont="1" applyFill="1" applyBorder="1" applyAlignment="1">
      <alignment horizontal="center" vertical="top"/>
    </xf>
    <xf numFmtId="164" fontId="1" fillId="4" borderId="46" xfId="0" applyNumberFormat="1" applyFont="1" applyFill="1" applyBorder="1" applyAlignment="1">
      <alignment horizontal="center" vertical="top"/>
    </xf>
    <xf numFmtId="164" fontId="3" fillId="5" borderId="19" xfId="0" applyNumberFormat="1" applyFont="1" applyFill="1" applyBorder="1" applyAlignment="1">
      <alignment horizontal="center" vertical="top"/>
    </xf>
    <xf numFmtId="164" fontId="1" fillId="4" borderId="6" xfId="0" applyNumberFormat="1" applyFont="1" applyFill="1" applyBorder="1" applyAlignment="1">
      <alignment horizontal="center" vertical="top"/>
    </xf>
    <xf numFmtId="164" fontId="1" fillId="0" borderId="12" xfId="0" applyNumberFormat="1" applyFont="1" applyFill="1" applyBorder="1" applyAlignment="1">
      <alignment horizontal="center" vertical="top"/>
    </xf>
    <xf numFmtId="164" fontId="1" fillId="4" borderId="44" xfId="0" applyNumberFormat="1" applyFont="1" applyFill="1" applyBorder="1" applyAlignment="1">
      <alignment horizontal="center" vertical="top" wrapText="1"/>
    </xf>
    <xf numFmtId="164" fontId="3" fillId="5" borderId="50" xfId="0" applyNumberFormat="1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vertical="top"/>
    </xf>
    <xf numFmtId="164" fontId="3" fillId="5" borderId="31" xfId="0" applyNumberFormat="1" applyFont="1" applyFill="1" applyBorder="1" applyAlignment="1">
      <alignment horizontal="center" vertical="top"/>
    </xf>
    <xf numFmtId="49" fontId="3" fillId="2" borderId="25" xfId="0" applyNumberFormat="1" applyFont="1" applyFill="1" applyBorder="1" applyAlignment="1">
      <alignment vertical="top"/>
    </xf>
    <xf numFmtId="49" fontId="3" fillId="2" borderId="20" xfId="0" applyNumberFormat="1" applyFont="1" applyFill="1" applyBorder="1" applyAlignment="1">
      <alignment vertical="top"/>
    </xf>
    <xf numFmtId="0" fontId="1" fillId="12" borderId="0" xfId="0" applyFont="1" applyFill="1" applyBorder="1" applyAlignment="1">
      <alignment horizontal="center" vertical="top" wrapText="1"/>
    </xf>
    <xf numFmtId="49" fontId="3" fillId="12" borderId="0" xfId="0" applyNumberFormat="1" applyFont="1" applyFill="1" applyBorder="1" applyAlignment="1">
      <alignment vertical="top"/>
    </xf>
    <xf numFmtId="49" fontId="1" fillId="12" borderId="0" xfId="0" applyNumberFormat="1" applyFont="1" applyFill="1" applyBorder="1" applyAlignment="1">
      <alignment horizontal="center" vertical="top"/>
    </xf>
    <xf numFmtId="164" fontId="1" fillId="4" borderId="70" xfId="0" applyNumberFormat="1" applyFont="1" applyFill="1" applyBorder="1" applyAlignment="1">
      <alignment horizontal="center" vertical="top" wrapText="1"/>
    </xf>
    <xf numFmtId="164" fontId="1" fillId="0" borderId="70" xfId="0" applyNumberFormat="1" applyFont="1" applyBorder="1" applyAlignment="1">
      <alignment horizontal="center" vertical="top"/>
    </xf>
    <xf numFmtId="164" fontId="1" fillId="13" borderId="68" xfId="1" applyNumberFormat="1" applyFont="1" applyFill="1" applyBorder="1" applyAlignment="1">
      <alignment horizontal="center" vertical="top"/>
    </xf>
    <xf numFmtId="164" fontId="1" fillId="11" borderId="47" xfId="1" applyNumberFormat="1" applyFont="1" applyFill="1" applyBorder="1" applyAlignment="1">
      <alignment horizontal="center" vertical="top"/>
    </xf>
    <xf numFmtId="164" fontId="1" fillId="4" borderId="8" xfId="0" applyNumberFormat="1" applyFont="1" applyFill="1" applyBorder="1" applyAlignment="1">
      <alignment horizontal="center" vertical="top"/>
    </xf>
    <xf numFmtId="164" fontId="1" fillId="4" borderId="13" xfId="0" applyNumberFormat="1" applyFont="1" applyFill="1" applyBorder="1" applyAlignment="1">
      <alignment horizontal="center" vertical="top"/>
    </xf>
    <xf numFmtId="49" fontId="5" fillId="12" borderId="0" xfId="0" applyNumberFormat="1" applyFont="1" applyFill="1" applyBorder="1" applyAlignment="1">
      <alignment horizontal="left" vertical="top" wrapText="1"/>
    </xf>
    <xf numFmtId="164" fontId="3" fillId="2" borderId="24" xfId="0" applyNumberFormat="1" applyFont="1" applyFill="1" applyBorder="1" applyAlignment="1">
      <alignment horizontal="center" vertical="top" wrapText="1"/>
    </xf>
    <xf numFmtId="165" fontId="1" fillId="12" borderId="10" xfId="0" applyNumberFormat="1" applyFont="1" applyFill="1" applyBorder="1" applyAlignment="1">
      <alignment horizontal="center" vertical="top" wrapText="1"/>
    </xf>
    <xf numFmtId="164" fontId="1" fillId="0" borderId="7" xfId="0" applyNumberFormat="1" applyFont="1" applyBorder="1" applyAlignment="1">
      <alignment horizontal="center" vertical="top"/>
    </xf>
    <xf numFmtId="165" fontId="1" fillId="12" borderId="46" xfId="0" applyNumberFormat="1" applyFont="1" applyFill="1" applyBorder="1" applyAlignment="1">
      <alignment horizontal="center" vertical="top" wrapText="1"/>
    </xf>
    <xf numFmtId="164" fontId="1" fillId="0" borderId="79" xfId="0" applyNumberFormat="1" applyFont="1" applyBorder="1" applyAlignment="1">
      <alignment horizontal="center" vertical="top"/>
    </xf>
    <xf numFmtId="164" fontId="3" fillId="5" borderId="76" xfId="0" applyNumberFormat="1" applyFont="1" applyFill="1" applyBorder="1" applyAlignment="1">
      <alignment horizontal="center" vertical="top"/>
    </xf>
    <xf numFmtId="164" fontId="3" fillId="5" borderId="14" xfId="0" applyNumberFormat="1" applyFont="1" applyFill="1" applyBorder="1" applyAlignment="1">
      <alignment horizontal="center" vertical="top" wrapText="1"/>
    </xf>
    <xf numFmtId="164" fontId="3" fillId="2" borderId="74" xfId="0" applyNumberFormat="1" applyFont="1" applyFill="1" applyBorder="1" applyAlignment="1">
      <alignment horizontal="center" vertical="top"/>
    </xf>
    <xf numFmtId="164" fontId="3" fillId="12" borderId="69" xfId="0" applyNumberFormat="1" applyFont="1" applyFill="1" applyBorder="1" applyAlignment="1">
      <alignment horizontal="center" vertical="top"/>
    </xf>
    <xf numFmtId="164" fontId="1" fillId="0" borderId="34" xfId="0" applyNumberFormat="1" applyFont="1" applyBorder="1" applyAlignment="1">
      <alignment horizontal="center" vertical="top" wrapText="1"/>
    </xf>
    <xf numFmtId="164" fontId="1" fillId="12" borderId="46" xfId="0" applyNumberFormat="1" applyFont="1" applyFill="1" applyBorder="1" applyAlignment="1">
      <alignment horizontal="center" vertical="top"/>
    </xf>
    <xf numFmtId="164" fontId="3" fillId="12" borderId="5" xfId="0" applyNumberFormat="1" applyFont="1" applyFill="1" applyBorder="1" applyAlignment="1">
      <alignment horizontal="center" vertical="top"/>
    </xf>
    <xf numFmtId="165" fontId="5" fillId="12" borderId="0" xfId="0" applyNumberFormat="1" applyFont="1" applyFill="1" applyBorder="1" applyAlignment="1">
      <alignment vertical="center" wrapText="1"/>
    </xf>
    <xf numFmtId="165" fontId="5" fillId="12" borderId="0" xfId="0" applyNumberFormat="1" applyFont="1" applyFill="1" applyBorder="1" applyAlignment="1">
      <alignment vertical="top"/>
    </xf>
    <xf numFmtId="164" fontId="3" fillId="8" borderId="21" xfId="0" applyNumberFormat="1" applyFont="1" applyFill="1" applyBorder="1" applyAlignment="1">
      <alignment horizontal="center" vertical="top"/>
    </xf>
    <xf numFmtId="164" fontId="3" fillId="7" borderId="21" xfId="0" applyNumberFormat="1" applyFont="1" applyFill="1" applyBorder="1" applyAlignment="1">
      <alignment horizontal="center" vertical="top"/>
    </xf>
    <xf numFmtId="164" fontId="3" fillId="8" borderId="24" xfId="0" applyNumberFormat="1" applyFont="1" applyFill="1" applyBorder="1" applyAlignment="1">
      <alignment horizontal="center" vertical="top"/>
    </xf>
    <xf numFmtId="164" fontId="3" fillId="7" borderId="24" xfId="0" applyNumberFormat="1" applyFont="1" applyFill="1" applyBorder="1" applyAlignment="1">
      <alignment horizontal="center" vertical="top"/>
    </xf>
    <xf numFmtId="164" fontId="3" fillId="2" borderId="77" xfId="0" applyNumberFormat="1" applyFont="1" applyFill="1" applyBorder="1" applyAlignment="1">
      <alignment horizontal="center" vertical="top" wrapText="1"/>
    </xf>
    <xf numFmtId="0" fontId="1" fillId="4" borderId="58" xfId="0" applyFont="1" applyFill="1" applyBorder="1" applyAlignment="1">
      <alignment horizontal="center" vertical="top" wrapText="1"/>
    </xf>
    <xf numFmtId="0" fontId="1" fillId="4" borderId="70" xfId="0" applyFont="1" applyFill="1" applyBorder="1" applyAlignment="1">
      <alignment horizontal="center" vertical="top" wrapText="1"/>
    </xf>
    <xf numFmtId="167" fontId="1" fillId="10" borderId="70" xfId="1" applyNumberFormat="1" applyFont="1" applyFill="1" applyBorder="1" applyAlignment="1">
      <alignment horizontal="center" vertical="top" wrapText="1"/>
    </xf>
    <xf numFmtId="167" fontId="1" fillId="10" borderId="46" xfId="1" applyNumberFormat="1" applyFont="1" applyFill="1" applyBorder="1" applyAlignment="1">
      <alignment vertical="top" wrapText="1"/>
    </xf>
    <xf numFmtId="167" fontId="1" fillId="10" borderId="46" xfId="1" applyNumberFormat="1" applyFont="1" applyFill="1" applyBorder="1" applyAlignment="1">
      <alignment horizontal="center" vertical="top" wrapText="1"/>
    </xf>
    <xf numFmtId="167" fontId="1" fillId="10" borderId="69" xfId="1" applyNumberFormat="1" applyFont="1" applyFill="1" applyBorder="1" applyAlignment="1">
      <alignment vertical="top" wrapText="1"/>
    </xf>
    <xf numFmtId="165" fontId="1" fillId="10" borderId="69" xfId="1" applyNumberFormat="1" applyFont="1" applyFill="1" applyBorder="1" applyAlignment="1">
      <alignment horizontal="center" vertical="top" wrapText="1"/>
    </xf>
    <xf numFmtId="49" fontId="1" fillId="4" borderId="69" xfId="0" applyNumberFormat="1" applyFont="1" applyFill="1" applyBorder="1" applyAlignment="1">
      <alignment horizontal="center" vertical="top"/>
    </xf>
    <xf numFmtId="49" fontId="5" fillId="4" borderId="30" xfId="0" applyNumberFormat="1" applyFont="1" applyFill="1" applyBorder="1" applyAlignment="1">
      <alignment horizontal="center" vertical="top"/>
    </xf>
    <xf numFmtId="0" fontId="1" fillId="4" borderId="73" xfId="0" applyFont="1" applyFill="1" applyBorder="1" applyAlignment="1">
      <alignment horizontal="left" vertical="top" wrapText="1"/>
    </xf>
    <xf numFmtId="0" fontId="1" fillId="4" borderId="32" xfId="0" applyFont="1" applyFill="1" applyBorder="1" applyAlignment="1">
      <alignment vertical="top" wrapText="1"/>
    </xf>
    <xf numFmtId="49" fontId="1" fillId="0" borderId="69" xfId="0" applyNumberFormat="1" applyFont="1" applyFill="1" applyBorder="1" applyAlignment="1">
      <alignment horizontal="center" vertical="top"/>
    </xf>
    <xf numFmtId="49" fontId="1" fillId="0" borderId="59" xfId="0" applyNumberFormat="1" applyFont="1" applyFill="1" applyBorder="1" applyAlignment="1">
      <alignment horizontal="center" vertical="top"/>
    </xf>
    <xf numFmtId="49" fontId="1" fillId="0" borderId="46" xfId="0" applyNumberFormat="1" applyFont="1" applyFill="1" applyBorder="1" applyAlignment="1">
      <alignment horizontal="center" vertical="top"/>
    </xf>
    <xf numFmtId="49" fontId="1" fillId="0" borderId="58" xfId="0" applyNumberFormat="1" applyFont="1" applyFill="1" applyBorder="1" applyAlignment="1">
      <alignment horizontal="center" vertical="top"/>
    </xf>
    <xf numFmtId="0" fontId="4" fillId="0" borderId="58" xfId="0" applyFont="1" applyFill="1" applyBorder="1" applyAlignment="1">
      <alignment horizontal="center" vertical="top" wrapText="1"/>
    </xf>
    <xf numFmtId="0" fontId="4" fillId="0" borderId="44" xfId="0" applyFont="1" applyFill="1" applyBorder="1" applyAlignment="1">
      <alignment horizontal="center" vertical="top" wrapText="1"/>
    </xf>
    <xf numFmtId="0" fontId="4" fillId="0" borderId="46" xfId="0" applyFont="1" applyFill="1" applyBorder="1" applyAlignment="1">
      <alignment horizontal="center" vertical="top" wrapText="1"/>
    </xf>
    <xf numFmtId="0" fontId="4" fillId="0" borderId="54" xfId="0" applyFont="1" applyFill="1" applyBorder="1" applyAlignment="1">
      <alignment horizontal="center" vertical="top" wrapText="1"/>
    </xf>
    <xf numFmtId="49" fontId="1" fillId="0" borderId="54" xfId="0" applyNumberFormat="1" applyFont="1" applyFill="1" applyBorder="1" applyAlignment="1">
      <alignment horizontal="center" vertical="top"/>
    </xf>
    <xf numFmtId="0" fontId="4" fillId="4" borderId="54" xfId="0" applyFont="1" applyFill="1" applyBorder="1" applyAlignment="1">
      <alignment horizontal="center" vertical="top" wrapText="1"/>
    </xf>
    <xf numFmtId="0" fontId="1" fillId="0" borderId="72" xfId="0" applyFont="1" applyFill="1" applyBorder="1" applyAlignment="1">
      <alignment vertical="top" wrapText="1"/>
    </xf>
    <xf numFmtId="0" fontId="1" fillId="0" borderId="12" xfId="0" applyFont="1" applyFill="1" applyBorder="1" applyAlignment="1">
      <alignment vertical="top" wrapText="1"/>
    </xf>
    <xf numFmtId="0" fontId="4" fillId="0" borderId="72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4" fillId="0" borderId="18" xfId="0" applyFont="1" applyFill="1" applyBorder="1" applyAlignment="1">
      <alignment vertical="top" wrapText="1"/>
    </xf>
    <xf numFmtId="0" fontId="4" fillId="4" borderId="32" xfId="0" applyFont="1" applyFill="1" applyBorder="1" applyAlignment="1">
      <alignment vertical="top" wrapText="1"/>
    </xf>
    <xf numFmtId="0" fontId="4" fillId="0" borderId="47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left" vertical="top" wrapText="1"/>
    </xf>
    <xf numFmtId="165" fontId="1" fillId="10" borderId="32" xfId="1" applyNumberFormat="1" applyFont="1" applyFill="1" applyBorder="1" applyAlignment="1">
      <alignment vertical="top" wrapText="1"/>
    </xf>
    <xf numFmtId="165" fontId="1" fillId="10" borderId="12" xfId="1" applyNumberFormat="1" applyFont="1" applyFill="1" applyBorder="1" applyAlignment="1">
      <alignment vertical="top" wrapText="1"/>
    </xf>
    <xf numFmtId="165" fontId="1" fillId="10" borderId="47" xfId="1" applyNumberFormat="1" applyFont="1" applyFill="1" applyBorder="1" applyAlignment="1">
      <alignment vertical="top"/>
    </xf>
    <xf numFmtId="0" fontId="1" fillId="4" borderId="51" xfId="0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/>
    </xf>
    <xf numFmtId="49" fontId="1" fillId="0" borderId="9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167" fontId="1" fillId="10" borderId="51" xfId="1" applyNumberFormat="1" applyFont="1" applyFill="1" applyBorder="1" applyAlignment="1">
      <alignment horizontal="center" vertical="top" wrapText="1"/>
    </xf>
    <xf numFmtId="167" fontId="1" fillId="10" borderId="10" xfId="1" applyNumberFormat="1" applyFont="1" applyFill="1" applyBorder="1" applyAlignment="1">
      <alignment vertical="top" wrapText="1"/>
    </xf>
    <xf numFmtId="167" fontId="1" fillId="10" borderId="10" xfId="1" applyNumberFormat="1" applyFont="1" applyFill="1" applyBorder="1" applyAlignment="1">
      <alignment horizontal="center" vertical="top" wrapText="1"/>
    </xf>
    <xf numFmtId="167" fontId="1" fillId="10" borderId="48" xfId="1" applyNumberFormat="1" applyFont="1" applyFill="1" applyBorder="1" applyAlignment="1">
      <alignment vertical="top" wrapText="1"/>
    </xf>
    <xf numFmtId="165" fontId="1" fillId="10" borderId="48" xfId="1" applyNumberFormat="1" applyFont="1" applyFill="1" applyBorder="1" applyAlignment="1">
      <alignment horizontal="center" vertical="top" wrapText="1"/>
    </xf>
    <xf numFmtId="0" fontId="2" fillId="0" borderId="0" xfId="0" applyFont="1" applyBorder="1"/>
    <xf numFmtId="0" fontId="1" fillId="4" borderId="67" xfId="0" applyFont="1" applyFill="1" applyBorder="1" applyAlignment="1">
      <alignment horizontal="center" vertical="top" wrapText="1"/>
    </xf>
    <xf numFmtId="0" fontId="1" fillId="4" borderId="78" xfId="0" applyFont="1" applyFill="1" applyBorder="1" applyAlignment="1">
      <alignment horizontal="center" vertical="top" wrapText="1"/>
    </xf>
    <xf numFmtId="0" fontId="1" fillId="4" borderId="79" xfId="0" applyFont="1" applyFill="1" applyBorder="1" applyAlignment="1">
      <alignment horizontal="center" vertical="top" wrapText="1"/>
    </xf>
    <xf numFmtId="0" fontId="2" fillId="12" borderId="0" xfId="0" applyFont="1" applyFill="1" applyBorder="1"/>
    <xf numFmtId="0" fontId="1" fillId="0" borderId="39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12" borderId="42" xfId="0" applyFont="1" applyFill="1" applyBorder="1" applyAlignment="1">
      <alignment horizontal="center" vertical="top" wrapText="1"/>
    </xf>
    <xf numFmtId="0" fontId="1" fillId="4" borderId="58" xfId="0" applyFont="1" applyFill="1" applyBorder="1" applyAlignment="1">
      <alignment vertical="top" wrapText="1"/>
    </xf>
    <xf numFmtId="164" fontId="1" fillId="4" borderId="8" xfId="0" applyNumberFormat="1" applyFont="1" applyFill="1" applyBorder="1" applyAlignment="1">
      <alignment horizontal="center" vertical="top" wrapText="1"/>
    </xf>
    <xf numFmtId="0" fontId="4" fillId="4" borderId="42" xfId="0" applyFont="1" applyFill="1" applyBorder="1" applyAlignment="1">
      <alignment horizontal="center" vertical="top" wrapText="1"/>
    </xf>
    <xf numFmtId="0" fontId="4" fillId="4" borderId="18" xfId="0" applyFont="1" applyFill="1" applyBorder="1" applyAlignment="1">
      <alignment horizontal="center" vertical="top" wrapText="1"/>
    </xf>
    <xf numFmtId="49" fontId="1" fillId="4" borderId="73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right"/>
    </xf>
    <xf numFmtId="164" fontId="2" fillId="4" borderId="0" xfId="0" applyNumberFormat="1" applyFont="1" applyFill="1" applyBorder="1"/>
    <xf numFmtId="0" fontId="3" fillId="12" borderId="42" xfId="0" applyFont="1" applyFill="1" applyBorder="1" applyAlignment="1">
      <alignment vertical="top"/>
    </xf>
    <xf numFmtId="3" fontId="8" fillId="0" borderId="0" xfId="0" applyNumberFormat="1" applyFont="1" applyAlignment="1">
      <alignment horizontal="right" vertical="top" wrapText="1"/>
    </xf>
    <xf numFmtId="0" fontId="1" fillId="3" borderId="63" xfId="0" applyFont="1" applyFill="1" applyBorder="1" applyAlignment="1">
      <alignment horizontal="center" vertical="top"/>
    </xf>
    <xf numFmtId="0" fontId="1" fillId="3" borderId="45" xfId="0" applyFont="1" applyFill="1" applyBorder="1" applyAlignment="1">
      <alignment horizontal="center" vertical="top" wrapText="1"/>
    </xf>
    <xf numFmtId="0" fontId="1" fillId="3" borderId="78" xfId="0" applyFont="1" applyFill="1" applyBorder="1" applyAlignment="1">
      <alignment horizontal="center" vertical="top" wrapText="1"/>
    </xf>
    <xf numFmtId="0" fontId="1" fillId="0" borderId="63" xfId="0" applyFont="1" applyFill="1" applyBorder="1" applyAlignment="1">
      <alignment horizontal="center" vertical="top" wrapText="1"/>
    </xf>
    <xf numFmtId="0" fontId="1" fillId="0" borderId="45" xfId="0" applyFont="1" applyFill="1" applyBorder="1" applyAlignment="1">
      <alignment horizontal="center" vertical="top" wrapText="1"/>
    </xf>
    <xf numFmtId="0" fontId="1" fillId="0" borderId="78" xfId="0" applyFont="1" applyFill="1" applyBorder="1" applyAlignment="1">
      <alignment horizontal="center" vertical="top" wrapText="1"/>
    </xf>
    <xf numFmtId="49" fontId="1" fillId="4" borderId="75" xfId="0" applyNumberFormat="1" applyFont="1" applyFill="1" applyBorder="1" applyAlignment="1">
      <alignment horizontal="center" vertical="top" wrapText="1"/>
    </xf>
    <xf numFmtId="0" fontId="1" fillId="4" borderId="65" xfId="0" applyFont="1" applyFill="1" applyBorder="1" applyAlignment="1">
      <alignment horizontal="center" vertical="top" wrapText="1"/>
    </xf>
    <xf numFmtId="0" fontId="1" fillId="4" borderId="64" xfId="0" applyFont="1" applyFill="1" applyBorder="1" applyAlignment="1">
      <alignment horizontal="center" vertical="top" wrapText="1"/>
    </xf>
    <xf numFmtId="0" fontId="1" fillId="4" borderId="63" xfId="0" applyFont="1" applyFill="1" applyBorder="1" applyAlignment="1">
      <alignment horizontal="center" vertical="top" wrapText="1"/>
    </xf>
    <xf numFmtId="0" fontId="1" fillId="4" borderId="4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0" fontId="1" fillId="4" borderId="18" xfId="0" applyFont="1" applyFill="1" applyBorder="1" applyAlignment="1">
      <alignment horizontal="center" vertical="top" wrapText="1"/>
    </xf>
    <xf numFmtId="0" fontId="1" fillId="4" borderId="72" xfId="0" applyFont="1" applyFill="1" applyBorder="1" applyAlignment="1">
      <alignment horizontal="center" vertical="top" wrapText="1"/>
    </xf>
    <xf numFmtId="49" fontId="1" fillId="0" borderId="79" xfId="0" applyNumberFormat="1" applyFont="1" applyFill="1" applyBorder="1" applyAlignment="1">
      <alignment horizontal="center" vertical="top"/>
    </xf>
    <xf numFmtId="49" fontId="1" fillId="0" borderId="75" xfId="0" applyNumberFormat="1" applyFont="1" applyFill="1" applyBorder="1" applyAlignment="1">
      <alignment horizontal="center" vertical="top"/>
    </xf>
    <xf numFmtId="49" fontId="1" fillId="4" borderId="45" xfId="0" applyNumberFormat="1" applyFont="1" applyFill="1" applyBorder="1" applyAlignment="1">
      <alignment horizontal="center" vertical="top"/>
    </xf>
    <xf numFmtId="49" fontId="1" fillId="4" borderId="65" xfId="0" applyNumberFormat="1" applyFont="1" applyFill="1" applyBorder="1" applyAlignment="1">
      <alignment horizontal="center" vertical="top"/>
    </xf>
    <xf numFmtId="49" fontId="1" fillId="0" borderId="45" xfId="0" applyNumberFormat="1" applyFont="1" applyFill="1" applyBorder="1" applyAlignment="1">
      <alignment horizontal="center" vertical="top"/>
    </xf>
    <xf numFmtId="0" fontId="4" fillId="0" borderId="79" xfId="0" applyFont="1" applyFill="1" applyBorder="1" applyAlignment="1">
      <alignment horizontal="center" vertical="top" wrapText="1"/>
    </xf>
    <xf numFmtId="0" fontId="4" fillId="0" borderId="63" xfId="0" applyFont="1" applyFill="1" applyBorder="1" applyAlignment="1">
      <alignment horizontal="center" vertical="top" wrapText="1"/>
    </xf>
    <xf numFmtId="0" fontId="4" fillId="0" borderId="45" xfId="0" applyFont="1" applyFill="1" applyBorder="1" applyAlignment="1">
      <alignment horizontal="center" vertical="top" wrapText="1"/>
    </xf>
    <xf numFmtId="0" fontId="4" fillId="0" borderId="78" xfId="0" applyFont="1" applyFill="1" applyBorder="1" applyAlignment="1">
      <alignment horizontal="center" vertical="top" wrapText="1"/>
    </xf>
    <xf numFmtId="49" fontId="1" fillId="0" borderId="78" xfId="0" applyNumberFormat="1" applyFont="1" applyFill="1" applyBorder="1" applyAlignment="1">
      <alignment horizontal="center" vertical="top"/>
    </xf>
    <xf numFmtId="49" fontId="1" fillId="0" borderId="65" xfId="0" applyNumberFormat="1" applyFont="1" applyFill="1" applyBorder="1" applyAlignment="1">
      <alignment horizontal="center" vertical="top"/>
    </xf>
    <xf numFmtId="0" fontId="4" fillId="4" borderId="78" xfId="0" applyFont="1" applyFill="1" applyBorder="1" applyAlignment="1">
      <alignment horizontal="center" vertical="top" wrapText="1"/>
    </xf>
    <xf numFmtId="49" fontId="1" fillId="0" borderId="72" xfId="0" applyNumberFormat="1" applyFont="1" applyFill="1" applyBorder="1" applyAlignment="1">
      <alignment horizontal="center" vertical="top"/>
    </xf>
    <xf numFmtId="49" fontId="1" fillId="0" borderId="73" xfId="0" applyNumberFormat="1" applyFont="1" applyFill="1" applyBorder="1" applyAlignment="1">
      <alignment horizontal="center" vertical="top"/>
    </xf>
    <xf numFmtId="49" fontId="1" fillId="4" borderId="12" xfId="0" applyNumberFormat="1" applyFont="1" applyFill="1" applyBorder="1" applyAlignment="1">
      <alignment horizontal="center" vertical="top"/>
    </xf>
    <xf numFmtId="49" fontId="1" fillId="4" borderId="47" xfId="0" applyNumberFormat="1" applyFont="1" applyFill="1" applyBorder="1" applyAlignment="1">
      <alignment horizontal="center" vertical="top"/>
    </xf>
    <xf numFmtId="49" fontId="1" fillId="0" borderId="12" xfId="0" applyNumberFormat="1" applyFont="1" applyFill="1" applyBorder="1" applyAlignment="1">
      <alignment horizontal="center" vertical="top"/>
    </xf>
    <xf numFmtId="0" fontId="4" fillId="0" borderId="72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center" vertical="top" wrapText="1"/>
    </xf>
    <xf numFmtId="49" fontId="1" fillId="0" borderId="18" xfId="0" applyNumberFormat="1" applyFont="1" applyFill="1" applyBorder="1" applyAlignment="1">
      <alignment horizontal="center" vertical="top"/>
    </xf>
    <xf numFmtId="49" fontId="1" fillId="0" borderId="47" xfId="0" applyNumberFormat="1" applyFont="1" applyFill="1" applyBorder="1" applyAlignment="1">
      <alignment horizontal="center" vertical="top"/>
    </xf>
    <xf numFmtId="49" fontId="1" fillId="4" borderId="64" xfId="0" applyNumberFormat="1" applyFont="1" applyFill="1" applyBorder="1" applyAlignment="1">
      <alignment horizontal="center" vertical="top"/>
    </xf>
    <xf numFmtId="167" fontId="1" fillId="10" borderId="32" xfId="1" applyNumberFormat="1" applyFont="1" applyFill="1" applyBorder="1" applyAlignment="1">
      <alignment horizontal="center" vertical="top" wrapText="1"/>
    </xf>
    <xf numFmtId="167" fontId="1" fillId="10" borderId="12" xfId="1" applyNumberFormat="1" applyFont="1" applyFill="1" applyBorder="1" applyAlignment="1">
      <alignment vertical="top" wrapText="1"/>
    </xf>
    <xf numFmtId="167" fontId="1" fillId="10" borderId="12" xfId="1" applyNumberFormat="1" applyFont="1" applyFill="1" applyBorder="1" applyAlignment="1">
      <alignment horizontal="center" vertical="top" wrapText="1"/>
    </xf>
    <xf numFmtId="167" fontId="1" fillId="10" borderId="47" xfId="1" applyNumberFormat="1" applyFont="1" applyFill="1" applyBorder="1" applyAlignment="1">
      <alignment vertical="top" wrapText="1"/>
    </xf>
    <xf numFmtId="1" fontId="1" fillId="10" borderId="32" xfId="1" applyNumberFormat="1" applyFont="1" applyFill="1" applyBorder="1" applyAlignment="1">
      <alignment horizontal="center" vertical="top" wrapText="1"/>
    </xf>
    <xf numFmtId="1" fontId="1" fillId="10" borderId="12" xfId="1" applyNumberFormat="1" applyFont="1" applyFill="1" applyBorder="1" applyAlignment="1">
      <alignment horizontal="center" vertical="top" wrapText="1"/>
    </xf>
    <xf numFmtId="165" fontId="1" fillId="10" borderId="47" xfId="1" applyNumberFormat="1" applyFont="1" applyFill="1" applyBorder="1" applyAlignment="1">
      <alignment horizontal="center" vertical="top" wrapText="1"/>
    </xf>
    <xf numFmtId="49" fontId="1" fillId="4" borderId="32" xfId="0" applyNumberFormat="1" applyFont="1" applyFill="1" applyBorder="1" applyAlignment="1">
      <alignment horizontal="center" vertical="top"/>
    </xf>
    <xf numFmtId="0" fontId="1" fillId="10" borderId="32" xfId="1" applyNumberFormat="1" applyFont="1" applyFill="1" applyBorder="1" applyAlignment="1">
      <alignment horizontal="center" vertical="top"/>
    </xf>
    <xf numFmtId="0" fontId="1" fillId="10" borderId="12" xfId="1" applyNumberFormat="1" applyFont="1" applyFill="1" applyBorder="1" applyAlignment="1">
      <alignment horizontal="center" vertical="top"/>
    </xf>
    <xf numFmtId="0" fontId="1" fillId="10" borderId="47" xfId="1" applyNumberFormat="1" applyFont="1" applyFill="1" applyBorder="1" applyAlignment="1">
      <alignment horizontal="center" vertical="top"/>
    </xf>
    <xf numFmtId="165" fontId="1" fillId="10" borderId="47" xfId="1" applyNumberFormat="1" applyFont="1" applyFill="1" applyBorder="1" applyAlignment="1">
      <alignment horizontal="center" vertical="top"/>
    </xf>
    <xf numFmtId="164" fontId="20" fillId="0" borderId="24" xfId="0" applyNumberFormat="1" applyFont="1" applyBorder="1" applyAlignment="1">
      <alignment horizontal="center" vertical="center" textRotation="90" wrapText="1"/>
    </xf>
    <xf numFmtId="164" fontId="3" fillId="7" borderId="34" xfId="0" applyNumberFormat="1" applyFont="1" applyFill="1" applyBorder="1" applyAlignment="1">
      <alignment horizontal="center" vertical="top" wrapText="1"/>
    </xf>
    <xf numFmtId="164" fontId="3" fillId="5" borderId="8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center" vertical="top" wrapText="1"/>
    </xf>
    <xf numFmtId="164" fontId="1" fillId="5" borderId="8" xfId="0" applyNumberFormat="1" applyFont="1" applyFill="1" applyBorder="1" applyAlignment="1">
      <alignment horizontal="center" vertical="top" wrapText="1"/>
    </xf>
    <xf numFmtId="164" fontId="3" fillId="7" borderId="8" xfId="0" applyNumberFormat="1" applyFont="1" applyFill="1" applyBorder="1" applyAlignment="1">
      <alignment horizontal="center" vertical="top" wrapText="1"/>
    </xf>
    <xf numFmtId="0" fontId="3" fillId="4" borderId="26" xfId="0" applyFont="1" applyFill="1" applyBorder="1" applyAlignment="1">
      <alignment horizontal="center" vertical="top"/>
    </xf>
    <xf numFmtId="0" fontId="3" fillId="4" borderId="55" xfId="0" applyFont="1" applyFill="1" applyBorder="1" applyAlignment="1">
      <alignment horizontal="center" vertical="top"/>
    </xf>
    <xf numFmtId="0" fontId="3" fillId="5" borderId="43" xfId="0" applyFont="1" applyFill="1" applyBorder="1" applyAlignment="1">
      <alignment horizontal="center" vertical="top"/>
    </xf>
    <xf numFmtId="0" fontId="1" fillId="4" borderId="28" xfId="0" applyFont="1" applyFill="1" applyBorder="1" applyAlignment="1">
      <alignment horizontal="center" vertical="top"/>
    </xf>
    <xf numFmtId="0" fontId="3" fillId="5" borderId="42" xfId="0" applyFont="1" applyFill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3" fillId="4" borderId="17" xfId="0" applyNumberFormat="1" applyFont="1" applyFill="1" applyBorder="1" applyAlignment="1">
      <alignment horizontal="center" vertical="top"/>
    </xf>
    <xf numFmtId="49" fontId="1" fillId="4" borderId="11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164" fontId="1" fillId="0" borderId="31" xfId="0" applyNumberFormat="1" applyFont="1" applyBorder="1" applyAlignment="1">
      <alignment horizontal="center" vertical="top" wrapText="1"/>
    </xf>
    <xf numFmtId="49" fontId="5" fillId="14" borderId="29" xfId="0" applyNumberFormat="1" applyFont="1" applyFill="1" applyBorder="1" applyAlignment="1">
      <alignment horizontal="center" vertical="top" wrapText="1"/>
    </xf>
    <xf numFmtId="49" fontId="5" fillId="9" borderId="45" xfId="0" applyNumberFormat="1" applyFont="1" applyFill="1" applyBorder="1" applyAlignment="1">
      <alignment horizontal="center" vertical="top"/>
    </xf>
    <xf numFmtId="164" fontId="3" fillId="12" borderId="48" xfId="0" applyNumberFormat="1" applyFont="1" applyFill="1" applyBorder="1" applyAlignment="1">
      <alignment horizontal="center" vertical="top"/>
    </xf>
    <xf numFmtId="0" fontId="3" fillId="5" borderId="73" xfId="0" applyFont="1" applyFill="1" applyBorder="1" applyAlignment="1">
      <alignment horizontal="right" vertical="top" wrapText="1"/>
    </xf>
    <xf numFmtId="164" fontId="3" fillId="5" borderId="73" xfId="0" applyNumberFormat="1" applyFont="1" applyFill="1" applyBorder="1" applyAlignment="1">
      <alignment horizontal="center" vertical="top"/>
    </xf>
    <xf numFmtId="164" fontId="3" fillId="5" borderId="75" xfId="0" applyNumberFormat="1" applyFont="1" applyFill="1" applyBorder="1" applyAlignment="1">
      <alignment horizontal="center" vertical="top"/>
    </xf>
    <xf numFmtId="164" fontId="3" fillId="5" borderId="9" xfId="0" applyNumberFormat="1" applyFont="1" applyFill="1" applyBorder="1" applyAlignment="1">
      <alignment horizontal="center" vertical="top"/>
    </xf>
    <xf numFmtId="164" fontId="3" fillId="5" borderId="59" xfId="0" applyNumberFormat="1" applyFont="1" applyFill="1" applyBorder="1" applyAlignment="1">
      <alignment horizontal="center" vertical="top"/>
    </xf>
    <xf numFmtId="0" fontId="3" fillId="5" borderId="73" xfId="0" applyFont="1" applyFill="1" applyBorder="1" applyAlignment="1">
      <alignment horizontal="right" vertical="top"/>
    </xf>
    <xf numFmtId="164" fontId="20" fillId="0" borderId="74" xfId="0" applyNumberFormat="1" applyFont="1" applyBorder="1" applyAlignment="1">
      <alignment horizontal="center" vertical="center" textRotation="90" wrapText="1"/>
    </xf>
    <xf numFmtId="0" fontId="1" fillId="0" borderId="63" xfId="0" applyFont="1" applyFill="1" applyBorder="1" applyAlignment="1">
      <alignment horizontal="center" vertical="top" wrapText="1"/>
    </xf>
    <xf numFmtId="0" fontId="19" fillId="0" borderId="12" xfId="0" applyFont="1" applyFill="1" applyBorder="1" applyAlignment="1">
      <alignment horizontal="center" vertical="top" wrapText="1"/>
    </xf>
    <xf numFmtId="0" fontId="19" fillId="0" borderId="45" xfId="0" applyFont="1" applyFill="1" applyBorder="1" applyAlignment="1">
      <alignment horizontal="center" vertical="top" wrapText="1"/>
    </xf>
    <xf numFmtId="0" fontId="3" fillId="4" borderId="30" xfId="0" applyFont="1" applyFill="1" applyBorder="1" applyAlignment="1">
      <alignment horizontal="center" vertical="top" wrapText="1"/>
    </xf>
    <xf numFmtId="164" fontId="19" fillId="0" borderId="48" xfId="0" applyNumberFormat="1" applyFont="1" applyBorder="1" applyAlignment="1">
      <alignment horizontal="center" vertical="top" wrapText="1"/>
    </xf>
    <xf numFmtId="164" fontId="24" fillId="12" borderId="51" xfId="0" applyNumberFormat="1" applyFont="1" applyFill="1" applyBorder="1" applyAlignment="1">
      <alignment horizontal="center" vertical="top"/>
    </xf>
    <xf numFmtId="164" fontId="24" fillId="12" borderId="70" xfId="0" applyNumberFormat="1" applyFont="1" applyFill="1" applyBorder="1" applyAlignment="1">
      <alignment horizontal="center" vertical="top"/>
    </xf>
    <xf numFmtId="49" fontId="3" fillId="8" borderId="42" xfId="0" applyNumberFormat="1" applyFont="1" applyFill="1" applyBorder="1" applyAlignment="1">
      <alignment horizontal="center" vertical="top"/>
    </xf>
    <xf numFmtId="164" fontId="1" fillId="0" borderId="28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58" xfId="0" applyNumberFormat="1" applyFont="1" applyBorder="1" applyAlignment="1">
      <alignment horizontal="center" vertical="top" wrapText="1"/>
    </xf>
    <xf numFmtId="0" fontId="1" fillId="4" borderId="18" xfId="0" applyFont="1" applyFill="1" applyBorder="1" applyAlignment="1">
      <alignment vertical="top" wrapText="1"/>
    </xf>
    <xf numFmtId="0" fontId="1" fillId="4" borderId="12" xfId="0" applyFont="1" applyFill="1" applyBorder="1" applyAlignment="1">
      <alignment vertical="top" wrapText="1"/>
    </xf>
    <xf numFmtId="0" fontId="1" fillId="4" borderId="46" xfId="0" applyFont="1" applyFill="1" applyBorder="1" applyAlignment="1">
      <alignment horizontal="center" vertical="center" wrapText="1"/>
    </xf>
    <xf numFmtId="164" fontId="6" fillId="4" borderId="42" xfId="0" applyNumberFormat="1" applyFont="1" applyFill="1" applyBorder="1" applyAlignment="1">
      <alignment horizontal="center" vertical="top" wrapText="1"/>
    </xf>
    <xf numFmtId="164" fontId="6" fillId="4" borderId="10" xfId="0" applyNumberFormat="1" applyFont="1" applyFill="1" applyBorder="1" applyAlignment="1">
      <alignment horizontal="center" vertical="top" wrapText="1"/>
    </xf>
    <xf numFmtId="164" fontId="6" fillId="4" borderId="46" xfId="0" applyNumberFormat="1" applyFont="1" applyFill="1" applyBorder="1" applyAlignment="1">
      <alignment horizontal="center" vertical="top" wrapText="1"/>
    </xf>
    <xf numFmtId="164" fontId="1" fillId="4" borderId="29" xfId="0" applyNumberFormat="1" applyFont="1" applyFill="1" applyBorder="1" applyAlignment="1">
      <alignment horizontal="center" vertical="top" wrapText="1"/>
    </xf>
    <xf numFmtId="164" fontId="3" fillId="4" borderId="29" xfId="0" applyNumberFormat="1" applyFont="1" applyFill="1" applyBorder="1" applyAlignment="1">
      <alignment horizontal="center" vertical="top"/>
    </xf>
    <xf numFmtId="164" fontId="3" fillId="4" borderId="10" xfId="0" applyNumberFormat="1" applyFont="1" applyFill="1" applyBorder="1" applyAlignment="1">
      <alignment horizontal="center" vertical="top"/>
    </xf>
    <xf numFmtId="164" fontId="3" fillId="4" borderId="46" xfId="0" applyNumberFormat="1" applyFont="1" applyFill="1" applyBorder="1" applyAlignment="1">
      <alignment horizontal="center" vertical="top"/>
    </xf>
    <xf numFmtId="164" fontId="23" fillId="4" borderId="3" xfId="0" applyNumberFormat="1" applyFont="1" applyFill="1" applyBorder="1" applyAlignment="1">
      <alignment horizontal="center" vertical="top"/>
    </xf>
    <xf numFmtId="164" fontId="23" fillId="4" borderId="58" xfId="0" applyNumberFormat="1" applyFont="1" applyFill="1" applyBorder="1" applyAlignment="1">
      <alignment horizontal="center" vertical="top"/>
    </xf>
    <xf numFmtId="164" fontId="23" fillId="4" borderId="9" xfId="0" applyNumberFormat="1" applyFont="1" applyFill="1" applyBorder="1" applyAlignment="1">
      <alignment horizontal="center" vertical="top"/>
    </xf>
    <xf numFmtId="164" fontId="23" fillId="4" borderId="59" xfId="0" applyNumberFormat="1" applyFont="1" applyFill="1" applyBorder="1" applyAlignment="1">
      <alignment horizontal="center" vertical="top"/>
    </xf>
    <xf numFmtId="164" fontId="23" fillId="4" borderId="67" xfId="0" applyNumberFormat="1" applyFont="1" applyFill="1" applyBorder="1" applyAlignment="1">
      <alignment horizontal="center" vertical="top"/>
    </xf>
    <xf numFmtId="164" fontId="23" fillId="4" borderId="61" xfId="0" applyNumberFormat="1" applyFont="1" applyFill="1" applyBorder="1" applyAlignment="1">
      <alignment horizontal="center" vertical="top"/>
    </xf>
    <xf numFmtId="164" fontId="23" fillId="4" borderId="68" xfId="0" applyNumberFormat="1" applyFont="1" applyFill="1" applyBorder="1" applyAlignment="1">
      <alignment horizontal="center" vertical="top"/>
    </xf>
    <xf numFmtId="164" fontId="23" fillId="4" borderId="66" xfId="0" applyNumberFormat="1" applyFont="1" applyFill="1" applyBorder="1" applyAlignment="1">
      <alignment horizontal="center" vertical="top"/>
    </xf>
    <xf numFmtId="164" fontId="23" fillId="0" borderId="53" xfId="0" applyNumberFormat="1" applyFont="1" applyBorder="1" applyAlignment="1">
      <alignment horizontal="center" vertical="top" wrapText="1"/>
    </xf>
    <xf numFmtId="164" fontId="23" fillId="0" borderId="9" xfId="0" applyNumberFormat="1" applyFont="1" applyBorder="1" applyAlignment="1">
      <alignment horizontal="center" vertical="top" wrapText="1"/>
    </xf>
    <xf numFmtId="164" fontId="23" fillId="0" borderId="59" xfId="0" applyNumberFormat="1" applyFont="1" applyBorder="1" applyAlignment="1">
      <alignment horizontal="center" vertical="top" wrapText="1"/>
    </xf>
    <xf numFmtId="164" fontId="23" fillId="0" borderId="61" xfId="0" applyNumberFormat="1" applyFont="1" applyBorder="1" applyAlignment="1">
      <alignment horizontal="center" vertical="top"/>
    </xf>
    <xf numFmtId="164" fontId="23" fillId="0" borderId="9" xfId="0" applyNumberFormat="1" applyFont="1" applyBorder="1" applyAlignment="1">
      <alignment horizontal="center" vertical="top"/>
    </xf>
    <xf numFmtId="164" fontId="23" fillId="0" borderId="59" xfId="0" applyNumberFormat="1" applyFont="1" applyBorder="1" applyAlignment="1">
      <alignment horizontal="center" vertical="top"/>
    </xf>
    <xf numFmtId="164" fontId="23" fillId="4" borderId="9" xfId="0" applyNumberFormat="1" applyFont="1" applyFill="1" applyBorder="1" applyAlignment="1">
      <alignment horizontal="center" vertical="top" wrapText="1"/>
    </xf>
    <xf numFmtId="164" fontId="23" fillId="4" borderId="59" xfId="0" applyNumberFormat="1" applyFont="1" applyFill="1" applyBorder="1" applyAlignment="1">
      <alignment horizontal="center" vertical="top" wrapText="1"/>
    </xf>
    <xf numFmtId="0" fontId="1" fillId="4" borderId="51" xfId="0" applyFont="1" applyFill="1" applyBorder="1" applyAlignment="1">
      <alignment horizontal="left" vertical="top" wrapText="1"/>
    </xf>
    <xf numFmtId="49" fontId="1" fillId="4" borderId="11" xfId="0" applyNumberFormat="1" applyFont="1" applyFill="1" applyBorder="1" applyAlignment="1">
      <alignment horizontal="center" vertical="top" wrapText="1"/>
    </xf>
    <xf numFmtId="164" fontId="1" fillId="12" borderId="34" xfId="0" applyNumberFormat="1" applyFont="1" applyFill="1" applyBorder="1" applyAlignment="1">
      <alignment horizontal="center" vertical="top"/>
    </xf>
    <xf numFmtId="164" fontId="1" fillId="12" borderId="48" xfId="0" applyNumberFormat="1" applyFont="1" applyFill="1" applyBorder="1" applyAlignment="1">
      <alignment horizontal="center" vertical="top"/>
    </xf>
    <xf numFmtId="164" fontId="3" fillId="12" borderId="11" xfId="0" applyNumberFormat="1" applyFont="1" applyFill="1" applyBorder="1" applyAlignment="1">
      <alignment horizontal="center" vertical="top"/>
    </xf>
    <xf numFmtId="164" fontId="3" fillId="12" borderId="40" xfId="0" applyNumberFormat="1" applyFont="1" applyFill="1" applyBorder="1" applyAlignment="1">
      <alignment horizontal="center" vertical="top"/>
    </xf>
    <xf numFmtId="164" fontId="3" fillId="12" borderId="4" xfId="0" applyNumberFormat="1" applyFont="1" applyFill="1" applyBorder="1" applyAlignment="1">
      <alignment horizontal="center" vertical="top"/>
    </xf>
    <xf numFmtId="164" fontId="1" fillId="12" borderId="0" xfId="0" applyNumberFormat="1" applyFont="1" applyFill="1" applyBorder="1" applyAlignment="1">
      <alignment horizontal="center" vertical="top"/>
    </xf>
    <xf numFmtId="49" fontId="4" fillId="4" borderId="9" xfId="0" applyNumberFormat="1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center" vertical="top"/>
    </xf>
    <xf numFmtId="49" fontId="3" fillId="3" borderId="30" xfId="0" applyNumberFormat="1" applyFont="1" applyFill="1" applyBorder="1" applyAlignment="1">
      <alignment horizontal="center" vertical="top"/>
    </xf>
    <xf numFmtId="49" fontId="3" fillId="8" borderId="29" xfId="0" applyNumberFormat="1" applyFont="1" applyFill="1" applyBorder="1" applyAlignment="1">
      <alignment horizontal="center" vertical="top"/>
    </xf>
    <xf numFmtId="49" fontId="3" fillId="2" borderId="30" xfId="0" applyNumberFormat="1" applyFont="1" applyFill="1" applyBorder="1" applyAlignment="1">
      <alignment horizontal="center" vertical="top"/>
    </xf>
    <xf numFmtId="0" fontId="1" fillId="4" borderId="4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72" xfId="0" applyFont="1" applyFill="1" applyBorder="1" applyAlignment="1">
      <alignment vertical="top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164" fontId="3" fillId="5" borderId="35" xfId="0" applyNumberFormat="1" applyFont="1" applyFill="1" applyBorder="1" applyAlignment="1">
      <alignment horizontal="center" vertical="top"/>
    </xf>
    <xf numFmtId="164" fontId="1" fillId="4" borderId="48" xfId="0" applyNumberFormat="1" applyFont="1" applyFill="1" applyBorder="1" applyAlignment="1">
      <alignment horizontal="center" vertical="top"/>
    </xf>
    <xf numFmtId="164" fontId="3" fillId="4" borderId="51" xfId="0" applyNumberFormat="1" applyFont="1" applyFill="1" applyBorder="1" applyAlignment="1">
      <alignment horizontal="center" vertical="top"/>
    </xf>
    <xf numFmtId="164" fontId="3" fillId="4" borderId="70" xfId="0" applyNumberFormat="1" applyFont="1" applyFill="1" applyBorder="1" applyAlignment="1">
      <alignment horizontal="center" vertical="top"/>
    </xf>
    <xf numFmtId="49" fontId="3" fillId="8" borderId="29" xfId="0" applyNumberFormat="1" applyFont="1" applyFill="1" applyBorder="1" applyAlignment="1">
      <alignment horizontal="center" vertical="top"/>
    </xf>
    <xf numFmtId="49" fontId="3" fillId="2" borderId="30" xfId="0" applyNumberFormat="1" applyFont="1" applyFill="1" applyBorder="1" applyAlignment="1">
      <alignment horizontal="center" vertical="top"/>
    </xf>
    <xf numFmtId="164" fontId="19" fillId="0" borderId="10" xfId="0" applyNumberFormat="1" applyFont="1" applyBorder="1" applyAlignment="1">
      <alignment horizontal="center" vertical="top" wrapText="1"/>
    </xf>
    <xf numFmtId="164" fontId="19" fillId="0" borderId="46" xfId="0" applyNumberFormat="1" applyFont="1" applyBorder="1" applyAlignment="1">
      <alignment horizontal="center" vertical="top" wrapText="1"/>
    </xf>
    <xf numFmtId="164" fontId="1" fillId="4" borderId="48" xfId="0" applyNumberFormat="1" applyFont="1" applyFill="1" applyBorder="1" applyAlignment="1">
      <alignment horizontal="center" vertical="top"/>
    </xf>
    <xf numFmtId="164" fontId="1" fillId="4" borderId="34" xfId="0" applyNumberFormat="1" applyFont="1" applyFill="1" applyBorder="1" applyAlignment="1">
      <alignment horizontal="center" vertical="top" wrapText="1"/>
    </xf>
    <xf numFmtId="164" fontId="1" fillId="4" borderId="10" xfId="0" applyNumberFormat="1" applyFont="1" applyFill="1" applyBorder="1" applyAlignment="1">
      <alignment horizontal="center" vertical="top" wrapText="1"/>
    </xf>
    <xf numFmtId="164" fontId="1" fillId="4" borderId="48" xfId="0" applyNumberFormat="1" applyFont="1" applyFill="1" applyBorder="1" applyAlignment="1">
      <alignment horizontal="center" vertical="top" wrapText="1"/>
    </xf>
    <xf numFmtId="164" fontId="1" fillId="4" borderId="49" xfId="0" applyNumberFormat="1" applyFont="1" applyFill="1" applyBorder="1" applyAlignment="1">
      <alignment horizontal="center" vertical="top" wrapText="1"/>
    </xf>
    <xf numFmtId="164" fontId="1" fillId="4" borderId="31" xfId="0" applyNumberFormat="1" applyFont="1" applyFill="1" applyBorder="1" applyAlignment="1">
      <alignment horizontal="center" vertical="top" wrapText="1"/>
    </xf>
    <xf numFmtId="0" fontId="1" fillId="4" borderId="47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0" fontId="1" fillId="4" borderId="44" xfId="0" applyFont="1" applyFill="1" applyBorder="1" applyAlignment="1">
      <alignment horizontal="center" vertical="top" wrapText="1"/>
    </xf>
    <xf numFmtId="49" fontId="1" fillId="4" borderId="34" xfId="0" applyNumberFormat="1" applyFont="1" applyFill="1" applyBorder="1" applyAlignment="1">
      <alignment horizontal="center" vertical="top"/>
    </xf>
    <xf numFmtId="0" fontId="3" fillId="4" borderId="38" xfId="0" applyFont="1" applyFill="1" applyBorder="1" applyAlignment="1">
      <alignment horizontal="center" vertical="top" wrapText="1"/>
    </xf>
    <xf numFmtId="49" fontId="1" fillId="4" borderId="48" xfId="0" applyNumberFormat="1" applyFont="1" applyFill="1" applyBorder="1" applyAlignment="1">
      <alignment horizontal="center" vertical="top"/>
    </xf>
    <xf numFmtId="49" fontId="1" fillId="4" borderId="49" xfId="0" applyNumberFormat="1" applyFont="1" applyFill="1" applyBorder="1" applyAlignment="1">
      <alignment horizontal="center" vertical="top"/>
    </xf>
    <xf numFmtId="49" fontId="1" fillId="4" borderId="11" xfId="0" applyNumberFormat="1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 wrapText="1"/>
    </xf>
    <xf numFmtId="49" fontId="4" fillId="3" borderId="51" xfId="0" applyNumberFormat="1" applyFont="1" applyFill="1" applyBorder="1" applyAlignment="1">
      <alignment horizontal="center" vertical="top"/>
    </xf>
    <xf numFmtId="49" fontId="4" fillId="3" borderId="48" xfId="0" applyNumberFormat="1" applyFont="1" applyFill="1" applyBorder="1" applyAlignment="1">
      <alignment horizontal="center" vertical="top"/>
    </xf>
    <xf numFmtId="49" fontId="1" fillId="4" borderId="47" xfId="0" applyNumberFormat="1" applyFont="1" applyFill="1" applyBorder="1" applyAlignment="1">
      <alignment horizontal="center" vertical="top"/>
    </xf>
    <xf numFmtId="49" fontId="3" fillId="2" borderId="30" xfId="0" applyNumberFormat="1" applyFont="1" applyFill="1" applyBorder="1" applyAlignment="1">
      <alignment horizontal="center" vertical="top"/>
    </xf>
    <xf numFmtId="164" fontId="1" fillId="4" borderId="12" xfId="0" applyNumberFormat="1" applyFont="1" applyFill="1" applyBorder="1" applyAlignment="1">
      <alignment horizontal="center" vertical="top"/>
    </xf>
    <xf numFmtId="0" fontId="4" fillId="4" borderId="47" xfId="0" applyFont="1" applyFill="1" applyBorder="1" applyAlignment="1">
      <alignment vertical="top" wrapText="1"/>
    </xf>
    <xf numFmtId="0" fontId="3" fillId="5" borderId="47" xfId="0" applyFont="1" applyFill="1" applyBorder="1" applyAlignment="1">
      <alignment horizontal="right" vertical="top"/>
    </xf>
    <xf numFmtId="164" fontId="3" fillId="5" borderId="47" xfId="0" applyNumberFormat="1" applyFont="1" applyFill="1" applyBorder="1" applyAlignment="1">
      <alignment horizontal="center" vertical="top"/>
    </xf>
    <xf numFmtId="164" fontId="3" fillId="5" borderId="69" xfId="0" applyNumberFormat="1" applyFont="1" applyFill="1" applyBorder="1" applyAlignment="1">
      <alignment horizontal="center" vertical="top"/>
    </xf>
    <xf numFmtId="49" fontId="3" fillId="4" borderId="51" xfId="0" applyNumberFormat="1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right" vertical="top"/>
    </xf>
    <xf numFmtId="164" fontId="3" fillId="4" borderId="59" xfId="0" applyNumberFormat="1" applyFont="1" applyFill="1" applyBorder="1" applyAlignment="1">
      <alignment horizontal="center" vertical="top"/>
    </xf>
    <xf numFmtId="49" fontId="3" fillId="4" borderId="48" xfId="0" applyNumberFormat="1" applyFont="1" applyFill="1" applyBorder="1" applyAlignment="1">
      <alignment horizontal="center" vertical="top"/>
    </xf>
    <xf numFmtId="164" fontId="3" fillId="5" borderId="48" xfId="0" applyNumberFormat="1" applyFont="1" applyFill="1" applyBorder="1" applyAlignment="1">
      <alignment horizontal="center" vertical="top"/>
    </xf>
    <xf numFmtId="164" fontId="3" fillId="5" borderId="68" xfId="0" applyNumberFormat="1" applyFont="1" applyFill="1" applyBorder="1" applyAlignment="1">
      <alignment horizontal="center" vertical="top"/>
    </xf>
    <xf numFmtId="49" fontId="1" fillId="0" borderId="30" xfId="0" applyNumberFormat="1" applyFont="1" applyBorder="1" applyAlignment="1">
      <alignment vertical="top" wrapText="1"/>
    </xf>
    <xf numFmtId="49" fontId="3" fillId="0" borderId="30" xfId="0" applyNumberFormat="1" applyFont="1" applyBorder="1" applyAlignment="1">
      <alignment horizontal="center" vertical="top"/>
    </xf>
    <xf numFmtId="49" fontId="3" fillId="0" borderId="25" xfId="0" applyNumberFormat="1" applyFont="1" applyBorder="1" applyAlignment="1">
      <alignment horizontal="center" vertical="top"/>
    </xf>
    <xf numFmtId="164" fontId="1" fillId="4" borderId="6" xfId="0" applyNumberFormat="1" applyFont="1" applyFill="1" applyBorder="1" applyAlignment="1">
      <alignment horizontal="center" vertical="top" wrapText="1"/>
    </xf>
    <xf numFmtId="164" fontId="19" fillId="0" borderId="5" xfId="0" applyNumberFormat="1" applyFont="1" applyBorder="1" applyAlignment="1">
      <alignment horizontal="center" vertical="top" wrapText="1"/>
    </xf>
    <xf numFmtId="0" fontId="1" fillId="4" borderId="79" xfId="0" applyFont="1" applyFill="1" applyBorder="1" applyAlignment="1">
      <alignment horizontal="center" vertical="center" wrapText="1"/>
    </xf>
    <xf numFmtId="0" fontId="1" fillId="4" borderId="58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vertical="center" wrapText="1"/>
    </xf>
    <xf numFmtId="0" fontId="1" fillId="4" borderId="17" xfId="0" applyFont="1" applyFill="1" applyBorder="1" applyAlignment="1">
      <alignment vertical="center" wrapText="1"/>
    </xf>
    <xf numFmtId="0" fontId="1" fillId="4" borderId="51" xfId="0" applyFont="1" applyFill="1" applyBorder="1" applyAlignment="1">
      <alignment horizontal="center" vertical="center" wrapText="1"/>
    </xf>
    <xf numFmtId="0" fontId="1" fillId="4" borderId="52" xfId="0" applyFont="1" applyFill="1" applyBorder="1" applyAlignment="1">
      <alignment horizontal="center" vertical="center" wrapText="1"/>
    </xf>
    <xf numFmtId="0" fontId="1" fillId="4" borderId="78" xfId="0" applyFont="1" applyFill="1" applyBorder="1" applyAlignment="1">
      <alignment vertical="center" wrapText="1"/>
    </xf>
    <xf numFmtId="0" fontId="2" fillId="0" borderId="72" xfId="0" applyFont="1" applyBorder="1"/>
    <xf numFmtId="164" fontId="3" fillId="5" borderId="43" xfId="0" applyNumberFormat="1" applyFont="1" applyFill="1" applyBorder="1" applyAlignment="1">
      <alignment horizontal="center" vertical="top"/>
    </xf>
    <xf numFmtId="0" fontId="1" fillId="4" borderId="64" xfId="0" applyFont="1" applyFill="1" applyBorder="1" applyAlignment="1">
      <alignment horizontal="center" vertical="center" wrapText="1"/>
    </xf>
    <xf numFmtId="164" fontId="3" fillId="4" borderId="9" xfId="0" applyNumberFormat="1" applyFont="1" applyFill="1" applyBorder="1" applyAlignment="1">
      <alignment horizontal="center" vertical="top"/>
    </xf>
    <xf numFmtId="1" fontId="1" fillId="10" borderId="31" xfId="1" applyNumberFormat="1" applyFont="1" applyFill="1" applyBorder="1" applyAlignment="1">
      <alignment horizontal="center" vertical="top"/>
    </xf>
    <xf numFmtId="1" fontId="1" fillId="10" borderId="49" xfId="1" applyNumberFormat="1" applyFont="1" applyFill="1" applyBorder="1" applyAlignment="1">
      <alignment horizontal="center" vertical="top"/>
    </xf>
    <xf numFmtId="49" fontId="5" fillId="2" borderId="45" xfId="0" applyNumberFormat="1" applyFont="1" applyFill="1" applyBorder="1" applyAlignment="1">
      <alignment horizontal="center" vertical="top"/>
    </xf>
    <xf numFmtId="49" fontId="5" fillId="8" borderId="29" xfId="0" applyNumberFormat="1" applyFont="1" applyFill="1" applyBorder="1" applyAlignment="1">
      <alignment horizontal="center" vertical="top" wrapText="1"/>
    </xf>
    <xf numFmtId="49" fontId="3" fillId="4" borderId="10" xfId="0" applyNumberFormat="1" applyFont="1" applyFill="1" applyBorder="1" applyAlignment="1">
      <alignment horizontal="left" vertical="top"/>
    </xf>
    <xf numFmtId="0" fontId="1" fillId="4" borderId="18" xfId="0" applyFont="1" applyFill="1" applyBorder="1" applyAlignment="1">
      <alignment horizontal="center" vertical="top" wrapText="1"/>
    </xf>
    <xf numFmtId="49" fontId="1" fillId="4" borderId="13" xfId="0" applyNumberFormat="1" applyFont="1" applyFill="1" applyBorder="1" applyAlignment="1">
      <alignment horizontal="center" vertical="top" wrapText="1"/>
    </xf>
    <xf numFmtId="49" fontId="5" fillId="2" borderId="45" xfId="0" applyNumberFormat="1" applyFont="1" applyFill="1" applyBorder="1" applyAlignment="1">
      <alignment horizontal="center" vertical="top"/>
    </xf>
    <xf numFmtId="49" fontId="5" fillId="8" borderId="29" xfId="0" applyNumberFormat="1" applyFont="1" applyFill="1" applyBorder="1" applyAlignment="1">
      <alignment horizontal="center" vertical="top" wrapText="1"/>
    </xf>
    <xf numFmtId="49" fontId="4" fillId="3" borderId="10" xfId="0" applyNumberFormat="1" applyFont="1" applyFill="1" applyBorder="1" applyAlignment="1">
      <alignment horizontal="center" vertical="top"/>
    </xf>
    <xf numFmtId="1" fontId="1" fillId="10" borderId="12" xfId="1" applyNumberFormat="1" applyFont="1" applyFill="1" applyBorder="1" applyAlignment="1">
      <alignment horizontal="center" vertical="top"/>
    </xf>
    <xf numFmtId="0" fontId="1" fillId="4" borderId="47" xfId="0" applyFont="1" applyFill="1" applyBorder="1" applyAlignment="1">
      <alignment horizontal="center" vertical="top"/>
    </xf>
    <xf numFmtId="164" fontId="1" fillId="4" borderId="69" xfId="0" applyNumberFormat="1" applyFont="1" applyFill="1" applyBorder="1" applyAlignment="1">
      <alignment horizontal="center" vertical="top"/>
    </xf>
    <xf numFmtId="165" fontId="1" fillId="10" borderId="53" xfId="1" applyNumberFormat="1" applyFont="1" applyFill="1" applyBorder="1" applyAlignment="1">
      <alignment horizontal="left" vertical="top" wrapText="1"/>
    </xf>
    <xf numFmtId="1" fontId="1" fillId="10" borderId="73" xfId="1" applyNumberFormat="1" applyFont="1" applyFill="1" applyBorder="1" applyAlignment="1">
      <alignment horizontal="center" vertical="top"/>
    </xf>
    <xf numFmtId="1" fontId="1" fillId="10" borderId="0" xfId="1" applyNumberFormat="1" applyFont="1" applyFill="1" applyBorder="1" applyAlignment="1">
      <alignment horizontal="left" vertical="top"/>
    </xf>
    <xf numFmtId="49" fontId="5" fillId="2" borderId="45" xfId="0" applyNumberFormat="1" applyFont="1" applyFill="1" applyBorder="1" applyAlignment="1">
      <alignment horizontal="center" vertical="top"/>
    </xf>
    <xf numFmtId="49" fontId="5" fillId="8" borderId="29" xfId="0" applyNumberFormat="1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top" wrapText="1"/>
    </xf>
    <xf numFmtId="0" fontId="1" fillId="4" borderId="47" xfId="0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top"/>
    </xf>
    <xf numFmtId="0" fontId="1" fillId="4" borderId="47" xfId="0" applyFont="1" applyFill="1" applyBorder="1" applyAlignment="1">
      <alignment horizontal="center" vertical="top"/>
    </xf>
    <xf numFmtId="0" fontId="1" fillId="4" borderId="47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 wrapText="1"/>
    </xf>
    <xf numFmtId="165" fontId="3" fillId="0" borderId="30" xfId="0" applyNumberFormat="1" applyFont="1" applyFill="1" applyBorder="1" applyAlignment="1">
      <alignment horizontal="center" vertical="top" wrapText="1"/>
    </xf>
    <xf numFmtId="49" fontId="5" fillId="2" borderId="45" xfId="0" applyNumberFormat="1" applyFont="1" applyFill="1" applyBorder="1" applyAlignment="1">
      <alignment horizontal="center" vertical="top"/>
    </xf>
    <xf numFmtId="49" fontId="5" fillId="8" borderId="29" xfId="0" applyNumberFormat="1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top" wrapText="1"/>
    </xf>
    <xf numFmtId="0" fontId="1" fillId="4" borderId="47" xfId="0" applyFont="1" applyFill="1" applyBorder="1" applyAlignment="1">
      <alignment horizontal="center" vertical="top" wrapText="1"/>
    </xf>
    <xf numFmtId="0" fontId="1" fillId="4" borderId="32" xfId="0" applyFont="1" applyFill="1" applyBorder="1" applyAlignment="1">
      <alignment horizontal="left" vertical="top" wrapText="1"/>
    </xf>
    <xf numFmtId="0" fontId="1" fillId="4" borderId="47" xfId="0" applyFont="1" applyFill="1" applyBorder="1" applyAlignment="1">
      <alignment horizontal="center" vertical="top"/>
    </xf>
    <xf numFmtId="49" fontId="4" fillId="3" borderId="51" xfId="0" applyNumberFormat="1" applyFont="1" applyFill="1" applyBorder="1" applyAlignment="1">
      <alignment horizontal="center" vertical="top"/>
    </xf>
    <xf numFmtId="49" fontId="4" fillId="3" borderId="10" xfId="0" applyNumberFormat="1" applyFont="1" applyFill="1" applyBorder="1" applyAlignment="1">
      <alignment horizontal="center" vertical="top"/>
    </xf>
    <xf numFmtId="49" fontId="4" fillId="3" borderId="48" xfId="0" applyNumberFormat="1" applyFont="1" applyFill="1" applyBorder="1" applyAlignment="1">
      <alignment horizontal="center" vertical="top"/>
    </xf>
    <xf numFmtId="1" fontId="1" fillId="10" borderId="32" xfId="1" applyNumberFormat="1" applyFont="1" applyFill="1" applyBorder="1" applyAlignment="1">
      <alignment horizontal="center" vertical="top"/>
    </xf>
    <xf numFmtId="1" fontId="1" fillId="10" borderId="47" xfId="1" applyNumberFormat="1" applyFont="1" applyFill="1" applyBorder="1" applyAlignment="1">
      <alignment horizontal="center" vertical="top"/>
    </xf>
    <xf numFmtId="49" fontId="1" fillId="4" borderId="49" xfId="0" applyNumberFormat="1" applyFont="1" applyFill="1" applyBorder="1" applyAlignment="1">
      <alignment horizontal="center" vertical="top" wrapText="1"/>
    </xf>
    <xf numFmtId="0" fontId="1" fillId="4" borderId="32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left" vertical="top" wrapText="1"/>
    </xf>
    <xf numFmtId="0" fontId="1" fillId="4" borderId="47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center" vertical="top" wrapText="1"/>
    </xf>
    <xf numFmtId="165" fontId="1" fillId="10" borderId="41" xfId="1" applyNumberFormat="1" applyFont="1" applyFill="1" applyBorder="1" applyAlignment="1">
      <alignment horizontal="left" vertical="top" wrapText="1"/>
    </xf>
    <xf numFmtId="165" fontId="1" fillId="10" borderId="47" xfId="1" applyNumberFormat="1" applyFont="1" applyFill="1" applyBorder="1" applyAlignment="1">
      <alignment horizontal="left" vertical="top" wrapText="1"/>
    </xf>
    <xf numFmtId="165" fontId="3" fillId="0" borderId="30" xfId="0" applyNumberFormat="1" applyFont="1" applyFill="1" applyBorder="1" applyAlignment="1">
      <alignment horizontal="center" vertical="top" wrapText="1"/>
    </xf>
    <xf numFmtId="165" fontId="1" fillId="10" borderId="32" xfId="1" applyNumberFormat="1" applyFont="1" applyFill="1" applyBorder="1" applyAlignment="1">
      <alignment horizontal="left" vertical="top" wrapText="1"/>
    </xf>
    <xf numFmtId="164" fontId="1" fillId="4" borderId="48" xfId="0" applyNumberFormat="1" applyFont="1" applyFill="1" applyBorder="1" applyAlignment="1">
      <alignment horizontal="center" vertical="top"/>
    </xf>
    <xf numFmtId="0" fontId="1" fillId="4" borderId="47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left" vertical="top" wrapText="1"/>
    </xf>
    <xf numFmtId="164" fontId="1" fillId="4" borderId="52" xfId="0" applyNumberFormat="1" applyFont="1" applyFill="1" applyBorder="1" applyAlignment="1">
      <alignment horizontal="center" vertical="top"/>
    </xf>
    <xf numFmtId="1" fontId="1" fillId="10" borderId="32" xfId="1" applyNumberFormat="1" applyFont="1" applyFill="1" applyBorder="1" applyAlignment="1">
      <alignment horizontal="center" vertical="top"/>
    </xf>
    <xf numFmtId="1" fontId="1" fillId="10" borderId="47" xfId="1" applyNumberFormat="1" applyFont="1" applyFill="1" applyBorder="1" applyAlignment="1">
      <alignment horizontal="center" vertical="top"/>
    </xf>
    <xf numFmtId="0" fontId="1" fillId="4" borderId="32" xfId="0" applyFont="1" applyFill="1" applyBorder="1" applyAlignment="1">
      <alignment horizontal="center" vertical="top"/>
    </xf>
    <xf numFmtId="164" fontId="1" fillId="4" borderId="69" xfId="0" applyNumberFormat="1" applyFont="1" applyFill="1" applyBorder="1" applyAlignment="1">
      <alignment horizontal="center" vertical="top"/>
    </xf>
    <xf numFmtId="49" fontId="4" fillId="3" borderId="10" xfId="0" applyNumberFormat="1" applyFont="1" applyFill="1" applyBorder="1" applyAlignment="1">
      <alignment vertical="top"/>
    </xf>
    <xf numFmtId="49" fontId="4" fillId="3" borderId="48" xfId="0" applyNumberFormat="1" applyFont="1" applyFill="1" applyBorder="1" applyAlignment="1">
      <alignment vertical="top"/>
    </xf>
    <xf numFmtId="165" fontId="1" fillId="4" borderId="30" xfId="0" applyNumberFormat="1" applyFont="1" applyFill="1" applyBorder="1" applyAlignment="1">
      <alignment vertical="top" wrapText="1"/>
    </xf>
    <xf numFmtId="165" fontId="1" fillId="4" borderId="62" xfId="0" applyNumberFormat="1" applyFont="1" applyFill="1" applyBorder="1" applyAlignment="1">
      <alignment vertical="top" wrapText="1"/>
    </xf>
    <xf numFmtId="49" fontId="3" fillId="4" borderId="51" xfId="0" applyNumberFormat="1" applyFont="1" applyFill="1" applyBorder="1" applyAlignment="1">
      <alignment horizontal="left" vertical="top"/>
    </xf>
    <xf numFmtId="49" fontId="3" fillId="4" borderId="48" xfId="0" applyNumberFormat="1" applyFont="1" applyFill="1" applyBorder="1" applyAlignment="1">
      <alignment horizontal="left" vertical="top"/>
    </xf>
    <xf numFmtId="1" fontId="1" fillId="10" borderId="34" xfId="1" applyNumberFormat="1" applyFont="1" applyFill="1" applyBorder="1" applyAlignment="1">
      <alignment horizontal="center" vertical="top"/>
    </xf>
    <xf numFmtId="164" fontId="3" fillId="2" borderId="20" xfId="0" applyNumberFormat="1" applyFont="1" applyFill="1" applyBorder="1" applyAlignment="1">
      <alignment horizontal="center" vertical="top"/>
    </xf>
    <xf numFmtId="165" fontId="3" fillId="5" borderId="73" xfId="0" applyNumberFormat="1" applyFont="1" applyFill="1" applyBorder="1" applyAlignment="1">
      <alignment horizontal="right" vertical="top" wrapText="1"/>
    </xf>
    <xf numFmtId="165" fontId="1" fillId="10" borderId="50" xfId="1" applyNumberFormat="1" applyFont="1" applyFill="1" applyBorder="1" applyAlignment="1">
      <alignment horizontal="left" vertical="top" wrapText="1"/>
    </xf>
    <xf numFmtId="49" fontId="5" fillId="2" borderId="45" xfId="0" applyNumberFormat="1" applyFont="1" applyFill="1" applyBorder="1" applyAlignment="1">
      <alignment horizontal="center" vertical="top"/>
    </xf>
    <xf numFmtId="49" fontId="5" fillId="8" borderId="29" xfId="0" applyNumberFormat="1" applyFont="1" applyFill="1" applyBorder="1" applyAlignment="1">
      <alignment horizontal="center" vertical="top" wrapText="1"/>
    </xf>
    <xf numFmtId="165" fontId="1" fillId="10" borderId="41" xfId="1" applyNumberFormat="1" applyFont="1" applyFill="1" applyBorder="1" applyAlignment="1">
      <alignment horizontal="left" vertical="top" wrapText="1"/>
    </xf>
    <xf numFmtId="164" fontId="1" fillId="4" borderId="47" xfId="0" applyNumberFormat="1" applyFont="1" applyFill="1" applyBorder="1" applyAlignment="1">
      <alignment horizontal="center" vertical="top"/>
    </xf>
    <xf numFmtId="49" fontId="4" fillId="3" borderId="51" xfId="0" applyNumberFormat="1" applyFont="1" applyFill="1" applyBorder="1" applyAlignment="1">
      <alignment horizontal="center" vertical="top"/>
    </xf>
    <xf numFmtId="49" fontId="4" fillId="3" borderId="48" xfId="0" applyNumberFormat="1" applyFont="1" applyFill="1" applyBorder="1" applyAlignment="1">
      <alignment horizontal="center" vertical="top"/>
    </xf>
    <xf numFmtId="1" fontId="1" fillId="10" borderId="32" xfId="1" applyNumberFormat="1" applyFont="1" applyFill="1" applyBorder="1" applyAlignment="1">
      <alignment horizontal="center" vertical="top"/>
    </xf>
    <xf numFmtId="1" fontId="1" fillId="10" borderId="47" xfId="1" applyNumberFormat="1" applyFont="1" applyFill="1" applyBorder="1" applyAlignment="1">
      <alignment horizontal="center" vertical="top"/>
    </xf>
    <xf numFmtId="164" fontId="1" fillId="4" borderId="32" xfId="0" applyNumberFormat="1" applyFont="1" applyFill="1" applyBorder="1" applyAlignment="1">
      <alignment horizontal="center" vertical="top"/>
    </xf>
    <xf numFmtId="164" fontId="1" fillId="12" borderId="68" xfId="0" applyNumberFormat="1" applyFont="1" applyFill="1" applyBorder="1" applyAlignment="1">
      <alignment horizontal="center" vertical="top"/>
    </xf>
    <xf numFmtId="164" fontId="3" fillId="5" borderId="61" xfId="0" applyNumberFormat="1" applyFont="1" applyFill="1" applyBorder="1" applyAlignment="1">
      <alignment horizontal="center" vertical="top"/>
    </xf>
    <xf numFmtId="164" fontId="3" fillId="4" borderId="61" xfId="0" applyNumberFormat="1" applyFont="1" applyFill="1" applyBorder="1" applyAlignment="1">
      <alignment horizontal="center" vertical="top"/>
    </xf>
    <xf numFmtId="164" fontId="1" fillId="4" borderId="65" xfId="0" applyNumberFormat="1" applyFont="1" applyFill="1" applyBorder="1" applyAlignment="1">
      <alignment horizontal="center" vertical="top"/>
    </xf>
    <xf numFmtId="164" fontId="3" fillId="5" borderId="75" xfId="0" applyNumberFormat="1" applyFont="1" applyFill="1" applyBorder="1" applyAlignment="1">
      <alignment horizontal="center" vertical="top" wrapText="1"/>
    </xf>
    <xf numFmtId="164" fontId="3" fillId="12" borderId="68" xfId="0" applyNumberFormat="1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49" fontId="3" fillId="8" borderId="20" xfId="0" applyNumberFormat="1" applyFont="1" applyFill="1" applyBorder="1" applyAlignment="1">
      <alignment horizontal="center" vertical="top"/>
    </xf>
    <xf numFmtId="164" fontId="25" fillId="4" borderId="0" xfId="0" applyNumberFormat="1" applyFont="1" applyFill="1"/>
    <xf numFmtId="49" fontId="3" fillId="4" borderId="51" xfId="0" applyNumberFormat="1" applyFont="1" applyFill="1" applyBorder="1" applyAlignment="1">
      <alignment vertical="top"/>
    </xf>
    <xf numFmtId="49" fontId="3" fillId="4" borderId="48" xfId="0" applyNumberFormat="1" applyFont="1" applyFill="1" applyBorder="1" applyAlignment="1">
      <alignment vertical="top"/>
    </xf>
    <xf numFmtId="164" fontId="23" fillId="4" borderId="53" xfId="0" applyNumberFormat="1" applyFont="1" applyFill="1" applyBorder="1" applyAlignment="1">
      <alignment horizontal="center" vertical="top"/>
    </xf>
    <xf numFmtId="164" fontId="23" fillId="4" borderId="53" xfId="0" applyNumberFormat="1" applyFont="1" applyFill="1" applyBorder="1" applyAlignment="1">
      <alignment horizontal="center" vertical="top" wrapText="1"/>
    </xf>
    <xf numFmtId="0" fontId="23" fillId="0" borderId="0" xfId="0" applyFont="1"/>
    <xf numFmtId="164" fontId="3" fillId="2" borderId="21" xfId="0" applyNumberFormat="1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left" vertical="top" wrapText="1"/>
    </xf>
    <xf numFmtId="49" fontId="3" fillId="2" borderId="30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left" vertical="top" wrapText="1"/>
    </xf>
    <xf numFmtId="164" fontId="1" fillId="4" borderId="10" xfId="0" applyNumberFormat="1" applyFont="1" applyFill="1" applyBorder="1" applyAlignment="1">
      <alignment horizontal="center" vertical="top"/>
    </xf>
    <xf numFmtId="164" fontId="1" fillId="4" borderId="70" xfId="0" applyNumberFormat="1" applyFont="1" applyFill="1" applyBorder="1" applyAlignment="1">
      <alignment horizontal="center" vertical="top"/>
    </xf>
    <xf numFmtId="0" fontId="1" fillId="4" borderId="32" xfId="0" applyFont="1" applyFill="1" applyBorder="1" applyAlignment="1">
      <alignment horizontal="center" vertical="top"/>
    </xf>
    <xf numFmtId="49" fontId="1" fillId="4" borderId="10" xfId="0" applyNumberFormat="1" applyFont="1" applyFill="1" applyBorder="1" applyAlignment="1">
      <alignment horizontal="center" vertical="top"/>
    </xf>
    <xf numFmtId="0" fontId="1" fillId="0" borderId="63" xfId="0" applyFont="1" applyFill="1" applyBorder="1" applyAlignment="1">
      <alignment horizontal="center" vertical="top" wrapText="1"/>
    </xf>
    <xf numFmtId="164" fontId="1" fillId="4" borderId="51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44" xfId="0" applyFont="1" applyFill="1" applyBorder="1" applyAlignment="1">
      <alignment horizontal="center" vertical="top" wrapText="1"/>
    </xf>
    <xf numFmtId="0" fontId="1" fillId="4" borderId="73" xfId="0" applyFont="1" applyFill="1" applyBorder="1" applyAlignment="1">
      <alignment horizontal="center" vertical="top" wrapText="1"/>
    </xf>
    <xf numFmtId="0" fontId="1" fillId="4" borderId="75" xfId="0" applyFont="1" applyFill="1" applyBorder="1" applyAlignment="1">
      <alignment horizontal="center" vertical="top" wrapText="1"/>
    </xf>
    <xf numFmtId="164" fontId="1" fillId="0" borderId="68" xfId="0" applyNumberFormat="1" applyFont="1" applyBorder="1" applyAlignment="1">
      <alignment horizontal="center" vertical="top"/>
    </xf>
    <xf numFmtId="164" fontId="23" fillId="4" borderId="12" xfId="0" applyNumberFormat="1" applyFont="1" applyFill="1" applyBorder="1" applyAlignment="1">
      <alignment horizontal="center" vertical="top"/>
    </xf>
    <xf numFmtId="165" fontId="1" fillId="4" borderId="46" xfId="0" applyNumberFormat="1" applyFont="1" applyFill="1" applyBorder="1" applyAlignment="1">
      <alignment horizontal="center" vertical="top"/>
    </xf>
    <xf numFmtId="165" fontId="1" fillId="10" borderId="32" xfId="1" applyNumberFormat="1" applyFont="1" applyFill="1" applyBorder="1" applyAlignment="1">
      <alignment horizontal="center" vertical="top"/>
    </xf>
    <xf numFmtId="0" fontId="2" fillId="4" borderId="47" xfId="0" applyFont="1" applyFill="1" applyBorder="1"/>
    <xf numFmtId="0" fontId="2" fillId="4" borderId="34" xfId="0" applyFont="1" applyFill="1" applyBorder="1"/>
    <xf numFmtId="0" fontId="2" fillId="4" borderId="48" xfId="0" applyFont="1" applyFill="1" applyBorder="1"/>
    <xf numFmtId="0" fontId="2" fillId="4" borderId="49" xfId="0" applyFont="1" applyFill="1" applyBorder="1"/>
    <xf numFmtId="49" fontId="4" fillId="3" borderId="51" xfId="0" applyNumberFormat="1" applyFont="1" applyFill="1" applyBorder="1" applyAlignment="1">
      <alignment horizontal="center" vertical="top"/>
    </xf>
    <xf numFmtId="49" fontId="1" fillId="4" borderId="48" xfId="0" applyNumberFormat="1" applyFont="1" applyFill="1" applyBorder="1" applyAlignment="1">
      <alignment horizontal="center" vertical="top"/>
    </xf>
    <xf numFmtId="49" fontId="1" fillId="4" borderId="34" xfId="0" applyNumberFormat="1" applyFont="1" applyFill="1" applyBorder="1" applyAlignment="1">
      <alignment horizontal="center" vertical="top"/>
    </xf>
    <xf numFmtId="1" fontId="1" fillId="10" borderId="10" xfId="1" applyNumberFormat="1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 wrapText="1"/>
    </xf>
    <xf numFmtId="1" fontId="1" fillId="10" borderId="70" xfId="1" applyNumberFormat="1" applyFont="1" applyFill="1" applyBorder="1" applyAlignment="1">
      <alignment horizontal="center" vertical="top"/>
    </xf>
    <xf numFmtId="1" fontId="1" fillId="10" borderId="46" xfId="1" applyNumberFormat="1" applyFont="1" applyFill="1" applyBorder="1" applyAlignment="1">
      <alignment horizontal="center" vertical="top"/>
    </xf>
    <xf numFmtId="1" fontId="1" fillId="10" borderId="50" xfId="1" applyNumberFormat="1" applyFont="1" applyFill="1" applyBorder="1" applyAlignment="1">
      <alignment horizontal="center" vertical="top"/>
    </xf>
    <xf numFmtId="1" fontId="1" fillId="10" borderId="42" xfId="1" applyNumberFormat="1" applyFont="1" applyFill="1" applyBorder="1" applyAlignment="1">
      <alignment horizontal="center" vertical="top"/>
    </xf>
    <xf numFmtId="49" fontId="1" fillId="4" borderId="10" xfId="0" applyNumberFormat="1" applyFont="1" applyFill="1" applyBorder="1" applyAlignment="1">
      <alignment horizontal="center" vertical="top"/>
    </xf>
    <xf numFmtId="0" fontId="1" fillId="4" borderId="29" xfId="0" applyFont="1" applyFill="1" applyBorder="1" applyAlignment="1">
      <alignment horizontal="center" vertical="top" wrapText="1"/>
    </xf>
    <xf numFmtId="1" fontId="1" fillId="10" borderId="51" xfId="1" applyNumberFormat="1" applyFont="1" applyFill="1" applyBorder="1" applyAlignment="1">
      <alignment horizontal="center" vertical="top"/>
    </xf>
    <xf numFmtId="1" fontId="1" fillId="10" borderId="48" xfId="1" applyNumberFormat="1" applyFont="1" applyFill="1" applyBorder="1" applyAlignment="1">
      <alignment horizontal="center" vertical="top"/>
    </xf>
    <xf numFmtId="1" fontId="1" fillId="10" borderId="69" xfId="1" applyNumberFormat="1" applyFont="1" applyFill="1" applyBorder="1" applyAlignment="1">
      <alignment horizontal="center" vertical="top"/>
    </xf>
    <xf numFmtId="49" fontId="1" fillId="4" borderId="69" xfId="0" applyNumberFormat="1" applyFont="1" applyFill="1" applyBorder="1" applyAlignment="1">
      <alignment horizontal="center" vertical="top"/>
    </xf>
    <xf numFmtId="165" fontId="1" fillId="10" borderId="47" xfId="1" applyNumberFormat="1" applyFont="1" applyFill="1" applyBorder="1" applyAlignment="1">
      <alignment vertical="top" wrapText="1"/>
    </xf>
    <xf numFmtId="0" fontId="1" fillId="4" borderId="51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 wrapText="1"/>
    </xf>
    <xf numFmtId="1" fontId="1" fillId="10" borderId="31" xfId="1" applyNumberFormat="1" applyFont="1" applyFill="1" applyBorder="1" applyAlignment="1">
      <alignment horizontal="center" vertical="top" wrapText="1"/>
    </xf>
    <xf numFmtId="1" fontId="1" fillId="10" borderId="29" xfId="1" applyNumberFormat="1" applyFont="1" applyFill="1" applyBorder="1" applyAlignment="1">
      <alignment horizontal="center" vertical="top" wrapText="1"/>
    </xf>
    <xf numFmtId="165" fontId="1" fillId="10" borderId="34" xfId="1" applyNumberFormat="1" applyFont="1" applyFill="1" applyBorder="1" applyAlignment="1">
      <alignment horizontal="center" vertical="top" wrapText="1"/>
    </xf>
    <xf numFmtId="49" fontId="1" fillId="4" borderId="29" xfId="0" applyNumberFormat="1" applyFont="1" applyFill="1" applyBorder="1" applyAlignment="1">
      <alignment horizontal="center" vertical="top"/>
    </xf>
    <xf numFmtId="1" fontId="1" fillId="10" borderId="53" xfId="1" applyNumberFormat="1" applyFont="1" applyFill="1" applyBorder="1" applyAlignment="1">
      <alignment horizontal="center" vertical="top"/>
    </xf>
    <xf numFmtId="1" fontId="1" fillId="10" borderId="41" xfId="1" applyNumberFormat="1" applyFont="1" applyFill="1" applyBorder="1" applyAlignment="1">
      <alignment horizontal="center" vertical="top"/>
    </xf>
    <xf numFmtId="0" fontId="1" fillId="4" borderId="34" xfId="0" applyFont="1" applyFill="1" applyBorder="1" applyAlignment="1">
      <alignment horizontal="center" vertical="top" wrapText="1"/>
    </xf>
    <xf numFmtId="167" fontId="1" fillId="10" borderId="31" xfId="1" applyNumberFormat="1" applyFont="1" applyFill="1" applyBorder="1" applyAlignment="1">
      <alignment horizontal="center" vertical="top" wrapText="1"/>
    </xf>
    <xf numFmtId="167" fontId="1" fillId="10" borderId="34" xfId="1" applyNumberFormat="1" applyFont="1" applyFill="1" applyBorder="1" applyAlignment="1">
      <alignment vertical="top" wrapText="1"/>
    </xf>
    <xf numFmtId="0" fontId="1" fillId="10" borderId="31" xfId="1" applyNumberFormat="1" applyFont="1" applyFill="1" applyBorder="1" applyAlignment="1">
      <alignment horizontal="center" vertical="top"/>
    </xf>
    <xf numFmtId="0" fontId="1" fillId="10" borderId="29" xfId="1" applyNumberFormat="1" applyFont="1" applyFill="1" applyBorder="1" applyAlignment="1">
      <alignment horizontal="center" vertical="top"/>
    </xf>
    <xf numFmtId="0" fontId="1" fillId="10" borderId="34" xfId="1" applyNumberFormat="1" applyFont="1" applyFill="1" applyBorder="1" applyAlignment="1">
      <alignment horizontal="center" vertical="top"/>
    </xf>
    <xf numFmtId="165" fontId="1" fillId="10" borderId="34" xfId="1" applyNumberFormat="1" applyFont="1" applyFill="1" applyBorder="1" applyAlignment="1">
      <alignment horizontal="center" vertical="top"/>
    </xf>
    <xf numFmtId="1" fontId="1" fillId="10" borderId="31" xfId="1" applyNumberFormat="1" applyFont="1" applyFill="1" applyBorder="1" applyAlignment="1">
      <alignment horizontal="center" vertical="top"/>
    </xf>
    <xf numFmtId="165" fontId="1" fillId="10" borderId="32" xfId="1" applyNumberFormat="1" applyFont="1" applyFill="1" applyBorder="1" applyAlignment="1">
      <alignment vertical="top"/>
    </xf>
    <xf numFmtId="0" fontId="2" fillId="4" borderId="70" xfId="0" applyFont="1" applyFill="1" applyBorder="1" applyAlignment="1">
      <alignment vertical="top"/>
    </xf>
    <xf numFmtId="49" fontId="1" fillId="4" borderId="75" xfId="0" applyNumberFormat="1" applyFont="1" applyFill="1" applyBorder="1" applyAlignment="1">
      <alignment horizontal="center" vertical="top"/>
    </xf>
    <xf numFmtId="49" fontId="1" fillId="4" borderId="9" xfId="0" applyNumberFormat="1" applyFont="1" applyFill="1" applyBorder="1" applyAlignment="1">
      <alignment horizontal="center" vertical="top"/>
    </xf>
    <xf numFmtId="49" fontId="1" fillId="4" borderId="59" xfId="0" applyNumberFormat="1" applyFont="1" applyFill="1" applyBorder="1" applyAlignment="1">
      <alignment horizontal="center" vertical="top"/>
    </xf>
    <xf numFmtId="0" fontId="1" fillId="4" borderId="16" xfId="0" applyFont="1" applyFill="1" applyBorder="1" applyAlignment="1">
      <alignment horizontal="center" vertical="top" wrapText="1"/>
    </xf>
    <xf numFmtId="49" fontId="3" fillId="3" borderId="30" xfId="0" applyNumberFormat="1" applyFont="1" applyFill="1" applyBorder="1" applyAlignment="1">
      <alignment horizontal="center" vertical="top"/>
    </xf>
    <xf numFmtId="49" fontId="3" fillId="8" borderId="29" xfId="0" applyNumberFormat="1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47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4" borderId="17" xfId="0" applyFont="1" applyFill="1" applyBorder="1" applyAlignment="1">
      <alignment horizontal="center" vertical="top" wrapText="1"/>
    </xf>
    <xf numFmtId="0" fontId="1" fillId="4" borderId="36" xfId="0" applyFont="1" applyFill="1" applyBorder="1" applyAlignment="1">
      <alignment horizontal="center" vertical="top" wrapText="1"/>
    </xf>
    <xf numFmtId="164" fontId="1" fillId="4" borderId="51" xfId="0" applyNumberFormat="1" applyFont="1" applyFill="1" applyBorder="1" applyAlignment="1">
      <alignment horizontal="center" vertical="top"/>
    </xf>
    <xf numFmtId="164" fontId="1" fillId="12" borderId="34" xfId="0" applyNumberFormat="1" applyFont="1" applyFill="1" applyBorder="1" applyAlignment="1">
      <alignment horizontal="center" vertical="top"/>
    </xf>
    <xf numFmtId="164" fontId="1" fillId="12" borderId="48" xfId="0" applyNumberFormat="1" applyFont="1" applyFill="1" applyBorder="1" applyAlignment="1">
      <alignment horizontal="center" vertical="top"/>
    </xf>
    <xf numFmtId="0" fontId="1" fillId="4" borderId="32" xfId="0" applyFont="1" applyFill="1" applyBorder="1" applyAlignment="1">
      <alignment horizontal="center" vertical="top"/>
    </xf>
    <xf numFmtId="164" fontId="1" fillId="4" borderId="70" xfId="0" applyNumberFormat="1" applyFont="1" applyFill="1" applyBorder="1" applyAlignment="1">
      <alignment horizontal="center" vertical="top"/>
    </xf>
    <xf numFmtId="164" fontId="1" fillId="4" borderId="69" xfId="0" applyNumberFormat="1" applyFont="1" applyFill="1" applyBorder="1" applyAlignment="1">
      <alignment horizontal="center" vertical="top"/>
    </xf>
    <xf numFmtId="49" fontId="1" fillId="4" borderId="0" xfId="0" applyNumberFormat="1" applyFont="1" applyFill="1" applyBorder="1" applyAlignment="1">
      <alignment horizontal="center" vertical="top" wrapText="1"/>
    </xf>
    <xf numFmtId="49" fontId="3" fillId="3" borderId="30" xfId="0" applyNumberFormat="1" applyFont="1" applyFill="1" applyBorder="1" applyAlignment="1">
      <alignment horizontal="center" vertical="top"/>
    </xf>
    <xf numFmtId="49" fontId="3" fillId="8" borderId="29" xfId="0" applyNumberFormat="1" applyFont="1" applyFill="1" applyBorder="1" applyAlignment="1">
      <alignment horizontal="center" vertical="top"/>
    </xf>
    <xf numFmtId="49" fontId="1" fillId="4" borderId="0" xfId="0" applyNumberFormat="1" applyFont="1" applyFill="1" applyBorder="1" applyAlignment="1">
      <alignment horizontal="center" vertical="top" wrapText="1"/>
    </xf>
    <xf numFmtId="49" fontId="19" fillId="4" borderId="0" xfId="0" applyNumberFormat="1" applyFont="1" applyFill="1" applyBorder="1" applyAlignment="1">
      <alignment horizontal="left" vertical="top" wrapText="1"/>
    </xf>
    <xf numFmtId="49" fontId="1" fillId="4" borderId="10" xfId="0" applyNumberFormat="1" applyFont="1" applyFill="1" applyBorder="1" applyAlignment="1">
      <alignment horizontal="center" vertical="top" wrapText="1"/>
    </xf>
    <xf numFmtId="49" fontId="1" fillId="4" borderId="46" xfId="0" applyNumberFormat="1" applyFont="1" applyFill="1" applyBorder="1" applyAlignment="1">
      <alignment horizontal="center" vertical="top" wrapText="1"/>
    </xf>
    <xf numFmtId="0" fontId="1" fillId="0" borderId="32" xfId="0" applyFont="1" applyFill="1" applyBorder="1" applyAlignment="1">
      <alignment horizontal="center" vertical="center" wrapText="1"/>
    </xf>
    <xf numFmtId="49" fontId="1" fillId="4" borderId="29" xfId="0" applyNumberFormat="1" applyFont="1" applyFill="1" applyBorder="1" applyAlignment="1">
      <alignment horizontal="center" vertical="top" wrapText="1"/>
    </xf>
    <xf numFmtId="0" fontId="1" fillId="0" borderId="70" xfId="0" applyFont="1" applyFill="1" applyBorder="1" applyAlignment="1">
      <alignment vertical="top" wrapText="1"/>
    </xf>
    <xf numFmtId="164" fontId="3" fillId="12" borderId="39" xfId="0" applyNumberFormat="1" applyFont="1" applyFill="1" applyBorder="1" applyAlignment="1">
      <alignment horizontal="center" vertical="top"/>
    </xf>
    <xf numFmtId="164" fontId="3" fillId="12" borderId="44" xfId="0" applyNumberFormat="1" applyFont="1" applyFill="1" applyBorder="1" applyAlignment="1">
      <alignment horizontal="center" vertical="top"/>
    </xf>
    <xf numFmtId="0" fontId="2" fillId="4" borderId="12" xfId="0" applyFont="1" applyFill="1" applyBorder="1"/>
    <xf numFmtId="49" fontId="3" fillId="4" borderId="48" xfId="0" applyNumberFormat="1" applyFont="1" applyFill="1" applyBorder="1" applyAlignment="1">
      <alignment horizontal="center" vertical="top"/>
    </xf>
    <xf numFmtId="0" fontId="1" fillId="4" borderId="47" xfId="0" applyFont="1" applyFill="1" applyBorder="1" applyAlignment="1">
      <alignment horizontal="center" vertical="top" wrapText="1"/>
    </xf>
    <xf numFmtId="164" fontId="1" fillId="4" borderId="29" xfId="0" applyNumberFormat="1" applyFont="1" applyFill="1" applyBorder="1" applyAlignment="1">
      <alignment horizontal="center" vertical="top" wrapText="1"/>
    </xf>
    <xf numFmtId="164" fontId="1" fillId="4" borderId="12" xfId="0" applyNumberFormat="1" applyFont="1" applyFill="1" applyBorder="1" applyAlignment="1">
      <alignment horizontal="center" vertical="top"/>
    </xf>
    <xf numFmtId="164" fontId="1" fillId="4" borderId="10" xfId="0" applyNumberFormat="1" applyFont="1" applyFill="1" applyBorder="1" applyAlignment="1">
      <alignment horizontal="center" vertical="top" wrapText="1"/>
    </xf>
    <xf numFmtId="164" fontId="1" fillId="4" borderId="11" xfId="0" applyNumberFormat="1" applyFont="1" applyFill="1" applyBorder="1" applyAlignment="1">
      <alignment horizontal="center" vertical="top" wrapText="1"/>
    </xf>
    <xf numFmtId="0" fontId="1" fillId="4" borderId="47" xfId="0" applyFont="1" applyFill="1" applyBorder="1" applyAlignment="1">
      <alignment horizontal="center" vertical="top"/>
    </xf>
    <xf numFmtId="0" fontId="3" fillId="5" borderId="23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 wrapText="1"/>
    </xf>
    <xf numFmtId="164" fontId="1" fillId="4" borderId="51" xfId="0" applyNumberFormat="1" applyFont="1" applyFill="1" applyBorder="1" applyAlignment="1">
      <alignment horizontal="center" vertical="top"/>
    </xf>
    <xf numFmtId="1" fontId="1" fillId="10" borderId="51" xfId="1" applyNumberFormat="1" applyFont="1" applyFill="1" applyBorder="1" applyAlignment="1">
      <alignment horizontal="center" vertical="top"/>
    </xf>
    <xf numFmtId="164" fontId="1" fillId="4" borderId="4" xfId="0" applyNumberFormat="1" applyFont="1" applyFill="1" applyBorder="1" applyAlignment="1">
      <alignment horizontal="center" vertical="top" wrapText="1"/>
    </xf>
    <xf numFmtId="164" fontId="1" fillId="4" borderId="10" xfId="0" applyNumberFormat="1" applyFont="1" applyFill="1" applyBorder="1" applyAlignment="1">
      <alignment horizontal="center" vertical="top" wrapText="1"/>
    </xf>
    <xf numFmtId="164" fontId="1" fillId="4" borderId="5" xfId="0" applyNumberFormat="1" applyFont="1" applyFill="1" applyBorder="1" applyAlignment="1">
      <alignment horizontal="center" vertical="top" wrapText="1"/>
    </xf>
    <xf numFmtId="164" fontId="1" fillId="4" borderId="27" xfId="0" applyNumberFormat="1" applyFont="1" applyFill="1" applyBorder="1" applyAlignment="1">
      <alignment horizontal="center" vertical="top" wrapText="1"/>
    </xf>
    <xf numFmtId="164" fontId="1" fillId="4" borderId="6" xfId="0" applyNumberFormat="1" applyFont="1" applyFill="1" applyBorder="1" applyAlignment="1">
      <alignment horizontal="center" vertical="top"/>
    </xf>
    <xf numFmtId="164" fontId="1" fillId="4" borderId="12" xfId="0" applyNumberFormat="1" applyFont="1" applyFill="1" applyBorder="1" applyAlignment="1">
      <alignment horizontal="center" vertical="top"/>
    </xf>
    <xf numFmtId="164" fontId="1" fillId="4" borderId="10" xfId="0" applyNumberFormat="1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164" fontId="1" fillId="4" borderId="75" xfId="0" applyNumberFormat="1" applyFont="1" applyFill="1" applyBorder="1" applyAlignment="1">
      <alignment horizontal="center" vertical="top"/>
    </xf>
    <xf numFmtId="49" fontId="1" fillId="4" borderId="31" xfId="0" applyNumberFormat="1" applyFont="1" applyFill="1" applyBorder="1" applyAlignment="1">
      <alignment horizontal="center" vertical="top"/>
    </xf>
    <xf numFmtId="164" fontId="1" fillId="11" borderId="68" xfId="1" applyNumberFormat="1" applyFont="1" applyFill="1" applyBorder="1" applyAlignment="1">
      <alignment horizontal="center" vertical="top"/>
    </xf>
    <xf numFmtId="164" fontId="1" fillId="11" borderId="48" xfId="1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44" xfId="0" applyFont="1" applyFill="1" applyBorder="1" applyAlignment="1">
      <alignment horizontal="center" vertical="top" wrapText="1"/>
    </xf>
    <xf numFmtId="49" fontId="3" fillId="3" borderId="30" xfId="0" applyNumberFormat="1" applyFont="1" applyFill="1" applyBorder="1" applyAlignment="1">
      <alignment horizontal="center" vertical="top"/>
    </xf>
    <xf numFmtId="49" fontId="3" fillId="8" borderId="29" xfId="0" applyNumberFormat="1" applyFont="1" applyFill="1" applyBorder="1" applyAlignment="1">
      <alignment horizontal="center" vertical="top"/>
    </xf>
    <xf numFmtId="49" fontId="3" fillId="2" borderId="30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  <xf numFmtId="164" fontId="1" fillId="4" borderId="48" xfId="0" applyNumberFormat="1" applyFont="1" applyFill="1" applyBorder="1" applyAlignment="1">
      <alignment horizontal="center" vertical="top"/>
    </xf>
    <xf numFmtId="0" fontId="1" fillId="4" borderId="30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center" vertical="top" wrapText="1"/>
    </xf>
    <xf numFmtId="0" fontId="1" fillId="4" borderId="47" xfId="0" applyFont="1" applyFill="1" applyBorder="1" applyAlignment="1">
      <alignment horizontal="center" vertical="top" wrapText="1"/>
    </xf>
    <xf numFmtId="164" fontId="23" fillId="4" borderId="51" xfId="0" applyNumberFormat="1" applyFont="1" applyFill="1" applyBorder="1" applyAlignment="1">
      <alignment horizontal="center" vertical="top"/>
    </xf>
    <xf numFmtId="164" fontId="23" fillId="4" borderId="48" xfId="0" applyNumberFormat="1" applyFont="1" applyFill="1" applyBorder="1" applyAlignment="1">
      <alignment horizontal="center" vertical="top"/>
    </xf>
    <xf numFmtId="0" fontId="1" fillId="4" borderId="47" xfId="0" applyFont="1" applyFill="1" applyBorder="1" applyAlignment="1">
      <alignment horizontal="left" vertical="top" wrapText="1"/>
    </xf>
    <xf numFmtId="0" fontId="1" fillId="4" borderId="32" xfId="0" applyFont="1" applyFill="1" applyBorder="1" applyAlignment="1">
      <alignment horizontal="center" vertical="top"/>
    </xf>
    <xf numFmtId="0" fontId="1" fillId="4" borderId="47" xfId="0" applyFont="1" applyFill="1" applyBorder="1" applyAlignment="1">
      <alignment horizontal="center" vertical="top"/>
    </xf>
    <xf numFmtId="164" fontId="1" fillId="4" borderId="69" xfId="0" applyNumberFormat="1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left" vertical="top" wrapText="1"/>
    </xf>
    <xf numFmtId="0" fontId="1" fillId="4" borderId="10" xfId="0" applyFont="1" applyFill="1" applyBorder="1" applyAlignment="1">
      <alignment horizontal="center" vertical="top" wrapText="1"/>
    </xf>
    <xf numFmtId="49" fontId="3" fillId="2" borderId="0" xfId="0" applyNumberFormat="1" applyFont="1" applyFill="1" applyBorder="1" applyAlignment="1">
      <alignment horizontal="center" vertical="top"/>
    </xf>
    <xf numFmtId="164" fontId="23" fillId="4" borderId="69" xfId="0" applyNumberFormat="1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center" wrapText="1"/>
    </xf>
    <xf numFmtId="49" fontId="1" fillId="4" borderId="30" xfId="0" applyNumberFormat="1" applyFont="1" applyFill="1" applyBorder="1" applyAlignment="1">
      <alignment vertical="top" wrapText="1"/>
    </xf>
    <xf numFmtId="0" fontId="1" fillId="4" borderId="47" xfId="0" applyFont="1" applyFill="1" applyBorder="1" applyAlignment="1">
      <alignment horizontal="center" vertical="center" textRotation="90" wrapText="1"/>
    </xf>
    <xf numFmtId="0" fontId="1" fillId="4" borderId="65" xfId="0" applyFont="1" applyFill="1" applyBorder="1" applyAlignment="1">
      <alignment horizontal="center" vertical="center" textRotation="90" wrapText="1"/>
    </xf>
    <xf numFmtId="0" fontId="1" fillId="4" borderId="48" xfId="0" applyFont="1" applyFill="1" applyBorder="1" applyAlignment="1">
      <alignment horizontal="center" vertical="center" textRotation="90" wrapText="1"/>
    </xf>
    <xf numFmtId="0" fontId="1" fillId="4" borderId="69" xfId="0" applyFont="1" applyFill="1" applyBorder="1" applyAlignment="1">
      <alignment horizontal="center" vertical="center" textRotation="90" wrapText="1"/>
    </xf>
    <xf numFmtId="49" fontId="5" fillId="2" borderId="45" xfId="0" applyNumberFormat="1" applyFont="1" applyFill="1" applyBorder="1" applyAlignment="1">
      <alignment horizontal="center" vertical="top"/>
    </xf>
    <xf numFmtId="49" fontId="5" fillId="8" borderId="29" xfId="0" applyNumberFormat="1" applyFont="1" applyFill="1" applyBorder="1" applyAlignment="1">
      <alignment horizontal="center" vertical="top" wrapText="1"/>
    </xf>
    <xf numFmtId="165" fontId="1" fillId="10" borderId="50" xfId="1" applyNumberFormat="1" applyFont="1" applyFill="1" applyBorder="1" applyAlignment="1">
      <alignment horizontal="left" vertical="top" wrapText="1"/>
    </xf>
    <xf numFmtId="165" fontId="1" fillId="10" borderId="41" xfId="1" applyNumberFormat="1" applyFont="1" applyFill="1" applyBorder="1" applyAlignment="1">
      <alignment horizontal="left" vertical="top" wrapText="1"/>
    </xf>
    <xf numFmtId="1" fontId="1" fillId="10" borderId="70" xfId="1" applyNumberFormat="1" applyFont="1" applyFill="1" applyBorder="1" applyAlignment="1">
      <alignment horizontal="center" vertical="top"/>
    </xf>
    <xf numFmtId="1" fontId="1" fillId="10" borderId="51" xfId="1" applyNumberFormat="1" applyFont="1" applyFill="1" applyBorder="1" applyAlignment="1">
      <alignment horizontal="center" vertical="top"/>
    </xf>
    <xf numFmtId="1" fontId="1" fillId="10" borderId="32" xfId="1" applyNumberFormat="1" applyFont="1" applyFill="1" applyBorder="1" applyAlignment="1">
      <alignment horizontal="center" vertical="top"/>
    </xf>
    <xf numFmtId="1" fontId="1" fillId="10" borderId="47" xfId="1" applyNumberFormat="1" applyFont="1" applyFill="1" applyBorder="1" applyAlignment="1">
      <alignment horizontal="center" vertical="top"/>
    </xf>
    <xf numFmtId="1" fontId="1" fillId="10" borderId="50" xfId="1" applyNumberFormat="1" applyFont="1" applyFill="1" applyBorder="1" applyAlignment="1">
      <alignment horizontal="center" vertical="top"/>
    </xf>
    <xf numFmtId="3" fontId="8" fillId="0" borderId="0" xfId="0" applyNumberFormat="1" applyFont="1" applyAlignment="1">
      <alignment horizontal="left" vertical="top" wrapText="1"/>
    </xf>
    <xf numFmtId="164" fontId="3" fillId="2" borderId="20" xfId="0" applyNumberFormat="1" applyFont="1" applyFill="1" applyBorder="1" applyAlignment="1">
      <alignment horizontal="center" vertical="top"/>
    </xf>
    <xf numFmtId="164" fontId="3" fillId="2" borderId="21" xfId="0" applyNumberFormat="1" applyFont="1" applyFill="1" applyBorder="1" applyAlignment="1">
      <alignment horizontal="center" vertical="top"/>
    </xf>
    <xf numFmtId="1" fontId="1" fillId="10" borderId="10" xfId="1" applyNumberFormat="1" applyFont="1" applyFill="1" applyBorder="1" applyAlignment="1">
      <alignment horizontal="center" vertical="top"/>
    </xf>
    <xf numFmtId="0" fontId="1" fillId="4" borderId="30" xfId="0" applyFont="1" applyFill="1" applyBorder="1" applyAlignment="1">
      <alignment horizontal="left" vertical="top" wrapText="1"/>
    </xf>
    <xf numFmtId="0" fontId="1" fillId="4" borderId="51" xfId="0" applyFont="1" applyFill="1" applyBorder="1" applyAlignment="1">
      <alignment horizontal="left" vertical="top" wrapText="1"/>
    </xf>
    <xf numFmtId="49" fontId="5" fillId="2" borderId="45" xfId="0" applyNumberFormat="1" applyFont="1" applyFill="1" applyBorder="1" applyAlignment="1">
      <alignment horizontal="center" vertical="top"/>
    </xf>
    <xf numFmtId="49" fontId="5" fillId="3" borderId="10" xfId="0" applyNumberFormat="1" applyFont="1" applyFill="1" applyBorder="1" applyAlignment="1">
      <alignment horizontal="center" vertical="top"/>
    </xf>
    <xf numFmtId="0" fontId="5" fillId="4" borderId="61" xfId="0" applyFont="1" applyFill="1" applyBorder="1" applyAlignment="1">
      <alignment horizontal="left" vertical="top" wrapText="1"/>
    </xf>
    <xf numFmtId="49" fontId="5" fillId="8" borderId="29" xfId="0" applyNumberFormat="1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top" wrapText="1"/>
    </xf>
    <xf numFmtId="0" fontId="1" fillId="4" borderId="47" xfId="0" applyFont="1" applyFill="1" applyBorder="1" applyAlignment="1">
      <alignment horizontal="center" vertical="top" wrapText="1"/>
    </xf>
    <xf numFmtId="165" fontId="1" fillId="10" borderId="50" xfId="1" applyNumberFormat="1" applyFont="1" applyFill="1" applyBorder="1" applyAlignment="1">
      <alignment horizontal="left" vertical="top" wrapText="1"/>
    </xf>
    <xf numFmtId="49" fontId="3" fillId="3" borderId="38" xfId="0" applyNumberFormat="1" applyFont="1" applyFill="1" applyBorder="1" applyAlignment="1">
      <alignment horizontal="center" vertical="top"/>
    </xf>
    <xf numFmtId="49" fontId="3" fillId="3" borderId="30" xfId="0" applyNumberFormat="1" applyFont="1" applyFill="1" applyBorder="1" applyAlignment="1">
      <alignment horizontal="center" vertical="top"/>
    </xf>
    <xf numFmtId="49" fontId="3" fillId="3" borderId="25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49" fontId="3" fillId="8" borderId="29" xfId="0" applyNumberFormat="1" applyFont="1" applyFill="1" applyBorder="1" applyAlignment="1">
      <alignment horizontal="center" vertical="top"/>
    </xf>
    <xf numFmtId="49" fontId="3" fillId="2" borderId="30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right"/>
    </xf>
    <xf numFmtId="0" fontId="1" fillId="4" borderId="4" xfId="0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0" fontId="1" fillId="4" borderId="44" xfId="0" applyFont="1" applyFill="1" applyBorder="1" applyAlignment="1">
      <alignment horizontal="center" vertical="top" wrapText="1"/>
    </xf>
    <xf numFmtId="0" fontId="1" fillId="4" borderId="54" xfId="0" applyFont="1" applyFill="1" applyBorder="1" applyAlignment="1">
      <alignment horizontal="center" vertical="top" wrapText="1"/>
    </xf>
    <xf numFmtId="49" fontId="1" fillId="4" borderId="34" xfId="0" applyNumberFormat="1" applyFont="1" applyFill="1" applyBorder="1" applyAlignment="1">
      <alignment horizontal="center" vertical="top"/>
    </xf>
    <xf numFmtId="49" fontId="1" fillId="0" borderId="16" xfId="0" applyNumberFormat="1" applyFont="1" applyFill="1" applyBorder="1" applyAlignment="1">
      <alignment horizontal="center" vertical="top"/>
    </xf>
    <xf numFmtId="0" fontId="3" fillId="4" borderId="38" xfId="0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49" fontId="1" fillId="4" borderId="48" xfId="0" applyNumberFormat="1" applyFont="1" applyFill="1" applyBorder="1" applyAlignment="1">
      <alignment horizontal="center" vertical="top"/>
    </xf>
    <xf numFmtId="49" fontId="1" fillId="4" borderId="49" xfId="0" applyNumberFormat="1" applyFont="1" applyFill="1" applyBorder="1" applyAlignment="1">
      <alignment horizontal="center" vertical="top"/>
    </xf>
    <xf numFmtId="0" fontId="1" fillId="4" borderId="18" xfId="0" applyFont="1" applyFill="1" applyBorder="1" applyAlignment="1">
      <alignment horizontal="left" vertical="top" wrapText="1"/>
    </xf>
    <xf numFmtId="49" fontId="1" fillId="0" borderId="10" xfId="0" applyNumberFormat="1" applyFont="1" applyFill="1" applyBorder="1" applyAlignment="1">
      <alignment horizontal="center" vertical="top"/>
    </xf>
    <xf numFmtId="49" fontId="1" fillId="0" borderId="48" xfId="0" applyNumberFormat="1" applyFont="1" applyFill="1" applyBorder="1" applyAlignment="1">
      <alignment horizontal="center" vertical="top"/>
    </xf>
    <xf numFmtId="49" fontId="5" fillId="14" borderId="29" xfId="0" applyNumberFormat="1" applyFont="1" applyFill="1" applyBorder="1" applyAlignment="1">
      <alignment horizontal="center" vertical="top" wrapText="1"/>
    </xf>
    <xf numFmtId="49" fontId="5" fillId="9" borderId="45" xfId="0" applyNumberFormat="1" applyFont="1" applyFill="1" applyBorder="1" applyAlignment="1">
      <alignment horizontal="center" vertical="top"/>
    </xf>
    <xf numFmtId="49" fontId="1" fillId="4" borderId="69" xfId="0" applyNumberFormat="1" applyFont="1" applyFill="1" applyBorder="1" applyAlignment="1">
      <alignment horizontal="center" vertical="top"/>
    </xf>
    <xf numFmtId="164" fontId="1" fillId="12" borderId="48" xfId="0" applyNumberFormat="1" applyFont="1" applyFill="1" applyBorder="1" applyAlignment="1">
      <alignment horizontal="center" vertical="top"/>
    </xf>
    <xf numFmtId="49" fontId="1" fillId="4" borderId="52" xfId="0" applyNumberFormat="1" applyFont="1" applyFill="1" applyBorder="1" applyAlignment="1">
      <alignment horizontal="center" vertical="top" wrapText="1"/>
    </xf>
    <xf numFmtId="1" fontId="1" fillId="10" borderId="70" xfId="1" applyNumberFormat="1" applyFont="1" applyFill="1" applyBorder="1" applyAlignment="1">
      <alignment horizontal="center" vertical="top"/>
    </xf>
    <xf numFmtId="1" fontId="1" fillId="10" borderId="46" xfId="1" applyNumberFormat="1" applyFont="1" applyFill="1" applyBorder="1" applyAlignment="1">
      <alignment horizontal="center" vertical="top"/>
    </xf>
    <xf numFmtId="49" fontId="1" fillId="4" borderId="65" xfId="0" applyNumberFormat="1" applyFont="1" applyFill="1" applyBorder="1" applyAlignment="1">
      <alignment horizontal="center" vertical="top"/>
    </xf>
    <xf numFmtId="49" fontId="1" fillId="4" borderId="0" xfId="0" applyNumberFormat="1" applyFont="1" applyFill="1" applyBorder="1" applyAlignment="1">
      <alignment horizontal="center" vertical="top" wrapText="1"/>
    </xf>
    <xf numFmtId="164" fontId="1" fillId="12" borderId="34" xfId="0" applyNumberFormat="1" applyFont="1" applyFill="1" applyBorder="1" applyAlignment="1">
      <alignment horizontal="center" vertical="top"/>
    </xf>
    <xf numFmtId="164" fontId="1" fillId="4" borderId="27" xfId="0" applyNumberFormat="1" applyFont="1" applyFill="1" applyBorder="1" applyAlignment="1">
      <alignment horizontal="center" vertical="top" wrapText="1"/>
    </xf>
    <xf numFmtId="164" fontId="1" fillId="4" borderId="29" xfId="0" applyNumberFormat="1" applyFont="1" applyFill="1" applyBorder="1" applyAlignment="1">
      <alignment horizontal="center" vertical="top" wrapText="1"/>
    </xf>
    <xf numFmtId="164" fontId="1" fillId="4" borderId="34" xfId="0" applyNumberFormat="1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/>
    </xf>
    <xf numFmtId="164" fontId="1" fillId="4" borderId="29" xfId="0" applyNumberFormat="1" applyFont="1" applyFill="1" applyBorder="1" applyAlignment="1">
      <alignment horizontal="center" vertical="top"/>
    </xf>
    <xf numFmtId="0" fontId="1" fillId="0" borderId="47" xfId="0" applyFont="1" applyFill="1" applyBorder="1" applyAlignment="1">
      <alignment horizontal="center" vertical="top" wrapText="1"/>
    </xf>
    <xf numFmtId="0" fontId="4" fillId="0" borderId="78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4" borderId="47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164" fontId="1" fillId="4" borderId="4" xfId="0" applyNumberFormat="1" applyFont="1" applyFill="1" applyBorder="1" applyAlignment="1">
      <alignment horizontal="center" vertical="top" wrapText="1"/>
    </xf>
    <xf numFmtId="164" fontId="1" fillId="4" borderId="10" xfId="0" applyNumberFormat="1" applyFont="1" applyFill="1" applyBorder="1" applyAlignment="1">
      <alignment horizontal="center" vertical="top" wrapText="1"/>
    </xf>
    <xf numFmtId="164" fontId="1" fillId="4" borderId="48" xfId="0" applyNumberFormat="1" applyFont="1" applyFill="1" applyBorder="1" applyAlignment="1">
      <alignment horizontal="center" vertical="top" wrapText="1"/>
    </xf>
    <xf numFmtId="164" fontId="1" fillId="4" borderId="5" xfId="0" applyNumberFormat="1" applyFont="1" applyFill="1" applyBorder="1" applyAlignment="1">
      <alignment horizontal="center" vertical="top" wrapText="1"/>
    </xf>
    <xf numFmtId="164" fontId="1" fillId="4" borderId="11" xfId="0" applyNumberFormat="1" applyFont="1" applyFill="1" applyBorder="1" applyAlignment="1">
      <alignment horizontal="center" vertical="top" wrapText="1"/>
    </xf>
    <xf numFmtId="164" fontId="1" fillId="4" borderId="49" xfId="0" applyNumberFormat="1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left" vertical="top" wrapText="1"/>
    </xf>
    <xf numFmtId="165" fontId="1" fillId="10" borderId="32" xfId="1" applyNumberFormat="1" applyFont="1" applyFill="1" applyBorder="1" applyAlignment="1">
      <alignment horizontal="left" vertical="top" wrapText="1"/>
    </xf>
    <xf numFmtId="0" fontId="1" fillId="4" borderId="47" xfId="0" applyFont="1" applyFill="1" applyBorder="1" applyAlignment="1">
      <alignment horizontal="center" vertical="top"/>
    </xf>
    <xf numFmtId="49" fontId="1" fillId="4" borderId="0" xfId="0" applyNumberFormat="1" applyFont="1" applyFill="1" applyBorder="1" applyAlignment="1">
      <alignment horizontal="left" vertical="top"/>
    </xf>
    <xf numFmtId="1" fontId="1" fillId="10" borderId="51" xfId="1" applyNumberFormat="1" applyFont="1" applyFill="1" applyBorder="1" applyAlignment="1">
      <alignment horizontal="center" vertical="top"/>
    </xf>
    <xf numFmtId="1" fontId="1" fillId="10" borderId="31" xfId="1" applyNumberFormat="1" applyFont="1" applyFill="1" applyBorder="1" applyAlignment="1">
      <alignment horizontal="center" vertical="top"/>
    </xf>
    <xf numFmtId="3" fontId="8" fillId="0" borderId="0" xfId="0" applyNumberFormat="1" applyFont="1" applyAlignment="1">
      <alignment horizontal="right" vertical="top" wrapText="1"/>
    </xf>
    <xf numFmtId="164" fontId="1" fillId="4" borderId="10" xfId="0" applyNumberFormat="1" applyFont="1" applyFill="1" applyBorder="1" applyAlignment="1">
      <alignment horizontal="center" vertical="top"/>
    </xf>
    <xf numFmtId="49" fontId="1" fillId="4" borderId="10" xfId="0" applyNumberFormat="1" applyFont="1" applyFill="1" applyBorder="1" applyAlignment="1">
      <alignment horizontal="center" vertical="top"/>
    </xf>
    <xf numFmtId="0" fontId="4" fillId="4" borderId="78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0" fontId="1" fillId="4" borderId="48" xfId="0" applyFont="1" applyFill="1" applyBorder="1" applyAlignment="1">
      <alignment horizontal="center" vertical="top" wrapText="1"/>
    </xf>
    <xf numFmtId="0" fontId="1" fillId="4" borderId="46" xfId="0" applyFont="1" applyFill="1" applyBorder="1" applyAlignment="1">
      <alignment horizontal="center" vertical="top" wrapText="1"/>
    </xf>
    <xf numFmtId="0" fontId="1" fillId="4" borderId="69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vertical="top" wrapText="1"/>
    </xf>
    <xf numFmtId="0" fontId="1" fillId="4" borderId="17" xfId="0" applyFont="1" applyFill="1" applyBorder="1" applyAlignment="1">
      <alignment horizontal="center" vertical="top" wrapText="1"/>
    </xf>
    <xf numFmtId="0" fontId="4" fillId="0" borderId="54" xfId="0" applyFont="1" applyFill="1" applyBorder="1" applyAlignment="1">
      <alignment horizontal="center" vertical="top" wrapText="1"/>
    </xf>
    <xf numFmtId="0" fontId="1" fillId="4" borderId="29" xfId="0" applyFont="1" applyFill="1" applyBorder="1" applyAlignment="1">
      <alignment horizontal="center" vertical="top" wrapText="1"/>
    </xf>
    <xf numFmtId="0" fontId="1" fillId="4" borderId="36" xfId="0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vertical="top"/>
    </xf>
    <xf numFmtId="0" fontId="1" fillId="4" borderId="45" xfId="0" applyFont="1" applyFill="1" applyBorder="1" applyAlignment="1">
      <alignment horizontal="center" vertical="top" wrapText="1"/>
    </xf>
    <xf numFmtId="0" fontId="1" fillId="4" borderId="65" xfId="0" applyFont="1" applyFill="1" applyBorder="1" applyAlignment="1">
      <alignment horizontal="center" vertical="top" wrapText="1"/>
    </xf>
    <xf numFmtId="1" fontId="1" fillId="10" borderId="50" xfId="1" applyNumberFormat="1" applyFont="1" applyFill="1" applyBorder="1" applyAlignment="1">
      <alignment horizontal="center" vertical="top"/>
    </xf>
    <xf numFmtId="1" fontId="1" fillId="10" borderId="42" xfId="1" applyNumberFormat="1" applyFont="1" applyFill="1" applyBorder="1" applyAlignment="1">
      <alignment horizontal="center" vertical="top"/>
    </xf>
    <xf numFmtId="164" fontId="23" fillId="4" borderId="28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49" fontId="5" fillId="3" borderId="10" xfId="0" applyNumberFormat="1" applyFont="1" applyFill="1" applyBorder="1" applyAlignment="1">
      <alignment horizontal="center" vertical="top"/>
    </xf>
    <xf numFmtId="165" fontId="3" fillId="4" borderId="30" xfId="0" applyNumberFormat="1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center" vertical="top" wrapText="1"/>
    </xf>
    <xf numFmtId="165" fontId="1" fillId="4" borderId="51" xfId="0" applyNumberFormat="1" applyFont="1" applyFill="1" applyBorder="1" applyAlignment="1">
      <alignment horizontal="left" vertical="top" wrapText="1"/>
    </xf>
    <xf numFmtId="0" fontId="1" fillId="4" borderId="10" xfId="0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left" vertical="top" wrapText="1"/>
    </xf>
    <xf numFmtId="0" fontId="1" fillId="4" borderId="46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vertical="top" wrapText="1"/>
    </xf>
    <xf numFmtId="0" fontId="1" fillId="4" borderId="27" xfId="0" applyFont="1" applyFill="1" applyBorder="1" applyAlignment="1">
      <alignment horizontal="center" vertical="top" wrapText="1"/>
    </xf>
    <xf numFmtId="0" fontId="1" fillId="4" borderId="29" xfId="0" applyFont="1" applyFill="1" applyBorder="1" applyAlignment="1">
      <alignment horizontal="center" vertical="top" wrapText="1"/>
    </xf>
    <xf numFmtId="164" fontId="1" fillId="12" borderId="5" xfId="0" applyNumberFormat="1" applyFont="1" applyFill="1" applyBorder="1" applyAlignment="1">
      <alignment horizontal="center" vertical="top"/>
    </xf>
    <xf numFmtId="164" fontId="1" fillId="4" borderId="10" xfId="0" applyNumberFormat="1" applyFont="1" applyFill="1" applyBorder="1" applyAlignment="1">
      <alignment horizontal="center" vertical="top"/>
    </xf>
    <xf numFmtId="164" fontId="1" fillId="4" borderId="70" xfId="0" applyNumberFormat="1" applyFont="1" applyFill="1" applyBorder="1" applyAlignment="1">
      <alignment horizontal="center" vertical="top"/>
    </xf>
    <xf numFmtId="164" fontId="1" fillId="4" borderId="10" xfId="0" applyNumberFormat="1" applyFont="1" applyFill="1" applyBorder="1" applyAlignment="1">
      <alignment horizontal="center" vertical="top" wrapText="1"/>
    </xf>
    <xf numFmtId="164" fontId="1" fillId="4" borderId="48" xfId="0" applyNumberFormat="1" applyFont="1" applyFill="1" applyBorder="1" applyAlignment="1">
      <alignment horizontal="center" vertical="top" wrapText="1"/>
    </xf>
    <xf numFmtId="164" fontId="1" fillId="4" borderId="11" xfId="0" applyNumberFormat="1" applyFont="1" applyFill="1" applyBorder="1" applyAlignment="1">
      <alignment horizontal="center" vertical="top" wrapText="1"/>
    </xf>
    <xf numFmtId="164" fontId="1" fillId="4" borderId="49" xfId="0" applyNumberFormat="1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1" fillId="0" borderId="47" xfId="0" applyFont="1" applyBorder="1" applyAlignment="1">
      <alignment horizontal="center" vertical="top"/>
    </xf>
    <xf numFmtId="164" fontId="1" fillId="4" borderId="29" xfId="0" applyNumberFormat="1" applyFont="1" applyFill="1" applyBorder="1" applyAlignment="1">
      <alignment horizontal="center" vertical="top" wrapText="1"/>
    </xf>
    <xf numFmtId="164" fontId="1" fillId="4" borderId="34" xfId="0" applyNumberFormat="1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/>
    </xf>
    <xf numFmtId="164" fontId="1" fillId="4" borderId="51" xfId="0" applyNumberFormat="1" applyFont="1" applyFill="1" applyBorder="1" applyAlignment="1">
      <alignment horizontal="center" vertical="top"/>
    </xf>
    <xf numFmtId="164" fontId="1" fillId="12" borderId="4" xfId="0" applyNumberFormat="1" applyFont="1" applyFill="1" applyBorder="1" applyAlignment="1">
      <alignment horizontal="center" vertical="top"/>
    </xf>
    <xf numFmtId="49" fontId="1" fillId="4" borderId="64" xfId="0" applyNumberFormat="1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53" xfId="0" applyFont="1" applyFill="1" applyBorder="1" applyAlignment="1">
      <alignment horizontal="center" vertical="top" wrapText="1"/>
    </xf>
    <xf numFmtId="164" fontId="1" fillId="0" borderId="40" xfId="0" applyNumberFormat="1" applyFont="1" applyBorder="1" applyAlignment="1">
      <alignment horizontal="center" vertical="top" wrapText="1"/>
    </xf>
    <xf numFmtId="164" fontId="19" fillId="0" borderId="4" xfId="0" applyNumberFormat="1" applyFont="1" applyBorder="1" applyAlignment="1">
      <alignment horizontal="center" vertical="top" wrapText="1"/>
    </xf>
    <xf numFmtId="164" fontId="1" fillId="12" borderId="50" xfId="0" applyNumberFormat="1" applyFont="1" applyFill="1" applyBorder="1" applyAlignment="1">
      <alignment horizontal="center" vertical="top"/>
    </xf>
    <xf numFmtId="164" fontId="1" fillId="4" borderId="50" xfId="0" applyNumberFormat="1" applyFont="1" applyFill="1" applyBorder="1" applyAlignment="1">
      <alignment horizontal="center" vertical="top"/>
    </xf>
    <xf numFmtId="164" fontId="1" fillId="0" borderId="34" xfId="0" applyNumberFormat="1" applyFont="1" applyBorder="1" applyAlignment="1">
      <alignment horizontal="center" vertical="top"/>
    </xf>
    <xf numFmtId="164" fontId="1" fillId="0" borderId="49" xfId="0" applyNumberFormat="1" applyFont="1" applyBorder="1" applyAlignment="1">
      <alignment horizontal="center" vertical="top"/>
    </xf>
    <xf numFmtId="164" fontId="1" fillId="4" borderId="31" xfId="0" applyNumberFormat="1" applyFont="1" applyFill="1" applyBorder="1" applyAlignment="1">
      <alignment horizontal="center" vertical="top"/>
    </xf>
    <xf numFmtId="164" fontId="1" fillId="12" borderId="39" xfId="0" applyNumberFormat="1" applyFont="1" applyFill="1" applyBorder="1" applyAlignment="1">
      <alignment horizontal="center" vertical="top"/>
    </xf>
    <xf numFmtId="0" fontId="18" fillId="0" borderId="47" xfId="0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164" fontId="18" fillId="4" borderId="34" xfId="0" applyNumberFormat="1" applyFont="1" applyFill="1" applyBorder="1" applyAlignment="1">
      <alignment horizontal="center" vertical="top"/>
    </xf>
    <xf numFmtId="164" fontId="18" fillId="4" borderId="48" xfId="0" applyNumberFormat="1" applyFont="1" applyFill="1" applyBorder="1" applyAlignment="1">
      <alignment horizontal="center" vertical="top"/>
    </xf>
    <xf numFmtId="164" fontId="18" fillId="4" borderId="49" xfId="0" applyNumberFormat="1" applyFont="1" applyFill="1" applyBorder="1" applyAlignment="1">
      <alignment horizontal="center" vertical="top"/>
    </xf>
    <xf numFmtId="164" fontId="18" fillId="4" borderId="11" xfId="0" applyNumberFormat="1" applyFont="1" applyFill="1" applyBorder="1" applyAlignment="1">
      <alignment horizontal="center" vertical="top"/>
    </xf>
    <xf numFmtId="164" fontId="18" fillId="12" borderId="46" xfId="0" applyNumberFormat="1" applyFont="1" applyFill="1" applyBorder="1" applyAlignment="1">
      <alignment horizontal="center" vertical="top"/>
    </xf>
    <xf numFmtId="164" fontId="18" fillId="12" borderId="29" xfId="0" applyNumberFormat="1" applyFont="1" applyFill="1" applyBorder="1" applyAlignment="1">
      <alignment horizontal="center" vertical="top"/>
    </xf>
    <xf numFmtId="164" fontId="18" fillId="4" borderId="29" xfId="0" applyNumberFormat="1" applyFont="1" applyFill="1" applyBorder="1" applyAlignment="1">
      <alignment horizontal="center" vertical="top"/>
    </xf>
    <xf numFmtId="164" fontId="18" fillId="12" borderId="10" xfId="0" applyNumberFormat="1" applyFont="1" applyFill="1" applyBorder="1" applyAlignment="1">
      <alignment horizontal="center" vertical="top"/>
    </xf>
    <xf numFmtId="164" fontId="18" fillId="4" borderId="10" xfId="0" applyNumberFormat="1" applyFont="1" applyFill="1" applyBorder="1" applyAlignment="1">
      <alignment horizontal="center" vertical="top"/>
    </xf>
    <xf numFmtId="164" fontId="1" fillId="0" borderId="0" xfId="0" applyNumberFormat="1" applyFont="1" applyBorder="1" applyAlignment="1">
      <alignment horizontal="center" vertical="top"/>
    </xf>
    <xf numFmtId="164" fontId="1" fillId="0" borderId="46" xfId="0" applyNumberFormat="1" applyFont="1" applyBorder="1" applyAlignment="1">
      <alignment horizontal="center" vertical="top"/>
    </xf>
    <xf numFmtId="164" fontId="1" fillId="0" borderId="53" xfId="0" applyNumberFormat="1" applyFont="1" applyBorder="1" applyAlignment="1">
      <alignment horizontal="center" vertical="top"/>
    </xf>
    <xf numFmtId="164" fontId="18" fillId="12" borderId="0" xfId="0" applyNumberFormat="1" applyFont="1" applyFill="1" applyBorder="1" applyAlignment="1">
      <alignment horizontal="center" vertical="top"/>
    </xf>
    <xf numFmtId="164" fontId="18" fillId="4" borderId="12" xfId="0" applyNumberFormat="1" applyFont="1" applyFill="1" applyBorder="1" applyAlignment="1">
      <alignment horizontal="center" vertical="top"/>
    </xf>
    <xf numFmtId="0" fontId="18" fillId="0" borderId="12" xfId="0" applyFont="1" applyFill="1" applyBorder="1" applyAlignment="1">
      <alignment horizontal="center" vertical="top" wrapText="1"/>
    </xf>
    <xf numFmtId="0" fontId="18" fillId="4" borderId="12" xfId="0" applyFont="1" applyFill="1" applyBorder="1" applyAlignment="1">
      <alignment horizontal="center" vertical="top"/>
    </xf>
    <xf numFmtId="165" fontId="26" fillId="4" borderId="12" xfId="0" applyNumberFormat="1" applyFont="1" applyFill="1" applyBorder="1" applyAlignment="1">
      <alignment horizontal="right" vertical="top" wrapText="1"/>
    </xf>
    <xf numFmtId="164" fontId="18" fillId="11" borderId="29" xfId="1" applyNumberFormat="1" applyFont="1" applyFill="1" applyBorder="1" applyAlignment="1">
      <alignment horizontal="center" vertical="top"/>
    </xf>
    <xf numFmtId="164" fontId="26" fillId="4" borderId="29" xfId="0" applyNumberFormat="1" applyFont="1" applyFill="1" applyBorder="1" applyAlignment="1">
      <alignment horizontal="center" vertical="top"/>
    </xf>
    <xf numFmtId="164" fontId="18" fillId="12" borderId="11" xfId="0" applyNumberFormat="1" applyFont="1" applyFill="1" applyBorder="1" applyAlignment="1">
      <alignment horizontal="center" vertical="top"/>
    </xf>
    <xf numFmtId="165" fontId="18" fillId="4" borderId="11" xfId="0" applyNumberFormat="1" applyFont="1" applyFill="1" applyBorder="1" applyAlignment="1">
      <alignment horizontal="center" vertical="top"/>
    </xf>
    <xf numFmtId="164" fontId="26" fillId="4" borderId="10" xfId="0" applyNumberFormat="1" applyFont="1" applyFill="1" applyBorder="1" applyAlignment="1">
      <alignment horizontal="center" vertical="top"/>
    </xf>
    <xf numFmtId="164" fontId="26" fillId="4" borderId="11" xfId="0" applyNumberFormat="1" applyFont="1" applyFill="1" applyBorder="1" applyAlignment="1">
      <alignment horizontal="center" vertical="top"/>
    </xf>
    <xf numFmtId="164" fontId="18" fillId="11" borderId="10" xfId="1" applyNumberFormat="1" applyFont="1" applyFill="1" applyBorder="1" applyAlignment="1">
      <alignment horizontal="center" vertical="top"/>
    </xf>
    <xf numFmtId="164" fontId="18" fillId="11" borderId="11" xfId="1" applyNumberFormat="1" applyFont="1" applyFill="1" applyBorder="1" applyAlignment="1">
      <alignment horizontal="center" vertical="top"/>
    </xf>
    <xf numFmtId="0" fontId="26" fillId="4" borderId="12" xfId="0" applyFont="1" applyFill="1" applyBorder="1" applyAlignment="1">
      <alignment horizontal="right" vertical="top"/>
    </xf>
    <xf numFmtId="164" fontId="18" fillId="4" borderId="45" xfId="0" applyNumberFormat="1" applyFont="1" applyFill="1" applyBorder="1" applyAlignment="1">
      <alignment horizontal="center" vertical="top"/>
    </xf>
    <xf numFmtId="164" fontId="18" fillId="4" borderId="46" xfId="0" applyNumberFormat="1" applyFont="1" applyFill="1" applyBorder="1" applyAlignment="1">
      <alignment horizontal="center" vertical="top"/>
    </xf>
    <xf numFmtId="164" fontId="18" fillId="4" borderId="17" xfId="0" applyNumberFormat="1" applyFont="1" applyFill="1" applyBorder="1" applyAlignment="1">
      <alignment horizontal="center" vertical="top"/>
    </xf>
    <xf numFmtId="164" fontId="18" fillId="4" borderId="36" xfId="0" applyNumberFormat="1" applyFont="1" applyFill="1" applyBorder="1" applyAlignment="1">
      <alignment horizontal="center" vertical="top"/>
    </xf>
    <xf numFmtId="0" fontId="18" fillId="4" borderId="18" xfId="0" applyFont="1" applyFill="1" applyBorder="1" applyAlignment="1">
      <alignment horizontal="center" vertical="top"/>
    </xf>
    <xf numFmtId="164" fontId="18" fillId="4" borderId="16" xfId="0" applyNumberFormat="1" applyFont="1" applyFill="1" applyBorder="1" applyAlignment="1">
      <alignment horizontal="center" vertical="top"/>
    </xf>
    <xf numFmtId="49" fontId="3" fillId="4" borderId="10" xfId="0" applyNumberFormat="1" applyFont="1" applyFill="1" applyBorder="1" applyAlignment="1">
      <alignment horizontal="center" vertical="top" wrapText="1"/>
    </xf>
    <xf numFmtId="0" fontId="5" fillId="4" borderId="49" xfId="0" applyFont="1" applyFill="1" applyBorder="1" applyAlignment="1">
      <alignment horizontal="center" vertical="top"/>
    </xf>
    <xf numFmtId="165" fontId="1" fillId="4" borderId="9" xfId="0" applyNumberFormat="1" applyFont="1" applyFill="1" applyBorder="1" applyAlignment="1">
      <alignment horizontal="left" vertical="top" wrapText="1"/>
    </xf>
    <xf numFmtId="49" fontId="3" fillId="8" borderId="29" xfId="0" applyNumberFormat="1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left" vertical="top" wrapText="1"/>
    </xf>
    <xf numFmtId="49" fontId="3" fillId="3" borderId="30" xfId="0" applyNumberFormat="1" applyFont="1" applyFill="1" applyBorder="1" applyAlignment="1">
      <alignment horizontal="center" vertical="top"/>
    </xf>
    <xf numFmtId="164" fontId="1" fillId="4" borderId="10" xfId="0" applyNumberFormat="1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1" fillId="3" borderId="47" xfId="0" applyFont="1" applyFill="1" applyBorder="1" applyAlignment="1">
      <alignment horizontal="left" vertical="top" wrapText="1"/>
    </xf>
    <xf numFmtId="0" fontId="1" fillId="3" borderId="65" xfId="0" applyFont="1" applyFill="1" applyBorder="1" applyAlignment="1">
      <alignment horizontal="center" vertical="top" wrapText="1"/>
    </xf>
    <xf numFmtId="0" fontId="1" fillId="3" borderId="48" xfId="0" applyFont="1" applyFill="1" applyBorder="1" applyAlignment="1">
      <alignment horizontal="center" vertical="top" wrapText="1"/>
    </xf>
    <xf numFmtId="0" fontId="1" fillId="3" borderId="69" xfId="0" applyFont="1" applyFill="1" applyBorder="1" applyAlignment="1">
      <alignment horizontal="center" vertical="top" wrapText="1"/>
    </xf>
    <xf numFmtId="164" fontId="18" fillId="4" borderId="0" xfId="0" applyNumberFormat="1" applyFont="1" applyFill="1" applyBorder="1" applyAlignment="1">
      <alignment horizontal="center" vertical="top"/>
    </xf>
    <xf numFmtId="164" fontId="18" fillId="0" borderId="11" xfId="0" applyNumberFormat="1" applyFont="1" applyBorder="1" applyAlignment="1">
      <alignment horizontal="center" vertical="top" wrapText="1"/>
    </xf>
    <xf numFmtId="164" fontId="18" fillId="0" borderId="10" xfId="0" applyNumberFormat="1" applyFont="1" applyBorder="1" applyAlignment="1">
      <alignment horizontal="center" vertical="top" wrapText="1"/>
    </xf>
    <xf numFmtId="164" fontId="18" fillId="0" borderId="29" xfId="0" applyNumberFormat="1" applyFont="1" applyBorder="1" applyAlignment="1">
      <alignment horizontal="center" vertical="top" wrapText="1"/>
    </xf>
    <xf numFmtId="1" fontId="1" fillId="4" borderId="45" xfId="0" applyNumberFormat="1" applyFont="1" applyFill="1" applyBorder="1" applyAlignment="1">
      <alignment horizontal="center" vertical="center" textRotation="90" wrapText="1"/>
    </xf>
    <xf numFmtId="1" fontId="1" fillId="4" borderId="10" xfId="0" applyNumberFormat="1" applyFont="1" applyFill="1" applyBorder="1" applyAlignment="1">
      <alignment horizontal="center" vertical="center" textRotation="90" wrapText="1"/>
    </xf>
    <xf numFmtId="1" fontId="1" fillId="4" borderId="46" xfId="0" applyNumberFormat="1" applyFont="1" applyFill="1" applyBorder="1" applyAlignment="1">
      <alignment horizontal="center" vertical="center" textRotation="90" wrapText="1"/>
    </xf>
    <xf numFmtId="3" fontId="8" fillId="0" borderId="0" xfId="0" applyNumberFormat="1" applyFont="1" applyAlignment="1">
      <alignment horizontal="left" vertical="top" wrapText="1"/>
    </xf>
    <xf numFmtId="3" fontId="8" fillId="0" borderId="0" xfId="0" applyNumberFormat="1" applyFont="1" applyAlignment="1">
      <alignment horizontal="center" vertical="top" wrapText="1"/>
    </xf>
    <xf numFmtId="49" fontId="1" fillId="4" borderId="0" xfId="0" applyNumberFormat="1" applyFont="1" applyFill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49" fontId="5" fillId="14" borderId="34" xfId="0" applyNumberFormat="1" applyFont="1" applyFill="1" applyBorder="1" applyAlignment="1">
      <alignment horizontal="center" vertical="top" wrapText="1"/>
    </xf>
    <xf numFmtId="49" fontId="5" fillId="14" borderId="29" xfId="0" applyNumberFormat="1" applyFont="1" applyFill="1" applyBorder="1" applyAlignment="1">
      <alignment horizontal="center" vertical="top" wrapText="1"/>
    </xf>
    <xf numFmtId="49" fontId="5" fillId="14" borderId="31" xfId="0" applyNumberFormat="1" applyFont="1" applyFill="1" applyBorder="1" applyAlignment="1">
      <alignment horizontal="center" vertical="top" wrapText="1"/>
    </xf>
    <xf numFmtId="49" fontId="5" fillId="9" borderId="65" xfId="0" applyNumberFormat="1" applyFont="1" applyFill="1" applyBorder="1" applyAlignment="1">
      <alignment horizontal="center" vertical="top"/>
    </xf>
    <xf numFmtId="49" fontId="5" fillId="9" borderId="45" xfId="0" applyNumberFormat="1" applyFont="1" applyFill="1" applyBorder="1" applyAlignment="1">
      <alignment horizontal="center" vertical="top"/>
    </xf>
    <xf numFmtId="49" fontId="5" fillId="9" borderId="64" xfId="0" applyNumberFormat="1" applyFont="1" applyFill="1" applyBorder="1" applyAlignment="1">
      <alignment horizontal="center" vertical="top"/>
    </xf>
    <xf numFmtId="49" fontId="5" fillId="3" borderId="48" xfId="0" applyNumberFormat="1" applyFont="1" applyFill="1" applyBorder="1" applyAlignment="1">
      <alignment horizontal="center" vertical="top"/>
    </xf>
    <xf numFmtId="49" fontId="5" fillId="3" borderId="10" xfId="0" applyNumberFormat="1" applyFont="1" applyFill="1" applyBorder="1" applyAlignment="1">
      <alignment horizontal="center" vertical="top"/>
    </xf>
    <xf numFmtId="49" fontId="5" fillId="3" borderId="51" xfId="0" applyNumberFormat="1" applyFont="1" applyFill="1" applyBorder="1" applyAlignment="1">
      <alignment horizontal="center" vertical="top"/>
    </xf>
    <xf numFmtId="49" fontId="1" fillId="0" borderId="52" xfId="0" applyNumberFormat="1" applyFont="1" applyBorder="1" applyAlignment="1">
      <alignment horizontal="center" vertical="top" wrapText="1"/>
    </xf>
    <xf numFmtId="49" fontId="1" fillId="0" borderId="11" xfId="0" applyNumberFormat="1" applyFont="1" applyBorder="1" applyAlignment="1">
      <alignment horizontal="center" vertical="top" wrapText="1"/>
    </xf>
    <xf numFmtId="164" fontId="23" fillId="0" borderId="52" xfId="0" applyNumberFormat="1" applyFont="1" applyBorder="1" applyAlignment="1">
      <alignment horizontal="center" vertical="center" wrapText="1"/>
    </xf>
    <xf numFmtId="164" fontId="23" fillId="0" borderId="11" xfId="0" applyNumberFormat="1" applyFont="1" applyBorder="1" applyAlignment="1">
      <alignment horizontal="center" vertical="center" wrapText="1"/>
    </xf>
    <xf numFmtId="164" fontId="23" fillId="0" borderId="49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top" wrapText="1"/>
    </xf>
    <xf numFmtId="49" fontId="1" fillId="0" borderId="17" xfId="0" applyNumberFormat="1" applyFont="1" applyBorder="1" applyAlignment="1">
      <alignment horizontal="center" vertical="top" wrapText="1"/>
    </xf>
    <xf numFmtId="49" fontId="1" fillId="4" borderId="44" xfId="0" applyNumberFormat="1" applyFont="1" applyFill="1" applyBorder="1" applyAlignment="1">
      <alignment horizontal="center" vertical="top"/>
    </xf>
    <xf numFmtId="49" fontId="1" fillId="4" borderId="69" xfId="0" applyNumberFormat="1" applyFont="1" applyFill="1" applyBorder="1" applyAlignment="1">
      <alignment horizontal="center" vertical="top"/>
    </xf>
    <xf numFmtId="164" fontId="23" fillId="4" borderId="31" xfId="0" applyNumberFormat="1" applyFont="1" applyFill="1" applyBorder="1" applyAlignment="1">
      <alignment horizontal="center" vertical="center" wrapText="1"/>
    </xf>
    <xf numFmtId="164" fontId="23" fillId="4" borderId="29" xfId="0" applyNumberFormat="1" applyFont="1" applyFill="1" applyBorder="1" applyAlignment="1">
      <alignment horizontal="center" vertical="center" wrapText="1"/>
    </xf>
    <xf numFmtId="164" fontId="23" fillId="4" borderId="34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textRotation="90" wrapText="1"/>
    </xf>
    <xf numFmtId="164" fontId="1" fillId="0" borderId="12" xfId="0" applyNumberFormat="1" applyFont="1" applyBorder="1" applyAlignment="1">
      <alignment horizontal="center" vertical="center" textRotation="90" wrapText="1"/>
    </xf>
    <xf numFmtId="164" fontId="1" fillId="0" borderId="18" xfId="0" applyNumberFormat="1" applyFont="1" applyBorder="1" applyAlignment="1">
      <alignment horizontal="center" vertical="center" textRotation="90" wrapText="1"/>
    </xf>
    <xf numFmtId="0" fontId="1" fillId="0" borderId="38" xfId="0" applyFont="1" applyBorder="1" applyAlignment="1">
      <alignment horizontal="center" vertical="center" textRotation="90" wrapText="1"/>
    </xf>
    <xf numFmtId="0" fontId="1" fillId="0" borderId="30" xfId="0" applyFont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textRotation="90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3" fillId="2" borderId="35" xfId="0" applyFont="1" applyFill="1" applyBorder="1" applyAlignment="1">
      <alignment horizontal="left" vertical="top" wrapText="1"/>
    </xf>
    <xf numFmtId="0" fontId="3" fillId="2" borderId="37" xfId="0" applyFont="1" applyFill="1" applyBorder="1" applyAlignment="1">
      <alignment horizontal="left" vertical="top" wrapText="1"/>
    </xf>
    <xf numFmtId="0" fontId="3" fillId="2" borderId="60" xfId="0" applyFont="1" applyFill="1" applyBorder="1" applyAlignment="1">
      <alignment horizontal="left" vertical="top" wrapText="1"/>
    </xf>
    <xf numFmtId="164" fontId="1" fillId="0" borderId="63" xfId="0" applyNumberFormat="1" applyFont="1" applyBorder="1" applyAlignment="1">
      <alignment horizontal="center" vertical="center" textRotation="90" wrapText="1"/>
    </xf>
    <xf numFmtId="164" fontId="1" fillId="0" borderId="45" xfId="0" applyNumberFormat="1" applyFont="1" applyBorder="1" applyAlignment="1">
      <alignment horizontal="center" vertical="center" textRotation="90" wrapText="1"/>
    </xf>
    <xf numFmtId="164" fontId="1" fillId="0" borderId="78" xfId="0" applyNumberFormat="1" applyFont="1" applyBorder="1" applyAlignment="1">
      <alignment horizontal="center" vertical="center" textRotation="90" wrapText="1"/>
    </xf>
    <xf numFmtId="164" fontId="1" fillId="0" borderId="4" xfId="0" applyNumberFormat="1" applyFont="1" applyBorder="1" applyAlignment="1">
      <alignment horizontal="center" vertical="center" textRotation="90" wrapText="1"/>
    </xf>
    <xf numFmtId="164" fontId="1" fillId="0" borderId="10" xfId="0" applyNumberFormat="1" applyFont="1" applyBorder="1" applyAlignment="1">
      <alignment horizontal="center" vertical="center" textRotation="90" wrapText="1"/>
    </xf>
    <xf numFmtId="164" fontId="1" fillId="0" borderId="16" xfId="0" applyNumberFormat="1" applyFont="1" applyBorder="1" applyAlignment="1">
      <alignment horizontal="center" vertical="center" textRotation="90" wrapText="1"/>
    </xf>
    <xf numFmtId="164" fontId="1" fillId="0" borderId="5" xfId="0" applyNumberFormat="1" applyFont="1" applyBorder="1" applyAlignment="1">
      <alignment horizontal="center" vertical="center" textRotation="90" wrapText="1"/>
    </xf>
    <xf numFmtId="164" fontId="1" fillId="0" borderId="11" xfId="0" applyNumberFormat="1" applyFont="1" applyBorder="1" applyAlignment="1">
      <alignment horizontal="center" vertical="center" textRotation="90" wrapText="1"/>
    </xf>
    <xf numFmtId="164" fontId="1" fillId="0" borderId="17" xfId="0" applyNumberFormat="1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49" fontId="3" fillId="6" borderId="20" xfId="0" applyNumberFormat="1" applyFont="1" applyFill="1" applyBorder="1" applyAlignment="1">
      <alignment horizontal="left" vertical="top" wrapText="1"/>
    </xf>
    <xf numFmtId="49" fontId="3" fillId="6" borderId="21" xfId="0" applyNumberFormat="1" applyFont="1" applyFill="1" applyBorder="1" applyAlignment="1">
      <alignment horizontal="left" vertical="top" wrapText="1"/>
    </xf>
    <xf numFmtId="49" fontId="3" fillId="6" borderId="22" xfId="0" applyNumberFormat="1" applyFont="1" applyFill="1" applyBorder="1" applyAlignment="1">
      <alignment horizontal="left" vertical="top" wrapText="1"/>
    </xf>
    <xf numFmtId="0" fontId="11" fillId="7" borderId="41" xfId="0" applyFont="1" applyFill="1" applyBorder="1" applyAlignment="1">
      <alignment horizontal="left" vertical="top" wrapText="1"/>
    </xf>
    <xf numFmtId="0" fontId="11" fillId="7" borderId="68" xfId="0" applyFont="1" applyFill="1" applyBorder="1" applyAlignment="1">
      <alignment horizontal="left" vertical="top" wrapText="1"/>
    </xf>
    <xf numFmtId="0" fontId="11" fillId="7" borderId="69" xfId="0" applyFont="1" applyFill="1" applyBorder="1" applyAlignment="1">
      <alignment horizontal="left" vertical="top" wrapText="1"/>
    </xf>
    <xf numFmtId="0" fontId="3" fillId="8" borderId="61" xfId="0" applyFont="1" applyFill="1" applyBorder="1" applyAlignment="1">
      <alignment vertical="top"/>
    </xf>
    <xf numFmtId="165" fontId="1" fillId="4" borderId="51" xfId="0" applyNumberFormat="1" applyFont="1" applyFill="1" applyBorder="1" applyAlignment="1">
      <alignment horizontal="left" vertical="top" wrapText="1"/>
    </xf>
    <xf numFmtId="165" fontId="1" fillId="4" borderId="48" xfId="0" applyNumberFormat="1" applyFont="1" applyFill="1" applyBorder="1" applyAlignment="1">
      <alignment horizontal="left" vertical="top" wrapText="1"/>
    </xf>
    <xf numFmtId="165" fontId="1" fillId="10" borderId="50" xfId="1" applyNumberFormat="1" applyFont="1" applyFill="1" applyBorder="1" applyAlignment="1">
      <alignment horizontal="left" vertical="top" wrapText="1"/>
    </xf>
    <xf numFmtId="165" fontId="1" fillId="10" borderId="42" xfId="1" applyNumberFormat="1" applyFont="1" applyFill="1" applyBorder="1" applyAlignment="1">
      <alignment horizontal="left" vertical="top" wrapText="1"/>
    </xf>
    <xf numFmtId="1" fontId="1" fillId="10" borderId="70" xfId="1" applyNumberFormat="1" applyFont="1" applyFill="1" applyBorder="1" applyAlignment="1">
      <alignment horizontal="center" vertical="top"/>
    </xf>
    <xf numFmtId="1" fontId="1" fillId="10" borderId="46" xfId="1" applyNumberFormat="1" applyFont="1" applyFill="1" applyBorder="1" applyAlignment="1">
      <alignment horizontal="center" vertical="top"/>
    </xf>
    <xf numFmtId="49" fontId="1" fillId="4" borderId="63" xfId="0" applyNumberFormat="1" applyFont="1" applyFill="1" applyBorder="1" applyAlignment="1">
      <alignment horizontal="center" vertical="top"/>
    </xf>
    <xf numFmtId="49" fontId="1" fillId="4" borderId="65" xfId="0" applyNumberFormat="1" applyFont="1" applyFill="1" applyBorder="1" applyAlignment="1">
      <alignment horizontal="center" vertical="top"/>
    </xf>
    <xf numFmtId="49" fontId="1" fillId="4" borderId="4" xfId="0" applyNumberFormat="1" applyFont="1" applyFill="1" applyBorder="1" applyAlignment="1">
      <alignment horizontal="center" vertical="top"/>
    </xf>
    <xf numFmtId="49" fontId="1" fillId="4" borderId="48" xfId="0" applyNumberFormat="1" applyFont="1" applyFill="1" applyBorder="1" applyAlignment="1">
      <alignment horizontal="center" vertical="top"/>
    </xf>
    <xf numFmtId="164" fontId="1" fillId="4" borderId="64" xfId="0" applyNumberFormat="1" applyFont="1" applyFill="1" applyBorder="1" applyAlignment="1">
      <alignment horizontal="center" vertical="top"/>
    </xf>
    <xf numFmtId="164" fontId="1" fillId="4" borderId="65" xfId="0" applyNumberFormat="1" applyFont="1" applyFill="1" applyBorder="1" applyAlignment="1">
      <alignment horizontal="center" vertical="top"/>
    </xf>
    <xf numFmtId="49" fontId="1" fillId="4" borderId="66" xfId="0" applyNumberFormat="1" applyFont="1" applyFill="1" applyBorder="1" applyAlignment="1">
      <alignment horizontal="center" vertical="top" wrapText="1"/>
    </xf>
    <xf numFmtId="49" fontId="1" fillId="4" borderId="0" xfId="0" applyNumberFormat="1" applyFont="1" applyFill="1" applyBorder="1" applyAlignment="1">
      <alignment horizontal="center" vertical="top" wrapText="1"/>
    </xf>
    <xf numFmtId="49" fontId="1" fillId="4" borderId="68" xfId="0" applyNumberFormat="1" applyFont="1" applyFill="1" applyBorder="1" applyAlignment="1">
      <alignment horizontal="center" vertical="top" wrapText="1"/>
    </xf>
    <xf numFmtId="164" fontId="1" fillId="4" borderId="51" xfId="0" applyNumberFormat="1" applyFont="1" applyFill="1" applyBorder="1" applyAlignment="1">
      <alignment horizontal="center" vertical="top"/>
    </xf>
    <xf numFmtId="164" fontId="1" fillId="4" borderId="48" xfId="0" applyNumberFormat="1" applyFont="1" applyFill="1" applyBorder="1" applyAlignment="1">
      <alignment horizontal="center" vertical="top"/>
    </xf>
    <xf numFmtId="3" fontId="1" fillId="4" borderId="52" xfId="0" applyNumberFormat="1" applyFont="1" applyFill="1" applyBorder="1" applyAlignment="1">
      <alignment horizontal="center" vertical="top" wrapText="1"/>
    </xf>
    <xf numFmtId="3" fontId="1" fillId="4" borderId="49" xfId="0" applyNumberFormat="1" applyFont="1" applyFill="1" applyBorder="1" applyAlignment="1">
      <alignment horizontal="center" vertical="top" wrapText="1"/>
    </xf>
    <xf numFmtId="164" fontId="1" fillId="12" borderId="27" xfId="0" applyNumberFormat="1" applyFont="1" applyFill="1" applyBorder="1" applyAlignment="1">
      <alignment horizontal="center" vertical="top"/>
    </xf>
    <xf numFmtId="164" fontId="1" fillId="12" borderId="34" xfId="0" applyNumberFormat="1" applyFont="1" applyFill="1" applyBorder="1" applyAlignment="1">
      <alignment horizontal="center" vertical="top"/>
    </xf>
    <xf numFmtId="164" fontId="1" fillId="12" borderId="4" xfId="0" applyNumberFormat="1" applyFont="1" applyFill="1" applyBorder="1" applyAlignment="1">
      <alignment horizontal="center" vertical="top"/>
    </xf>
    <xf numFmtId="164" fontId="1" fillId="12" borderId="48" xfId="0" applyNumberFormat="1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47" xfId="0" applyFont="1" applyBorder="1" applyAlignment="1">
      <alignment horizontal="center" vertical="top"/>
    </xf>
    <xf numFmtId="164" fontId="1" fillId="0" borderId="6" xfId="0" applyNumberFormat="1" applyFont="1" applyBorder="1" applyAlignment="1">
      <alignment horizontal="center" vertical="top"/>
    </xf>
    <xf numFmtId="164" fontId="1" fillId="0" borderId="47" xfId="0" applyNumberFormat="1" applyFont="1" applyBorder="1" applyAlignment="1">
      <alignment horizontal="center" vertical="top"/>
    </xf>
    <xf numFmtId="49" fontId="1" fillId="4" borderId="5" xfId="0" applyNumberFormat="1" applyFont="1" applyFill="1" applyBorder="1" applyAlignment="1">
      <alignment horizontal="center" vertical="top" wrapText="1"/>
    </xf>
    <xf numFmtId="49" fontId="1" fillId="4" borderId="11" xfId="0" applyNumberFormat="1" applyFont="1" applyFill="1" applyBorder="1" applyAlignment="1">
      <alignment horizontal="center" vertical="top" wrapText="1"/>
    </xf>
    <xf numFmtId="49" fontId="5" fillId="2" borderId="57" xfId="0" applyNumberFormat="1" applyFont="1" applyFill="1" applyBorder="1" applyAlignment="1">
      <alignment horizontal="left" vertical="top" wrapText="1"/>
    </xf>
    <xf numFmtId="49" fontId="5" fillId="2" borderId="21" xfId="0" applyNumberFormat="1" applyFont="1" applyFill="1" applyBorder="1" applyAlignment="1">
      <alignment horizontal="left" vertical="top" wrapText="1"/>
    </xf>
    <xf numFmtId="49" fontId="5" fillId="2" borderId="22" xfId="0" applyNumberFormat="1" applyFont="1" applyFill="1" applyBorder="1" applyAlignment="1">
      <alignment horizontal="left" vertical="top" wrapText="1"/>
    </xf>
    <xf numFmtId="0" fontId="1" fillId="4" borderId="33" xfId="0" applyFont="1" applyFill="1" applyBorder="1" applyAlignment="1">
      <alignment horizontal="left" vertical="top" wrapText="1"/>
    </xf>
    <xf numFmtId="0" fontId="1" fillId="4" borderId="25" xfId="0" applyFont="1" applyFill="1" applyBorder="1" applyAlignment="1">
      <alignment horizontal="left" vertical="top" wrapText="1"/>
    </xf>
    <xf numFmtId="0" fontId="1" fillId="4" borderId="32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47" xfId="0" applyFont="1" applyFill="1" applyBorder="1" applyAlignment="1">
      <alignment horizontal="center" vertical="center"/>
    </xf>
    <xf numFmtId="164" fontId="1" fillId="4" borderId="32" xfId="0" applyNumberFormat="1" applyFont="1" applyFill="1" applyBorder="1" applyAlignment="1">
      <alignment horizontal="center" vertical="center"/>
    </xf>
    <xf numFmtId="164" fontId="1" fillId="4" borderId="12" xfId="0" applyNumberFormat="1" applyFont="1" applyFill="1" applyBorder="1" applyAlignment="1">
      <alignment horizontal="center" vertical="center"/>
    </xf>
    <xf numFmtId="164" fontId="1" fillId="4" borderId="47" xfId="0" applyNumberFormat="1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top" wrapText="1"/>
    </xf>
    <xf numFmtId="0" fontId="1" fillId="4" borderId="47" xfId="0" applyFont="1" applyFill="1" applyBorder="1" applyAlignment="1">
      <alignment horizontal="center" vertical="top" wrapText="1"/>
    </xf>
    <xf numFmtId="49" fontId="4" fillId="3" borderId="10" xfId="0" applyNumberFormat="1" applyFont="1" applyFill="1" applyBorder="1" applyAlignment="1">
      <alignment horizontal="center" vertical="top"/>
    </xf>
    <xf numFmtId="49" fontId="4" fillId="3" borderId="48" xfId="0" applyNumberFormat="1" applyFont="1" applyFill="1" applyBorder="1" applyAlignment="1">
      <alignment horizontal="center" vertical="top"/>
    </xf>
    <xf numFmtId="165" fontId="3" fillId="4" borderId="30" xfId="0" applyNumberFormat="1" applyFont="1" applyFill="1" applyBorder="1" applyAlignment="1">
      <alignment horizontal="left" vertical="top" wrapText="1"/>
    </xf>
    <xf numFmtId="165" fontId="3" fillId="4" borderId="62" xfId="0" applyNumberFormat="1" applyFont="1" applyFill="1" applyBorder="1" applyAlignment="1">
      <alignment horizontal="left" vertical="top" wrapText="1"/>
    </xf>
    <xf numFmtId="49" fontId="1" fillId="0" borderId="49" xfId="0" applyNumberFormat="1" applyFont="1" applyBorder="1" applyAlignment="1">
      <alignment horizontal="center" vertical="top" wrapText="1"/>
    </xf>
    <xf numFmtId="164" fontId="1" fillId="12" borderId="45" xfId="0" applyNumberFormat="1" applyFont="1" applyFill="1" applyBorder="1" applyAlignment="1">
      <alignment horizontal="center" vertical="top"/>
    </xf>
    <xf numFmtId="164" fontId="1" fillId="12" borderId="65" xfId="0" applyNumberFormat="1" applyFont="1" applyFill="1" applyBorder="1" applyAlignment="1">
      <alignment horizontal="center" vertical="top"/>
    </xf>
    <xf numFmtId="164" fontId="1" fillId="4" borderId="27" xfId="0" applyNumberFormat="1" applyFont="1" applyFill="1" applyBorder="1" applyAlignment="1">
      <alignment horizontal="center" vertical="top" wrapText="1"/>
    </xf>
    <xf numFmtId="164" fontId="1" fillId="4" borderId="29" xfId="0" applyNumberFormat="1" applyFont="1" applyFill="1" applyBorder="1" applyAlignment="1">
      <alignment horizontal="center" vertical="top" wrapText="1"/>
    </xf>
    <xf numFmtId="164" fontId="1" fillId="4" borderId="34" xfId="0" applyNumberFormat="1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/>
    </xf>
    <xf numFmtId="164" fontId="1" fillId="4" borderId="6" xfId="0" applyNumberFormat="1" applyFont="1" applyFill="1" applyBorder="1" applyAlignment="1">
      <alignment horizontal="center" vertical="top"/>
    </xf>
    <xf numFmtId="164" fontId="1" fillId="4" borderId="12" xfId="0" applyNumberFormat="1" applyFont="1" applyFill="1" applyBorder="1" applyAlignment="1">
      <alignment horizontal="center" vertical="top"/>
    </xf>
    <xf numFmtId="164" fontId="1" fillId="4" borderId="47" xfId="0" applyNumberFormat="1" applyFont="1" applyFill="1" applyBorder="1" applyAlignment="1">
      <alignment horizontal="center" vertical="top"/>
    </xf>
    <xf numFmtId="164" fontId="1" fillId="4" borderId="27" xfId="0" applyNumberFormat="1" applyFont="1" applyFill="1" applyBorder="1" applyAlignment="1">
      <alignment horizontal="center" vertical="top"/>
    </xf>
    <xf numFmtId="164" fontId="1" fillId="4" borderId="29" xfId="0" applyNumberFormat="1" applyFont="1" applyFill="1" applyBorder="1" applyAlignment="1">
      <alignment horizontal="center" vertical="top"/>
    </xf>
    <xf numFmtId="164" fontId="1" fillId="4" borderId="34" xfId="0" applyNumberFormat="1" applyFont="1" applyFill="1" applyBorder="1" applyAlignment="1">
      <alignment horizontal="center" vertical="top"/>
    </xf>
    <xf numFmtId="49" fontId="1" fillId="4" borderId="49" xfId="0" applyNumberFormat="1" applyFont="1" applyFill="1" applyBorder="1" applyAlignment="1">
      <alignment horizontal="center" vertical="top" wrapText="1"/>
    </xf>
    <xf numFmtId="0" fontId="1" fillId="0" borderId="32" xfId="0" applyFont="1" applyFill="1" applyBorder="1" applyAlignment="1">
      <alignment horizontal="center" vertical="top" wrapText="1"/>
    </xf>
    <xf numFmtId="0" fontId="1" fillId="0" borderId="47" xfId="0" applyFont="1" applyFill="1" applyBorder="1" applyAlignment="1">
      <alignment horizontal="center" vertical="top" wrapText="1"/>
    </xf>
    <xf numFmtId="49" fontId="1" fillId="4" borderId="52" xfId="0" applyNumberFormat="1" applyFont="1" applyFill="1" applyBorder="1" applyAlignment="1">
      <alignment horizontal="center" vertical="top" wrapText="1"/>
    </xf>
    <xf numFmtId="0" fontId="1" fillId="4" borderId="38" xfId="0" applyFont="1" applyFill="1" applyBorder="1" applyAlignment="1">
      <alignment horizontal="left" vertical="top" wrapText="1"/>
    </xf>
    <xf numFmtId="0" fontId="1" fillId="4" borderId="30" xfId="0" applyFont="1" applyFill="1" applyBorder="1" applyAlignment="1">
      <alignment horizontal="left" vertical="top" wrapText="1"/>
    </xf>
    <xf numFmtId="49" fontId="4" fillId="3" borderId="51" xfId="0" applyNumberFormat="1" applyFont="1" applyFill="1" applyBorder="1" applyAlignment="1">
      <alignment horizontal="center" vertical="top"/>
    </xf>
    <xf numFmtId="165" fontId="1" fillId="4" borderId="33" xfId="0" applyNumberFormat="1" applyFont="1" applyFill="1" applyBorder="1" applyAlignment="1">
      <alignment horizontal="left" vertical="top" wrapText="1"/>
    </xf>
    <xf numFmtId="165" fontId="1" fillId="4" borderId="62" xfId="0" applyNumberFormat="1" applyFont="1" applyFill="1" applyBorder="1" applyAlignment="1">
      <alignment horizontal="left" vertical="top" wrapText="1"/>
    </xf>
    <xf numFmtId="165" fontId="3" fillId="0" borderId="30" xfId="0" applyNumberFormat="1" applyFont="1" applyFill="1" applyBorder="1" applyAlignment="1">
      <alignment horizontal="center" vertical="top" wrapText="1"/>
    </xf>
    <xf numFmtId="165" fontId="3" fillId="0" borderId="62" xfId="0" applyNumberFormat="1" applyFont="1" applyFill="1" applyBorder="1" applyAlignment="1">
      <alignment horizontal="center" vertical="top" wrapText="1"/>
    </xf>
    <xf numFmtId="0" fontId="1" fillId="4" borderId="42" xfId="0" applyFont="1" applyFill="1" applyBorder="1" applyAlignment="1">
      <alignment horizontal="left" vertical="top" wrapText="1"/>
    </xf>
    <xf numFmtId="164" fontId="23" fillId="4" borderId="51" xfId="0" applyNumberFormat="1" applyFont="1" applyFill="1" applyBorder="1" applyAlignment="1">
      <alignment horizontal="center" vertical="top"/>
    </xf>
    <xf numFmtId="164" fontId="23" fillId="4" borderId="48" xfId="0" applyNumberFormat="1" applyFont="1" applyFill="1" applyBorder="1" applyAlignment="1">
      <alignment horizontal="center" vertical="top"/>
    </xf>
    <xf numFmtId="164" fontId="23" fillId="4" borderId="33" xfId="0" applyNumberFormat="1" applyFont="1" applyFill="1" applyBorder="1" applyAlignment="1">
      <alignment horizontal="center" vertical="top"/>
    </xf>
    <xf numFmtId="164" fontId="23" fillId="4" borderId="62" xfId="0" applyNumberFormat="1" applyFont="1" applyFill="1" applyBorder="1" applyAlignment="1">
      <alignment horizontal="center" vertical="top"/>
    </xf>
    <xf numFmtId="0" fontId="4" fillId="0" borderId="64" xfId="0" applyFont="1" applyFill="1" applyBorder="1" applyAlignment="1">
      <alignment horizontal="center" vertical="top" wrapText="1"/>
    </xf>
    <xf numFmtId="0" fontId="4" fillId="0" borderId="78" xfId="0" applyFont="1" applyFill="1" applyBorder="1" applyAlignment="1">
      <alignment horizontal="center" vertical="top" wrapText="1"/>
    </xf>
    <xf numFmtId="0" fontId="4" fillId="0" borderId="51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4" borderId="47" xfId="0" applyFont="1" applyFill="1" applyBorder="1" applyAlignment="1">
      <alignment horizontal="left" vertical="top" wrapText="1"/>
    </xf>
    <xf numFmtId="0" fontId="1" fillId="9" borderId="20" xfId="0" applyFont="1" applyFill="1" applyBorder="1" applyAlignment="1">
      <alignment horizontal="center" vertical="top" wrapText="1"/>
    </xf>
    <xf numFmtId="0" fontId="1" fillId="9" borderId="21" xfId="0" applyFont="1" applyFill="1" applyBorder="1" applyAlignment="1">
      <alignment horizontal="center" vertical="top" wrapText="1"/>
    </xf>
    <xf numFmtId="0" fontId="1" fillId="9" borderId="22" xfId="0" applyFont="1" applyFill="1" applyBorder="1" applyAlignment="1">
      <alignment horizontal="center" vertical="top" wrapText="1"/>
    </xf>
    <xf numFmtId="0" fontId="19" fillId="4" borderId="42" xfId="0" applyFont="1" applyFill="1" applyBorder="1" applyAlignment="1">
      <alignment horizontal="left" vertical="top" wrapText="1"/>
    </xf>
    <xf numFmtId="0" fontId="4" fillId="0" borderId="32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left" vertical="top" wrapText="1"/>
    </xf>
    <xf numFmtId="0" fontId="1" fillId="0" borderId="32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left" vertical="top" wrapText="1"/>
    </xf>
    <xf numFmtId="164" fontId="1" fillId="4" borderId="4" xfId="0" applyNumberFormat="1" applyFont="1" applyFill="1" applyBorder="1" applyAlignment="1">
      <alignment horizontal="center" vertical="top"/>
    </xf>
    <xf numFmtId="164" fontId="1" fillId="4" borderId="5" xfId="0" applyNumberFormat="1" applyFont="1" applyFill="1" applyBorder="1" applyAlignment="1">
      <alignment horizontal="center" vertical="top"/>
    </xf>
    <xf numFmtId="164" fontId="1" fillId="4" borderId="49" xfId="0" applyNumberFormat="1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164" fontId="1" fillId="4" borderId="4" xfId="0" applyNumberFormat="1" applyFont="1" applyFill="1" applyBorder="1" applyAlignment="1">
      <alignment horizontal="center" vertical="top" wrapText="1"/>
    </xf>
    <xf numFmtId="164" fontId="1" fillId="4" borderId="10" xfId="0" applyNumberFormat="1" applyFont="1" applyFill="1" applyBorder="1" applyAlignment="1">
      <alignment horizontal="center" vertical="top" wrapText="1"/>
    </xf>
    <xf numFmtId="164" fontId="1" fillId="4" borderId="48" xfId="0" applyNumberFormat="1" applyFont="1" applyFill="1" applyBorder="1" applyAlignment="1">
      <alignment horizontal="center" vertical="top" wrapText="1"/>
    </xf>
    <xf numFmtId="164" fontId="1" fillId="4" borderId="5" xfId="0" applyNumberFormat="1" applyFont="1" applyFill="1" applyBorder="1" applyAlignment="1">
      <alignment horizontal="center" vertical="top" wrapText="1"/>
    </xf>
    <xf numFmtId="164" fontId="1" fillId="4" borderId="11" xfId="0" applyNumberFormat="1" applyFont="1" applyFill="1" applyBorder="1" applyAlignment="1">
      <alignment horizontal="center" vertical="top" wrapText="1"/>
    </xf>
    <xf numFmtId="164" fontId="1" fillId="4" borderId="49" xfId="0" applyNumberFormat="1" applyFont="1" applyFill="1" applyBorder="1" applyAlignment="1">
      <alignment horizontal="center" vertical="top" wrapText="1"/>
    </xf>
    <xf numFmtId="0" fontId="1" fillId="4" borderId="32" xfId="0" applyFont="1" applyFill="1" applyBorder="1" applyAlignment="1">
      <alignment horizontal="left" vertical="top" wrapText="1"/>
    </xf>
    <xf numFmtId="0" fontId="1" fillId="4" borderId="18" xfId="0" applyFont="1" applyFill="1" applyBorder="1" applyAlignment="1">
      <alignment horizontal="left" vertical="top" wrapText="1"/>
    </xf>
    <xf numFmtId="164" fontId="23" fillId="0" borderId="51" xfId="0" applyNumberFormat="1" applyFont="1" applyBorder="1" applyAlignment="1">
      <alignment horizontal="center" vertical="center" wrapText="1"/>
    </xf>
    <xf numFmtId="164" fontId="23" fillId="0" borderId="10" xfId="0" applyNumberFormat="1" applyFont="1" applyBorder="1" applyAlignment="1">
      <alignment horizontal="center" vertical="center" wrapText="1"/>
    </xf>
    <xf numFmtId="164" fontId="23" fillId="0" borderId="48" xfId="0" applyNumberFormat="1" applyFont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center" vertical="top" wrapText="1"/>
    </xf>
    <xf numFmtId="0" fontId="4" fillId="4" borderId="32" xfId="0" applyFont="1" applyFill="1" applyBorder="1" applyAlignment="1">
      <alignment horizontal="left" vertical="top" wrapText="1"/>
    </xf>
    <xf numFmtId="0" fontId="4" fillId="4" borderId="12" xfId="0" applyFont="1" applyFill="1" applyBorder="1" applyAlignment="1">
      <alignment horizontal="left" vertical="top" wrapText="1"/>
    </xf>
    <xf numFmtId="0" fontId="4" fillId="4" borderId="18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center"/>
    </xf>
    <xf numFmtId="165" fontId="1" fillId="10" borderId="32" xfId="1" applyNumberFormat="1" applyFont="1" applyFill="1" applyBorder="1" applyAlignment="1">
      <alignment horizontal="left" vertical="top" wrapText="1"/>
    </xf>
    <xf numFmtId="165" fontId="1" fillId="10" borderId="12" xfId="1" applyNumberFormat="1" applyFont="1" applyFill="1" applyBorder="1" applyAlignment="1">
      <alignment horizontal="left" vertical="top" wrapText="1"/>
    </xf>
    <xf numFmtId="165" fontId="1" fillId="10" borderId="47" xfId="1" applyNumberFormat="1" applyFont="1" applyFill="1" applyBorder="1" applyAlignment="1">
      <alignment horizontal="left" vertical="top" wrapText="1"/>
    </xf>
    <xf numFmtId="164" fontId="1" fillId="4" borderId="32" xfId="0" applyNumberFormat="1" applyFont="1" applyFill="1" applyBorder="1" applyAlignment="1">
      <alignment horizontal="center" vertical="top"/>
    </xf>
    <xf numFmtId="165" fontId="1" fillId="4" borderId="10" xfId="0" applyNumberFormat="1" applyFont="1" applyFill="1" applyBorder="1" applyAlignment="1">
      <alignment horizontal="left" vertical="top" wrapText="1"/>
    </xf>
    <xf numFmtId="165" fontId="3" fillId="4" borderId="33" xfId="0" applyNumberFormat="1" applyFont="1" applyFill="1" applyBorder="1" applyAlignment="1">
      <alignment horizontal="left" vertical="top" wrapText="1"/>
    </xf>
    <xf numFmtId="3" fontId="17" fillId="4" borderId="52" xfId="0" applyNumberFormat="1" applyFont="1" applyFill="1" applyBorder="1" applyAlignment="1">
      <alignment horizontal="center" vertical="top" wrapText="1"/>
    </xf>
    <xf numFmtId="3" fontId="17" fillId="4" borderId="11" xfId="0" applyNumberFormat="1" applyFont="1" applyFill="1" applyBorder="1" applyAlignment="1">
      <alignment horizontal="center" vertical="top" wrapText="1"/>
    </xf>
    <xf numFmtId="3" fontId="17" fillId="4" borderId="49" xfId="0" applyNumberFormat="1" applyFont="1" applyFill="1" applyBorder="1" applyAlignment="1">
      <alignment horizontal="center" vertical="top" wrapText="1"/>
    </xf>
    <xf numFmtId="0" fontId="1" fillId="4" borderId="32" xfId="0" applyFont="1" applyFill="1" applyBorder="1" applyAlignment="1">
      <alignment horizontal="center" vertical="top"/>
    </xf>
    <xf numFmtId="0" fontId="1" fillId="4" borderId="47" xfId="0" applyFont="1" applyFill="1" applyBorder="1" applyAlignment="1">
      <alignment horizontal="center" vertical="top"/>
    </xf>
    <xf numFmtId="164" fontId="1" fillId="12" borderId="64" xfId="0" applyNumberFormat="1" applyFont="1" applyFill="1" applyBorder="1" applyAlignment="1">
      <alignment horizontal="center" vertical="top"/>
    </xf>
    <xf numFmtId="164" fontId="1" fillId="12" borderId="51" xfId="0" applyNumberFormat="1" applyFont="1" applyFill="1" applyBorder="1" applyAlignment="1">
      <alignment horizontal="center" vertical="top"/>
    </xf>
    <xf numFmtId="164" fontId="1" fillId="12" borderId="52" xfId="0" applyNumberFormat="1" applyFont="1" applyFill="1" applyBorder="1" applyAlignment="1">
      <alignment horizontal="center" vertical="top"/>
    </xf>
    <xf numFmtId="164" fontId="1" fillId="12" borderId="49" xfId="0" applyNumberFormat="1" applyFont="1" applyFill="1" applyBorder="1" applyAlignment="1">
      <alignment horizontal="center" vertical="top"/>
    </xf>
    <xf numFmtId="165" fontId="3" fillId="0" borderId="10" xfId="0" applyNumberFormat="1" applyFont="1" applyFill="1" applyBorder="1" applyAlignment="1">
      <alignment horizontal="center" vertical="top" wrapText="1"/>
    </xf>
    <xf numFmtId="165" fontId="3" fillId="0" borderId="48" xfId="0" applyNumberFormat="1" applyFont="1" applyFill="1" applyBorder="1" applyAlignment="1">
      <alignment horizontal="center" vertical="top" wrapText="1"/>
    </xf>
    <xf numFmtId="49" fontId="1" fillId="4" borderId="0" xfId="0" applyNumberFormat="1" applyFont="1" applyFill="1" applyBorder="1" applyAlignment="1">
      <alignment horizontal="left" vertical="top"/>
    </xf>
    <xf numFmtId="165" fontId="5" fillId="2" borderId="20" xfId="0" applyNumberFormat="1" applyFont="1" applyFill="1" applyBorder="1" applyAlignment="1">
      <alignment vertical="center" wrapText="1"/>
    </xf>
    <xf numFmtId="165" fontId="5" fillId="2" borderId="21" xfId="0" applyNumberFormat="1" applyFont="1" applyFill="1" applyBorder="1" applyAlignment="1">
      <alignment vertical="center" wrapText="1"/>
    </xf>
    <xf numFmtId="165" fontId="5" fillId="2" borderId="22" xfId="0" applyNumberFormat="1" applyFont="1" applyFill="1" applyBorder="1" applyAlignment="1">
      <alignment vertical="center" wrapText="1"/>
    </xf>
    <xf numFmtId="165" fontId="5" fillId="8" borderId="21" xfId="0" applyNumberFormat="1" applyFont="1" applyFill="1" applyBorder="1" applyAlignment="1">
      <alignment vertical="top"/>
    </xf>
    <xf numFmtId="165" fontId="5" fillId="8" borderId="22" xfId="0" applyNumberFormat="1" applyFont="1" applyFill="1" applyBorder="1" applyAlignment="1">
      <alignment vertical="top"/>
    </xf>
    <xf numFmtId="165" fontId="5" fillId="7" borderId="21" xfId="0" applyNumberFormat="1" applyFont="1" applyFill="1" applyBorder="1" applyAlignment="1">
      <alignment vertical="top"/>
    </xf>
    <xf numFmtId="165" fontId="5" fillId="7" borderId="22" xfId="0" applyNumberFormat="1" applyFont="1" applyFill="1" applyBorder="1" applyAlignment="1">
      <alignment vertical="top"/>
    </xf>
    <xf numFmtId="1" fontId="1" fillId="10" borderId="51" xfId="1" applyNumberFormat="1" applyFont="1" applyFill="1" applyBorder="1" applyAlignment="1">
      <alignment horizontal="center" vertical="top"/>
    </xf>
    <xf numFmtId="1" fontId="1" fillId="10" borderId="10" xfId="1" applyNumberFormat="1" applyFont="1" applyFill="1" applyBorder="1" applyAlignment="1">
      <alignment horizontal="center" vertical="top"/>
    </xf>
    <xf numFmtId="164" fontId="1" fillId="12" borderId="52" xfId="0" applyNumberFormat="1" applyFont="1" applyFill="1" applyBorder="1" applyAlignment="1">
      <alignment horizontal="center" vertical="top" wrapText="1"/>
    </xf>
    <xf numFmtId="164" fontId="1" fillId="12" borderId="49" xfId="0" applyNumberFormat="1" applyFont="1" applyFill="1" applyBorder="1" applyAlignment="1">
      <alignment horizontal="center" vertical="top" wrapText="1"/>
    </xf>
    <xf numFmtId="167" fontId="1" fillId="10" borderId="32" xfId="1" applyNumberFormat="1" applyFont="1" applyFill="1" applyBorder="1" applyAlignment="1">
      <alignment horizontal="left" vertical="top" wrapText="1"/>
    </xf>
    <xf numFmtId="167" fontId="1" fillId="10" borderId="12" xfId="1" applyNumberFormat="1" applyFont="1" applyFill="1" applyBorder="1" applyAlignment="1">
      <alignment horizontal="left" vertical="top" wrapText="1"/>
    </xf>
    <xf numFmtId="164" fontId="1" fillId="12" borderId="64" xfId="0" applyNumberFormat="1" applyFont="1" applyFill="1" applyBorder="1" applyAlignment="1">
      <alignment horizontal="center" vertical="top" wrapText="1"/>
    </xf>
    <xf numFmtId="164" fontId="1" fillId="12" borderId="65" xfId="0" applyNumberFormat="1" applyFont="1" applyFill="1" applyBorder="1" applyAlignment="1">
      <alignment horizontal="center" vertical="top" wrapText="1"/>
    </xf>
    <xf numFmtId="164" fontId="1" fillId="12" borderId="51" xfId="0" applyNumberFormat="1" applyFont="1" applyFill="1" applyBorder="1" applyAlignment="1">
      <alignment horizontal="center" vertical="top" wrapText="1"/>
    </xf>
    <xf numFmtId="164" fontId="1" fillId="12" borderId="48" xfId="0" applyNumberFormat="1" applyFont="1" applyFill="1" applyBorder="1" applyAlignment="1">
      <alignment horizontal="center" vertical="top" wrapText="1"/>
    </xf>
    <xf numFmtId="1" fontId="1" fillId="10" borderId="32" xfId="1" applyNumberFormat="1" applyFont="1" applyFill="1" applyBorder="1" applyAlignment="1">
      <alignment horizontal="center" vertical="top"/>
    </xf>
    <xf numFmtId="1" fontId="1" fillId="10" borderId="12" xfId="1" applyNumberFormat="1" applyFont="1" applyFill="1" applyBorder="1" applyAlignment="1">
      <alignment horizontal="center" vertical="top"/>
    </xf>
    <xf numFmtId="1" fontId="1" fillId="10" borderId="47" xfId="1" applyNumberFormat="1" applyFont="1" applyFill="1" applyBorder="1" applyAlignment="1">
      <alignment horizontal="center" vertical="top"/>
    </xf>
    <xf numFmtId="1" fontId="1" fillId="10" borderId="31" xfId="1" applyNumberFormat="1" applyFont="1" applyFill="1" applyBorder="1" applyAlignment="1">
      <alignment horizontal="center" vertical="top"/>
    </xf>
    <xf numFmtId="1" fontId="1" fillId="10" borderId="29" xfId="1" applyNumberFormat="1" applyFont="1" applyFill="1" applyBorder="1" applyAlignment="1">
      <alignment horizontal="center" vertical="top"/>
    </xf>
    <xf numFmtId="1" fontId="1" fillId="10" borderId="36" xfId="1" applyNumberFormat="1" applyFont="1" applyFill="1" applyBorder="1" applyAlignment="1">
      <alignment horizontal="center" vertical="top"/>
    </xf>
    <xf numFmtId="1" fontId="1" fillId="10" borderId="16" xfId="1" applyNumberFormat="1" applyFont="1" applyFill="1" applyBorder="1" applyAlignment="1">
      <alignment horizontal="center" vertical="top"/>
    </xf>
    <xf numFmtId="1" fontId="1" fillId="10" borderId="54" xfId="1" applyNumberFormat="1" applyFont="1" applyFill="1" applyBorder="1" applyAlignment="1">
      <alignment horizontal="center" vertical="top"/>
    </xf>
    <xf numFmtId="165" fontId="1" fillId="4" borderId="66" xfId="0" applyNumberFormat="1" applyFont="1" applyFill="1" applyBorder="1" applyAlignment="1">
      <alignment horizontal="left" vertical="top" wrapText="1"/>
    </xf>
    <xf numFmtId="165" fontId="1" fillId="4" borderId="0" xfId="0" applyNumberFormat="1" applyFont="1" applyFill="1" applyBorder="1" applyAlignment="1">
      <alignment horizontal="left" vertical="top" wrapText="1"/>
    </xf>
    <xf numFmtId="165" fontId="1" fillId="4" borderId="68" xfId="0" applyNumberFormat="1" applyFont="1" applyFill="1" applyBorder="1" applyAlignment="1">
      <alignment horizontal="left" vertical="top" wrapText="1"/>
    </xf>
    <xf numFmtId="164" fontId="1" fillId="12" borderId="10" xfId="0" applyNumberFormat="1" applyFont="1" applyFill="1" applyBorder="1" applyAlignment="1">
      <alignment horizontal="center" vertical="top"/>
    </xf>
    <xf numFmtId="164" fontId="1" fillId="12" borderId="11" xfId="0" applyNumberFormat="1" applyFont="1" applyFill="1" applyBorder="1" applyAlignment="1">
      <alignment horizontal="center" vertical="top"/>
    </xf>
    <xf numFmtId="0" fontId="5" fillId="5" borderId="43" xfId="0" applyFont="1" applyFill="1" applyBorder="1" applyAlignment="1">
      <alignment horizontal="right" vertical="top" wrapText="1"/>
    </xf>
    <xf numFmtId="0" fontId="5" fillId="5" borderId="37" xfId="0" applyFont="1" applyFill="1" applyBorder="1" applyAlignment="1">
      <alignment horizontal="right" vertical="top" wrapText="1"/>
    </xf>
    <xf numFmtId="0" fontId="5" fillId="5" borderId="60" xfId="0" applyFont="1" applyFill="1" applyBorder="1" applyAlignment="1">
      <alignment horizontal="right" vertical="top" wrapText="1"/>
    </xf>
    <xf numFmtId="0" fontId="4" fillId="0" borderId="53" xfId="0" applyFont="1" applyBorder="1" applyAlignment="1">
      <alignment horizontal="left" vertical="top" wrapText="1"/>
    </xf>
    <xf numFmtId="0" fontId="4" fillId="0" borderId="61" xfId="0" applyFont="1" applyBorder="1" applyAlignment="1">
      <alignment horizontal="left" vertical="top" wrapText="1"/>
    </xf>
    <xf numFmtId="0" fontId="4" fillId="0" borderId="59" xfId="0" applyFont="1" applyBorder="1" applyAlignment="1">
      <alignment horizontal="left" vertical="top" wrapText="1"/>
    </xf>
    <xf numFmtId="49" fontId="5" fillId="7" borderId="57" xfId="0" applyNumberFormat="1" applyFont="1" applyFill="1" applyBorder="1" applyAlignment="1">
      <alignment horizontal="right" vertical="top"/>
    </xf>
    <xf numFmtId="49" fontId="5" fillId="7" borderId="21" xfId="0" applyNumberFormat="1" applyFont="1" applyFill="1" applyBorder="1" applyAlignment="1">
      <alignment horizontal="right" vertical="top"/>
    </xf>
    <xf numFmtId="49" fontId="5" fillId="7" borderId="22" xfId="0" applyNumberFormat="1" applyFont="1" applyFill="1" applyBorder="1" applyAlignment="1">
      <alignment horizontal="right" vertical="top"/>
    </xf>
    <xf numFmtId="165" fontId="5" fillId="8" borderId="57" xfId="0" applyNumberFormat="1" applyFont="1" applyFill="1" applyBorder="1" applyAlignment="1">
      <alignment horizontal="right" vertical="top"/>
    </xf>
    <xf numFmtId="165" fontId="5" fillId="8" borderId="21" xfId="0" applyNumberFormat="1" applyFont="1" applyFill="1" applyBorder="1" applyAlignment="1">
      <alignment horizontal="right" vertical="top"/>
    </xf>
    <xf numFmtId="165" fontId="5" fillId="8" borderId="22" xfId="0" applyNumberFormat="1" applyFont="1" applyFill="1" applyBorder="1" applyAlignment="1">
      <alignment horizontal="right" vertical="top"/>
    </xf>
    <xf numFmtId="49" fontId="5" fillId="2" borderId="57" xfId="0" applyNumberFormat="1" applyFont="1" applyFill="1" applyBorder="1" applyAlignment="1">
      <alignment horizontal="right" vertical="top" wrapText="1"/>
    </xf>
    <xf numFmtId="49" fontId="5" fillId="2" borderId="21" xfId="0" applyNumberFormat="1" applyFont="1" applyFill="1" applyBorder="1" applyAlignment="1">
      <alignment horizontal="right" vertical="top" wrapText="1"/>
    </xf>
    <xf numFmtId="49" fontId="5" fillId="2" borderId="22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9" fontId="1" fillId="3" borderId="10" xfId="0" applyNumberFormat="1" applyFont="1" applyFill="1" applyBorder="1" applyAlignment="1">
      <alignment horizontal="center" vertical="top"/>
    </xf>
    <xf numFmtId="49" fontId="1" fillId="3" borderId="16" xfId="0" applyNumberFormat="1" applyFont="1" applyFill="1" applyBorder="1" applyAlignment="1">
      <alignment horizontal="center" vertical="top"/>
    </xf>
    <xf numFmtId="49" fontId="3" fillId="3" borderId="38" xfId="0" applyNumberFormat="1" applyFont="1" applyFill="1" applyBorder="1" applyAlignment="1">
      <alignment horizontal="center" vertical="top"/>
    </xf>
    <xf numFmtId="49" fontId="3" fillId="3" borderId="25" xfId="0" applyNumberFormat="1" applyFont="1" applyFill="1" applyBorder="1" applyAlignment="1">
      <alignment horizontal="center" vertical="top"/>
    </xf>
    <xf numFmtId="0" fontId="3" fillId="4" borderId="38" xfId="0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horizontal="center" vertical="top" wrapText="1"/>
    </xf>
    <xf numFmtId="0" fontId="3" fillId="4" borderId="53" xfId="0" applyFont="1" applyFill="1" applyBorder="1" applyAlignment="1">
      <alignment horizontal="left" vertical="top" wrapText="1"/>
    </xf>
    <xf numFmtId="0" fontId="3" fillId="4" borderId="61" xfId="0" applyFont="1" applyFill="1" applyBorder="1" applyAlignment="1">
      <alignment horizontal="left" vertical="top" wrapText="1"/>
    </xf>
    <xf numFmtId="0" fontId="4" fillId="5" borderId="53" xfId="0" applyFont="1" applyFill="1" applyBorder="1" applyAlignment="1">
      <alignment horizontal="left" vertical="top" wrapText="1"/>
    </xf>
    <xf numFmtId="0" fontId="4" fillId="5" borderId="61" xfId="0" applyFont="1" applyFill="1" applyBorder="1" applyAlignment="1">
      <alignment horizontal="left" vertical="top" wrapText="1"/>
    </xf>
    <xf numFmtId="0" fontId="4" fillId="5" borderId="59" xfId="0" applyFont="1" applyFill="1" applyBorder="1" applyAlignment="1">
      <alignment horizontal="left" vertical="top" wrapText="1"/>
    </xf>
    <xf numFmtId="0" fontId="3" fillId="4" borderId="59" xfId="0" applyFont="1" applyFill="1" applyBorder="1" applyAlignment="1">
      <alignment horizontal="left" vertical="top" wrapText="1"/>
    </xf>
    <xf numFmtId="0" fontId="5" fillId="7" borderId="53" xfId="0" applyFont="1" applyFill="1" applyBorder="1" applyAlignment="1">
      <alignment horizontal="right" vertical="top" wrapText="1"/>
    </xf>
    <xf numFmtId="0" fontId="5" fillId="7" borderId="61" xfId="0" applyFont="1" applyFill="1" applyBorder="1" applyAlignment="1">
      <alignment horizontal="right" vertical="top" wrapText="1"/>
    </xf>
    <xf numFmtId="0" fontId="5" fillId="7" borderId="59" xfId="0" applyFont="1" applyFill="1" applyBorder="1" applyAlignment="1">
      <alignment horizontal="right" vertical="top" wrapText="1"/>
    </xf>
    <xf numFmtId="0" fontId="5" fillId="5" borderId="53" xfId="0" applyFont="1" applyFill="1" applyBorder="1" applyAlignment="1">
      <alignment horizontal="right" vertical="top" wrapText="1"/>
    </xf>
    <xf numFmtId="0" fontId="5" fillId="5" borderId="61" xfId="0" applyFont="1" applyFill="1" applyBorder="1" applyAlignment="1">
      <alignment horizontal="right" vertical="top" wrapText="1"/>
    </xf>
    <xf numFmtId="0" fontId="5" fillId="5" borderId="59" xfId="0" applyFont="1" applyFill="1" applyBorder="1" applyAlignment="1">
      <alignment horizontal="right" vertical="top" wrapText="1"/>
    </xf>
    <xf numFmtId="49" fontId="3" fillId="8" borderId="34" xfId="0" applyNumberFormat="1" applyFont="1" applyFill="1" applyBorder="1" applyAlignment="1">
      <alignment horizontal="center" vertical="top"/>
    </xf>
    <xf numFmtId="49" fontId="3" fillId="8" borderId="29" xfId="0" applyNumberFormat="1" applyFont="1" applyFill="1" applyBorder="1" applyAlignment="1">
      <alignment horizontal="center" vertical="top"/>
    </xf>
    <xf numFmtId="49" fontId="3" fillId="8" borderId="31" xfId="0" applyNumberFormat="1" applyFont="1" applyFill="1" applyBorder="1" applyAlignment="1">
      <alignment horizontal="center" vertical="top"/>
    </xf>
    <xf numFmtId="49" fontId="3" fillId="8" borderId="14" xfId="0" applyNumberFormat="1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left" vertical="top" wrapText="1"/>
    </xf>
    <xf numFmtId="3" fontId="8" fillId="0" borderId="0" xfId="0" applyNumberFormat="1" applyFont="1" applyAlignment="1">
      <alignment horizontal="right" vertical="top" wrapText="1"/>
    </xf>
    <xf numFmtId="0" fontId="1" fillId="0" borderId="28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top" wrapText="1"/>
    </xf>
    <xf numFmtId="0" fontId="1" fillId="4" borderId="10" xfId="0" applyFont="1" applyFill="1" applyBorder="1" applyAlignment="1">
      <alignment horizontal="left" vertical="top" wrapText="1"/>
    </xf>
    <xf numFmtId="49" fontId="1" fillId="4" borderId="17" xfId="0" applyNumberFormat="1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 vertical="top" wrapText="1"/>
    </xf>
    <xf numFmtId="0" fontId="1" fillId="3" borderId="18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49" fontId="3" fillId="3" borderId="30" xfId="0" applyNumberFormat="1" applyFont="1" applyFill="1" applyBorder="1" applyAlignment="1">
      <alignment horizontal="center" vertical="top"/>
    </xf>
    <xf numFmtId="164" fontId="1" fillId="4" borderId="70" xfId="0" applyNumberFormat="1" applyFont="1" applyFill="1" applyBorder="1" applyAlignment="1">
      <alignment horizontal="center" vertical="top"/>
    </xf>
    <xf numFmtId="164" fontId="1" fillId="4" borderId="69" xfId="0" applyNumberFormat="1" applyFont="1" applyFill="1" applyBorder="1" applyAlignment="1">
      <alignment horizontal="center" vertical="top"/>
    </xf>
    <xf numFmtId="164" fontId="23" fillId="4" borderId="31" xfId="0" applyNumberFormat="1" applyFont="1" applyFill="1" applyBorder="1" applyAlignment="1">
      <alignment horizontal="center" vertical="top"/>
    </xf>
    <xf numFmtId="164" fontId="23" fillId="4" borderId="34" xfId="0" applyNumberFormat="1" applyFont="1" applyFill="1" applyBorder="1" applyAlignment="1">
      <alignment horizontal="center" vertical="top"/>
    </xf>
    <xf numFmtId="0" fontId="5" fillId="7" borderId="28" xfId="0" applyFont="1" applyFill="1" applyBorder="1" applyAlignment="1">
      <alignment horizontal="right" vertical="top" wrapText="1"/>
    </xf>
    <xf numFmtId="0" fontId="5" fillId="7" borderId="67" xfId="0" applyFont="1" applyFill="1" applyBorder="1" applyAlignment="1">
      <alignment horizontal="right" vertical="top" wrapText="1"/>
    </xf>
    <xf numFmtId="0" fontId="5" fillId="7" borderId="58" xfId="0" applyFont="1" applyFill="1" applyBorder="1" applyAlignment="1">
      <alignment horizontal="right" vertical="top" wrapText="1"/>
    </xf>
    <xf numFmtId="0" fontId="3" fillId="8" borderId="68" xfId="0" applyFont="1" applyFill="1" applyBorder="1" applyAlignment="1">
      <alignment vertical="top"/>
    </xf>
    <xf numFmtId="0" fontId="3" fillId="8" borderId="69" xfId="0" applyFont="1" applyFill="1" applyBorder="1" applyAlignment="1">
      <alignment vertical="top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49" fontId="3" fillId="2" borderId="62" xfId="0" applyNumberFormat="1" applyFont="1" applyFill="1" applyBorder="1" applyAlignment="1">
      <alignment horizontal="center" vertical="top"/>
    </xf>
    <xf numFmtId="49" fontId="3" fillId="2" borderId="30" xfId="0" applyNumberFormat="1" applyFont="1" applyFill="1" applyBorder="1" applyAlignment="1">
      <alignment horizontal="center" vertical="top"/>
    </xf>
    <xf numFmtId="49" fontId="3" fillId="2" borderId="33" xfId="0" applyNumberFormat="1" applyFont="1" applyFill="1" applyBorder="1" applyAlignment="1">
      <alignment horizontal="center" vertical="top"/>
    </xf>
    <xf numFmtId="49" fontId="3" fillId="2" borderId="35" xfId="0" applyNumberFormat="1" applyFont="1" applyFill="1" applyBorder="1" applyAlignment="1">
      <alignment horizontal="center" vertical="top"/>
    </xf>
    <xf numFmtId="49" fontId="3" fillId="3" borderId="62" xfId="0" applyNumberFormat="1" applyFont="1" applyFill="1" applyBorder="1" applyAlignment="1">
      <alignment horizontal="center" vertical="top"/>
    </xf>
    <xf numFmtId="49" fontId="3" fillId="3" borderId="33" xfId="0" applyNumberFormat="1" applyFont="1" applyFill="1" applyBorder="1" applyAlignment="1">
      <alignment horizontal="center" vertical="top"/>
    </xf>
    <xf numFmtId="49" fontId="3" fillId="3" borderId="35" xfId="0" applyNumberFormat="1" applyFont="1" applyFill="1" applyBorder="1" applyAlignment="1">
      <alignment horizontal="center" vertical="top"/>
    </xf>
    <xf numFmtId="164" fontId="1" fillId="4" borderId="10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3" fillId="4" borderId="30" xfId="0" applyFont="1" applyFill="1" applyBorder="1" applyAlignment="1">
      <alignment horizontal="left" vertical="top" wrapText="1"/>
    </xf>
    <xf numFmtId="0" fontId="1" fillId="4" borderId="16" xfId="0" applyFont="1" applyFill="1" applyBorder="1" applyAlignment="1">
      <alignment horizontal="left" vertical="top" wrapText="1"/>
    </xf>
    <xf numFmtId="49" fontId="3" fillId="4" borderId="4" xfId="0" applyNumberFormat="1" applyFont="1" applyFill="1" applyBorder="1" applyAlignment="1">
      <alignment horizontal="center" vertical="top"/>
    </xf>
    <xf numFmtId="49" fontId="3" fillId="4" borderId="10" xfId="0" applyNumberFormat="1" applyFont="1" applyFill="1" applyBorder="1" applyAlignment="1">
      <alignment horizontal="center" vertical="top"/>
    </xf>
    <xf numFmtId="49" fontId="3" fillId="4" borderId="16" xfId="0" applyNumberFormat="1" applyFont="1" applyFill="1" applyBorder="1" applyAlignment="1">
      <alignment horizontal="center" vertical="top"/>
    </xf>
    <xf numFmtId="49" fontId="1" fillId="4" borderId="10" xfId="0" applyNumberFormat="1" applyFont="1" applyFill="1" applyBorder="1" applyAlignment="1">
      <alignment horizontal="center" vertical="top"/>
    </xf>
    <xf numFmtId="49" fontId="1" fillId="4" borderId="16" xfId="0" applyNumberFormat="1" applyFont="1" applyFill="1" applyBorder="1" applyAlignment="1">
      <alignment horizontal="center" vertical="top"/>
    </xf>
    <xf numFmtId="49" fontId="3" fillId="2" borderId="57" xfId="0" applyNumberFormat="1" applyFont="1" applyFill="1" applyBorder="1" applyAlignment="1">
      <alignment horizontal="right" vertical="top"/>
    </xf>
    <xf numFmtId="49" fontId="3" fillId="2" borderId="21" xfId="0" applyNumberFormat="1" applyFont="1" applyFill="1" applyBorder="1" applyAlignment="1">
      <alignment horizontal="right" vertical="top"/>
    </xf>
    <xf numFmtId="49" fontId="3" fillId="2" borderId="22" xfId="0" applyNumberFormat="1" applyFont="1" applyFill="1" applyBorder="1" applyAlignment="1">
      <alignment horizontal="right" vertical="top"/>
    </xf>
    <xf numFmtId="49" fontId="1" fillId="0" borderId="52" xfId="0" applyNumberFormat="1" applyFont="1" applyFill="1" applyBorder="1" applyAlignment="1">
      <alignment horizontal="center" vertical="top"/>
    </xf>
    <xf numFmtId="49" fontId="1" fillId="0" borderId="11" xfId="0" applyNumberFormat="1" applyFont="1" applyFill="1" applyBorder="1" applyAlignment="1">
      <alignment horizontal="center" vertical="top"/>
    </xf>
    <xf numFmtId="49" fontId="1" fillId="0" borderId="17" xfId="0" applyNumberFormat="1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 wrapText="1"/>
    </xf>
    <xf numFmtId="0" fontId="1" fillId="4" borderId="18" xfId="0" applyFont="1" applyFill="1" applyBorder="1" applyAlignment="1">
      <alignment horizontal="center" vertical="top" wrapText="1"/>
    </xf>
    <xf numFmtId="164" fontId="1" fillId="12" borderId="5" xfId="0" applyNumberFormat="1" applyFont="1" applyFill="1" applyBorder="1" applyAlignment="1">
      <alignment horizontal="center" vertical="top"/>
    </xf>
    <xf numFmtId="164" fontId="1" fillId="4" borderId="11" xfId="0" applyNumberFormat="1" applyFont="1" applyFill="1" applyBorder="1" applyAlignment="1">
      <alignment horizontal="center" vertical="top"/>
    </xf>
    <xf numFmtId="1" fontId="1" fillId="4" borderId="51" xfId="0" applyNumberFormat="1" applyFont="1" applyFill="1" applyBorder="1" applyAlignment="1">
      <alignment horizontal="center" vertical="top" wrapText="1"/>
    </xf>
    <xf numFmtId="1" fontId="1" fillId="4" borderId="48" xfId="0" applyNumberFormat="1" applyFont="1" applyFill="1" applyBorder="1" applyAlignment="1">
      <alignment horizontal="center" vertical="top" wrapText="1"/>
    </xf>
    <xf numFmtId="0" fontId="4" fillId="4" borderId="44" xfId="0" applyFont="1" applyFill="1" applyBorder="1" applyAlignment="1">
      <alignment horizontal="center" vertical="top" wrapText="1"/>
    </xf>
    <xf numFmtId="0" fontId="4" fillId="4" borderId="46" xfId="0" applyFont="1" applyFill="1" applyBorder="1" applyAlignment="1">
      <alignment horizontal="center" vertical="top" wrapText="1"/>
    </xf>
    <xf numFmtId="0" fontId="1" fillId="4" borderId="62" xfId="0" applyFont="1" applyFill="1" applyBorder="1" applyAlignment="1">
      <alignment horizontal="left" vertical="top" wrapText="1"/>
    </xf>
    <xf numFmtId="164" fontId="1" fillId="4" borderId="52" xfId="0" applyNumberFormat="1" applyFont="1" applyFill="1" applyBorder="1" applyAlignment="1">
      <alignment horizontal="center" vertical="top"/>
    </xf>
    <xf numFmtId="0" fontId="4" fillId="4" borderId="63" xfId="0" applyFont="1" applyFill="1" applyBorder="1" applyAlignment="1">
      <alignment horizontal="center" vertical="top" wrapText="1"/>
    </xf>
    <xf numFmtId="0" fontId="4" fillId="4" borderId="45" xfId="0" applyFont="1" applyFill="1" applyBorder="1" applyAlignment="1">
      <alignment horizontal="center" vertical="top" wrapText="1"/>
    </xf>
    <xf numFmtId="0" fontId="4" fillId="4" borderId="78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48" xfId="0" applyFont="1" applyFill="1" applyBorder="1" applyAlignment="1">
      <alignment horizontal="left" vertical="top" wrapText="1"/>
    </xf>
    <xf numFmtId="0" fontId="1" fillId="4" borderId="51" xfId="0" applyFont="1" applyFill="1" applyBorder="1" applyAlignment="1">
      <alignment horizontal="left" vertical="top" wrapText="1"/>
    </xf>
    <xf numFmtId="0" fontId="1" fillId="4" borderId="48" xfId="0" applyFont="1" applyFill="1" applyBorder="1" applyAlignment="1">
      <alignment horizontal="left" vertical="top" wrapText="1"/>
    </xf>
    <xf numFmtId="49" fontId="1" fillId="4" borderId="6" xfId="0" applyNumberFormat="1" applyFont="1" applyFill="1" applyBorder="1" applyAlignment="1">
      <alignment horizontal="center" vertical="top"/>
    </xf>
    <xf numFmtId="49" fontId="1" fillId="4" borderId="47" xfId="0" applyNumberFormat="1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 wrapText="1"/>
    </xf>
    <xf numFmtId="0" fontId="1" fillId="4" borderId="48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left" vertical="top" wrapText="1"/>
    </xf>
    <xf numFmtId="0" fontId="1" fillId="4" borderId="46" xfId="0" applyFont="1" applyFill="1" applyBorder="1" applyAlignment="1">
      <alignment horizontal="center" vertical="top" wrapText="1"/>
    </xf>
    <xf numFmtId="0" fontId="1" fillId="4" borderId="69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vertical="top" wrapText="1"/>
    </xf>
    <xf numFmtId="0" fontId="1" fillId="4" borderId="17" xfId="0" applyFont="1" applyFill="1" applyBorder="1" applyAlignment="1">
      <alignment horizontal="center" vertical="top" wrapText="1"/>
    </xf>
    <xf numFmtId="0" fontId="4" fillId="0" borderId="70" xfId="0" applyFont="1" applyFill="1" applyBorder="1" applyAlignment="1">
      <alignment horizontal="center" vertical="top" wrapText="1"/>
    </xf>
    <xf numFmtId="0" fontId="4" fillId="0" borderId="54" xfId="0" applyFont="1" applyFill="1" applyBorder="1" applyAlignment="1">
      <alignment horizontal="center" vertical="top" wrapText="1"/>
    </xf>
    <xf numFmtId="49" fontId="1" fillId="0" borderId="32" xfId="0" applyNumberFormat="1" applyFont="1" applyFill="1" applyBorder="1" applyAlignment="1">
      <alignment horizontal="center" vertical="top"/>
    </xf>
    <xf numFmtId="49" fontId="1" fillId="0" borderId="12" xfId="0" applyNumberFormat="1" applyFont="1" applyFill="1" applyBorder="1" applyAlignment="1">
      <alignment horizontal="center" vertical="top"/>
    </xf>
    <xf numFmtId="49" fontId="1" fillId="0" borderId="18" xfId="0" applyNumberFormat="1" applyFont="1" applyFill="1" applyBorder="1" applyAlignment="1">
      <alignment horizontal="center" vertical="top"/>
    </xf>
    <xf numFmtId="49" fontId="1" fillId="0" borderId="31" xfId="0" applyNumberFormat="1" applyFont="1" applyFill="1" applyBorder="1" applyAlignment="1">
      <alignment horizontal="center" vertical="top"/>
    </xf>
    <xf numFmtId="49" fontId="1" fillId="0" borderId="29" xfId="0" applyNumberFormat="1" applyFont="1" applyFill="1" applyBorder="1" applyAlignment="1">
      <alignment horizontal="center" vertical="top"/>
    </xf>
    <xf numFmtId="49" fontId="1" fillId="0" borderId="36" xfId="0" applyNumberFormat="1" applyFont="1" applyFill="1" applyBorder="1" applyAlignment="1">
      <alignment horizontal="center" vertical="top"/>
    </xf>
    <xf numFmtId="49" fontId="1" fillId="0" borderId="51" xfId="0" applyNumberFormat="1" applyFont="1" applyFill="1" applyBorder="1" applyAlignment="1">
      <alignment horizontal="center" vertical="top"/>
    </xf>
    <xf numFmtId="49" fontId="1" fillId="0" borderId="10" xfId="0" applyNumberFormat="1" applyFont="1" applyFill="1" applyBorder="1" applyAlignment="1">
      <alignment horizontal="center" vertical="top"/>
    </xf>
    <xf numFmtId="49" fontId="1" fillId="0" borderId="16" xfId="0" applyNumberFormat="1" applyFont="1" applyFill="1" applyBorder="1" applyAlignment="1">
      <alignment horizontal="center" vertical="top"/>
    </xf>
    <xf numFmtId="0" fontId="1" fillId="4" borderId="27" xfId="0" applyFont="1" applyFill="1" applyBorder="1" applyAlignment="1">
      <alignment horizontal="center" vertical="top" wrapText="1"/>
    </xf>
    <xf numFmtId="0" fontId="1" fillId="4" borderId="29" xfId="0" applyFont="1" applyFill="1" applyBorder="1" applyAlignment="1">
      <alignment horizontal="center" vertical="top" wrapText="1"/>
    </xf>
    <xf numFmtId="0" fontId="1" fillId="4" borderId="36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vertical="top"/>
    </xf>
    <xf numFmtId="49" fontId="3" fillId="2" borderId="22" xfId="0" applyNumberFormat="1" applyFont="1" applyFill="1" applyBorder="1" applyAlignment="1">
      <alignment vertical="top"/>
    </xf>
    <xf numFmtId="0" fontId="1" fillId="4" borderId="45" xfId="0" applyFont="1" applyFill="1" applyBorder="1" applyAlignment="1">
      <alignment horizontal="center" vertical="top" wrapText="1"/>
    </xf>
    <xf numFmtId="0" fontId="1" fillId="4" borderId="6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4" fillId="4" borderId="12" xfId="0" applyFont="1" applyFill="1" applyBorder="1" applyAlignment="1">
      <alignment horizontal="center" vertical="top" wrapText="1"/>
    </xf>
    <xf numFmtId="0" fontId="4" fillId="4" borderId="18" xfId="0" applyFont="1" applyFill="1" applyBorder="1" applyAlignment="1">
      <alignment horizontal="center" vertical="top" wrapText="1"/>
    </xf>
    <xf numFmtId="0" fontId="4" fillId="4" borderId="47" xfId="0" applyFont="1" applyFill="1" applyBorder="1" applyAlignment="1">
      <alignment horizontal="center" vertical="top" wrapText="1"/>
    </xf>
    <xf numFmtId="0" fontId="1" fillId="0" borderId="38" xfId="0" applyFont="1" applyFill="1" applyBorder="1" applyAlignment="1">
      <alignment horizontal="left" vertical="top" wrapText="1"/>
    </xf>
    <xf numFmtId="0" fontId="1" fillId="0" borderId="30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left" vertical="top" wrapText="1"/>
    </xf>
    <xf numFmtId="1" fontId="1" fillId="10" borderId="0" xfId="1" applyNumberFormat="1" applyFont="1" applyFill="1" applyBorder="1" applyAlignment="1">
      <alignment horizontal="left" vertical="top" wrapText="1"/>
    </xf>
    <xf numFmtId="165" fontId="1" fillId="4" borderId="55" xfId="0" applyNumberFormat="1" applyFont="1" applyFill="1" applyBorder="1" applyAlignment="1">
      <alignment horizontal="left" vertical="top" wrapText="1"/>
    </xf>
    <xf numFmtId="165" fontId="1" fillId="4" borderId="30" xfId="0" applyNumberFormat="1" applyFont="1" applyFill="1" applyBorder="1" applyAlignment="1">
      <alignment horizontal="left" vertical="top" wrapText="1"/>
    </xf>
    <xf numFmtId="1" fontId="1" fillId="10" borderId="50" xfId="1" applyNumberFormat="1" applyFont="1" applyFill="1" applyBorder="1" applyAlignment="1">
      <alignment horizontal="center" vertical="top"/>
    </xf>
    <xf numFmtId="1" fontId="1" fillId="10" borderId="42" xfId="1" applyNumberFormat="1" applyFont="1" applyFill="1" applyBorder="1" applyAlignment="1">
      <alignment horizontal="center" vertical="top"/>
    </xf>
    <xf numFmtId="0" fontId="4" fillId="4" borderId="47" xfId="0" applyFont="1" applyFill="1" applyBorder="1" applyAlignment="1">
      <alignment horizontal="left" vertical="top" wrapText="1"/>
    </xf>
    <xf numFmtId="49" fontId="1" fillId="4" borderId="42" xfId="0" applyNumberFormat="1" applyFont="1" applyFill="1" applyBorder="1" applyAlignment="1">
      <alignment horizontal="left" vertical="top" wrapText="1"/>
    </xf>
    <xf numFmtId="164" fontId="3" fillId="2" borderId="21" xfId="0" applyNumberFormat="1" applyFont="1" applyFill="1" applyBorder="1" applyAlignment="1">
      <alignment horizontal="center" vertical="top"/>
    </xf>
    <xf numFmtId="164" fontId="3" fillId="2" borderId="22" xfId="0" applyNumberFormat="1" applyFont="1" applyFill="1" applyBorder="1" applyAlignment="1">
      <alignment horizontal="center" vertical="top"/>
    </xf>
    <xf numFmtId="49" fontId="1" fillId="4" borderId="39" xfId="0" applyNumberFormat="1" applyFont="1" applyFill="1" applyBorder="1" applyAlignment="1">
      <alignment horizontal="left" vertical="top" wrapText="1"/>
    </xf>
    <xf numFmtId="165" fontId="3" fillId="4" borderId="4" xfId="0" applyNumberFormat="1" applyFont="1" applyFill="1" applyBorder="1" applyAlignment="1">
      <alignment horizontal="left" vertical="top" wrapText="1"/>
    </xf>
    <xf numFmtId="165" fontId="3" fillId="4" borderId="10" xfId="0" applyNumberFormat="1" applyFont="1" applyFill="1" applyBorder="1" applyAlignment="1">
      <alignment horizontal="left" vertical="top" wrapText="1"/>
    </xf>
    <xf numFmtId="0" fontId="18" fillId="4" borderId="12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horizontal="center" vertical="center"/>
    </xf>
    <xf numFmtId="164" fontId="18" fillId="4" borderId="29" xfId="0" applyNumberFormat="1" applyFont="1" applyFill="1" applyBorder="1" applyAlignment="1">
      <alignment horizontal="center" vertical="center" wrapText="1"/>
    </xf>
    <xf numFmtId="164" fontId="18" fillId="4" borderId="34" xfId="0" applyNumberFormat="1" applyFont="1" applyFill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center" vertical="center" wrapText="1"/>
    </xf>
    <xf numFmtId="164" fontId="18" fillId="0" borderId="48" xfId="0" applyNumberFormat="1" applyFont="1" applyBorder="1" applyAlignment="1">
      <alignment horizontal="center" vertical="center" wrapText="1"/>
    </xf>
    <xf numFmtId="164" fontId="18" fillId="0" borderId="11" xfId="0" applyNumberFormat="1" applyFont="1" applyBorder="1" applyAlignment="1">
      <alignment horizontal="center" vertical="center" wrapText="1"/>
    </xf>
    <xf numFmtId="164" fontId="18" fillId="0" borderId="49" xfId="0" applyNumberFormat="1" applyFont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top"/>
    </xf>
    <xf numFmtId="164" fontId="18" fillId="4" borderId="29" xfId="0" applyNumberFormat="1" applyFont="1" applyFill="1" applyBorder="1" applyAlignment="1">
      <alignment horizontal="center" vertical="top"/>
    </xf>
    <xf numFmtId="164" fontId="18" fillId="4" borderId="10" xfId="0" applyNumberFormat="1" applyFont="1" applyFill="1" applyBorder="1" applyAlignment="1">
      <alignment horizontal="center" vertical="top"/>
    </xf>
    <xf numFmtId="164" fontId="18" fillId="4" borderId="11" xfId="0" applyNumberFormat="1" applyFont="1" applyFill="1" applyBorder="1" applyAlignment="1">
      <alignment horizontal="center" vertical="top"/>
    </xf>
    <xf numFmtId="0" fontId="3" fillId="8" borderId="55" xfId="0" applyFont="1" applyFill="1" applyBorder="1" applyAlignment="1">
      <alignment horizontal="left" vertical="top"/>
    </xf>
    <xf numFmtId="0" fontId="3" fillId="8" borderId="61" xfId="0" applyFont="1" applyFill="1" applyBorder="1" applyAlignment="1">
      <alignment horizontal="left" vertical="top"/>
    </xf>
    <xf numFmtId="0" fontId="3" fillId="8" borderId="59" xfId="0" applyFont="1" applyFill="1" applyBorder="1" applyAlignment="1">
      <alignment horizontal="left" vertical="top"/>
    </xf>
    <xf numFmtId="0" fontId="3" fillId="7" borderId="41" xfId="0" applyFont="1" applyFill="1" applyBorder="1" applyAlignment="1">
      <alignment horizontal="left" vertical="top" wrapText="1"/>
    </xf>
    <xf numFmtId="0" fontId="3" fillId="7" borderId="68" xfId="0" applyFont="1" applyFill="1" applyBorder="1" applyAlignment="1">
      <alignment horizontal="left" vertical="top" wrapText="1"/>
    </xf>
    <xf numFmtId="0" fontId="3" fillId="7" borderId="69" xfId="0" applyFont="1" applyFill="1" applyBorder="1" applyAlignment="1">
      <alignment horizontal="left" vertical="top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mruColors>
      <color rgb="FF66FFFF"/>
      <color rgb="FFCCFFCC"/>
      <color rgb="FFFFFFFF"/>
      <color rgb="FFFFE1FF"/>
      <color rgb="FFFFCCFF"/>
      <color rgb="FFFFE1CF"/>
      <color rgb="FFFFEB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195"/>
  <sheetViews>
    <sheetView zoomScaleNormal="100" zoomScaleSheetLayoutView="100" workbookViewId="0">
      <selection activeCell="A4" sqref="A4:Q4"/>
    </sheetView>
  </sheetViews>
  <sheetFormatPr defaultColWidth="9.140625" defaultRowHeight="15" x14ac:dyDescent="0.25"/>
  <cols>
    <col min="1" max="3" width="3" style="26" customWidth="1"/>
    <col min="4" max="4" width="3" style="28" customWidth="1"/>
    <col min="5" max="5" width="39.85546875" style="26" customWidth="1"/>
    <col min="6" max="6" width="3.5703125" style="28" customWidth="1"/>
    <col min="7" max="7" width="14.5703125" style="28" customWidth="1"/>
    <col min="8" max="9" width="9.42578125" style="26" customWidth="1"/>
    <col min="10" max="12" width="8.140625" style="26" customWidth="1"/>
    <col min="13" max="13" width="34.85546875" style="29" customWidth="1"/>
    <col min="14" max="17" width="7.5703125" style="60" customWidth="1"/>
    <col min="18" max="18" width="26.42578125" style="60" customWidth="1"/>
    <col min="19" max="19" width="9.85546875" style="102" customWidth="1"/>
    <col min="20" max="24" width="9.140625" style="102"/>
    <col min="25" max="16384" width="9.140625" style="26"/>
  </cols>
  <sheetData>
    <row r="1" spans="1:35" ht="17.25" customHeight="1" x14ac:dyDescent="0.25">
      <c r="G1" s="122"/>
      <c r="H1" s="122"/>
      <c r="I1" s="508"/>
      <c r="J1" s="508"/>
      <c r="K1" s="508"/>
      <c r="L1" s="508"/>
      <c r="M1" s="1373" t="s">
        <v>225</v>
      </c>
      <c r="N1" s="1373"/>
      <c r="O1" s="1373"/>
      <c r="P1" s="1373"/>
      <c r="Q1" s="1373"/>
      <c r="R1" s="508"/>
      <c r="S1" s="508"/>
      <c r="T1" s="1372"/>
      <c r="U1" s="1372"/>
      <c r="V1" s="1372"/>
      <c r="W1" s="1372"/>
      <c r="X1" s="1372"/>
      <c r="Y1" s="1372"/>
      <c r="Z1" s="1372"/>
      <c r="AA1" s="1372"/>
      <c r="AB1" s="1372"/>
      <c r="AC1" s="341"/>
      <c r="AD1" s="102"/>
      <c r="AE1" s="102"/>
      <c r="AF1" s="102"/>
      <c r="AG1" s="102"/>
      <c r="AH1" s="102"/>
      <c r="AI1" s="102"/>
    </row>
    <row r="2" spans="1:35" ht="15.75" customHeight="1" x14ac:dyDescent="0.25">
      <c r="G2" s="188"/>
      <c r="H2" s="188"/>
      <c r="I2" s="188"/>
      <c r="J2" s="337"/>
      <c r="K2" s="337"/>
      <c r="L2" s="337"/>
      <c r="M2" s="337"/>
      <c r="N2" s="337"/>
      <c r="O2" s="337"/>
      <c r="P2" s="337"/>
      <c r="Q2" s="337"/>
      <c r="R2" s="337"/>
    </row>
    <row r="3" spans="1:35" s="18" customFormat="1" ht="16.5" customHeight="1" x14ac:dyDescent="0.2">
      <c r="A3" s="1110" t="s">
        <v>169</v>
      </c>
      <c r="B3" s="1110"/>
      <c r="C3" s="1110"/>
      <c r="D3" s="1110"/>
      <c r="E3" s="1110"/>
      <c r="F3" s="1110"/>
      <c r="G3" s="1110"/>
      <c r="H3" s="1110"/>
      <c r="I3" s="1110"/>
      <c r="J3" s="1110"/>
      <c r="K3" s="1110"/>
      <c r="L3" s="1110"/>
      <c r="M3" s="1110"/>
      <c r="N3" s="1110"/>
      <c r="O3" s="1110"/>
      <c r="P3" s="1110"/>
      <c r="Q3" s="1110"/>
      <c r="R3" s="332"/>
      <c r="S3" s="101"/>
      <c r="T3" s="101"/>
      <c r="U3" s="101"/>
      <c r="V3" s="101"/>
      <c r="W3" s="101"/>
      <c r="X3" s="101"/>
    </row>
    <row r="4" spans="1:35" s="18" customFormat="1" ht="16.5" customHeight="1" x14ac:dyDescent="0.2">
      <c r="A4" s="1111" t="s">
        <v>118</v>
      </c>
      <c r="B4" s="1111"/>
      <c r="C4" s="1111"/>
      <c r="D4" s="1111"/>
      <c r="E4" s="1111"/>
      <c r="F4" s="1111"/>
      <c r="G4" s="1111"/>
      <c r="H4" s="1111"/>
      <c r="I4" s="1111"/>
      <c r="J4" s="1111"/>
      <c r="K4" s="1111"/>
      <c r="L4" s="1111"/>
      <c r="M4" s="1111"/>
      <c r="N4" s="1111"/>
      <c r="O4" s="1111"/>
      <c r="P4" s="1111"/>
      <c r="Q4" s="1111"/>
      <c r="R4" s="333"/>
      <c r="S4" s="101"/>
      <c r="T4" s="101"/>
      <c r="U4" s="101"/>
      <c r="V4" s="101"/>
      <c r="W4" s="101"/>
      <c r="X4" s="101"/>
    </row>
    <row r="5" spans="1:35" s="18" customFormat="1" ht="16.5" customHeight="1" x14ac:dyDescent="0.2">
      <c r="A5" s="1112" t="s">
        <v>0</v>
      </c>
      <c r="B5" s="1112"/>
      <c r="C5" s="1112"/>
      <c r="D5" s="1112"/>
      <c r="E5" s="1112"/>
      <c r="F5" s="1112"/>
      <c r="G5" s="1112"/>
      <c r="H5" s="1112"/>
      <c r="I5" s="1112"/>
      <c r="J5" s="1112"/>
      <c r="K5" s="1112"/>
      <c r="L5" s="1112"/>
      <c r="M5" s="1112"/>
      <c r="N5" s="1112"/>
      <c r="O5" s="1112"/>
      <c r="P5" s="1112"/>
      <c r="Q5" s="1112"/>
      <c r="R5" s="334"/>
      <c r="S5" s="101"/>
      <c r="T5" s="101"/>
      <c r="U5" s="101"/>
      <c r="V5" s="101"/>
      <c r="W5" s="101"/>
      <c r="X5" s="101"/>
    </row>
    <row r="6" spans="1:35" s="18" customFormat="1" ht="16.5" customHeight="1" x14ac:dyDescent="0.2">
      <c r="A6" s="227"/>
      <c r="B6" s="227"/>
      <c r="C6" s="227"/>
      <c r="D6" s="227"/>
      <c r="E6" s="227"/>
      <c r="F6" s="227"/>
      <c r="G6" s="227"/>
      <c r="H6" s="227"/>
      <c r="I6" s="227"/>
      <c r="J6" s="334"/>
      <c r="K6" s="334"/>
      <c r="L6" s="334"/>
      <c r="M6" s="334"/>
      <c r="N6" s="334"/>
      <c r="O6" s="334"/>
      <c r="P6" s="334"/>
      <c r="Q6" s="334"/>
      <c r="R6" s="334"/>
      <c r="S6" s="101"/>
      <c r="T6" s="101"/>
      <c r="U6" s="101"/>
      <c r="V6" s="101"/>
      <c r="W6" s="101"/>
      <c r="X6" s="101"/>
    </row>
    <row r="7" spans="1:35" s="1" customFormat="1" ht="15" customHeight="1" thickBot="1" x14ac:dyDescent="0.25">
      <c r="A7" s="1344"/>
      <c r="B7" s="1344"/>
      <c r="C7" s="1344"/>
      <c r="D7" s="1344"/>
      <c r="E7" s="1344"/>
      <c r="F7" s="1344"/>
      <c r="G7" s="1344"/>
      <c r="H7" s="1344"/>
      <c r="I7" s="1344"/>
      <c r="J7" s="1344"/>
      <c r="K7" s="1344"/>
      <c r="L7" s="1344"/>
      <c r="M7" s="1344"/>
      <c r="N7" s="1344"/>
      <c r="O7" s="335"/>
      <c r="P7" s="335"/>
      <c r="Q7" s="335" t="s">
        <v>1</v>
      </c>
      <c r="R7" s="505"/>
      <c r="S7" s="505"/>
      <c r="T7" s="505"/>
      <c r="U7" s="505"/>
      <c r="V7" s="505"/>
      <c r="W7" s="505"/>
      <c r="X7" s="505"/>
      <c r="Y7" s="505"/>
      <c r="Z7" s="505"/>
      <c r="AA7" s="505"/>
      <c r="AB7" s="505"/>
    </row>
    <row r="8" spans="1:35" s="1" customFormat="1" ht="16.5" customHeight="1" thickBot="1" x14ac:dyDescent="0.25">
      <c r="A8" s="1394" t="s">
        <v>123</v>
      </c>
      <c r="B8" s="1397" t="s">
        <v>2</v>
      </c>
      <c r="C8" s="1397" t="s">
        <v>3</v>
      </c>
      <c r="D8" s="1397" t="s">
        <v>83</v>
      </c>
      <c r="E8" s="1369" t="s">
        <v>4</v>
      </c>
      <c r="F8" s="1137" t="s">
        <v>124</v>
      </c>
      <c r="G8" s="1140" t="s">
        <v>125</v>
      </c>
      <c r="H8" s="1143" t="s">
        <v>5</v>
      </c>
      <c r="I8" s="1134" t="s">
        <v>170</v>
      </c>
      <c r="J8" s="1149" t="s">
        <v>167</v>
      </c>
      <c r="K8" s="1152" t="s">
        <v>126</v>
      </c>
      <c r="L8" s="1155" t="s">
        <v>165</v>
      </c>
      <c r="M8" s="1158" t="s">
        <v>121</v>
      </c>
      <c r="N8" s="1159"/>
      <c r="O8" s="1159"/>
      <c r="P8" s="1159"/>
      <c r="Q8" s="1160"/>
      <c r="R8" s="356"/>
      <c r="S8" s="506"/>
      <c r="T8" s="291"/>
      <c r="U8" s="291"/>
      <c r="V8" s="291"/>
      <c r="W8" s="291"/>
      <c r="X8" s="291"/>
      <c r="Y8" s="492"/>
      <c r="AA8" s="492"/>
    </row>
    <row r="9" spans="1:35" s="1" customFormat="1" ht="18" customHeight="1" x14ac:dyDescent="0.2">
      <c r="A9" s="1395"/>
      <c r="B9" s="1398"/>
      <c r="C9" s="1398"/>
      <c r="D9" s="1398"/>
      <c r="E9" s="1370"/>
      <c r="F9" s="1138"/>
      <c r="G9" s="1141"/>
      <c r="H9" s="1144"/>
      <c r="I9" s="1135"/>
      <c r="J9" s="1150"/>
      <c r="K9" s="1153"/>
      <c r="L9" s="1156"/>
      <c r="M9" s="1345" t="s">
        <v>4</v>
      </c>
      <c r="N9" s="1143" t="s">
        <v>168</v>
      </c>
      <c r="O9" s="1374" t="s">
        <v>122</v>
      </c>
      <c r="P9" s="1375"/>
      <c r="Q9" s="1376"/>
      <c r="R9" s="355"/>
      <c r="S9" s="274"/>
      <c r="T9" s="10"/>
      <c r="U9" s="10"/>
      <c r="V9" s="10"/>
      <c r="W9" s="10"/>
      <c r="X9" s="10"/>
    </row>
    <row r="10" spans="1:35" s="1" customFormat="1" ht="97.5" customHeight="1" thickBot="1" x14ac:dyDescent="0.25">
      <c r="A10" s="1396"/>
      <c r="B10" s="1399"/>
      <c r="C10" s="1399"/>
      <c r="D10" s="1399"/>
      <c r="E10" s="1371"/>
      <c r="F10" s="1139"/>
      <c r="G10" s="1142"/>
      <c r="H10" s="1145"/>
      <c r="I10" s="1136"/>
      <c r="J10" s="1151"/>
      <c r="K10" s="1154"/>
      <c r="L10" s="1157"/>
      <c r="M10" s="1346"/>
      <c r="N10" s="1145"/>
      <c r="O10" s="371" t="s">
        <v>127</v>
      </c>
      <c r="P10" s="371" t="s">
        <v>128</v>
      </c>
      <c r="Q10" s="370" t="s">
        <v>166</v>
      </c>
      <c r="R10" s="372"/>
      <c r="S10" s="274"/>
      <c r="T10" s="10"/>
      <c r="U10" s="10"/>
      <c r="V10" s="10"/>
      <c r="W10" s="10"/>
      <c r="X10" s="10"/>
    </row>
    <row r="11" spans="1:35" s="1" customFormat="1" ht="15" customHeight="1" thickBot="1" x14ac:dyDescent="0.25">
      <c r="A11" s="1161" t="s">
        <v>6</v>
      </c>
      <c r="B11" s="1162"/>
      <c r="C11" s="1162"/>
      <c r="D11" s="1162"/>
      <c r="E11" s="1162"/>
      <c r="F11" s="1162"/>
      <c r="G11" s="1162"/>
      <c r="H11" s="1162"/>
      <c r="I11" s="1162"/>
      <c r="J11" s="1162"/>
      <c r="K11" s="1162"/>
      <c r="L11" s="1162"/>
      <c r="M11" s="1162"/>
      <c r="N11" s="1162"/>
      <c r="O11" s="1162"/>
      <c r="P11" s="1162"/>
      <c r="Q11" s="1163"/>
      <c r="R11" s="373"/>
      <c r="S11" s="274"/>
      <c r="T11" s="10"/>
      <c r="U11" s="10"/>
      <c r="V11" s="10"/>
      <c r="W11" s="10"/>
      <c r="X11" s="10"/>
    </row>
    <row r="12" spans="1:35" s="1" customFormat="1" ht="15" customHeight="1" x14ac:dyDescent="0.2">
      <c r="A12" s="1164" t="s">
        <v>111</v>
      </c>
      <c r="B12" s="1165"/>
      <c r="C12" s="1165"/>
      <c r="D12" s="1165"/>
      <c r="E12" s="1165"/>
      <c r="F12" s="1165"/>
      <c r="G12" s="1165"/>
      <c r="H12" s="1165"/>
      <c r="I12" s="1165"/>
      <c r="J12" s="1165"/>
      <c r="K12" s="1165"/>
      <c r="L12" s="1165"/>
      <c r="M12" s="1165"/>
      <c r="N12" s="1165"/>
      <c r="O12" s="1165"/>
      <c r="P12" s="1165"/>
      <c r="Q12" s="1166"/>
      <c r="R12" s="374"/>
      <c r="S12" s="136"/>
      <c r="T12" s="10"/>
      <c r="U12" s="10"/>
      <c r="V12" s="10"/>
      <c r="W12" s="10"/>
      <c r="X12" s="10"/>
    </row>
    <row r="13" spans="1:35" s="380" customFormat="1" ht="15" customHeight="1" x14ac:dyDescent="0.2">
      <c r="A13" s="379" t="s">
        <v>7</v>
      </c>
      <c r="B13" s="377" t="s">
        <v>8</v>
      </c>
      <c r="C13" s="378"/>
      <c r="D13" s="378"/>
      <c r="E13" s="378"/>
      <c r="F13" s="378"/>
      <c r="G13" s="378"/>
      <c r="H13" s="378"/>
      <c r="I13" s="1167"/>
      <c r="J13" s="1167"/>
      <c r="K13" s="1167"/>
      <c r="L13" s="1167"/>
      <c r="M13" s="1392"/>
      <c r="N13" s="1392"/>
      <c r="O13" s="1392"/>
      <c r="P13" s="1392"/>
      <c r="Q13" s="1393"/>
      <c r="R13" s="507"/>
      <c r="S13" s="291"/>
      <c r="T13" s="291"/>
      <c r="U13" s="291"/>
      <c r="V13" s="291"/>
      <c r="W13" s="291"/>
      <c r="X13" s="291"/>
      <c r="Y13" s="492"/>
      <c r="Z13" s="492"/>
      <c r="AA13" s="492"/>
      <c r="AB13" s="492"/>
      <c r="AC13" s="492"/>
    </row>
    <row r="14" spans="1:35" s="1" customFormat="1" ht="15" customHeight="1" thickBot="1" x14ac:dyDescent="0.25">
      <c r="A14" s="38" t="s">
        <v>7</v>
      </c>
      <c r="B14" s="19" t="s">
        <v>7</v>
      </c>
      <c r="C14" s="1146" t="s">
        <v>9</v>
      </c>
      <c r="D14" s="1147"/>
      <c r="E14" s="1147"/>
      <c r="F14" s="1147"/>
      <c r="G14" s="1147"/>
      <c r="H14" s="1147"/>
      <c r="I14" s="1147"/>
      <c r="J14" s="1147"/>
      <c r="K14" s="1147"/>
      <c r="L14" s="1147"/>
      <c r="M14" s="1147"/>
      <c r="N14" s="1147"/>
      <c r="O14" s="1147"/>
      <c r="P14" s="1147"/>
      <c r="Q14" s="1148"/>
      <c r="R14" s="375"/>
      <c r="S14" s="274"/>
      <c r="T14" s="291"/>
      <c r="U14" s="291"/>
      <c r="V14" s="291"/>
      <c r="W14" s="291"/>
      <c r="X14" s="291"/>
      <c r="Y14" s="492"/>
      <c r="Z14" s="492"/>
      <c r="AA14" s="492"/>
      <c r="AB14" s="492"/>
      <c r="AC14" s="492"/>
    </row>
    <row r="15" spans="1:35" s="1" customFormat="1" ht="15" customHeight="1" x14ac:dyDescent="0.2">
      <c r="A15" s="1365" t="s">
        <v>7</v>
      </c>
      <c r="B15" s="1400" t="s">
        <v>7</v>
      </c>
      <c r="C15" s="1404" t="s">
        <v>7</v>
      </c>
      <c r="D15" s="55"/>
      <c r="E15" s="1410" t="s">
        <v>10</v>
      </c>
      <c r="F15" s="240" t="s">
        <v>85</v>
      </c>
      <c r="G15" s="1127" t="s">
        <v>88</v>
      </c>
      <c r="H15" s="123" t="s">
        <v>12</v>
      </c>
      <c r="I15" s="381">
        <v>43.9</v>
      </c>
      <c r="J15" s="1017"/>
      <c r="K15" s="610">
        <v>48</v>
      </c>
      <c r="L15" s="611">
        <v>48</v>
      </c>
      <c r="M15" s="1380" t="s">
        <v>13</v>
      </c>
      <c r="N15" s="520">
        <v>100</v>
      </c>
      <c r="O15" s="509">
        <v>100</v>
      </c>
      <c r="P15" s="76">
        <v>100</v>
      </c>
      <c r="Q15" s="143">
        <v>100</v>
      </c>
      <c r="R15" s="376"/>
      <c r="S15" s="274"/>
      <c r="T15" s="10"/>
      <c r="U15" s="10"/>
      <c r="V15" s="10"/>
      <c r="W15" s="10"/>
      <c r="X15" s="10"/>
    </row>
    <row r="16" spans="1:35" s="1" customFormat="1" ht="15" customHeight="1" x14ac:dyDescent="0.2">
      <c r="A16" s="1366"/>
      <c r="B16" s="1401"/>
      <c r="C16" s="1384"/>
      <c r="D16" s="55"/>
      <c r="E16" s="1410"/>
      <c r="F16" s="240" t="s">
        <v>133</v>
      </c>
      <c r="G16" s="1123"/>
      <c r="H16" s="152" t="s">
        <v>15</v>
      </c>
      <c r="I16" s="382">
        <v>184.8</v>
      </c>
      <c r="J16" s="781">
        <v>250</v>
      </c>
      <c r="K16" s="612">
        <v>250</v>
      </c>
      <c r="L16" s="613">
        <v>250</v>
      </c>
      <c r="M16" s="1381"/>
      <c r="N16" s="521"/>
      <c r="O16" s="510"/>
      <c r="P16" s="77"/>
      <c r="Q16" s="82"/>
      <c r="R16" s="357"/>
      <c r="S16" s="274"/>
      <c r="T16" s="10"/>
      <c r="U16" s="10"/>
      <c r="V16" s="10"/>
      <c r="W16" s="10"/>
      <c r="X16" s="10"/>
    </row>
    <row r="17" spans="1:24" s="1" customFormat="1" ht="12.75" customHeight="1" x14ac:dyDescent="0.2">
      <c r="A17" s="1366"/>
      <c r="B17" s="1401"/>
      <c r="C17" s="1384"/>
      <c r="D17" s="55"/>
      <c r="E17" s="1410"/>
      <c r="F17" s="240" t="s">
        <v>143</v>
      </c>
      <c r="G17" s="1123"/>
      <c r="H17" s="124" t="s">
        <v>57</v>
      </c>
      <c r="I17" s="383">
        <v>48.1</v>
      </c>
      <c r="J17" s="603">
        <v>72.3</v>
      </c>
      <c r="K17" s="604"/>
      <c r="L17" s="605"/>
      <c r="M17" s="1381"/>
      <c r="N17" s="521"/>
      <c r="O17" s="510"/>
      <c r="P17" s="77"/>
      <c r="Q17" s="82"/>
      <c r="R17" s="357"/>
      <c r="S17" s="274"/>
      <c r="T17" s="10"/>
      <c r="U17" s="10"/>
      <c r="V17" s="10"/>
      <c r="W17" s="10"/>
      <c r="X17" s="10"/>
    </row>
    <row r="18" spans="1:24" s="1" customFormat="1" ht="16.5" customHeight="1" x14ac:dyDescent="0.2">
      <c r="A18" s="1366"/>
      <c r="B18" s="1401"/>
      <c r="C18" s="1384"/>
      <c r="D18" s="55" t="s">
        <v>7</v>
      </c>
      <c r="E18" s="139" t="s">
        <v>14</v>
      </c>
      <c r="F18" s="241"/>
      <c r="G18" s="1123"/>
      <c r="H18" s="124"/>
      <c r="I18" s="383"/>
      <c r="J18" s="603"/>
      <c r="K18" s="604"/>
      <c r="L18" s="605"/>
      <c r="M18" s="1381"/>
      <c r="N18" s="521"/>
      <c r="O18" s="510"/>
      <c r="P18" s="77"/>
      <c r="Q18" s="82"/>
      <c r="R18" s="357"/>
      <c r="S18" s="274"/>
      <c r="T18" s="10"/>
      <c r="U18" s="10"/>
      <c r="V18" s="10"/>
      <c r="W18" s="10"/>
      <c r="X18" s="10"/>
    </row>
    <row r="19" spans="1:24" s="1" customFormat="1" ht="15" customHeight="1" x14ac:dyDescent="0.2">
      <c r="A19" s="1367"/>
      <c r="B19" s="1402"/>
      <c r="C19" s="1405"/>
      <c r="D19" s="55" t="s">
        <v>21</v>
      </c>
      <c r="E19" s="68" t="s">
        <v>16</v>
      </c>
      <c r="F19" s="241"/>
      <c r="G19" s="573"/>
      <c r="H19" s="124"/>
      <c r="I19" s="384"/>
      <c r="J19" s="606"/>
      <c r="K19" s="115"/>
      <c r="L19" s="389"/>
      <c r="M19" s="1381"/>
      <c r="N19" s="521"/>
      <c r="O19" s="510"/>
      <c r="P19" s="77"/>
      <c r="Q19" s="82"/>
      <c r="R19" s="357"/>
      <c r="S19" s="274"/>
      <c r="T19" s="10"/>
      <c r="U19" s="10"/>
      <c r="V19" s="10"/>
      <c r="W19" s="10"/>
      <c r="X19" s="10"/>
    </row>
    <row r="20" spans="1:24" s="1" customFormat="1" ht="26.25" customHeight="1" x14ac:dyDescent="0.2">
      <c r="A20" s="1367"/>
      <c r="B20" s="1402"/>
      <c r="C20" s="1405"/>
      <c r="D20" s="55" t="s">
        <v>25</v>
      </c>
      <c r="E20" s="68" t="s">
        <v>17</v>
      </c>
      <c r="F20" s="241"/>
      <c r="G20" s="573"/>
      <c r="H20" s="125"/>
      <c r="I20" s="385"/>
      <c r="J20" s="607"/>
      <c r="K20" s="608"/>
      <c r="L20" s="609"/>
      <c r="M20" s="1381"/>
      <c r="N20" s="521"/>
      <c r="O20" s="510"/>
      <c r="P20" s="77"/>
      <c r="Q20" s="82"/>
      <c r="R20" s="357"/>
      <c r="S20" s="274"/>
      <c r="T20" s="10"/>
      <c r="U20" s="10"/>
      <c r="V20" s="10"/>
      <c r="W20" s="10"/>
      <c r="X20" s="10"/>
    </row>
    <row r="21" spans="1:24" s="1" customFormat="1" ht="26.25" customHeight="1" x14ac:dyDescent="0.2">
      <c r="A21" s="1367"/>
      <c r="B21" s="1402"/>
      <c r="C21" s="1405"/>
      <c r="D21" s="55" t="s">
        <v>27</v>
      </c>
      <c r="E21" s="68" t="s">
        <v>18</v>
      </c>
      <c r="F21" s="241"/>
      <c r="G21" s="573"/>
      <c r="H21" s="125"/>
      <c r="I21" s="385"/>
      <c r="J21" s="354"/>
      <c r="K21" s="115"/>
      <c r="L21" s="389"/>
      <c r="M21" s="1381"/>
      <c r="N21" s="521"/>
      <c r="O21" s="510"/>
      <c r="P21" s="77"/>
      <c r="Q21" s="82"/>
      <c r="R21" s="357"/>
      <c r="S21" s="274"/>
      <c r="T21" s="10"/>
      <c r="U21" s="10"/>
      <c r="V21" s="10"/>
      <c r="W21" s="10"/>
      <c r="X21" s="10"/>
    </row>
    <row r="22" spans="1:24" s="1" customFormat="1" ht="8.25" customHeight="1" x14ac:dyDescent="0.2">
      <c r="A22" s="1367"/>
      <c r="B22" s="1402"/>
      <c r="C22" s="1405"/>
      <c r="D22" s="1347" t="s">
        <v>37</v>
      </c>
      <c r="E22" s="1378" t="s">
        <v>19</v>
      </c>
      <c r="F22" s="241"/>
      <c r="G22" s="573"/>
      <c r="H22" s="148"/>
      <c r="I22" s="386"/>
      <c r="J22" s="340"/>
      <c r="K22" s="178"/>
      <c r="L22" s="410"/>
      <c r="M22" s="1381"/>
      <c r="N22" s="521"/>
      <c r="O22" s="510"/>
      <c r="P22" s="77"/>
      <c r="Q22" s="82"/>
      <c r="R22" s="357"/>
      <c r="S22" s="274"/>
      <c r="T22" s="10"/>
      <c r="U22" s="10"/>
      <c r="V22" s="10"/>
      <c r="W22" s="10"/>
      <c r="X22" s="10"/>
    </row>
    <row r="23" spans="1:24" s="1" customFormat="1" ht="15" customHeight="1" thickBot="1" x14ac:dyDescent="0.25">
      <c r="A23" s="1368"/>
      <c r="B23" s="1403"/>
      <c r="C23" s="1406"/>
      <c r="D23" s="1348"/>
      <c r="E23" s="1411"/>
      <c r="F23" s="242"/>
      <c r="G23" s="574"/>
      <c r="H23" s="138" t="s">
        <v>20</v>
      </c>
      <c r="I23" s="387">
        <f>SUM(I15:I22)</f>
        <v>276.8</v>
      </c>
      <c r="J23" s="409">
        <f>SUM(J15:J22)</f>
        <v>322.3</v>
      </c>
      <c r="K23" s="73">
        <f>SUM(K15:K22)</f>
        <v>298</v>
      </c>
      <c r="L23" s="411">
        <f>SUM(L15:L22)</f>
        <v>298</v>
      </c>
      <c r="M23" s="1382"/>
      <c r="N23" s="522"/>
      <c r="O23" s="511"/>
      <c r="P23" s="78"/>
      <c r="Q23" s="83"/>
      <c r="R23" s="357"/>
      <c r="S23" s="274"/>
      <c r="T23" s="10"/>
      <c r="U23" s="10"/>
      <c r="V23" s="10"/>
      <c r="W23" s="10"/>
      <c r="X23" s="10"/>
    </row>
    <row r="24" spans="1:24" s="268" customFormat="1" ht="16.5" customHeight="1" x14ac:dyDescent="0.2">
      <c r="A24" s="898" t="s">
        <v>7</v>
      </c>
      <c r="B24" s="33" t="s">
        <v>7</v>
      </c>
      <c r="C24" s="264" t="s">
        <v>21</v>
      </c>
      <c r="D24" s="284"/>
      <c r="E24" s="1377" t="s">
        <v>215</v>
      </c>
      <c r="F24" s="592" t="s">
        <v>143</v>
      </c>
      <c r="G24" s="1195" t="s">
        <v>120</v>
      </c>
      <c r="H24" s="303" t="s">
        <v>23</v>
      </c>
      <c r="I24" s="299"/>
      <c r="J24" s="200">
        <v>934.1</v>
      </c>
      <c r="K24" s="109">
        <v>902.6</v>
      </c>
      <c r="L24" s="299">
        <v>902.6</v>
      </c>
      <c r="M24" s="1248" t="s">
        <v>24</v>
      </c>
      <c r="N24" s="903"/>
      <c r="O24" s="519">
        <v>101</v>
      </c>
      <c r="P24" s="912">
        <v>101</v>
      </c>
      <c r="Q24" s="198">
        <v>101</v>
      </c>
      <c r="R24" s="358"/>
      <c r="S24" s="274"/>
      <c r="T24" s="274"/>
      <c r="U24" s="274"/>
      <c r="V24" s="274"/>
      <c r="W24" s="274"/>
      <c r="X24" s="274"/>
    </row>
    <row r="25" spans="1:24" s="268" customFormat="1" ht="16.5" customHeight="1" x14ac:dyDescent="0.2">
      <c r="A25" s="898"/>
      <c r="B25" s="913"/>
      <c r="C25" s="897"/>
      <c r="D25" s="284"/>
      <c r="E25" s="1378"/>
      <c r="F25" s="592" t="s">
        <v>85</v>
      </c>
      <c r="G25" s="1196"/>
      <c r="H25" s="293" t="s">
        <v>12</v>
      </c>
      <c r="I25" s="111"/>
      <c r="J25" s="112">
        <v>761.4</v>
      </c>
      <c r="K25" s="110">
        <v>761.4</v>
      </c>
      <c r="L25" s="111">
        <v>761.4</v>
      </c>
      <c r="M25" s="1249"/>
      <c r="N25" s="904"/>
      <c r="O25" s="516"/>
      <c r="P25" s="193"/>
      <c r="Q25" s="197"/>
      <c r="R25" s="358"/>
      <c r="S25" s="274"/>
      <c r="T25" s="274"/>
      <c r="U25" s="274"/>
      <c r="V25" s="274"/>
      <c r="W25" s="274"/>
      <c r="X25" s="274"/>
    </row>
    <row r="26" spans="1:24" s="1" customFormat="1" ht="19.149999999999999" customHeight="1" x14ac:dyDescent="0.2">
      <c r="A26" s="263"/>
      <c r="B26" s="33"/>
      <c r="C26" s="264"/>
      <c r="D26" s="55"/>
      <c r="E26" s="1378"/>
      <c r="F26" s="592" t="s">
        <v>133</v>
      </c>
      <c r="G26" s="1196"/>
      <c r="H26" s="909" t="s">
        <v>23</v>
      </c>
      <c r="I26" s="910">
        <v>225.8</v>
      </c>
      <c r="J26" s="616">
        <v>181.1</v>
      </c>
      <c r="K26" s="906">
        <v>186.9</v>
      </c>
      <c r="L26" s="914">
        <v>186.9</v>
      </c>
      <c r="M26" s="1279" t="s">
        <v>67</v>
      </c>
      <c r="N26" s="1220">
        <v>6300</v>
      </c>
      <c r="O26" s="1471">
        <v>6350</v>
      </c>
      <c r="P26" s="1445">
        <v>6400</v>
      </c>
      <c r="Q26" s="1448">
        <v>6450</v>
      </c>
      <c r="R26" s="358"/>
      <c r="S26" s="274"/>
      <c r="T26" s="10"/>
      <c r="U26" s="10"/>
      <c r="V26" s="10"/>
      <c r="W26" s="10"/>
      <c r="X26" s="10"/>
    </row>
    <row r="27" spans="1:24" s="1" customFormat="1" ht="20.25" customHeight="1" x14ac:dyDescent="0.2">
      <c r="A27" s="266"/>
      <c r="B27" s="33"/>
      <c r="C27" s="265"/>
      <c r="D27" s="55"/>
      <c r="E27" s="1378"/>
      <c r="F27" s="592"/>
      <c r="G27" s="1196"/>
      <c r="H27" s="293" t="s">
        <v>23</v>
      </c>
      <c r="I27" s="910">
        <v>152.1</v>
      </c>
      <c r="J27" s="616">
        <v>147</v>
      </c>
      <c r="K27" s="906">
        <v>143.6</v>
      </c>
      <c r="L27" s="616">
        <v>143.6</v>
      </c>
      <c r="M27" s="1249"/>
      <c r="N27" s="1209"/>
      <c r="O27" s="1472"/>
      <c r="P27" s="1446"/>
      <c r="Q27" s="1449"/>
      <c r="R27" s="358"/>
      <c r="S27" s="274"/>
      <c r="T27" s="10"/>
      <c r="U27" s="10"/>
      <c r="V27" s="10"/>
      <c r="W27" s="10"/>
      <c r="X27" s="10"/>
    </row>
    <row r="28" spans="1:24" s="268" customFormat="1" ht="29.25" customHeight="1" x14ac:dyDescent="0.2">
      <c r="A28" s="637"/>
      <c r="B28" s="33"/>
      <c r="C28" s="636"/>
      <c r="D28" s="284"/>
      <c r="E28" s="1378"/>
      <c r="F28" s="592"/>
      <c r="G28" s="1196"/>
      <c r="H28" s="1290" t="s">
        <v>23</v>
      </c>
      <c r="I28" s="1385"/>
      <c r="J28" s="1387">
        <v>10</v>
      </c>
      <c r="K28" s="1240">
        <v>10</v>
      </c>
      <c r="L28" s="1242">
        <v>10</v>
      </c>
      <c r="M28" s="907" t="s">
        <v>183</v>
      </c>
      <c r="N28" s="904"/>
      <c r="O28" s="516">
        <v>10</v>
      </c>
      <c r="P28" s="193">
        <v>15</v>
      </c>
      <c r="Q28" s="197">
        <v>20</v>
      </c>
      <c r="R28" s="1261"/>
      <c r="S28" s="274"/>
      <c r="T28" s="274"/>
      <c r="U28" s="274"/>
      <c r="V28" s="274"/>
      <c r="W28" s="274"/>
      <c r="X28" s="274"/>
    </row>
    <row r="29" spans="1:24" s="268" customFormat="1" ht="27.75" customHeight="1" x14ac:dyDescent="0.2">
      <c r="A29" s="637"/>
      <c r="B29" s="33"/>
      <c r="C29" s="636"/>
      <c r="D29" s="284"/>
      <c r="E29" s="902"/>
      <c r="F29" s="592"/>
      <c r="G29" s="1196"/>
      <c r="H29" s="1291"/>
      <c r="I29" s="1386"/>
      <c r="J29" s="1388"/>
      <c r="K29" s="1241"/>
      <c r="L29" s="1243"/>
      <c r="M29" s="458" t="s">
        <v>228</v>
      </c>
      <c r="N29" s="904"/>
      <c r="O29" s="516">
        <v>1</v>
      </c>
      <c r="P29" s="193">
        <v>1</v>
      </c>
      <c r="Q29" s="197">
        <v>1</v>
      </c>
      <c r="R29" s="1261"/>
      <c r="S29" s="274"/>
      <c r="T29" s="274"/>
      <c r="U29" s="274"/>
      <c r="V29" s="274"/>
      <c r="W29" s="274"/>
      <c r="X29" s="274"/>
    </row>
    <row r="30" spans="1:24" s="268" customFormat="1" ht="17.25" customHeight="1" x14ac:dyDescent="0.2">
      <c r="A30" s="324"/>
      <c r="B30" s="33"/>
      <c r="C30" s="323"/>
      <c r="D30" s="284"/>
      <c r="E30" s="902"/>
      <c r="F30" s="592"/>
      <c r="G30" s="1196"/>
      <c r="H30" s="718" t="s">
        <v>23</v>
      </c>
      <c r="I30" s="910">
        <v>57.8</v>
      </c>
      <c r="J30" s="615"/>
      <c r="K30" s="612"/>
      <c r="L30" s="615"/>
      <c r="M30" s="911" t="s">
        <v>164</v>
      </c>
      <c r="N30" s="797">
        <v>500</v>
      </c>
      <c r="O30" s="798">
        <v>510</v>
      </c>
      <c r="P30" s="104">
        <v>520</v>
      </c>
      <c r="Q30" s="85">
        <v>530</v>
      </c>
      <c r="R30" s="358"/>
      <c r="S30" s="274"/>
      <c r="T30" s="274"/>
      <c r="U30" s="274"/>
      <c r="V30" s="274"/>
      <c r="W30" s="274"/>
      <c r="X30" s="274"/>
    </row>
    <row r="31" spans="1:24" s="1" customFormat="1" ht="39.75" customHeight="1" x14ac:dyDescent="0.2">
      <c r="A31" s="39"/>
      <c r="B31" s="31"/>
      <c r="C31" s="25"/>
      <c r="D31" s="55"/>
      <c r="E31" s="289"/>
      <c r="F31" s="592"/>
      <c r="G31" s="1196"/>
      <c r="H31" s="908" t="s">
        <v>26</v>
      </c>
      <c r="I31" s="111">
        <v>3.1</v>
      </c>
      <c r="J31" s="617">
        <v>3.5</v>
      </c>
      <c r="K31" s="905">
        <v>3.5</v>
      </c>
      <c r="L31" s="617">
        <v>3.5</v>
      </c>
      <c r="M31" s="1269" t="s">
        <v>77</v>
      </c>
      <c r="N31" s="915">
        <v>122300</v>
      </c>
      <c r="O31" s="639">
        <v>122400</v>
      </c>
      <c r="P31" s="640">
        <v>122500</v>
      </c>
      <c r="Q31" s="602">
        <v>122600</v>
      </c>
      <c r="R31" s="359"/>
      <c r="S31" s="274"/>
      <c r="T31" s="10"/>
      <c r="U31" s="10"/>
      <c r="V31" s="10"/>
      <c r="W31" s="10"/>
      <c r="X31" s="10"/>
    </row>
    <row r="32" spans="1:24" s="1" customFormat="1" ht="15.6" customHeight="1" x14ac:dyDescent="0.2">
      <c r="A32" s="39"/>
      <c r="B32" s="31"/>
      <c r="C32" s="25"/>
      <c r="D32" s="55"/>
      <c r="E32" s="902"/>
      <c r="F32" s="246"/>
      <c r="G32" s="916"/>
      <c r="H32" s="293" t="s">
        <v>59</v>
      </c>
      <c r="I32" s="910">
        <v>1.2</v>
      </c>
      <c r="J32" s="112">
        <v>1</v>
      </c>
      <c r="K32" s="110"/>
      <c r="L32" s="111"/>
      <c r="M32" s="1249"/>
      <c r="N32" s="917"/>
      <c r="O32" s="918"/>
      <c r="P32" s="919"/>
      <c r="Q32" s="920"/>
      <c r="R32" s="360"/>
      <c r="S32" s="274"/>
      <c r="T32" s="10"/>
      <c r="U32" s="10"/>
      <c r="V32" s="10"/>
      <c r="W32" s="10"/>
      <c r="X32" s="10"/>
    </row>
    <row r="33" spans="1:24" s="1" customFormat="1" ht="29.25" customHeight="1" x14ac:dyDescent="0.2">
      <c r="A33" s="228"/>
      <c r="B33" s="33"/>
      <c r="C33" s="225"/>
      <c r="D33" s="55"/>
      <c r="E33" s="68"/>
      <c r="F33" s="247"/>
      <c r="G33" s="682"/>
      <c r="H33" s="790" t="s">
        <v>12</v>
      </c>
      <c r="I33" s="111">
        <v>150.6</v>
      </c>
      <c r="J33" s="105">
        <v>192.2</v>
      </c>
      <c r="K33" s="793">
        <v>192.2</v>
      </c>
      <c r="L33" s="789">
        <v>192.2</v>
      </c>
      <c r="M33" s="458" t="s">
        <v>211</v>
      </c>
      <c r="N33" s="797">
        <v>8</v>
      </c>
      <c r="O33" s="798">
        <v>8</v>
      </c>
      <c r="P33" s="104">
        <v>8</v>
      </c>
      <c r="Q33" s="85">
        <v>8</v>
      </c>
      <c r="R33" s="361"/>
      <c r="S33" s="274"/>
      <c r="T33" s="10"/>
      <c r="U33" s="10"/>
      <c r="V33" s="10"/>
      <c r="W33" s="10"/>
      <c r="X33" s="10"/>
    </row>
    <row r="34" spans="1:24" s="1" customFormat="1" ht="28.5" customHeight="1" x14ac:dyDescent="0.2">
      <c r="A34" s="228"/>
      <c r="B34" s="33"/>
      <c r="C34" s="225"/>
      <c r="D34" s="55"/>
      <c r="E34" s="68"/>
      <c r="F34" s="247"/>
      <c r="G34" s="682"/>
      <c r="H34" s="128" t="s">
        <v>12</v>
      </c>
      <c r="I34" s="120">
        <v>6.7</v>
      </c>
      <c r="J34" s="618">
        <v>2.6</v>
      </c>
      <c r="K34" s="619">
        <v>2.6</v>
      </c>
      <c r="L34" s="620">
        <v>2.6</v>
      </c>
      <c r="M34" s="459" t="s">
        <v>157</v>
      </c>
      <c r="N34" s="504" t="s">
        <v>131</v>
      </c>
      <c r="O34" s="515" t="s">
        <v>132</v>
      </c>
      <c r="P34" s="170" t="s">
        <v>132</v>
      </c>
      <c r="Q34" s="704" t="s">
        <v>132</v>
      </c>
      <c r="R34" s="362"/>
      <c r="S34" s="274"/>
      <c r="T34" s="10"/>
      <c r="U34" s="10"/>
      <c r="V34" s="10"/>
      <c r="W34" s="10"/>
      <c r="X34" s="10"/>
    </row>
    <row r="35" spans="1:24" s="268" customFormat="1" ht="29.25" customHeight="1" x14ac:dyDescent="0.2">
      <c r="A35" s="861"/>
      <c r="B35" s="33"/>
      <c r="C35" s="860"/>
      <c r="D35" s="284"/>
      <c r="E35" s="289"/>
      <c r="F35" s="247"/>
      <c r="G35" s="682"/>
      <c r="H35" s="1202" t="s">
        <v>12</v>
      </c>
      <c r="I35" s="1205"/>
      <c r="J35" s="1131">
        <f>23.9-2.8</f>
        <v>21.099999999999998</v>
      </c>
      <c r="K35" s="1271">
        <v>23.9</v>
      </c>
      <c r="L35" s="1124">
        <v>23.9</v>
      </c>
      <c r="M35" s="459" t="s">
        <v>214</v>
      </c>
      <c r="N35" s="504"/>
      <c r="O35" s="515" t="s">
        <v>32</v>
      </c>
      <c r="P35" s="170" t="s">
        <v>32</v>
      </c>
      <c r="Q35" s="171" t="s">
        <v>32</v>
      </c>
      <c r="R35" s="863"/>
      <c r="S35" s="274"/>
      <c r="T35" s="274"/>
      <c r="U35" s="274"/>
      <c r="V35" s="274"/>
      <c r="W35" s="274"/>
      <c r="X35" s="274"/>
    </row>
    <row r="36" spans="1:24" s="268" customFormat="1" ht="28.5" customHeight="1" x14ac:dyDescent="0.2">
      <c r="A36" s="861"/>
      <c r="B36" s="33"/>
      <c r="C36" s="860"/>
      <c r="D36" s="284"/>
      <c r="E36" s="289"/>
      <c r="F36" s="247"/>
      <c r="G36" s="682"/>
      <c r="H36" s="1203"/>
      <c r="I36" s="1206"/>
      <c r="J36" s="1132"/>
      <c r="K36" s="1272"/>
      <c r="L36" s="1125"/>
      <c r="M36" s="459" t="s">
        <v>207</v>
      </c>
      <c r="N36" s="504"/>
      <c r="O36" s="515" t="s">
        <v>32</v>
      </c>
      <c r="P36" s="170" t="s">
        <v>208</v>
      </c>
      <c r="Q36" s="171" t="s">
        <v>208</v>
      </c>
      <c r="R36" s="862"/>
      <c r="S36" s="274"/>
      <c r="T36" s="274"/>
      <c r="U36" s="274"/>
      <c r="V36" s="274"/>
      <c r="W36" s="274"/>
      <c r="X36" s="274"/>
    </row>
    <row r="37" spans="1:24" s="268" customFormat="1" ht="28.5" customHeight="1" x14ac:dyDescent="0.2">
      <c r="A37" s="861"/>
      <c r="B37" s="33"/>
      <c r="C37" s="860"/>
      <c r="D37" s="284"/>
      <c r="E37" s="289"/>
      <c r="F37" s="247"/>
      <c r="G37" s="682"/>
      <c r="H37" s="1204"/>
      <c r="I37" s="1207"/>
      <c r="J37" s="1133"/>
      <c r="K37" s="1273"/>
      <c r="L37" s="1126"/>
      <c r="M37" s="459" t="s">
        <v>230</v>
      </c>
      <c r="N37" s="504"/>
      <c r="O37" s="515" t="s">
        <v>32</v>
      </c>
      <c r="P37" s="170" t="s">
        <v>209</v>
      </c>
      <c r="Q37" s="171" t="s">
        <v>209</v>
      </c>
      <c r="R37" s="862"/>
      <c r="S37" s="274"/>
      <c r="T37" s="274"/>
      <c r="U37" s="274"/>
      <c r="V37" s="274"/>
      <c r="W37" s="274"/>
      <c r="X37" s="274"/>
    </row>
    <row r="38" spans="1:24" s="1" customFormat="1" ht="40.5" customHeight="1" x14ac:dyDescent="0.2">
      <c r="A38" s="228"/>
      <c r="B38" s="33"/>
      <c r="C38" s="225"/>
      <c r="D38" s="55"/>
      <c r="E38" s="68"/>
      <c r="F38" s="247"/>
      <c r="G38" s="683"/>
      <c r="H38" s="128" t="s">
        <v>12</v>
      </c>
      <c r="I38" s="120">
        <v>6.7</v>
      </c>
      <c r="J38" s="621"/>
      <c r="K38" s="622"/>
      <c r="L38" s="623"/>
      <c r="M38" s="459" t="s">
        <v>144</v>
      </c>
      <c r="N38" s="504" t="s">
        <v>134</v>
      </c>
      <c r="O38" s="515"/>
      <c r="P38" s="170"/>
      <c r="Q38" s="171"/>
      <c r="R38" s="362"/>
      <c r="S38" s="274"/>
      <c r="T38" s="10"/>
      <c r="U38" s="10"/>
      <c r="V38" s="10"/>
      <c r="W38" s="10"/>
      <c r="X38" s="10"/>
    </row>
    <row r="39" spans="1:24" s="1" customFormat="1" ht="17.25" customHeight="1" x14ac:dyDescent="0.2">
      <c r="A39" s="228"/>
      <c r="B39" s="33"/>
      <c r="C39" s="225"/>
      <c r="D39" s="55"/>
      <c r="E39" s="68"/>
      <c r="F39" s="247"/>
      <c r="G39" s="683"/>
      <c r="H39" s="128" t="s">
        <v>12</v>
      </c>
      <c r="I39" s="382">
        <v>9.1</v>
      </c>
      <c r="J39" s="390"/>
      <c r="K39" s="154"/>
      <c r="L39" s="155"/>
      <c r="M39" s="179" t="s">
        <v>147</v>
      </c>
      <c r="N39" s="504" t="s">
        <v>102</v>
      </c>
      <c r="O39" s="515"/>
      <c r="P39" s="170"/>
      <c r="Q39" s="171"/>
      <c r="R39" s="362"/>
      <c r="S39" s="274"/>
      <c r="T39" s="10"/>
      <c r="U39" s="10"/>
      <c r="V39" s="10"/>
      <c r="W39" s="10"/>
      <c r="X39" s="10"/>
    </row>
    <row r="40" spans="1:24" s="268" customFormat="1" ht="17.25" customHeight="1" x14ac:dyDescent="0.2">
      <c r="A40" s="846"/>
      <c r="B40" s="33"/>
      <c r="C40" s="845"/>
      <c r="D40" s="284"/>
      <c r="E40" s="289"/>
      <c r="F40" s="247"/>
      <c r="G40" s="683"/>
      <c r="H40" s="856" t="s">
        <v>65</v>
      </c>
      <c r="I40" s="858">
        <v>4.3</v>
      </c>
      <c r="J40" s="105"/>
      <c r="K40" s="853"/>
      <c r="L40" s="857"/>
      <c r="M40" s="848" t="s">
        <v>187</v>
      </c>
      <c r="N40" s="866">
        <v>36</v>
      </c>
      <c r="O40" s="867"/>
      <c r="P40" s="864"/>
      <c r="Q40" s="865"/>
      <c r="R40" s="859"/>
      <c r="S40" s="274"/>
      <c r="T40" s="274"/>
      <c r="U40" s="274"/>
      <c r="V40" s="274"/>
      <c r="W40" s="274"/>
      <c r="X40" s="274"/>
    </row>
    <row r="41" spans="1:24" s="1" customFormat="1" ht="17.45" customHeight="1" thickBot="1" x14ac:dyDescent="0.25">
      <c r="A41" s="40"/>
      <c r="B41" s="20"/>
      <c r="C41" s="21"/>
      <c r="D41" s="56"/>
      <c r="E41" s="69"/>
      <c r="F41" s="248"/>
      <c r="G41" s="684"/>
      <c r="H41" s="126" t="s">
        <v>20</v>
      </c>
      <c r="I41" s="72">
        <f>SUM(I24:I40)</f>
        <v>617.40000000000009</v>
      </c>
      <c r="J41" s="290">
        <f>SUM(J24:J39)</f>
        <v>2253.9999999999995</v>
      </c>
      <c r="K41" s="73">
        <f>SUM(K24:K39)</f>
        <v>2226.6999999999998</v>
      </c>
      <c r="L41" s="72">
        <f>SUM(L24:L39)</f>
        <v>2226.6999999999998</v>
      </c>
      <c r="M41" s="600"/>
      <c r="N41" s="703"/>
      <c r="O41" s="852"/>
      <c r="P41" s="844"/>
      <c r="Q41" s="851"/>
      <c r="R41" s="361"/>
      <c r="S41" s="274"/>
      <c r="T41" s="10"/>
      <c r="U41" s="10"/>
      <c r="V41" s="10"/>
      <c r="W41" s="10"/>
      <c r="X41" s="10"/>
    </row>
    <row r="42" spans="1:24" s="1" customFormat="1" ht="16.5" customHeight="1" x14ac:dyDescent="0.2">
      <c r="A42" s="192" t="s">
        <v>7</v>
      </c>
      <c r="B42" s="191" t="s">
        <v>7</v>
      </c>
      <c r="C42" s="1349" t="s">
        <v>25</v>
      </c>
      <c r="D42" s="54"/>
      <c r="E42" s="1232" t="s">
        <v>212</v>
      </c>
      <c r="F42" s="230" t="s">
        <v>85</v>
      </c>
      <c r="G42" s="1127" t="s">
        <v>120</v>
      </c>
      <c r="H42" s="127" t="s">
        <v>68</v>
      </c>
      <c r="I42" s="391">
        <v>111.9</v>
      </c>
      <c r="J42" s="200">
        <v>89.1</v>
      </c>
      <c r="K42" s="109"/>
      <c r="L42" s="299"/>
      <c r="M42" s="1262" t="s">
        <v>192</v>
      </c>
      <c r="N42" s="666">
        <v>10575</v>
      </c>
      <c r="O42" s="589">
        <v>10700</v>
      </c>
      <c r="P42" s="185"/>
      <c r="Q42" s="81"/>
      <c r="R42" s="358"/>
      <c r="S42" s="274"/>
      <c r="T42" s="10"/>
      <c r="U42" s="10"/>
      <c r="V42" s="10"/>
      <c r="W42" s="10"/>
      <c r="X42" s="10"/>
    </row>
    <row r="43" spans="1:24" s="1" customFormat="1" ht="15" customHeight="1" x14ac:dyDescent="0.2">
      <c r="A43" s="228"/>
      <c r="B43" s="229"/>
      <c r="C43" s="1384"/>
      <c r="D43" s="55"/>
      <c r="E43" s="1233"/>
      <c r="F43" s="240" t="s">
        <v>133</v>
      </c>
      <c r="G43" s="1123"/>
      <c r="H43" s="235" t="s">
        <v>12</v>
      </c>
      <c r="I43" s="382">
        <v>9.6</v>
      </c>
      <c r="J43" s="105">
        <v>6.9</v>
      </c>
      <c r="K43" s="646"/>
      <c r="L43" s="647"/>
      <c r="M43" s="1383"/>
      <c r="N43" s="590"/>
      <c r="O43" s="591"/>
      <c r="P43" s="186"/>
      <c r="Q43" s="84"/>
      <c r="R43" s="358"/>
      <c r="S43" s="274"/>
      <c r="T43" s="10"/>
      <c r="U43" s="10"/>
      <c r="V43" s="10"/>
      <c r="W43" s="10"/>
      <c r="X43" s="10"/>
    </row>
    <row r="44" spans="1:24" s="1" customFormat="1" ht="15.75" customHeight="1" x14ac:dyDescent="0.2">
      <c r="A44" s="228"/>
      <c r="B44" s="229"/>
      <c r="C44" s="1384"/>
      <c r="D44" s="55"/>
      <c r="E44" s="1233"/>
      <c r="F44" s="241"/>
      <c r="G44" s="1123"/>
      <c r="H44" s="235" t="s">
        <v>23</v>
      </c>
      <c r="I44" s="382">
        <v>9.6999999999999993</v>
      </c>
      <c r="J44" s="156"/>
      <c r="K44" s="97"/>
      <c r="L44" s="91"/>
      <c r="M44" s="1383"/>
      <c r="N44" s="218"/>
      <c r="O44" s="513"/>
      <c r="P44" s="186"/>
      <c r="Q44" s="84"/>
      <c r="R44" s="358"/>
      <c r="S44" s="274"/>
      <c r="T44" s="10"/>
      <c r="U44" s="10"/>
      <c r="V44" s="10"/>
      <c r="W44" s="10"/>
      <c r="X44" s="10"/>
    </row>
    <row r="45" spans="1:24" s="1" customFormat="1" ht="18" customHeight="1" thickBot="1" x14ac:dyDescent="0.25">
      <c r="A45" s="38"/>
      <c r="B45" s="19"/>
      <c r="C45" s="1350"/>
      <c r="D45" s="56"/>
      <c r="E45" s="1201"/>
      <c r="F45" s="242"/>
      <c r="G45" s="1123"/>
      <c r="H45" s="126" t="s">
        <v>20</v>
      </c>
      <c r="I45" s="317">
        <f>SUM(I42:I44)</f>
        <v>131.19999999999999</v>
      </c>
      <c r="J45" s="409">
        <f>SUM(J42:J44)</f>
        <v>96</v>
      </c>
      <c r="K45" s="73">
        <f>SUM(K42:K44)</f>
        <v>0</v>
      </c>
      <c r="L45" s="72">
        <f>SUM(L42:L44)</f>
        <v>0</v>
      </c>
      <c r="M45" s="1257"/>
      <c r="N45" s="523"/>
      <c r="O45" s="514"/>
      <c r="P45" s="79"/>
      <c r="Q45" s="86"/>
      <c r="R45" s="50"/>
      <c r="S45" s="274"/>
      <c r="T45" s="10"/>
      <c r="U45" s="10"/>
      <c r="V45" s="10"/>
      <c r="W45" s="10"/>
      <c r="X45" s="10"/>
    </row>
    <row r="46" spans="1:24" s="1" customFormat="1" ht="15.75" customHeight="1" x14ac:dyDescent="0.2">
      <c r="A46" s="192" t="s">
        <v>7</v>
      </c>
      <c r="B46" s="191" t="s">
        <v>7</v>
      </c>
      <c r="C46" s="1349" t="s">
        <v>27</v>
      </c>
      <c r="D46" s="54"/>
      <c r="E46" s="1232" t="s">
        <v>70</v>
      </c>
      <c r="F46" s="1351" t="s">
        <v>133</v>
      </c>
      <c r="G46" s="1123"/>
      <c r="H46" s="123" t="s">
        <v>12</v>
      </c>
      <c r="I46" s="353">
        <v>5</v>
      </c>
      <c r="J46" s="782">
        <v>7</v>
      </c>
      <c r="K46" s="624">
        <v>7</v>
      </c>
      <c r="L46" s="625">
        <v>7</v>
      </c>
      <c r="M46" s="1262" t="s">
        <v>79</v>
      </c>
      <c r="N46" s="236">
        <v>1</v>
      </c>
      <c r="O46" s="512">
        <v>1</v>
      </c>
      <c r="P46" s="185">
        <v>1</v>
      </c>
      <c r="Q46" s="497">
        <v>1</v>
      </c>
      <c r="R46" s="50"/>
      <c r="S46" s="274"/>
      <c r="T46" s="10"/>
      <c r="U46" s="10"/>
      <c r="V46" s="10"/>
      <c r="W46" s="10"/>
      <c r="X46" s="10"/>
    </row>
    <row r="47" spans="1:24" s="1" customFormat="1" ht="14.25" customHeight="1" thickBot="1" x14ac:dyDescent="0.25">
      <c r="A47" s="38"/>
      <c r="B47" s="19"/>
      <c r="C47" s="1350"/>
      <c r="D47" s="56"/>
      <c r="E47" s="1201"/>
      <c r="F47" s="1352"/>
      <c r="G47" s="1123"/>
      <c r="H47" s="126" t="s">
        <v>20</v>
      </c>
      <c r="I47" s="317">
        <f>SUM(I46:I46)</f>
        <v>5</v>
      </c>
      <c r="J47" s="290">
        <f>SUM(J46:J46)</f>
        <v>7</v>
      </c>
      <c r="K47" s="73">
        <f>SUM(K46:K46)</f>
        <v>7</v>
      </c>
      <c r="L47" s="72">
        <f>SUM(L46:L46)</f>
        <v>7</v>
      </c>
      <c r="M47" s="1257"/>
      <c r="N47" s="523"/>
      <c r="O47" s="514"/>
      <c r="P47" s="79"/>
      <c r="Q47" s="498"/>
      <c r="R47" s="50"/>
      <c r="S47" s="291"/>
      <c r="T47" s="10"/>
      <c r="U47" s="10"/>
      <c r="V47" s="10"/>
      <c r="W47" s="10"/>
      <c r="X47" s="10"/>
    </row>
    <row r="48" spans="1:24" s="1" customFormat="1" ht="17.25" customHeight="1" x14ac:dyDescent="0.2">
      <c r="A48" s="192" t="s">
        <v>7</v>
      </c>
      <c r="B48" s="191" t="s">
        <v>7</v>
      </c>
      <c r="C48" s="224" t="s">
        <v>37</v>
      </c>
      <c r="D48" s="54"/>
      <c r="E48" s="1377" t="s">
        <v>114</v>
      </c>
      <c r="F48" s="230" t="s">
        <v>85</v>
      </c>
      <c r="G48" s="1123"/>
      <c r="H48" s="130" t="s">
        <v>68</v>
      </c>
      <c r="I48" s="412">
        <v>60</v>
      </c>
      <c r="J48" s="1217">
        <v>61.4</v>
      </c>
      <c r="K48" s="1263"/>
      <c r="L48" s="1266"/>
      <c r="M48" s="500" t="s">
        <v>103</v>
      </c>
      <c r="N48" s="525">
        <v>80</v>
      </c>
      <c r="O48" s="495">
        <v>100</v>
      </c>
      <c r="P48" s="157"/>
      <c r="Q48" s="493"/>
      <c r="R48" s="499"/>
      <c r="S48" s="496"/>
      <c r="T48" s="10"/>
      <c r="U48" s="10"/>
      <c r="V48" s="10"/>
      <c r="W48" s="10"/>
      <c r="X48" s="10"/>
    </row>
    <row r="49" spans="1:24" s="1" customFormat="1" ht="27" customHeight="1" x14ac:dyDescent="0.2">
      <c r="A49" s="228"/>
      <c r="B49" s="229"/>
      <c r="C49" s="225"/>
      <c r="D49" s="55"/>
      <c r="E49" s="1378"/>
      <c r="F49" s="240" t="s">
        <v>133</v>
      </c>
      <c r="G49" s="1123"/>
      <c r="H49" s="131"/>
      <c r="I49" s="383"/>
      <c r="J49" s="1218"/>
      <c r="K49" s="1264"/>
      <c r="L49" s="1267"/>
      <c r="M49" s="868" t="s">
        <v>151</v>
      </c>
      <c r="N49" s="797">
        <v>7200</v>
      </c>
      <c r="O49" s="517">
        <v>7938</v>
      </c>
      <c r="P49" s="193"/>
      <c r="Q49" s="197"/>
      <c r="R49" s="499"/>
      <c r="S49" s="496"/>
      <c r="T49" s="10"/>
      <c r="U49" s="10"/>
      <c r="V49" s="10"/>
      <c r="W49" s="10"/>
      <c r="X49" s="10"/>
    </row>
    <row r="50" spans="1:24" s="1" customFormat="1" ht="18.75" customHeight="1" x14ac:dyDescent="0.2">
      <c r="A50" s="228"/>
      <c r="B50" s="229"/>
      <c r="C50" s="225"/>
      <c r="D50" s="55"/>
      <c r="E50" s="1378"/>
      <c r="F50" s="240"/>
      <c r="G50" s="1123"/>
      <c r="H50" s="145"/>
      <c r="I50" s="413"/>
      <c r="J50" s="1219"/>
      <c r="K50" s="1265"/>
      <c r="L50" s="1268"/>
      <c r="M50" s="1269" t="s">
        <v>104</v>
      </c>
      <c r="N50" s="847">
        <v>2</v>
      </c>
      <c r="O50" s="517"/>
      <c r="P50" s="481"/>
      <c r="Q50" s="450"/>
      <c r="R50" s="361"/>
      <c r="S50" s="291"/>
      <c r="T50" s="10"/>
      <c r="U50" s="10"/>
      <c r="V50" s="10"/>
      <c r="W50" s="10"/>
      <c r="X50" s="10"/>
    </row>
    <row r="51" spans="1:24" s="1" customFormat="1" ht="16.5" customHeight="1" thickBot="1" x14ac:dyDescent="0.25">
      <c r="A51" s="38"/>
      <c r="B51" s="19"/>
      <c r="C51" s="226"/>
      <c r="D51" s="56"/>
      <c r="E51" s="69"/>
      <c r="F51" s="231"/>
      <c r="G51" s="1128"/>
      <c r="H51" s="126" t="s">
        <v>20</v>
      </c>
      <c r="I51" s="317">
        <f>I48</f>
        <v>60</v>
      </c>
      <c r="J51" s="409">
        <f>J48</f>
        <v>61.4</v>
      </c>
      <c r="K51" s="73">
        <f>K48</f>
        <v>0</v>
      </c>
      <c r="L51" s="72">
        <f>L48</f>
        <v>0</v>
      </c>
      <c r="M51" s="1270"/>
      <c r="N51" s="523"/>
      <c r="O51" s="514"/>
      <c r="P51" s="79"/>
      <c r="Q51" s="86"/>
      <c r="R51" s="358"/>
      <c r="S51" s="291"/>
      <c r="T51" s="10"/>
      <c r="U51" s="10"/>
      <c r="V51" s="10"/>
      <c r="W51" s="10"/>
      <c r="X51" s="10"/>
    </row>
    <row r="52" spans="1:24" s="1" customFormat="1" ht="15.75" customHeight="1" x14ac:dyDescent="0.2">
      <c r="A52" s="192" t="s">
        <v>7</v>
      </c>
      <c r="B52" s="191" t="s">
        <v>7</v>
      </c>
      <c r="C52" s="1349" t="s">
        <v>38</v>
      </c>
      <c r="D52" s="54"/>
      <c r="E52" s="1232" t="s">
        <v>96</v>
      </c>
      <c r="F52" s="230" t="s">
        <v>85</v>
      </c>
      <c r="G52" s="1127" t="s">
        <v>88</v>
      </c>
      <c r="H52" s="236" t="s">
        <v>68</v>
      </c>
      <c r="I52" s="685">
        <v>39.9</v>
      </c>
      <c r="J52" s="141">
        <v>5.4</v>
      </c>
      <c r="K52" s="650"/>
      <c r="L52" s="686"/>
      <c r="M52" s="1248" t="s">
        <v>97</v>
      </c>
      <c r="N52" s="666">
        <v>2640</v>
      </c>
      <c r="O52" s="518"/>
      <c r="P52" s="659"/>
      <c r="Q52" s="660"/>
      <c r="R52" s="1239"/>
      <c r="S52" s="274"/>
      <c r="T52" s="10"/>
      <c r="U52" s="10"/>
      <c r="V52" s="10"/>
      <c r="W52" s="10"/>
      <c r="X52" s="10"/>
    </row>
    <row r="53" spans="1:24" s="268" customFormat="1" ht="12" customHeight="1" x14ac:dyDescent="0.2">
      <c r="A53" s="648"/>
      <c r="B53" s="649"/>
      <c r="C53" s="1384"/>
      <c r="D53" s="284"/>
      <c r="E53" s="1233"/>
      <c r="F53" s="592" t="s">
        <v>133</v>
      </c>
      <c r="G53" s="1123"/>
      <c r="H53" s="218"/>
      <c r="I53" s="250"/>
      <c r="J53" s="439"/>
      <c r="K53" s="593"/>
      <c r="L53" s="651"/>
      <c r="M53" s="1249"/>
      <c r="N53" s="658"/>
      <c r="O53" s="516"/>
      <c r="P53" s="193"/>
      <c r="Q53" s="197"/>
      <c r="R53" s="1239"/>
      <c r="S53" s="274"/>
      <c r="T53" s="274"/>
      <c r="U53" s="274"/>
      <c r="V53" s="274"/>
      <c r="W53" s="274"/>
      <c r="X53" s="274"/>
    </row>
    <row r="54" spans="1:24" s="1" customFormat="1" ht="15" customHeight="1" x14ac:dyDescent="0.2">
      <c r="A54" s="228"/>
      <c r="B54" s="229"/>
      <c r="C54" s="1384"/>
      <c r="D54" s="55"/>
      <c r="E54" s="1233"/>
      <c r="F54" s="240"/>
      <c r="G54" s="1123"/>
      <c r="H54" s="129" t="s">
        <v>23</v>
      </c>
      <c r="I54" s="302">
        <v>7.1</v>
      </c>
      <c r="J54" s="394">
        <v>1</v>
      </c>
      <c r="K54" s="594"/>
      <c r="L54" s="595"/>
      <c r="M54" s="601" t="s">
        <v>182</v>
      </c>
      <c r="N54" s="342"/>
      <c r="O54" s="519">
        <v>100</v>
      </c>
      <c r="P54" s="195"/>
      <c r="Q54" s="198"/>
      <c r="R54" s="1239"/>
      <c r="S54" s="274"/>
      <c r="T54" s="10"/>
      <c r="U54" s="10"/>
      <c r="V54" s="10"/>
      <c r="W54" s="10"/>
      <c r="X54" s="10"/>
    </row>
    <row r="55" spans="1:24" s="1" customFormat="1" ht="16.5" customHeight="1" thickBot="1" x14ac:dyDescent="0.25">
      <c r="A55" s="38"/>
      <c r="B55" s="19"/>
      <c r="C55" s="1350"/>
      <c r="D55" s="56"/>
      <c r="E55" s="1201"/>
      <c r="F55" s="242"/>
      <c r="G55" s="574"/>
      <c r="H55" s="570" t="s">
        <v>20</v>
      </c>
      <c r="I55" s="387">
        <f>SUM(I52:I54)</f>
        <v>47</v>
      </c>
      <c r="J55" s="435">
        <f>SUM(J52:J54)</f>
        <v>6.4</v>
      </c>
      <c r="K55" s="73">
        <f>SUM(K52:K54)</f>
        <v>0</v>
      </c>
      <c r="L55" s="290">
        <f>SUM(L52:L54)</f>
        <v>0</v>
      </c>
      <c r="M55" s="600"/>
      <c r="N55" s="524"/>
      <c r="O55" s="494"/>
      <c r="P55" s="329"/>
      <c r="Q55" s="330"/>
      <c r="R55" s="1239"/>
      <c r="S55" s="291"/>
      <c r="T55" s="10"/>
      <c r="U55" s="10"/>
      <c r="V55" s="10"/>
      <c r="W55" s="10"/>
      <c r="X55" s="10"/>
    </row>
    <row r="56" spans="1:24" s="268" customFormat="1" ht="17.25" customHeight="1" x14ac:dyDescent="0.2">
      <c r="A56" s="177" t="s">
        <v>7</v>
      </c>
      <c r="B56" s="191" t="s">
        <v>7</v>
      </c>
      <c r="C56" s="1412" t="s">
        <v>11</v>
      </c>
      <c r="D56" s="1176"/>
      <c r="E56" s="1377" t="s">
        <v>172</v>
      </c>
      <c r="F56" s="662" t="s">
        <v>142</v>
      </c>
      <c r="G56" s="1127" t="s">
        <v>119</v>
      </c>
      <c r="H56" s="890" t="s">
        <v>69</v>
      </c>
      <c r="I56" s="887"/>
      <c r="J56" s="886">
        <f>33.4+34</f>
        <v>67.400000000000006</v>
      </c>
      <c r="K56" s="883">
        <f>33.4+34</f>
        <v>67.400000000000006</v>
      </c>
      <c r="L56" s="885">
        <f>33.4+34</f>
        <v>67.400000000000006</v>
      </c>
      <c r="M56" s="641" t="s">
        <v>173</v>
      </c>
      <c r="N56" s="641"/>
      <c r="O56" s="687">
        <v>96</v>
      </c>
      <c r="P56" s="642">
        <v>96</v>
      </c>
      <c r="Q56" s="688">
        <v>96</v>
      </c>
      <c r="R56" s="783"/>
      <c r="S56" s="291"/>
      <c r="T56" s="274"/>
      <c r="U56" s="274"/>
      <c r="V56" s="274"/>
      <c r="W56" s="274"/>
      <c r="X56" s="274"/>
    </row>
    <row r="57" spans="1:24" s="268" customFormat="1" ht="13.5" customHeight="1" x14ac:dyDescent="0.2">
      <c r="A57" s="596"/>
      <c r="B57" s="786"/>
      <c r="C57" s="1413"/>
      <c r="D57" s="1415"/>
      <c r="E57" s="1378"/>
      <c r="F57" s="592"/>
      <c r="G57" s="1123"/>
      <c r="H57" s="878"/>
      <c r="I57" s="875"/>
      <c r="J57" s="874"/>
      <c r="K57" s="876"/>
      <c r="L57" s="877"/>
      <c r="M57" s="459" t="s">
        <v>184</v>
      </c>
      <c r="N57" s="601"/>
      <c r="O57" s="639">
        <v>144</v>
      </c>
      <c r="P57" s="640">
        <v>144</v>
      </c>
      <c r="Q57" s="602">
        <v>144</v>
      </c>
      <c r="R57" s="361"/>
      <c r="S57" s="291"/>
      <c r="T57" s="274"/>
      <c r="U57" s="274"/>
      <c r="V57" s="274"/>
      <c r="W57" s="274"/>
      <c r="X57" s="274"/>
    </row>
    <row r="58" spans="1:24" s="268" customFormat="1" ht="15.75" customHeight="1" thickBot="1" x14ac:dyDescent="0.25">
      <c r="A58" s="137"/>
      <c r="B58" s="19"/>
      <c r="C58" s="1413"/>
      <c r="D58" s="1415"/>
      <c r="E58" s="1378"/>
      <c r="F58" s="592"/>
      <c r="G58" s="1123"/>
      <c r="H58" s="879" t="s">
        <v>20</v>
      </c>
      <c r="I58" s="317">
        <f>I56</f>
        <v>0</v>
      </c>
      <c r="J58" s="409">
        <f>SUM(J56:J57)</f>
        <v>67.400000000000006</v>
      </c>
      <c r="K58" s="644">
        <f>SUM(K56:K57)</f>
        <v>67.400000000000006</v>
      </c>
      <c r="L58" s="411">
        <f>SUM(L56:L57)</f>
        <v>67.400000000000006</v>
      </c>
      <c r="M58" s="600"/>
      <c r="N58" s="601"/>
      <c r="O58" s="639"/>
      <c r="P58" s="640"/>
      <c r="Q58" s="602"/>
      <c r="R58" s="194"/>
      <c r="S58" s="291"/>
      <c r="T58" s="274"/>
      <c r="U58" s="274"/>
      <c r="V58" s="274"/>
      <c r="W58" s="274"/>
      <c r="X58" s="274"/>
    </row>
    <row r="59" spans="1:24" s="268" customFormat="1" ht="18" customHeight="1" x14ac:dyDescent="0.2">
      <c r="A59" s="177" t="s">
        <v>7</v>
      </c>
      <c r="B59" s="191" t="s">
        <v>7</v>
      </c>
      <c r="C59" s="1412" t="s">
        <v>39</v>
      </c>
      <c r="D59" s="1176"/>
      <c r="E59" s="1377" t="s">
        <v>210</v>
      </c>
      <c r="F59" s="662" t="s">
        <v>142</v>
      </c>
      <c r="G59" s="1123"/>
      <c r="H59" s="880" t="s">
        <v>58</v>
      </c>
      <c r="I59" s="888"/>
      <c r="J59" s="354">
        <f>110.3+19.5</f>
        <v>129.80000000000001</v>
      </c>
      <c r="K59" s="884">
        <f>305.6+53.9</f>
        <v>359.5</v>
      </c>
      <c r="L59" s="140">
        <f>138.6+24.5</f>
        <v>163.1</v>
      </c>
      <c r="M59" s="641" t="s">
        <v>185</v>
      </c>
      <c r="N59" s="694"/>
      <c r="O59" s="687">
        <v>310</v>
      </c>
      <c r="P59" s="642">
        <v>577</v>
      </c>
      <c r="Q59" s="643">
        <v>313</v>
      </c>
      <c r="R59" s="1253"/>
      <c r="S59" s="291"/>
      <c r="T59" s="274"/>
      <c r="U59" s="274"/>
      <c r="V59" s="274"/>
      <c r="W59" s="274"/>
      <c r="X59" s="274"/>
    </row>
    <row r="60" spans="1:24" s="268" customFormat="1" ht="38.25" customHeight="1" x14ac:dyDescent="0.2">
      <c r="A60" s="596"/>
      <c r="B60" s="638"/>
      <c r="C60" s="1413"/>
      <c r="D60" s="1415"/>
      <c r="E60" s="1378"/>
      <c r="F60" s="241"/>
      <c r="G60" s="1123"/>
      <c r="H60" s="873"/>
      <c r="I60" s="875"/>
      <c r="J60" s="354"/>
      <c r="K60" s="876"/>
      <c r="L60" s="140"/>
      <c r="M60" s="1269" t="s">
        <v>186</v>
      </c>
      <c r="N60" s="601"/>
      <c r="O60" s="696">
        <v>2500</v>
      </c>
      <c r="P60" s="691">
        <v>5012</v>
      </c>
      <c r="Q60" s="692">
        <v>2513</v>
      </c>
      <c r="R60" s="1253"/>
      <c r="S60" s="291"/>
      <c r="T60" s="274"/>
      <c r="U60" s="274"/>
      <c r="V60" s="274"/>
      <c r="W60" s="274"/>
      <c r="X60" s="274"/>
    </row>
    <row r="61" spans="1:24" s="268" customFormat="1" ht="15.75" customHeight="1" thickBot="1" x14ac:dyDescent="0.25">
      <c r="A61" s="137"/>
      <c r="B61" s="19"/>
      <c r="C61" s="1413"/>
      <c r="D61" s="1415"/>
      <c r="E61" s="1378"/>
      <c r="F61" s="241"/>
      <c r="G61" s="1128"/>
      <c r="H61" s="572" t="s">
        <v>20</v>
      </c>
      <c r="I61" s="317">
        <f>I59</f>
        <v>0</v>
      </c>
      <c r="J61" s="695">
        <f>J59+J60</f>
        <v>129.80000000000001</v>
      </c>
      <c r="K61" s="73">
        <f>K59+K60</f>
        <v>359.5</v>
      </c>
      <c r="L61" s="644">
        <f>+L59+L60</f>
        <v>163.1</v>
      </c>
      <c r="M61" s="1270"/>
      <c r="N61" s="600"/>
      <c r="O61" s="693"/>
      <c r="P61" s="689"/>
      <c r="Q61" s="690"/>
      <c r="R61" s="776"/>
      <c r="S61" s="291"/>
      <c r="T61" s="274"/>
      <c r="U61" s="274"/>
      <c r="V61" s="274"/>
      <c r="W61" s="274"/>
      <c r="X61" s="274"/>
    </row>
    <row r="62" spans="1:24" s="1" customFormat="1" ht="15.75" customHeight="1" x14ac:dyDescent="0.2">
      <c r="A62" s="177" t="s">
        <v>7</v>
      </c>
      <c r="B62" s="191" t="s">
        <v>7</v>
      </c>
      <c r="C62" s="1412" t="s">
        <v>40</v>
      </c>
      <c r="D62" s="1176"/>
      <c r="E62" s="1377" t="s">
        <v>152</v>
      </c>
      <c r="F62" s="662" t="s">
        <v>133</v>
      </c>
      <c r="G62" s="1127" t="s">
        <v>153</v>
      </c>
      <c r="H62" s="571" t="s">
        <v>12</v>
      </c>
      <c r="I62" s="381">
        <v>33.799999999999997</v>
      </c>
      <c r="J62" s="597">
        <v>40</v>
      </c>
      <c r="K62" s="598">
        <v>45</v>
      </c>
      <c r="L62" s="599">
        <v>45</v>
      </c>
      <c r="M62" s="1248" t="s">
        <v>154</v>
      </c>
      <c r="N62" s="1423">
        <v>2</v>
      </c>
      <c r="O62" s="1464">
        <v>2</v>
      </c>
      <c r="P62" s="1467">
        <v>2</v>
      </c>
      <c r="Q62" s="1450">
        <v>2</v>
      </c>
      <c r="R62" s="361"/>
      <c r="S62" s="291"/>
      <c r="T62" s="10"/>
      <c r="U62" s="10"/>
      <c r="V62" s="10"/>
      <c r="W62" s="10"/>
      <c r="X62" s="10"/>
    </row>
    <row r="63" spans="1:24" s="268" customFormat="1" ht="15" customHeight="1" x14ac:dyDescent="0.2">
      <c r="A63" s="596"/>
      <c r="B63" s="670"/>
      <c r="C63" s="1413"/>
      <c r="D63" s="1415"/>
      <c r="E63" s="1378"/>
      <c r="F63" s="592"/>
      <c r="G63" s="1123"/>
      <c r="H63" s="293" t="s">
        <v>65</v>
      </c>
      <c r="I63" s="671"/>
      <c r="J63" s="116">
        <v>4.2</v>
      </c>
      <c r="K63" s="117"/>
      <c r="L63" s="118"/>
      <c r="M63" s="1279"/>
      <c r="N63" s="1220"/>
      <c r="O63" s="1465"/>
      <c r="P63" s="1445"/>
      <c r="Q63" s="1451"/>
      <c r="R63" s="361"/>
      <c r="S63" s="291"/>
      <c r="T63" s="274"/>
      <c r="U63" s="274"/>
      <c r="V63" s="274"/>
      <c r="W63" s="274"/>
      <c r="X63" s="274"/>
    </row>
    <row r="64" spans="1:24" s="1" customFormat="1" ht="15" customHeight="1" thickBot="1" x14ac:dyDescent="0.25">
      <c r="A64" s="137"/>
      <c r="B64" s="19"/>
      <c r="C64" s="1414"/>
      <c r="D64" s="1416"/>
      <c r="E64" s="1411"/>
      <c r="F64" s="241"/>
      <c r="G64" s="1128"/>
      <c r="H64" s="572" t="s">
        <v>20</v>
      </c>
      <c r="I64" s="317">
        <f>I62</f>
        <v>33.799999999999997</v>
      </c>
      <c r="J64" s="409">
        <f>SUM(J62:J63)</f>
        <v>44.2</v>
      </c>
      <c r="K64" s="73">
        <f>K62</f>
        <v>45</v>
      </c>
      <c r="L64" s="411">
        <f>L62</f>
        <v>45</v>
      </c>
      <c r="M64" s="1270"/>
      <c r="N64" s="1424"/>
      <c r="O64" s="1466"/>
      <c r="P64" s="1468"/>
      <c r="Q64" s="1452"/>
      <c r="R64" s="194"/>
      <c r="S64" s="291"/>
      <c r="T64" s="10"/>
      <c r="U64" s="10"/>
      <c r="V64" s="10"/>
      <c r="W64" s="10"/>
      <c r="X64" s="10"/>
    </row>
    <row r="65" spans="1:24" s="268" customFormat="1" ht="15" customHeight="1" x14ac:dyDescent="0.2">
      <c r="A65" s="192"/>
      <c r="B65" s="191"/>
      <c r="C65" s="1349"/>
      <c r="D65" s="54"/>
      <c r="E65" s="1477" t="s">
        <v>22</v>
      </c>
      <c r="F65" s="243" t="s">
        <v>133</v>
      </c>
      <c r="G65" s="1127" t="s">
        <v>158</v>
      </c>
      <c r="H65" s="127" t="s">
        <v>23</v>
      </c>
      <c r="I65" s="391">
        <v>990.6</v>
      </c>
      <c r="J65" s="614"/>
      <c r="K65" s="610"/>
      <c r="L65" s="614"/>
      <c r="M65" s="1262" t="s">
        <v>24</v>
      </c>
      <c r="N65" s="900">
        <v>106</v>
      </c>
      <c r="O65" s="518"/>
      <c r="P65" s="895"/>
      <c r="Q65" s="896"/>
      <c r="R65" s="361"/>
      <c r="S65" s="291"/>
      <c r="T65" s="274"/>
      <c r="U65" s="274"/>
      <c r="V65" s="274"/>
      <c r="W65" s="274"/>
      <c r="X65" s="274"/>
    </row>
    <row r="66" spans="1:24" s="268" customFormat="1" ht="87" customHeight="1" x14ac:dyDescent="0.2">
      <c r="A66" s="898"/>
      <c r="B66" s="899"/>
      <c r="C66" s="1384"/>
      <c r="D66" s="284"/>
      <c r="E66" s="1478"/>
      <c r="F66" s="244" t="s">
        <v>143</v>
      </c>
      <c r="G66" s="1123"/>
      <c r="H66" s="152" t="s">
        <v>12</v>
      </c>
      <c r="I66" s="382">
        <v>601.5</v>
      </c>
      <c r="J66" s="201"/>
      <c r="K66" s="901"/>
      <c r="L66" s="201"/>
      <c r="M66" s="1383"/>
      <c r="N66" s="218"/>
      <c r="O66" s="513"/>
      <c r="P66" s="186"/>
      <c r="Q66" s="84"/>
      <c r="R66" s="361"/>
      <c r="S66" s="291"/>
      <c r="T66" s="274"/>
      <c r="U66" s="274"/>
      <c r="V66" s="274"/>
      <c r="W66" s="274"/>
      <c r="X66" s="274"/>
    </row>
    <row r="67" spans="1:24" s="268" customFormat="1" ht="17.25" customHeight="1" thickBot="1" x14ac:dyDescent="0.25">
      <c r="A67" s="38"/>
      <c r="B67" s="19"/>
      <c r="C67" s="1350"/>
      <c r="D67" s="56"/>
      <c r="E67" s="1479"/>
      <c r="F67" s="245"/>
      <c r="G67" s="1128"/>
      <c r="H67" s="138" t="s">
        <v>20</v>
      </c>
      <c r="I67" s="387">
        <f>SUM(I65:I66)</f>
        <v>1592.1</v>
      </c>
      <c r="J67" s="409">
        <f>SUM(J65:J66)</f>
        <v>0</v>
      </c>
      <c r="K67" s="73">
        <f>SUM(K65:K66)</f>
        <v>0</v>
      </c>
      <c r="L67" s="153">
        <f>SUM(L65:L66)</f>
        <v>0</v>
      </c>
      <c r="M67" s="1257"/>
      <c r="N67" s="523"/>
      <c r="O67" s="514"/>
      <c r="P67" s="79"/>
      <c r="Q67" s="86"/>
      <c r="R67" s="361"/>
      <c r="S67" s="291"/>
      <c r="T67" s="274"/>
      <c r="U67" s="274"/>
      <c r="V67" s="274"/>
      <c r="W67" s="274"/>
      <c r="X67" s="274"/>
    </row>
    <row r="68" spans="1:24" s="1" customFormat="1" ht="15.75" customHeight="1" x14ac:dyDescent="0.2">
      <c r="A68" s="266"/>
      <c r="B68" s="267"/>
      <c r="C68" s="265"/>
      <c r="D68" s="55"/>
      <c r="E68" s="1377" t="s">
        <v>92</v>
      </c>
      <c r="F68" s="343" t="s">
        <v>85</v>
      </c>
      <c r="G68" s="1127" t="s">
        <v>88</v>
      </c>
      <c r="H68" s="303" t="s">
        <v>58</v>
      </c>
      <c r="I68" s="299">
        <v>1.6</v>
      </c>
      <c r="J68" s="158"/>
      <c r="K68" s="114"/>
      <c r="L68" s="799"/>
      <c r="M68" s="787"/>
      <c r="N68" s="795"/>
      <c r="O68" s="792"/>
      <c r="P68" s="794"/>
      <c r="Q68" s="796"/>
      <c r="R68" s="358"/>
      <c r="S68" s="291"/>
      <c r="T68" s="10"/>
      <c r="U68" s="10"/>
      <c r="V68" s="10"/>
      <c r="W68" s="10"/>
      <c r="X68" s="10"/>
    </row>
    <row r="69" spans="1:24" s="268" customFormat="1" ht="15.75" customHeight="1" x14ac:dyDescent="0.2">
      <c r="A69" s="297"/>
      <c r="B69" s="298"/>
      <c r="C69" s="296"/>
      <c r="D69" s="284"/>
      <c r="E69" s="1378"/>
      <c r="F69" s="240" t="s">
        <v>133</v>
      </c>
      <c r="G69" s="1123"/>
      <c r="H69" s="293" t="s">
        <v>69</v>
      </c>
      <c r="I69" s="120">
        <v>0.3</v>
      </c>
      <c r="J69" s="395"/>
      <c r="K69" s="396"/>
      <c r="L69" s="395"/>
      <c r="M69" s="785"/>
      <c r="N69" s="218"/>
      <c r="O69" s="513"/>
      <c r="P69" s="186"/>
      <c r="Q69" s="84"/>
      <c r="R69" s="358"/>
      <c r="S69" s="291"/>
      <c r="T69" s="274"/>
      <c r="U69" s="274"/>
      <c r="V69" s="274"/>
      <c r="W69" s="274"/>
      <c r="X69" s="274"/>
    </row>
    <row r="70" spans="1:24" s="1" customFormat="1" ht="15.75" customHeight="1" thickBot="1" x14ac:dyDescent="0.25">
      <c r="A70" s="266"/>
      <c r="B70" s="267"/>
      <c r="C70" s="265"/>
      <c r="D70" s="55"/>
      <c r="E70" s="1378"/>
      <c r="F70" s="240"/>
      <c r="G70" s="1123"/>
      <c r="H70" s="190" t="s">
        <v>20</v>
      </c>
      <c r="I70" s="415">
        <f>SUM(I68:I69)</f>
        <v>1.9000000000000001</v>
      </c>
      <c r="J70" s="409">
        <f>SUM(J68:J69)</f>
        <v>0</v>
      </c>
      <c r="K70" s="73">
        <f>SUM(K68:K69)</f>
        <v>0</v>
      </c>
      <c r="L70" s="290">
        <f>SUM(L68:L69)</f>
        <v>0</v>
      </c>
      <c r="M70" s="785"/>
      <c r="N70" s="218"/>
      <c r="O70" s="513"/>
      <c r="P70" s="186"/>
      <c r="Q70" s="84"/>
      <c r="R70" s="358"/>
      <c r="S70" s="291"/>
      <c r="T70" s="10"/>
      <c r="U70" s="10"/>
      <c r="V70" s="10"/>
      <c r="W70" s="10"/>
      <c r="X70" s="10"/>
    </row>
    <row r="71" spans="1:24" s="1" customFormat="1" ht="14.25" customHeight="1" thickBot="1" x14ac:dyDescent="0.25">
      <c r="A71" s="777" t="s">
        <v>7</v>
      </c>
      <c r="B71" s="22" t="s">
        <v>7</v>
      </c>
      <c r="C71" s="1417" t="s">
        <v>28</v>
      </c>
      <c r="D71" s="1418"/>
      <c r="E71" s="1418"/>
      <c r="F71" s="1418"/>
      <c r="G71" s="1418"/>
      <c r="H71" s="1419"/>
      <c r="I71" s="437">
        <f>+I41+I23+I45+I47+I55+I51+I64+I70+I67</f>
        <v>2765.2</v>
      </c>
      <c r="J71" s="758">
        <f>+J41+J23+J45+J47+J55+J51+J64+J70+J58+J61</f>
        <v>2988.5</v>
      </c>
      <c r="K71" s="132">
        <f>+K41+K23+K45+K47+K55+K51+K64+K70+K58+K61</f>
        <v>3003.6</v>
      </c>
      <c r="L71" s="784">
        <f>+L41+L23+L45+L47+L55+L51+L64+L70+L58+L61</f>
        <v>2807.2</v>
      </c>
      <c r="M71" s="1250"/>
      <c r="N71" s="1251"/>
      <c r="O71" s="1251"/>
      <c r="P71" s="1251"/>
      <c r="Q71" s="1252"/>
      <c r="R71" s="499"/>
      <c r="S71" s="274"/>
      <c r="T71" s="10"/>
      <c r="U71" s="10"/>
      <c r="V71" s="10"/>
      <c r="W71" s="10"/>
      <c r="X71" s="10"/>
    </row>
    <row r="72" spans="1:24" s="1" customFormat="1" ht="14.25" customHeight="1" thickBot="1" x14ac:dyDescent="0.25">
      <c r="A72" s="37" t="s">
        <v>7</v>
      </c>
      <c r="B72" s="22" t="s">
        <v>21</v>
      </c>
      <c r="C72" s="418" t="s">
        <v>29</v>
      </c>
      <c r="D72" s="416"/>
      <c r="E72" s="419"/>
      <c r="F72" s="237"/>
      <c r="G72" s="237"/>
      <c r="H72" s="237"/>
      <c r="I72" s="237"/>
      <c r="J72" s="237"/>
      <c r="K72" s="237"/>
      <c r="L72" s="237"/>
      <c r="M72" s="237"/>
      <c r="N72" s="237"/>
      <c r="O72" s="1469"/>
      <c r="P72" s="1469"/>
      <c r="Q72" s="1470"/>
      <c r="R72" s="421"/>
      <c r="S72" s="274"/>
      <c r="T72" s="10"/>
      <c r="U72" s="10"/>
      <c r="V72" s="10"/>
      <c r="W72" s="10"/>
      <c r="X72" s="10"/>
    </row>
    <row r="73" spans="1:24" s="1" customFormat="1" ht="15" customHeight="1" x14ac:dyDescent="0.2">
      <c r="A73" s="41" t="s">
        <v>7</v>
      </c>
      <c r="B73" s="23" t="s">
        <v>21</v>
      </c>
      <c r="C73" s="25" t="s">
        <v>7</v>
      </c>
      <c r="D73" s="55"/>
      <c r="E73" s="1378" t="s">
        <v>30</v>
      </c>
      <c r="F73" s="233" t="s">
        <v>85</v>
      </c>
      <c r="G73" s="1195" t="s">
        <v>119</v>
      </c>
      <c r="H73" s="123" t="s">
        <v>12</v>
      </c>
      <c r="I73" s="299">
        <v>628.4</v>
      </c>
      <c r="J73" s="159">
        <v>785.6</v>
      </c>
      <c r="K73" s="109">
        <v>785.6</v>
      </c>
      <c r="L73" s="299">
        <v>785.6</v>
      </c>
      <c r="M73" s="470" t="s">
        <v>86</v>
      </c>
      <c r="N73" s="538" t="s">
        <v>99</v>
      </c>
      <c r="O73" s="526" t="s">
        <v>99</v>
      </c>
      <c r="P73" s="482" t="s">
        <v>99</v>
      </c>
      <c r="Q73" s="460" t="s">
        <v>99</v>
      </c>
      <c r="R73" s="422"/>
      <c r="S73" s="274"/>
      <c r="T73" s="10"/>
      <c r="U73" s="10"/>
      <c r="V73" s="10"/>
      <c r="W73" s="10"/>
      <c r="X73" s="10"/>
    </row>
    <row r="74" spans="1:24" s="268" customFormat="1" ht="25.5" customHeight="1" x14ac:dyDescent="0.2">
      <c r="A74" s="280"/>
      <c r="B74" s="277"/>
      <c r="C74" s="278"/>
      <c r="D74" s="284"/>
      <c r="E74" s="1378"/>
      <c r="F74" s="308" t="s">
        <v>133</v>
      </c>
      <c r="G74" s="1196"/>
      <c r="H74" s="124" t="s">
        <v>23</v>
      </c>
      <c r="I74" s="121">
        <v>5.5</v>
      </c>
      <c r="J74" s="427"/>
      <c r="K74" s="110"/>
      <c r="L74" s="428"/>
      <c r="M74" s="471" t="s">
        <v>162</v>
      </c>
      <c r="N74" s="539" t="s">
        <v>163</v>
      </c>
      <c r="O74" s="527"/>
      <c r="P74" s="483"/>
      <c r="Q74" s="461"/>
      <c r="R74" s="363"/>
      <c r="S74" s="274"/>
      <c r="T74" s="274"/>
      <c r="U74" s="274"/>
      <c r="V74" s="274"/>
      <c r="W74" s="274"/>
      <c r="X74" s="274"/>
    </row>
    <row r="75" spans="1:24" s="1" customFormat="1" ht="15" customHeight="1" x14ac:dyDescent="0.2">
      <c r="A75" s="39"/>
      <c r="B75" s="24"/>
      <c r="C75" s="25"/>
      <c r="D75" s="55"/>
      <c r="E75" s="1378"/>
      <c r="F75" s="233" t="s">
        <v>143</v>
      </c>
      <c r="G75" s="1196"/>
      <c r="H75" s="146" t="s">
        <v>31</v>
      </c>
      <c r="I75" s="302">
        <v>460.7</v>
      </c>
      <c r="J75" s="427">
        <v>677.8</v>
      </c>
      <c r="K75" s="110">
        <v>723.8</v>
      </c>
      <c r="L75" s="428">
        <v>777.8</v>
      </c>
      <c r="M75" s="1269" t="s">
        <v>82</v>
      </c>
      <c r="N75" s="540" t="s">
        <v>135</v>
      </c>
      <c r="O75" s="528" t="s">
        <v>135</v>
      </c>
      <c r="P75" s="196" t="s">
        <v>135</v>
      </c>
      <c r="Q75" s="205" t="s">
        <v>135</v>
      </c>
      <c r="R75" s="364"/>
      <c r="S75" s="100"/>
      <c r="T75" s="10"/>
      <c r="U75" s="10"/>
      <c r="V75" s="10"/>
      <c r="W75" s="10"/>
      <c r="X75" s="10"/>
    </row>
    <row r="76" spans="1:24" s="1" customFormat="1" ht="27" customHeight="1" x14ac:dyDescent="0.2">
      <c r="A76" s="39"/>
      <c r="B76" s="24"/>
      <c r="C76" s="25"/>
      <c r="D76" s="55"/>
      <c r="E76" s="1378"/>
      <c r="F76" s="233"/>
      <c r="G76" s="1196"/>
      <c r="H76" s="146" t="s">
        <v>26</v>
      </c>
      <c r="I76" s="118">
        <v>11</v>
      </c>
      <c r="J76" s="347">
        <v>15.4</v>
      </c>
      <c r="K76" s="652">
        <v>17.399999999999999</v>
      </c>
      <c r="L76" s="121">
        <v>19.7</v>
      </c>
      <c r="M76" s="1249"/>
      <c r="N76" s="541"/>
      <c r="O76" s="529"/>
      <c r="P76" s="326"/>
      <c r="Q76" s="456"/>
      <c r="R76" s="364"/>
      <c r="S76" s="274"/>
      <c r="T76" s="10"/>
      <c r="U76" s="10"/>
      <c r="V76" s="10"/>
      <c r="W76" s="10"/>
      <c r="X76" s="10"/>
    </row>
    <row r="77" spans="1:24" s="1" customFormat="1" ht="28.5" customHeight="1" x14ac:dyDescent="0.2">
      <c r="A77" s="39"/>
      <c r="B77" s="24"/>
      <c r="C77" s="25"/>
      <c r="D77" s="55"/>
      <c r="E77" s="220"/>
      <c r="F77" s="233"/>
      <c r="G77" s="1196"/>
      <c r="H77" s="1208" t="s">
        <v>59</v>
      </c>
      <c r="I77" s="423">
        <v>16.600000000000001</v>
      </c>
      <c r="J77" s="657"/>
      <c r="K77" s="119"/>
      <c r="L77" s="423"/>
      <c r="M77" s="458" t="s">
        <v>54</v>
      </c>
      <c r="N77" s="539" t="s">
        <v>100</v>
      </c>
      <c r="O77" s="527" t="s">
        <v>136</v>
      </c>
      <c r="P77" s="483" t="s">
        <v>137</v>
      </c>
      <c r="Q77" s="461" t="s">
        <v>174</v>
      </c>
      <c r="R77" s="363"/>
      <c r="S77" s="274"/>
      <c r="T77" s="10"/>
      <c r="U77" s="10"/>
      <c r="V77" s="10"/>
      <c r="W77" s="10"/>
      <c r="X77" s="10"/>
    </row>
    <row r="78" spans="1:24" s="1" customFormat="1" ht="21" customHeight="1" x14ac:dyDescent="0.2">
      <c r="A78" s="39"/>
      <c r="B78" s="24"/>
      <c r="C78" s="25"/>
      <c r="D78" s="55"/>
      <c r="E78" s="68"/>
      <c r="F78" s="251"/>
      <c r="G78" s="1196"/>
      <c r="H78" s="1209"/>
      <c r="I78" s="250"/>
      <c r="J78" s="653"/>
      <c r="K78" s="655"/>
      <c r="L78" s="656"/>
      <c r="M78" s="1256" t="s">
        <v>115</v>
      </c>
      <c r="N78" s="542" t="s">
        <v>33</v>
      </c>
      <c r="O78" s="530" t="s">
        <v>60</v>
      </c>
      <c r="P78" s="327" t="s">
        <v>60</v>
      </c>
      <c r="Q78" s="462" t="s">
        <v>60</v>
      </c>
      <c r="R78" s="363"/>
      <c r="S78" s="274"/>
      <c r="T78" s="10"/>
      <c r="U78" s="10"/>
      <c r="V78" s="10"/>
      <c r="W78" s="10"/>
      <c r="X78" s="10"/>
    </row>
    <row r="79" spans="1:24" s="1" customFormat="1" ht="15" customHeight="1" thickBot="1" x14ac:dyDescent="0.25">
      <c r="A79" s="280"/>
      <c r="B79" s="277"/>
      <c r="C79" s="278"/>
      <c r="D79" s="284"/>
      <c r="E79" s="289"/>
      <c r="F79" s="251"/>
      <c r="G79" s="1196"/>
      <c r="H79" s="300" t="s">
        <v>20</v>
      </c>
      <c r="I79" s="72">
        <f>SUM(I73:I78)</f>
        <v>1122.1999999999998</v>
      </c>
      <c r="J79" s="409">
        <f>SUM(J73:J78)</f>
        <v>1478.8000000000002</v>
      </c>
      <c r="K79" s="73">
        <f>SUM(K73:K78)</f>
        <v>1526.8000000000002</v>
      </c>
      <c r="L79" s="72">
        <f>SUM(L73:L78)</f>
        <v>1583.1000000000001</v>
      </c>
      <c r="M79" s="1257"/>
      <c r="N79" s="542"/>
      <c r="O79" s="530"/>
      <c r="P79" s="327"/>
      <c r="Q79" s="462"/>
      <c r="R79" s="363"/>
      <c r="S79" s="274"/>
      <c r="T79" s="10"/>
      <c r="U79" s="10"/>
      <c r="V79" s="10"/>
      <c r="W79" s="10"/>
      <c r="X79" s="10"/>
    </row>
    <row r="80" spans="1:24" s="1" customFormat="1" ht="16.5" customHeight="1" x14ac:dyDescent="0.2">
      <c r="A80" s="281" t="s">
        <v>7</v>
      </c>
      <c r="B80" s="270" t="s">
        <v>21</v>
      </c>
      <c r="C80" s="275" t="s">
        <v>21</v>
      </c>
      <c r="D80" s="286"/>
      <c r="E80" s="1377" t="s">
        <v>55</v>
      </c>
      <c r="F80" s="306" t="s">
        <v>143</v>
      </c>
      <c r="G80" s="1195" t="s">
        <v>119</v>
      </c>
      <c r="H80" s="301" t="s">
        <v>26</v>
      </c>
      <c r="I80" s="414">
        <v>15</v>
      </c>
      <c r="J80" s="346">
        <v>16.5</v>
      </c>
      <c r="K80" s="115">
        <v>18</v>
      </c>
      <c r="L80" s="346">
        <v>19.5</v>
      </c>
      <c r="M80" s="175" t="s">
        <v>56</v>
      </c>
      <c r="N80" s="538" t="s">
        <v>99</v>
      </c>
      <c r="O80" s="526" t="s">
        <v>99</v>
      </c>
      <c r="P80" s="482" t="s">
        <v>99</v>
      </c>
      <c r="Q80" s="463" t="s">
        <v>99</v>
      </c>
      <c r="R80" s="363"/>
      <c r="S80" s="274"/>
      <c r="T80" s="10"/>
      <c r="U80" s="10"/>
      <c r="V80" s="10"/>
      <c r="W80" s="10"/>
      <c r="X80" s="10"/>
    </row>
    <row r="81" spans="1:24" s="268" customFormat="1" ht="16.5" customHeight="1" x14ac:dyDescent="0.2">
      <c r="A81" s="282"/>
      <c r="B81" s="271"/>
      <c r="C81" s="279"/>
      <c r="D81" s="285"/>
      <c r="E81" s="1378"/>
      <c r="F81" s="308" t="s">
        <v>133</v>
      </c>
      <c r="G81" s="1196"/>
      <c r="H81" s="1220"/>
      <c r="I81" s="389"/>
      <c r="J81" s="346"/>
      <c r="K81" s="654"/>
      <c r="L81" s="346"/>
      <c r="M81" s="1276" t="s">
        <v>80</v>
      </c>
      <c r="N81" s="1455" t="s">
        <v>101</v>
      </c>
      <c r="O81" s="1458" t="s">
        <v>175</v>
      </c>
      <c r="P81" s="1461" t="s">
        <v>175</v>
      </c>
      <c r="Q81" s="1420" t="s">
        <v>175</v>
      </c>
      <c r="R81" s="363"/>
      <c r="S81" s="274"/>
      <c r="T81" s="274"/>
      <c r="U81" s="274"/>
      <c r="V81" s="274"/>
      <c r="W81" s="274"/>
      <c r="X81" s="274"/>
    </row>
    <row r="82" spans="1:24" s="1" customFormat="1" ht="73.5" customHeight="1" x14ac:dyDescent="0.2">
      <c r="A82" s="282"/>
      <c r="B82" s="271"/>
      <c r="C82" s="279"/>
      <c r="D82" s="285"/>
      <c r="E82" s="1378"/>
      <c r="F82" s="308"/>
      <c r="G82" s="1196"/>
      <c r="H82" s="1209"/>
      <c r="I82" s="389"/>
      <c r="J82" s="346"/>
      <c r="K82" s="115"/>
      <c r="L82" s="346"/>
      <c r="M82" s="1277"/>
      <c r="N82" s="1456"/>
      <c r="O82" s="1459"/>
      <c r="P82" s="1462"/>
      <c r="Q82" s="1421"/>
      <c r="R82" s="363"/>
      <c r="S82" s="274"/>
      <c r="T82" s="10"/>
      <c r="U82" s="10"/>
      <c r="V82" s="10"/>
      <c r="W82" s="10"/>
      <c r="X82" s="10"/>
    </row>
    <row r="83" spans="1:24" s="1" customFormat="1" ht="15" customHeight="1" thickBot="1" x14ac:dyDescent="0.25">
      <c r="A83" s="283"/>
      <c r="B83" s="269"/>
      <c r="C83" s="276"/>
      <c r="D83" s="287"/>
      <c r="E83" s="1411"/>
      <c r="F83" s="307"/>
      <c r="G83" s="1379"/>
      <c r="H83" s="300" t="s">
        <v>20</v>
      </c>
      <c r="I83" s="72">
        <f>SUM(I80:I80)</f>
        <v>15</v>
      </c>
      <c r="J83" s="409">
        <f>SUM(J80:J80)</f>
        <v>16.5</v>
      </c>
      <c r="K83" s="73">
        <f>SUM(K80:K80)</f>
        <v>18</v>
      </c>
      <c r="L83" s="72">
        <f>SUM(L80:L80)</f>
        <v>19.5</v>
      </c>
      <c r="M83" s="1278"/>
      <c r="N83" s="1457"/>
      <c r="O83" s="1460"/>
      <c r="P83" s="1463"/>
      <c r="Q83" s="1422"/>
      <c r="R83" s="363"/>
      <c r="S83" s="274"/>
      <c r="T83" s="10"/>
      <c r="U83" s="10"/>
      <c r="V83" s="10"/>
      <c r="W83" s="10"/>
      <c r="X83" s="10"/>
    </row>
    <row r="84" spans="1:24" s="1" customFormat="1" ht="17.25" customHeight="1" x14ac:dyDescent="0.2">
      <c r="A84" s="42" t="s">
        <v>7</v>
      </c>
      <c r="B84" s="5" t="s">
        <v>21</v>
      </c>
      <c r="C84" s="16" t="s">
        <v>25</v>
      </c>
      <c r="D84" s="58"/>
      <c r="E84" s="1232" t="s">
        <v>61</v>
      </c>
      <c r="F84" s="252" t="s">
        <v>133</v>
      </c>
      <c r="G84" s="1195" t="s">
        <v>88</v>
      </c>
      <c r="H84" s="1191" t="s">
        <v>12</v>
      </c>
      <c r="I84" s="1193">
        <v>12</v>
      </c>
      <c r="J84" s="1187">
        <v>12</v>
      </c>
      <c r="K84" s="1258">
        <v>15</v>
      </c>
      <c r="L84" s="1259">
        <v>15</v>
      </c>
      <c r="M84" s="472" t="s">
        <v>87</v>
      </c>
      <c r="N84" s="543">
        <v>1</v>
      </c>
      <c r="O84" s="531">
        <v>1</v>
      </c>
      <c r="P84" s="484">
        <v>1</v>
      </c>
      <c r="Q84" s="464">
        <v>1</v>
      </c>
      <c r="R84" s="365"/>
      <c r="S84" s="274"/>
      <c r="T84" s="10"/>
      <c r="U84" s="10"/>
      <c r="V84" s="10"/>
      <c r="W84" s="10"/>
      <c r="X84" s="10"/>
    </row>
    <row r="85" spans="1:24" s="1" customFormat="1" ht="9" customHeight="1" x14ac:dyDescent="0.2">
      <c r="A85" s="43"/>
      <c r="B85" s="6"/>
      <c r="C85" s="35"/>
      <c r="D85" s="57"/>
      <c r="E85" s="1233"/>
      <c r="F85" s="253"/>
      <c r="G85" s="1196"/>
      <c r="H85" s="1192"/>
      <c r="I85" s="1194"/>
      <c r="J85" s="1188"/>
      <c r="K85" s="1184"/>
      <c r="L85" s="1260"/>
      <c r="M85" s="1254" t="s">
        <v>146</v>
      </c>
      <c r="N85" s="1274">
        <v>1</v>
      </c>
      <c r="O85" s="1244">
        <v>1</v>
      </c>
      <c r="P85" s="1246">
        <v>1</v>
      </c>
      <c r="Q85" s="1453">
        <v>1</v>
      </c>
      <c r="R85" s="365"/>
      <c r="S85" s="274"/>
      <c r="T85" s="10"/>
      <c r="U85" s="10"/>
      <c r="V85" s="10"/>
      <c r="W85" s="10"/>
      <c r="X85" s="10"/>
    </row>
    <row r="86" spans="1:24" s="1" customFormat="1" ht="15.75" customHeight="1" thickBot="1" x14ac:dyDescent="0.25">
      <c r="A86" s="44"/>
      <c r="B86" s="2"/>
      <c r="C86" s="17"/>
      <c r="D86" s="59"/>
      <c r="E86" s="1201"/>
      <c r="F86" s="254"/>
      <c r="G86" s="1196"/>
      <c r="H86" s="300" t="s">
        <v>20</v>
      </c>
      <c r="I86" s="72">
        <f>SUM(I84)</f>
        <v>12</v>
      </c>
      <c r="J86" s="409">
        <f t="shared" ref="J86:L86" si="0">SUM(J84)</f>
        <v>12</v>
      </c>
      <c r="K86" s="73">
        <f t="shared" si="0"/>
        <v>15</v>
      </c>
      <c r="L86" s="72">
        <f t="shared" si="0"/>
        <v>15</v>
      </c>
      <c r="M86" s="1255"/>
      <c r="N86" s="1275"/>
      <c r="O86" s="1245"/>
      <c r="P86" s="1247"/>
      <c r="Q86" s="1454"/>
      <c r="R86" s="365"/>
      <c r="S86" s="274"/>
      <c r="T86" s="10"/>
      <c r="U86" s="10"/>
      <c r="V86" s="10"/>
      <c r="W86" s="10"/>
      <c r="X86" s="10"/>
    </row>
    <row r="87" spans="1:24" s="1" customFormat="1" ht="15" customHeight="1" x14ac:dyDescent="0.2">
      <c r="A87" s="42" t="s">
        <v>7</v>
      </c>
      <c r="B87" s="5" t="s">
        <v>21</v>
      </c>
      <c r="C87" s="16" t="s">
        <v>27</v>
      </c>
      <c r="D87" s="58"/>
      <c r="E87" s="1232" t="s">
        <v>75</v>
      </c>
      <c r="F87" s="252" t="s">
        <v>133</v>
      </c>
      <c r="G87" s="1195" t="s">
        <v>88</v>
      </c>
      <c r="H87" s="1191" t="s">
        <v>58</v>
      </c>
      <c r="I87" s="1222">
        <v>19.5</v>
      </c>
      <c r="J87" s="1225">
        <v>3.6</v>
      </c>
      <c r="K87" s="1258"/>
      <c r="L87" s="1259"/>
      <c r="M87" s="1408" t="s">
        <v>145</v>
      </c>
      <c r="N87" s="544">
        <v>10</v>
      </c>
      <c r="O87" s="532">
        <v>5</v>
      </c>
      <c r="P87" s="485"/>
      <c r="Q87" s="465"/>
      <c r="R87" s="365"/>
      <c r="S87" s="274"/>
      <c r="T87" s="10"/>
      <c r="U87" s="10"/>
      <c r="V87" s="10"/>
      <c r="W87" s="10"/>
      <c r="X87" s="10"/>
    </row>
    <row r="88" spans="1:24" s="1" customFormat="1" ht="15" customHeight="1" x14ac:dyDescent="0.2">
      <c r="A88" s="43"/>
      <c r="B88" s="6"/>
      <c r="C88" s="35"/>
      <c r="D88" s="57"/>
      <c r="E88" s="1233"/>
      <c r="F88" s="255"/>
      <c r="G88" s="1196"/>
      <c r="H88" s="1221"/>
      <c r="I88" s="1223"/>
      <c r="J88" s="1226"/>
      <c r="K88" s="1407"/>
      <c r="L88" s="1426"/>
      <c r="M88" s="1409"/>
      <c r="N88" s="545"/>
      <c r="O88" s="533"/>
      <c r="P88" s="486"/>
      <c r="Q88" s="466"/>
      <c r="R88" s="365"/>
      <c r="S88" s="274"/>
      <c r="T88" s="10"/>
      <c r="U88" s="10"/>
      <c r="V88" s="10"/>
      <c r="W88" s="10"/>
      <c r="X88" s="10"/>
    </row>
    <row r="89" spans="1:24" s="1" customFormat="1" ht="11.25" customHeight="1" x14ac:dyDescent="0.2">
      <c r="A89" s="43"/>
      <c r="B89" s="6"/>
      <c r="C89" s="35"/>
      <c r="D89" s="57"/>
      <c r="E89" s="1233"/>
      <c r="F89" s="255"/>
      <c r="G89" s="219"/>
      <c r="H89" s="1192"/>
      <c r="I89" s="1224"/>
      <c r="J89" s="1227"/>
      <c r="K89" s="1184"/>
      <c r="L89" s="1260"/>
      <c r="M89" s="473"/>
      <c r="N89" s="545"/>
      <c r="O89" s="533"/>
      <c r="P89" s="486"/>
      <c r="Q89" s="466"/>
      <c r="R89" s="365"/>
      <c r="S89" s="274"/>
      <c r="T89" s="10"/>
      <c r="U89" s="10"/>
      <c r="V89" s="10"/>
      <c r="W89" s="10"/>
      <c r="X89" s="10"/>
    </row>
    <row r="90" spans="1:24" s="1" customFormat="1" ht="15" customHeight="1" thickBot="1" x14ac:dyDescent="0.25">
      <c r="A90" s="44"/>
      <c r="B90" s="2"/>
      <c r="C90" s="17"/>
      <c r="D90" s="59"/>
      <c r="E90" s="1201"/>
      <c r="F90" s="256"/>
      <c r="G90" s="575"/>
      <c r="H90" s="300" t="s">
        <v>20</v>
      </c>
      <c r="I90" s="72">
        <f>SUM(I87:I89)</f>
        <v>19.5</v>
      </c>
      <c r="J90" s="409">
        <f>SUM(J87:J89)</f>
        <v>3.6</v>
      </c>
      <c r="K90" s="73">
        <f>SUM(K87:K89)</f>
        <v>0</v>
      </c>
      <c r="L90" s="72">
        <f>SUM(L87:L89)</f>
        <v>0</v>
      </c>
      <c r="M90" s="474"/>
      <c r="N90" s="546"/>
      <c r="O90" s="534"/>
      <c r="P90" s="325"/>
      <c r="Q90" s="467"/>
      <c r="R90" s="365"/>
      <c r="S90" s="274"/>
      <c r="T90" s="10"/>
      <c r="U90" s="99"/>
      <c r="V90" s="10"/>
      <c r="W90" s="10"/>
      <c r="X90" s="10"/>
    </row>
    <row r="91" spans="1:24" s="1" customFormat="1" ht="12.75" customHeight="1" x14ac:dyDescent="0.2">
      <c r="A91" s="42" t="s">
        <v>7</v>
      </c>
      <c r="B91" s="5" t="s">
        <v>21</v>
      </c>
      <c r="C91" s="16" t="s">
        <v>37</v>
      </c>
      <c r="D91" s="58"/>
      <c r="E91" s="1439" t="s">
        <v>74</v>
      </c>
      <c r="F91" s="252" t="s">
        <v>133</v>
      </c>
      <c r="G91" s="1195" t="s">
        <v>88</v>
      </c>
      <c r="H91" s="1191"/>
      <c r="I91" s="1193"/>
      <c r="J91" s="1187"/>
      <c r="K91" s="1189"/>
      <c r="L91" s="1425"/>
      <c r="M91" s="1473"/>
      <c r="N91" s="1443"/>
      <c r="O91" s="1174"/>
      <c r="P91" s="1176"/>
      <c r="Q91" s="1129"/>
      <c r="R91" s="364"/>
      <c r="S91" s="274"/>
      <c r="T91" s="10"/>
      <c r="U91" s="10"/>
      <c r="V91" s="10"/>
      <c r="W91" s="10"/>
      <c r="X91" s="10"/>
    </row>
    <row r="92" spans="1:24" s="1" customFormat="1" ht="15.75" customHeight="1" x14ac:dyDescent="0.2">
      <c r="A92" s="43"/>
      <c r="B92" s="6"/>
      <c r="C92" s="35"/>
      <c r="D92" s="57"/>
      <c r="E92" s="1440"/>
      <c r="F92" s="253" t="s">
        <v>143</v>
      </c>
      <c r="G92" s="1196"/>
      <c r="H92" s="1192"/>
      <c r="I92" s="1194"/>
      <c r="J92" s="1188"/>
      <c r="K92" s="1190"/>
      <c r="L92" s="1295"/>
      <c r="M92" s="1476"/>
      <c r="N92" s="1444"/>
      <c r="O92" s="1175"/>
      <c r="P92" s="1177"/>
      <c r="Q92" s="1130"/>
      <c r="R92" s="364"/>
      <c r="S92" s="274"/>
      <c r="T92" s="10"/>
      <c r="U92" s="10"/>
      <c r="V92" s="10"/>
      <c r="W92" s="10"/>
      <c r="X92" s="10"/>
    </row>
    <row r="93" spans="1:24" s="1" customFormat="1" ht="20.25" customHeight="1" x14ac:dyDescent="0.2">
      <c r="A93" s="43"/>
      <c r="B93" s="6"/>
      <c r="C93" s="35"/>
      <c r="D93" s="667" t="s">
        <v>7</v>
      </c>
      <c r="E93" s="1441" t="s">
        <v>73</v>
      </c>
      <c r="F93" s="257"/>
      <c r="G93" s="1196"/>
      <c r="H93" s="292" t="s">
        <v>12</v>
      </c>
      <c r="I93" s="424">
        <v>12.6</v>
      </c>
      <c r="J93" s="113">
        <v>15</v>
      </c>
      <c r="K93" s="110">
        <v>15</v>
      </c>
      <c r="L93" s="111">
        <v>15</v>
      </c>
      <c r="M93" s="475" t="s">
        <v>148</v>
      </c>
      <c r="N93" s="557" t="s">
        <v>188</v>
      </c>
      <c r="O93" s="549" t="s">
        <v>176</v>
      </c>
      <c r="P93" s="199" t="s">
        <v>176</v>
      </c>
      <c r="Q93" s="211" t="s">
        <v>176</v>
      </c>
      <c r="R93" s="364"/>
      <c r="S93" s="274"/>
      <c r="T93" s="10"/>
      <c r="U93" s="10"/>
      <c r="V93" s="10"/>
      <c r="W93" s="10"/>
      <c r="X93" s="10"/>
    </row>
    <row r="94" spans="1:24" s="268" customFormat="1" ht="33.75" customHeight="1" x14ac:dyDescent="0.2">
      <c r="A94" s="282"/>
      <c r="B94" s="271"/>
      <c r="C94" s="279"/>
      <c r="D94" s="668"/>
      <c r="E94" s="1442"/>
      <c r="F94" s="257"/>
      <c r="G94" s="665"/>
      <c r="H94" s="292" t="s">
        <v>65</v>
      </c>
      <c r="I94" s="424">
        <v>2.4</v>
      </c>
      <c r="J94" s="344"/>
      <c r="K94" s="108"/>
      <c r="L94" s="344"/>
      <c r="M94" s="672"/>
      <c r="N94" s="669"/>
      <c r="O94" s="661"/>
      <c r="P94" s="663"/>
      <c r="Q94" s="664"/>
      <c r="R94" s="364"/>
      <c r="S94" s="274"/>
      <c r="T94" s="274"/>
      <c r="U94" s="274"/>
      <c r="V94" s="274"/>
      <c r="W94" s="274"/>
      <c r="X94" s="274"/>
    </row>
    <row r="95" spans="1:24" s="1" customFormat="1" ht="20.25" customHeight="1" x14ac:dyDescent="0.2">
      <c r="A95" s="43"/>
      <c r="B95" s="6"/>
      <c r="C95" s="35"/>
      <c r="D95" s="234" t="s">
        <v>21</v>
      </c>
      <c r="E95" s="1200" t="s">
        <v>62</v>
      </c>
      <c r="F95" s="257"/>
      <c r="G95" s="219"/>
      <c r="H95" s="147" t="s">
        <v>23</v>
      </c>
      <c r="I95" s="302">
        <v>9.3000000000000007</v>
      </c>
      <c r="J95" s="105">
        <v>8.1999999999999993</v>
      </c>
      <c r="K95" s="106">
        <v>8.3000000000000007</v>
      </c>
      <c r="L95" s="107">
        <v>8.3000000000000007</v>
      </c>
      <c r="M95" s="1276" t="s">
        <v>71</v>
      </c>
      <c r="N95" s="540" t="s">
        <v>138</v>
      </c>
      <c r="O95" s="528" t="s">
        <v>177</v>
      </c>
      <c r="P95" s="196" t="s">
        <v>178</v>
      </c>
      <c r="Q95" s="205" t="s">
        <v>178</v>
      </c>
      <c r="R95" s="364"/>
      <c r="S95" s="274"/>
      <c r="T95" s="10"/>
      <c r="U95" s="10"/>
      <c r="V95" s="10"/>
      <c r="W95" s="10"/>
      <c r="X95" s="10"/>
    </row>
    <row r="96" spans="1:24" s="1" customFormat="1" ht="15" customHeight="1" thickBot="1" x14ac:dyDescent="0.25">
      <c r="A96" s="44"/>
      <c r="B96" s="2"/>
      <c r="C96" s="17"/>
      <c r="D96" s="59"/>
      <c r="E96" s="1201"/>
      <c r="F96" s="256"/>
      <c r="G96" s="575"/>
      <c r="H96" s="300" t="s">
        <v>20</v>
      </c>
      <c r="I96" s="72">
        <f>SUM(I93:I95)</f>
        <v>24.3</v>
      </c>
      <c r="J96" s="409">
        <f>SUM(J93:J95)</f>
        <v>23.2</v>
      </c>
      <c r="K96" s="73">
        <f>SUM(K93:K95)</f>
        <v>23.3</v>
      </c>
      <c r="L96" s="72">
        <f>SUM(L93:L95)</f>
        <v>23.3</v>
      </c>
      <c r="M96" s="1278"/>
      <c r="N96" s="547"/>
      <c r="O96" s="535"/>
      <c r="P96" s="331"/>
      <c r="Q96" s="468"/>
      <c r="R96" s="363"/>
      <c r="S96" s="274"/>
      <c r="T96" s="10"/>
      <c r="U96" s="10"/>
      <c r="V96" s="10"/>
      <c r="W96" s="10"/>
      <c r="X96" s="10"/>
    </row>
    <row r="97" spans="1:24" s="1" customFormat="1" ht="27" customHeight="1" x14ac:dyDescent="0.2">
      <c r="A97" s="42" t="s">
        <v>7</v>
      </c>
      <c r="B97" s="5" t="s">
        <v>21</v>
      </c>
      <c r="C97" s="16" t="s">
        <v>38</v>
      </c>
      <c r="D97" s="173"/>
      <c r="E97" s="174" t="s">
        <v>139</v>
      </c>
      <c r="F97" s="568" t="s">
        <v>143</v>
      </c>
      <c r="G97" s="1195" t="s">
        <v>88</v>
      </c>
      <c r="H97" s="123"/>
      <c r="I97" s="299"/>
      <c r="J97" s="869"/>
      <c r="K97" s="632"/>
      <c r="L97" s="870"/>
      <c r="M97" s="472"/>
      <c r="N97" s="538"/>
      <c r="O97" s="526"/>
      <c r="P97" s="482"/>
      <c r="Q97" s="463"/>
      <c r="R97" s="363"/>
      <c r="S97" s="274"/>
      <c r="T97" s="99"/>
      <c r="U97" s="10"/>
      <c r="V97" s="10"/>
      <c r="W97" s="10"/>
      <c r="X97" s="10"/>
    </row>
    <row r="98" spans="1:24" s="1" customFormat="1" ht="29.25" customHeight="1" x14ac:dyDescent="0.2">
      <c r="A98" s="43"/>
      <c r="B98" s="6"/>
      <c r="C98" s="35"/>
      <c r="D98" s="61" t="s">
        <v>7</v>
      </c>
      <c r="E98" s="221" t="s">
        <v>140</v>
      </c>
      <c r="F98" s="569" t="s">
        <v>133</v>
      </c>
      <c r="G98" s="1196"/>
      <c r="H98" s="849" t="s">
        <v>12</v>
      </c>
      <c r="I98" s="858">
        <v>53.3</v>
      </c>
      <c r="J98" s="399">
        <v>53.3</v>
      </c>
      <c r="K98" s="400">
        <v>53.3</v>
      </c>
      <c r="L98" s="401">
        <v>60</v>
      </c>
      <c r="M98" s="476" t="s">
        <v>149</v>
      </c>
      <c r="N98" s="548" t="s">
        <v>32</v>
      </c>
      <c r="O98" s="536" t="s">
        <v>32</v>
      </c>
      <c r="P98" s="328" t="s">
        <v>32</v>
      </c>
      <c r="Q98" s="460" t="s">
        <v>32</v>
      </c>
      <c r="R98" s="363"/>
      <c r="S98" s="274"/>
      <c r="T98" s="10"/>
      <c r="U98" s="10"/>
      <c r="V98" s="10"/>
      <c r="W98" s="10"/>
      <c r="X98" s="10"/>
    </row>
    <row r="99" spans="1:24" s="268" customFormat="1" ht="29.25" customHeight="1" x14ac:dyDescent="0.2">
      <c r="A99" s="282"/>
      <c r="B99" s="271"/>
      <c r="C99" s="279"/>
      <c r="D99" s="634" t="s">
        <v>21</v>
      </c>
      <c r="E99" s="626" t="s">
        <v>141</v>
      </c>
      <c r="F99" s="635" t="s">
        <v>133</v>
      </c>
      <c r="G99" s="627"/>
      <c r="H99" s="849" t="s">
        <v>12</v>
      </c>
      <c r="I99" s="382">
        <v>99.4</v>
      </c>
      <c r="J99" s="105">
        <v>50.4</v>
      </c>
      <c r="K99" s="853">
        <v>50.4</v>
      </c>
      <c r="L99" s="857">
        <v>50.4</v>
      </c>
      <c r="M99" s="473" t="s">
        <v>155</v>
      </c>
      <c r="N99" s="539" t="s">
        <v>99</v>
      </c>
      <c r="O99" s="841" t="s">
        <v>60</v>
      </c>
      <c r="P99" s="842" t="s">
        <v>60</v>
      </c>
      <c r="Q99" s="843" t="s">
        <v>60</v>
      </c>
      <c r="R99" s="1486"/>
      <c r="S99" s="274"/>
      <c r="T99" s="274"/>
      <c r="U99" s="274"/>
      <c r="V99" s="274"/>
      <c r="W99" s="274"/>
      <c r="X99" s="274"/>
    </row>
    <row r="100" spans="1:24" s="1" customFormat="1" ht="25.5" customHeight="1" x14ac:dyDescent="0.2">
      <c r="A100" s="43"/>
      <c r="B100" s="6"/>
      <c r="C100" s="35"/>
      <c r="D100" s="184" t="s">
        <v>25</v>
      </c>
      <c r="E100" s="1441" t="s">
        <v>180</v>
      </c>
      <c r="F100" s="253" t="s">
        <v>133</v>
      </c>
      <c r="G100" s="576"/>
      <c r="H100" s="292" t="s">
        <v>12</v>
      </c>
      <c r="I100" s="410"/>
      <c r="J100" s="105"/>
      <c r="K100" s="853">
        <f>100-50</f>
        <v>50</v>
      </c>
      <c r="L100" s="857">
        <f>100-50</f>
        <v>50</v>
      </c>
      <c r="M100" s="1276" t="s">
        <v>181</v>
      </c>
      <c r="N100" s="540"/>
      <c r="O100" s="528"/>
      <c r="P100" s="791" t="s">
        <v>202</v>
      </c>
      <c r="Q100" s="205" t="s">
        <v>202</v>
      </c>
      <c r="R100" s="1486"/>
      <c r="S100" s="274"/>
      <c r="T100" s="10"/>
      <c r="U100" s="10"/>
      <c r="V100" s="10"/>
      <c r="W100" s="10"/>
      <c r="X100" s="10"/>
    </row>
    <row r="101" spans="1:24" s="1" customFormat="1" ht="15" customHeight="1" thickBot="1" x14ac:dyDescent="0.25">
      <c r="A101" s="43"/>
      <c r="B101" s="6"/>
      <c r="C101" s="30"/>
      <c r="D101" s="184"/>
      <c r="E101" s="1411"/>
      <c r="F101" s="257"/>
      <c r="G101" s="210"/>
      <c r="H101" s="300" t="s">
        <v>20</v>
      </c>
      <c r="I101" s="72">
        <f>SUM(I97:I100)</f>
        <v>152.69999999999999</v>
      </c>
      <c r="J101" s="409">
        <f>SUM(J97:J100)</f>
        <v>103.69999999999999</v>
      </c>
      <c r="K101" s="73">
        <f>SUM(K97:K100)</f>
        <v>153.69999999999999</v>
      </c>
      <c r="L101" s="72">
        <f>SUM(L97:L100)</f>
        <v>160.4</v>
      </c>
      <c r="M101" s="1278"/>
      <c r="N101" s="503"/>
      <c r="O101" s="537"/>
      <c r="P101" s="336"/>
      <c r="Q101" s="469"/>
      <c r="R101" s="366"/>
      <c r="S101" s="274"/>
      <c r="T101" s="10"/>
      <c r="U101" s="10"/>
      <c r="V101" s="10"/>
      <c r="W101" s="10"/>
      <c r="X101" s="10"/>
    </row>
    <row r="102" spans="1:24" s="268" customFormat="1" ht="15" customHeight="1" x14ac:dyDescent="0.2">
      <c r="A102" s="281" t="s">
        <v>7</v>
      </c>
      <c r="B102" s="270" t="s">
        <v>21</v>
      </c>
      <c r="C102" s="275" t="s">
        <v>11</v>
      </c>
      <c r="D102" s="286"/>
      <c r="E102" s="1232" t="s">
        <v>238</v>
      </c>
      <c r="F102" s="252" t="s">
        <v>142</v>
      </c>
      <c r="G102" s="1195" t="s">
        <v>88</v>
      </c>
      <c r="H102" s="850" t="s">
        <v>12</v>
      </c>
      <c r="I102" s="413"/>
      <c r="J102" s="34">
        <v>40</v>
      </c>
      <c r="K102" s="388"/>
      <c r="L102" s="630"/>
      <c r="M102" s="1447" t="s">
        <v>179</v>
      </c>
      <c r="N102" s="1473"/>
      <c r="O102" s="1433">
        <v>1</v>
      </c>
      <c r="P102" s="1436"/>
      <c r="Q102" s="1429"/>
      <c r="R102" s="366"/>
      <c r="S102" s="274"/>
      <c r="T102" s="274"/>
      <c r="U102" s="274"/>
      <c r="V102" s="274"/>
      <c r="W102" s="274"/>
      <c r="X102" s="274"/>
    </row>
    <row r="103" spans="1:24" s="268" customFormat="1" ht="15" customHeight="1" x14ac:dyDescent="0.2">
      <c r="A103" s="282"/>
      <c r="B103" s="271"/>
      <c r="C103" s="279"/>
      <c r="D103" s="285"/>
      <c r="E103" s="1233"/>
      <c r="F103" s="253"/>
      <c r="G103" s="1196"/>
      <c r="H103" s="50"/>
      <c r="I103" s="151"/>
      <c r="J103" s="854"/>
      <c r="K103" s="855"/>
      <c r="L103" s="440"/>
      <c r="M103" s="1277"/>
      <c r="N103" s="1474"/>
      <c r="O103" s="1434"/>
      <c r="P103" s="1437"/>
      <c r="Q103" s="1430"/>
      <c r="R103" s="366"/>
      <c r="S103" s="274"/>
      <c r="T103" s="274"/>
      <c r="U103" s="274"/>
      <c r="V103" s="274"/>
      <c r="W103" s="274"/>
      <c r="X103" s="274"/>
    </row>
    <row r="104" spans="1:24" s="268" customFormat="1" ht="15" customHeight="1" thickBot="1" x14ac:dyDescent="0.25">
      <c r="A104" s="282"/>
      <c r="B104" s="271"/>
      <c r="C104" s="279"/>
      <c r="D104" s="285"/>
      <c r="E104" s="1233"/>
      <c r="F104" s="258"/>
      <c r="G104" s="575"/>
      <c r="H104" s="300" t="s">
        <v>20</v>
      </c>
      <c r="I104" s="317">
        <f>SUM(I102:I103)</f>
        <v>0</v>
      </c>
      <c r="J104" s="417">
        <f>SUM(J102:J103)</f>
        <v>40</v>
      </c>
      <c r="K104" s="348">
        <f>SUM(K102:K103)</f>
        <v>0</v>
      </c>
      <c r="L104" s="349">
        <f>SUM(L102:L103)</f>
        <v>0</v>
      </c>
      <c r="M104" s="1278"/>
      <c r="N104" s="1475"/>
      <c r="O104" s="1435"/>
      <c r="P104" s="1438"/>
      <c r="Q104" s="1430"/>
      <c r="R104" s="366"/>
      <c r="S104" s="274"/>
      <c r="T104" s="274"/>
      <c r="U104" s="274"/>
      <c r="V104" s="274"/>
      <c r="W104" s="274"/>
      <c r="X104" s="274"/>
    </row>
    <row r="105" spans="1:24" s="268" customFormat="1" ht="18" customHeight="1" x14ac:dyDescent="0.2">
      <c r="A105" s="281"/>
      <c r="B105" s="270"/>
      <c r="C105" s="275"/>
      <c r="D105" s="286"/>
      <c r="E105" s="1232" t="s">
        <v>110</v>
      </c>
      <c r="F105" s="252" t="s">
        <v>85</v>
      </c>
      <c r="G105" s="1195" t="s">
        <v>88</v>
      </c>
      <c r="H105" s="70" t="s">
        <v>65</v>
      </c>
      <c r="I105" s="181">
        <v>12.6</v>
      </c>
      <c r="J105" s="631"/>
      <c r="K105" s="632"/>
      <c r="L105" s="441"/>
      <c r="M105" s="1447" t="s">
        <v>116</v>
      </c>
      <c r="N105" s="1473">
        <v>1</v>
      </c>
      <c r="O105" s="1433"/>
      <c r="P105" s="1436"/>
      <c r="Q105" s="1429"/>
      <c r="R105" s="366"/>
      <c r="S105" s="274"/>
      <c r="T105" s="274"/>
      <c r="U105" s="274"/>
      <c r="V105" s="274"/>
      <c r="W105" s="274"/>
      <c r="X105" s="274"/>
    </row>
    <row r="106" spans="1:24" s="268" customFormat="1" ht="24" customHeight="1" x14ac:dyDescent="0.2">
      <c r="A106" s="282"/>
      <c r="B106" s="271"/>
      <c r="C106" s="279"/>
      <c r="D106" s="285"/>
      <c r="E106" s="1233"/>
      <c r="F106" s="253"/>
      <c r="G106" s="1196"/>
      <c r="H106" s="50"/>
      <c r="I106" s="151"/>
      <c r="J106" s="628"/>
      <c r="K106" s="629"/>
      <c r="L106" s="440"/>
      <c r="M106" s="1277"/>
      <c r="N106" s="1474"/>
      <c r="O106" s="1434"/>
      <c r="P106" s="1437"/>
      <c r="Q106" s="1430"/>
      <c r="R106" s="366"/>
      <c r="S106" s="274"/>
      <c r="T106" s="274"/>
      <c r="U106" s="291"/>
      <c r="V106" s="291"/>
      <c r="W106" s="274"/>
      <c r="X106" s="274"/>
    </row>
    <row r="107" spans="1:24" s="268" customFormat="1" ht="14.25" customHeight="1" thickBot="1" x14ac:dyDescent="0.25">
      <c r="A107" s="282"/>
      <c r="B107" s="271"/>
      <c r="C107" s="279"/>
      <c r="D107" s="285"/>
      <c r="E107" s="1233"/>
      <c r="F107" s="258"/>
      <c r="G107" s="575"/>
      <c r="H107" s="300" t="s">
        <v>20</v>
      </c>
      <c r="I107" s="317">
        <f>SUM(I105:I106)</f>
        <v>12.6</v>
      </c>
      <c r="J107" s="409">
        <f>SUM(J105:J106)</f>
        <v>0</v>
      </c>
      <c r="K107" s="73">
        <f>SUM(K105:K106)</f>
        <v>0</v>
      </c>
      <c r="L107" s="72">
        <f>SUM(L105:L106)</f>
        <v>0</v>
      </c>
      <c r="M107" s="1278"/>
      <c r="N107" s="1475"/>
      <c r="O107" s="1435"/>
      <c r="P107" s="1438"/>
      <c r="Q107" s="1430"/>
      <c r="R107" s="502"/>
      <c r="S107" s="274"/>
      <c r="T107" s="274"/>
      <c r="U107" s="274"/>
      <c r="V107" s="274"/>
      <c r="W107" s="274"/>
      <c r="X107" s="274"/>
    </row>
    <row r="108" spans="1:24" s="1" customFormat="1" ht="15.75" customHeight="1" thickBot="1" x14ac:dyDescent="0.25">
      <c r="A108" s="45" t="s">
        <v>7</v>
      </c>
      <c r="B108" s="4" t="s">
        <v>21</v>
      </c>
      <c r="C108" s="1341" t="s">
        <v>28</v>
      </c>
      <c r="D108" s="1342"/>
      <c r="E108" s="1342"/>
      <c r="F108" s="1342"/>
      <c r="G108" s="1342"/>
      <c r="H108" s="1342"/>
      <c r="I108" s="318">
        <f>+I101+I86+I83+I79+I96+I90+I107+I104</f>
        <v>1358.2999999999997</v>
      </c>
      <c r="J108" s="430">
        <f>+J101+J86+J83+J79+J96+J90+J107+J104</f>
        <v>1677.8000000000002</v>
      </c>
      <c r="K108" s="103">
        <f>+K101+K86+K83+K79+K96+K90+K104+K107</f>
        <v>1736.8000000000002</v>
      </c>
      <c r="L108" s="448">
        <f>+L101+L86+L83+L79+L96+L90+L104+L107</f>
        <v>1801.3000000000002</v>
      </c>
      <c r="M108" s="1487"/>
      <c r="N108" s="1487"/>
      <c r="O108" s="1487"/>
      <c r="P108" s="1487"/>
      <c r="Q108" s="1488"/>
      <c r="R108" s="402"/>
      <c r="S108" s="274"/>
      <c r="T108" s="99"/>
      <c r="U108" s="10"/>
      <c r="V108" s="10"/>
      <c r="W108" s="10"/>
      <c r="X108" s="10"/>
    </row>
    <row r="109" spans="1:24" s="1" customFormat="1" ht="13.5" customHeight="1" thickBot="1" x14ac:dyDescent="0.25">
      <c r="A109" s="45" t="s">
        <v>7</v>
      </c>
      <c r="B109" s="4" t="s">
        <v>25</v>
      </c>
      <c r="C109" s="1197" t="s">
        <v>34</v>
      </c>
      <c r="D109" s="1198"/>
      <c r="E109" s="1198"/>
      <c r="F109" s="1198"/>
      <c r="G109" s="1198"/>
      <c r="H109" s="1198"/>
      <c r="I109" s="1198"/>
      <c r="J109" s="1198"/>
      <c r="K109" s="1198"/>
      <c r="L109" s="1198"/>
      <c r="M109" s="1198"/>
      <c r="N109" s="1198"/>
      <c r="O109" s="1198"/>
      <c r="P109" s="1198"/>
      <c r="Q109" s="1199"/>
      <c r="R109" s="429"/>
      <c r="S109" s="274"/>
      <c r="T109" s="10"/>
      <c r="U109" s="10"/>
      <c r="V109" s="10"/>
      <c r="W109" s="10"/>
      <c r="X109" s="10"/>
    </row>
    <row r="110" spans="1:24" s="1" customFormat="1" ht="26.25" customHeight="1" x14ac:dyDescent="0.2">
      <c r="A110" s="49" t="s">
        <v>7</v>
      </c>
      <c r="B110" s="36" t="s">
        <v>25</v>
      </c>
      <c r="C110" s="222" t="s">
        <v>7</v>
      </c>
      <c r="D110" s="232"/>
      <c r="E110" s="223" t="s">
        <v>93</v>
      </c>
      <c r="F110" s="144"/>
      <c r="G110" s="577"/>
      <c r="H110" s="172"/>
      <c r="I110" s="172"/>
      <c r="J110" s="434"/>
      <c r="K110" s="345"/>
      <c r="L110" s="432"/>
      <c r="M110" s="477"/>
      <c r="N110" s="525"/>
      <c r="O110" s="824"/>
      <c r="P110" s="157"/>
      <c r="Q110" s="449"/>
      <c r="R110" s="420"/>
      <c r="S110" s="274"/>
      <c r="T110" s="10"/>
      <c r="U110" s="10"/>
      <c r="V110" s="10"/>
      <c r="W110" s="10"/>
      <c r="X110" s="10"/>
    </row>
    <row r="111" spans="1:24" s="1" customFormat="1" ht="15.75" customHeight="1" x14ac:dyDescent="0.2">
      <c r="A111" s="1113"/>
      <c r="B111" s="1116"/>
      <c r="C111" s="1119"/>
      <c r="D111" s="1234" t="s">
        <v>7</v>
      </c>
      <c r="E111" s="1481" t="s">
        <v>198</v>
      </c>
      <c r="F111" s="310" t="s">
        <v>85</v>
      </c>
      <c r="G111" s="1122" t="s">
        <v>89</v>
      </c>
      <c r="H111" s="339" t="s">
        <v>12</v>
      </c>
      <c r="I111" s="426">
        <v>2.2999999999999998</v>
      </c>
      <c r="J111" s="633"/>
      <c r="K111" s="889">
        <f>1120+100</f>
        <v>1220</v>
      </c>
      <c r="L111" s="440">
        <v>955</v>
      </c>
      <c r="M111" s="478" t="s">
        <v>150</v>
      </c>
      <c r="N111" s="554"/>
      <c r="O111" s="825">
        <v>10</v>
      </c>
      <c r="P111" s="216">
        <v>55</v>
      </c>
      <c r="Q111" s="217">
        <v>100</v>
      </c>
      <c r="R111" s="367"/>
      <c r="S111" s="274"/>
      <c r="T111" s="10"/>
      <c r="U111" s="10"/>
      <c r="V111" s="10"/>
      <c r="W111" s="10"/>
      <c r="X111" s="10"/>
    </row>
    <row r="112" spans="1:24" s="1" customFormat="1" ht="24.75" customHeight="1" x14ac:dyDescent="0.2">
      <c r="A112" s="1114"/>
      <c r="B112" s="1117"/>
      <c r="C112" s="1120"/>
      <c r="D112" s="1210"/>
      <c r="E112" s="1482"/>
      <c r="F112" s="308" t="s">
        <v>143</v>
      </c>
      <c r="G112" s="1123"/>
      <c r="H112" s="339" t="s">
        <v>65</v>
      </c>
      <c r="I112" s="426">
        <v>17.2</v>
      </c>
      <c r="J112" s="891">
        <f>300-100</f>
        <v>200</v>
      </c>
      <c r="K112" s="400"/>
      <c r="L112" s="401"/>
      <c r="M112" s="479"/>
      <c r="N112" s="555"/>
      <c r="O112" s="826"/>
      <c r="P112" s="208"/>
      <c r="Q112" s="209"/>
      <c r="R112" s="367"/>
      <c r="S112" s="274"/>
      <c r="T112" s="10"/>
      <c r="U112" s="10"/>
      <c r="V112" s="10"/>
      <c r="W112" s="10"/>
      <c r="X112" s="10"/>
    </row>
    <row r="113" spans="1:27" s="1" customFormat="1" ht="15.6" customHeight="1" x14ac:dyDescent="0.2">
      <c r="A113" s="1114"/>
      <c r="B113" s="1117"/>
      <c r="C113" s="1120"/>
      <c r="D113" s="1210"/>
      <c r="E113" s="1482"/>
      <c r="F113" s="308" t="s">
        <v>159</v>
      </c>
      <c r="G113" s="1123" t="s">
        <v>94</v>
      </c>
      <c r="H113" s="339" t="s">
        <v>58</v>
      </c>
      <c r="I113" s="426">
        <v>850</v>
      </c>
      <c r="J113" s="770">
        <v>1200</v>
      </c>
      <c r="K113" s="392">
        <v>4480</v>
      </c>
      <c r="L113" s="393">
        <v>4163.2</v>
      </c>
      <c r="M113" s="479"/>
      <c r="N113" s="555"/>
      <c r="O113" s="826"/>
      <c r="P113" s="208"/>
      <c r="Q113" s="209"/>
      <c r="R113" s="367"/>
      <c r="S113" s="274"/>
      <c r="T113" s="10"/>
      <c r="U113" s="10"/>
      <c r="V113" s="10"/>
      <c r="W113" s="10"/>
      <c r="X113" s="10"/>
    </row>
    <row r="114" spans="1:27" s="1" customFormat="1" ht="15" customHeight="1" x14ac:dyDescent="0.2">
      <c r="A114" s="1115"/>
      <c r="B114" s="1118"/>
      <c r="C114" s="1121"/>
      <c r="D114" s="1211"/>
      <c r="E114" s="1481"/>
      <c r="F114" s="311"/>
      <c r="G114" s="1123"/>
      <c r="H114" s="587" t="s">
        <v>20</v>
      </c>
      <c r="I114" s="583">
        <f>SUM(I111:I113)</f>
        <v>869.5</v>
      </c>
      <c r="J114" s="584">
        <f>SUM(J111:J113)</f>
        <v>1400</v>
      </c>
      <c r="K114" s="585">
        <f>SUM(K111:K113)</f>
        <v>5700</v>
      </c>
      <c r="L114" s="586">
        <f>SUM(L111:L113)</f>
        <v>5118.2</v>
      </c>
      <c r="M114" s="338"/>
      <c r="N114" s="556"/>
      <c r="O114" s="827"/>
      <c r="P114" s="491"/>
      <c r="Q114" s="455"/>
      <c r="R114" s="368"/>
      <c r="S114" s="274"/>
      <c r="T114" s="10"/>
      <c r="U114" s="10"/>
      <c r="V114" s="10"/>
      <c r="W114" s="10"/>
      <c r="X114" s="10"/>
    </row>
    <row r="115" spans="1:27" s="274" customFormat="1" ht="17.25" customHeight="1" x14ac:dyDescent="0.2">
      <c r="A115" s="579"/>
      <c r="B115" s="580"/>
      <c r="C115" s="457"/>
      <c r="D115" s="1427" t="s">
        <v>21</v>
      </c>
      <c r="E115" s="1168" t="s">
        <v>213</v>
      </c>
      <c r="F115" s="308" t="s">
        <v>143</v>
      </c>
      <c r="G115" s="1185" t="s">
        <v>196</v>
      </c>
      <c r="H115" s="800" t="s">
        <v>12</v>
      </c>
      <c r="I115" s="871"/>
      <c r="J115" s="788"/>
      <c r="K115" s="788">
        <v>30</v>
      </c>
      <c r="L115" s="801"/>
      <c r="M115" s="839" t="s">
        <v>116</v>
      </c>
      <c r="N115" s="802"/>
      <c r="O115" s="838"/>
      <c r="P115" s="823">
        <v>1</v>
      </c>
      <c r="Q115" s="840"/>
    </row>
    <row r="116" spans="1:27" s="274" customFormat="1" ht="12.75" customHeight="1" x14ac:dyDescent="0.2">
      <c r="A116" s="579"/>
      <c r="B116" s="580"/>
      <c r="C116" s="457"/>
      <c r="D116" s="1428"/>
      <c r="E116" s="1169"/>
      <c r="F116" s="872" t="s">
        <v>142</v>
      </c>
      <c r="G116" s="1186"/>
      <c r="H116" s="759" t="s">
        <v>20</v>
      </c>
      <c r="I116" s="583">
        <f>SUM(I115:I115)</f>
        <v>0</v>
      </c>
      <c r="J116" s="584">
        <f>SUM(J115:J115)</f>
        <v>0</v>
      </c>
      <c r="K116" s="585">
        <f>SUM(K115:K115)</f>
        <v>30</v>
      </c>
      <c r="L116" s="586">
        <f>SUM(L115:L115)</f>
        <v>0</v>
      </c>
      <c r="M116" s="822"/>
      <c r="N116" s="803"/>
      <c r="O116" s="804"/>
      <c r="P116" s="805"/>
      <c r="Q116" s="806"/>
    </row>
    <row r="117" spans="1:27" s="1" customFormat="1" ht="15" customHeight="1" x14ac:dyDescent="0.2">
      <c r="A117" s="43"/>
      <c r="B117" s="6"/>
      <c r="C117" s="35"/>
      <c r="D117" s="314" t="s">
        <v>25</v>
      </c>
      <c r="E117" s="1200" t="s">
        <v>105</v>
      </c>
      <c r="F117" s="310" t="s">
        <v>159</v>
      </c>
      <c r="G117" s="1231" t="s">
        <v>160</v>
      </c>
      <c r="H117" s="218" t="s">
        <v>12</v>
      </c>
      <c r="I117" s="764">
        <v>223.3</v>
      </c>
      <c r="J117" s="893">
        <f>1548-1548+223.3</f>
        <v>223.3</v>
      </c>
      <c r="K117" s="894">
        <v>1324.7</v>
      </c>
      <c r="L117" s="350"/>
      <c r="M117" s="1276" t="s">
        <v>150</v>
      </c>
      <c r="N117" s="557" t="s">
        <v>106</v>
      </c>
      <c r="O117" s="892" t="s">
        <v>106</v>
      </c>
      <c r="P117" s="199" t="s">
        <v>102</v>
      </c>
      <c r="Q117" s="211"/>
      <c r="R117" s="364"/>
      <c r="S117" s="136"/>
      <c r="T117" s="10"/>
      <c r="U117" s="10"/>
      <c r="V117" s="99"/>
      <c r="W117" s="10"/>
      <c r="X117" s="10"/>
      <c r="Y117" s="10"/>
      <c r="Z117" s="10"/>
      <c r="AA117" s="10"/>
    </row>
    <row r="118" spans="1:27" s="1" customFormat="1" ht="15.75" customHeight="1" x14ac:dyDescent="0.2">
      <c r="A118" s="43"/>
      <c r="B118" s="6"/>
      <c r="C118" s="35"/>
      <c r="D118" s="285"/>
      <c r="E118" s="1233"/>
      <c r="F118" s="260" t="s">
        <v>143</v>
      </c>
      <c r="G118" s="1196"/>
      <c r="H118" s="294" t="s">
        <v>68</v>
      </c>
      <c r="I118" s="382">
        <v>2309.1</v>
      </c>
      <c r="J118" s="201">
        <v>3473.9</v>
      </c>
      <c r="K118" s="645"/>
      <c r="L118" s="121"/>
      <c r="M118" s="1277"/>
      <c r="N118" s="540"/>
      <c r="O118" s="828"/>
      <c r="P118" s="816"/>
      <c r="Q118" s="205"/>
      <c r="R118" s="364"/>
      <c r="S118" s="136"/>
      <c r="T118" s="10"/>
      <c r="U118" s="10"/>
      <c r="V118" s="99"/>
      <c r="W118" s="10"/>
      <c r="X118" s="10"/>
      <c r="Y118" s="10"/>
      <c r="Z118" s="10"/>
      <c r="AA118" s="10"/>
    </row>
    <row r="119" spans="1:27" s="1" customFormat="1" ht="86.25" customHeight="1" x14ac:dyDescent="0.2">
      <c r="A119" s="43"/>
      <c r="B119" s="6"/>
      <c r="C119" s="35"/>
      <c r="D119" s="285"/>
      <c r="E119" s="1233"/>
      <c r="F119" s="260" t="s">
        <v>133</v>
      </c>
      <c r="G119" s="1196"/>
      <c r="H119" s="1229" t="s">
        <v>36</v>
      </c>
      <c r="I119" s="769">
        <v>48.6</v>
      </c>
      <c r="J119" s="1178">
        <v>56.7</v>
      </c>
      <c r="K119" s="1183"/>
      <c r="L119" s="1432"/>
      <c r="M119" s="1277"/>
      <c r="N119" s="540"/>
      <c r="O119" s="828"/>
      <c r="P119" s="816"/>
      <c r="Q119" s="205"/>
      <c r="R119" s="364"/>
      <c r="S119" s="136"/>
      <c r="T119" s="10"/>
      <c r="U119" s="10"/>
      <c r="V119" s="99"/>
      <c r="W119" s="99"/>
      <c r="X119" s="10"/>
      <c r="Y119" s="10"/>
      <c r="Z119" s="10"/>
      <c r="AA119" s="10"/>
    </row>
    <row r="120" spans="1:27" s="268" customFormat="1" ht="15.75" customHeight="1" x14ac:dyDescent="0.2">
      <c r="A120" s="282"/>
      <c r="B120" s="271"/>
      <c r="C120" s="279"/>
      <c r="D120" s="285"/>
      <c r="E120" s="1233"/>
      <c r="F120" s="261"/>
      <c r="G120" s="1196" t="s">
        <v>161</v>
      </c>
      <c r="H120" s="1230"/>
      <c r="I120" s="764"/>
      <c r="J120" s="1179"/>
      <c r="K120" s="1184"/>
      <c r="L120" s="1260"/>
      <c r="M120" s="1277"/>
      <c r="N120" s="540"/>
      <c r="O120" s="828"/>
      <c r="P120" s="816"/>
      <c r="Q120" s="205"/>
      <c r="R120" s="364"/>
      <c r="S120" s="136"/>
      <c r="T120" s="274"/>
      <c r="U120" s="274"/>
      <c r="V120" s="291"/>
      <c r="W120" s="291"/>
      <c r="X120" s="274"/>
      <c r="Y120" s="274"/>
      <c r="Z120" s="274"/>
      <c r="AA120" s="274"/>
    </row>
    <row r="121" spans="1:27" s="1" customFormat="1" ht="14.25" customHeight="1" x14ac:dyDescent="0.2">
      <c r="A121" s="43"/>
      <c r="B121" s="6"/>
      <c r="C121" s="35"/>
      <c r="D121" s="315"/>
      <c r="E121" s="1431"/>
      <c r="F121" s="316"/>
      <c r="G121" s="1228"/>
      <c r="H121" s="582" t="s">
        <v>20</v>
      </c>
      <c r="I121" s="583">
        <f>SUM(I117:I119)</f>
        <v>2581</v>
      </c>
      <c r="J121" s="584">
        <f>SUM(J117:J119)</f>
        <v>3753.9</v>
      </c>
      <c r="K121" s="585">
        <f>SUM(K117:K119)</f>
        <v>1324.7</v>
      </c>
      <c r="L121" s="586">
        <f>SUM(L117:L119)</f>
        <v>0</v>
      </c>
      <c r="M121" s="1485"/>
      <c r="N121" s="541"/>
      <c r="O121" s="809"/>
      <c r="P121" s="808"/>
      <c r="Q121" s="821"/>
      <c r="R121" s="364"/>
      <c r="S121" s="274"/>
      <c r="T121" s="99"/>
      <c r="U121" s="10"/>
      <c r="V121" s="10"/>
      <c r="W121" s="10"/>
      <c r="X121" s="10"/>
      <c r="Y121" s="10"/>
      <c r="Z121" s="10"/>
      <c r="AA121" s="10"/>
    </row>
    <row r="122" spans="1:27" s="268" customFormat="1" ht="13.5" customHeight="1" x14ac:dyDescent="0.2">
      <c r="A122" s="706"/>
      <c r="B122" s="705"/>
      <c r="C122" s="67"/>
      <c r="D122" s="707" t="s">
        <v>27</v>
      </c>
      <c r="E122" s="1168" t="s">
        <v>197</v>
      </c>
      <c r="F122" s="308" t="s">
        <v>143</v>
      </c>
      <c r="G122" s="1231" t="s">
        <v>94</v>
      </c>
      <c r="H122" s="709" t="s">
        <v>12</v>
      </c>
      <c r="I122" s="764"/>
      <c r="J122" s="112">
        <v>56.5</v>
      </c>
      <c r="K122" s="110">
        <v>195.4</v>
      </c>
      <c r="L122" s="710">
        <v>42.7</v>
      </c>
      <c r="M122" s="711" t="s">
        <v>63</v>
      </c>
      <c r="N122" s="712"/>
      <c r="O122" s="829"/>
      <c r="P122" s="214">
        <v>1</v>
      </c>
      <c r="Q122" s="215"/>
      <c r="R122" s="713"/>
      <c r="S122" s="291"/>
      <c r="T122" s="274"/>
      <c r="U122" s="274"/>
      <c r="V122" s="274"/>
      <c r="W122" s="291"/>
      <c r="X122" s="274"/>
    </row>
    <row r="123" spans="1:27" s="268" customFormat="1" ht="15" customHeight="1" x14ac:dyDescent="0.2">
      <c r="A123" s="706"/>
      <c r="B123" s="705"/>
      <c r="C123" s="67"/>
      <c r="D123" s="707"/>
      <c r="E123" s="1285"/>
      <c r="F123" s="308" t="s">
        <v>142</v>
      </c>
      <c r="G123" s="1196"/>
      <c r="H123" s="709" t="s">
        <v>58</v>
      </c>
      <c r="I123" s="764"/>
      <c r="J123" s="112"/>
      <c r="K123" s="110"/>
      <c r="L123" s="710">
        <v>565.4</v>
      </c>
      <c r="M123" s="1281" t="s">
        <v>150</v>
      </c>
      <c r="N123" s="708"/>
      <c r="O123" s="815"/>
      <c r="P123" s="810"/>
      <c r="Q123" s="813">
        <v>20</v>
      </c>
      <c r="R123" s="369"/>
      <c r="S123" s="291"/>
      <c r="T123" s="274"/>
      <c r="U123" s="274"/>
      <c r="V123" s="274"/>
      <c r="W123" s="291"/>
      <c r="X123" s="274"/>
    </row>
    <row r="124" spans="1:27" s="268" customFormat="1" ht="13.5" customHeight="1" x14ac:dyDescent="0.2">
      <c r="A124" s="706"/>
      <c r="B124" s="705"/>
      <c r="C124" s="67"/>
      <c r="D124" s="707"/>
      <c r="E124" s="1169"/>
      <c r="F124" s="308" t="s">
        <v>201</v>
      </c>
      <c r="G124" s="1228"/>
      <c r="H124" s="673" t="s">
        <v>20</v>
      </c>
      <c r="I124" s="674">
        <f>SUM(I122:I123)</f>
        <v>0</v>
      </c>
      <c r="J124" s="771">
        <f>SUM(J122:J123)</f>
        <v>56.5</v>
      </c>
      <c r="K124" s="585">
        <f>SUM(K122:K123)</f>
        <v>195.4</v>
      </c>
      <c r="L124" s="675">
        <f>SUM(L122:L123)</f>
        <v>608.1</v>
      </c>
      <c r="M124" s="1283"/>
      <c r="N124" s="708"/>
      <c r="O124" s="815"/>
      <c r="P124" s="810"/>
      <c r="Q124" s="813"/>
      <c r="R124" s="369"/>
      <c r="S124" s="291"/>
      <c r="T124" s="274"/>
      <c r="U124" s="274"/>
      <c r="V124" s="274"/>
      <c r="W124" s="291"/>
      <c r="X124" s="274"/>
    </row>
    <row r="125" spans="1:27" s="268" customFormat="1" ht="14.25" customHeight="1" x14ac:dyDescent="0.2">
      <c r="A125" s="701"/>
      <c r="B125" s="700"/>
      <c r="C125" s="67"/>
      <c r="D125" s="1234" t="s">
        <v>37</v>
      </c>
      <c r="E125" s="1324" t="s">
        <v>203</v>
      </c>
      <c r="F125" s="755" t="s">
        <v>193</v>
      </c>
      <c r="G125" s="1180" t="s">
        <v>95</v>
      </c>
      <c r="H125" s="749" t="s">
        <v>12</v>
      </c>
      <c r="I125" s="769"/>
      <c r="J125" s="105">
        <f>149-49</f>
        <v>100</v>
      </c>
      <c r="K125" s="881">
        <f>100+49</f>
        <v>149</v>
      </c>
      <c r="L125" s="746"/>
      <c r="M125" s="1170" t="s">
        <v>204</v>
      </c>
      <c r="N125" s="1316"/>
      <c r="O125" s="1483">
        <v>100</v>
      </c>
      <c r="P125" s="1306">
        <v>100</v>
      </c>
      <c r="Q125" s="1172"/>
      <c r="R125" s="1480"/>
      <c r="S125" s="291"/>
      <c r="T125" s="274"/>
      <c r="U125" s="274"/>
      <c r="V125" s="274"/>
      <c r="W125" s="291"/>
      <c r="X125" s="274"/>
    </row>
    <row r="126" spans="1:27" s="268" customFormat="1" ht="17.25" customHeight="1" x14ac:dyDescent="0.2">
      <c r="A126" s="701"/>
      <c r="B126" s="700"/>
      <c r="C126" s="67"/>
      <c r="D126" s="1210"/>
      <c r="E126" s="1325"/>
      <c r="F126" s="702" t="s">
        <v>195</v>
      </c>
      <c r="G126" s="1181"/>
      <c r="H126" s="744"/>
      <c r="I126" s="764"/>
      <c r="J126" s="773"/>
      <c r="K126" s="743"/>
      <c r="L126" s="750"/>
      <c r="M126" s="1171"/>
      <c r="N126" s="1317"/>
      <c r="O126" s="1484"/>
      <c r="P126" s="1307"/>
      <c r="Q126" s="1173"/>
      <c r="R126" s="1480"/>
      <c r="S126" s="291"/>
      <c r="T126" s="274"/>
      <c r="U126" s="274"/>
      <c r="V126" s="274"/>
      <c r="W126" s="291"/>
      <c r="X126" s="274"/>
    </row>
    <row r="127" spans="1:27" s="268" customFormat="1" ht="14.25" customHeight="1" x14ac:dyDescent="0.2">
      <c r="A127" s="701"/>
      <c r="B127" s="700"/>
      <c r="C127" s="67"/>
      <c r="D127" s="1211"/>
      <c r="E127" s="1326"/>
      <c r="F127" s="756" t="s">
        <v>194</v>
      </c>
      <c r="G127" s="1182"/>
      <c r="H127" s="673" t="s">
        <v>20</v>
      </c>
      <c r="I127" s="674">
        <f>I125</f>
        <v>0</v>
      </c>
      <c r="J127" s="681">
        <f>J125</f>
        <v>100</v>
      </c>
      <c r="K127" s="680">
        <f>K125</f>
        <v>149</v>
      </c>
      <c r="L127" s="681">
        <f>L125</f>
        <v>0</v>
      </c>
      <c r="M127" s="740"/>
      <c r="N127" s="748"/>
      <c r="O127" s="830"/>
      <c r="P127" s="819"/>
      <c r="Q127" s="820"/>
      <c r="R127" s="369"/>
      <c r="S127" s="291"/>
      <c r="T127" s="274"/>
      <c r="U127" s="274"/>
      <c r="V127" s="274"/>
      <c r="W127" s="291"/>
      <c r="X127" s="274"/>
    </row>
    <row r="128" spans="1:27" s="268" customFormat="1" ht="18" customHeight="1" x14ac:dyDescent="0.2">
      <c r="A128" s="701"/>
      <c r="B128" s="700"/>
      <c r="C128" s="67"/>
      <c r="D128" s="1234" t="s">
        <v>38</v>
      </c>
      <c r="E128" s="1324" t="s">
        <v>205</v>
      </c>
      <c r="F128" s="779" t="s">
        <v>199</v>
      </c>
      <c r="G128" s="1180" t="s">
        <v>95</v>
      </c>
      <c r="H128" s="293" t="s">
        <v>12</v>
      </c>
      <c r="I128" s="382"/>
      <c r="J128" s="112"/>
      <c r="K128" s="110">
        <v>150</v>
      </c>
      <c r="L128" s="678"/>
      <c r="M128" s="742" t="s">
        <v>204</v>
      </c>
      <c r="N128" s="747"/>
      <c r="O128" s="814"/>
      <c r="P128" s="882">
        <v>100</v>
      </c>
      <c r="Q128" s="812"/>
      <c r="R128" s="713"/>
      <c r="S128" s="291"/>
      <c r="T128" s="274"/>
      <c r="U128" s="274"/>
      <c r="V128" s="274"/>
      <c r="W128" s="291"/>
      <c r="X128" s="274"/>
    </row>
    <row r="129" spans="1:24" s="268" customFormat="1" ht="14.25" customHeight="1" x14ac:dyDescent="0.2">
      <c r="A129" s="701"/>
      <c r="B129" s="700"/>
      <c r="C129" s="67"/>
      <c r="D129" s="1211"/>
      <c r="E129" s="1326"/>
      <c r="F129" s="780" t="s">
        <v>200</v>
      </c>
      <c r="G129" s="1182"/>
      <c r="H129" s="673" t="s">
        <v>20</v>
      </c>
      <c r="I129" s="674">
        <f>I128</f>
        <v>0</v>
      </c>
      <c r="J129" s="681">
        <f>J128</f>
        <v>0</v>
      </c>
      <c r="K129" s="680">
        <f>K128</f>
        <v>150</v>
      </c>
      <c r="L129" s="681">
        <f>L128</f>
        <v>0</v>
      </c>
      <c r="M129" s="739"/>
      <c r="N129" s="748"/>
      <c r="O129" s="757"/>
      <c r="P129" s="819"/>
      <c r="Q129" s="699"/>
      <c r="R129" s="369"/>
      <c r="S129" s="291"/>
      <c r="T129" s="274"/>
      <c r="U129" s="274"/>
      <c r="V129" s="274"/>
      <c r="W129" s="291"/>
      <c r="X129" s="274"/>
    </row>
    <row r="130" spans="1:24" s="268" customFormat="1" ht="26.25" customHeight="1" x14ac:dyDescent="0.2">
      <c r="A130" s="762"/>
      <c r="B130" s="761"/>
      <c r="C130" s="67"/>
      <c r="D130" s="765" t="s">
        <v>11</v>
      </c>
      <c r="E130" s="1168" t="s">
        <v>206</v>
      </c>
      <c r="F130" s="310" t="s">
        <v>142</v>
      </c>
      <c r="G130" s="1231" t="s">
        <v>95</v>
      </c>
      <c r="H130" s="293" t="s">
        <v>12</v>
      </c>
      <c r="I130" s="382"/>
      <c r="J130" s="112">
        <v>45</v>
      </c>
      <c r="K130" s="110"/>
      <c r="L130" s="111"/>
      <c r="M130" s="760" t="s">
        <v>204</v>
      </c>
      <c r="N130" s="767"/>
      <c r="O130" s="698">
        <v>100</v>
      </c>
      <c r="P130" s="818"/>
      <c r="Q130" s="812"/>
      <c r="R130" s="369"/>
      <c r="S130" s="291"/>
      <c r="T130" s="274"/>
      <c r="U130" s="274"/>
      <c r="V130" s="274"/>
      <c r="W130" s="291"/>
      <c r="X130" s="274"/>
    </row>
    <row r="131" spans="1:24" s="268" customFormat="1" ht="14.25" customHeight="1" x14ac:dyDescent="0.2">
      <c r="A131" s="762"/>
      <c r="B131" s="761"/>
      <c r="C131" s="67"/>
      <c r="D131" s="766"/>
      <c r="E131" s="1169"/>
      <c r="F131" s="311"/>
      <c r="G131" s="1228"/>
      <c r="H131" s="673" t="s">
        <v>20</v>
      </c>
      <c r="I131" s="674">
        <f>I130</f>
        <v>0</v>
      </c>
      <c r="J131" s="681">
        <f>J130</f>
        <v>45</v>
      </c>
      <c r="K131" s="680">
        <f>K130</f>
        <v>0</v>
      </c>
      <c r="L131" s="681">
        <f>L130</f>
        <v>0</v>
      </c>
      <c r="M131" s="763"/>
      <c r="N131" s="768"/>
      <c r="O131" s="757"/>
      <c r="P131" s="819"/>
      <c r="Q131" s="820"/>
      <c r="R131" s="369"/>
      <c r="S131" s="291"/>
      <c r="T131" s="274"/>
      <c r="U131" s="274"/>
      <c r="V131" s="274"/>
      <c r="W131" s="291"/>
      <c r="X131" s="274"/>
    </row>
    <row r="132" spans="1:24" s="268" customFormat="1" ht="18.75" customHeight="1" x14ac:dyDescent="0.2">
      <c r="A132" s="922"/>
      <c r="B132" s="921"/>
      <c r="C132" s="67"/>
      <c r="D132" s="1234"/>
      <c r="E132" s="1235" t="s">
        <v>189</v>
      </c>
      <c r="F132" s="676" t="s">
        <v>143</v>
      </c>
      <c r="G132" s="1231" t="s">
        <v>94</v>
      </c>
      <c r="H132" s="293" t="s">
        <v>23</v>
      </c>
      <c r="I132" s="382">
        <v>310</v>
      </c>
      <c r="J132" s="772"/>
      <c r="K132" s="677"/>
      <c r="L132" s="678"/>
      <c r="M132" s="923" t="s">
        <v>191</v>
      </c>
      <c r="N132" s="927">
        <v>1</v>
      </c>
      <c r="O132" s="929"/>
      <c r="P132" s="926"/>
      <c r="Q132" s="925"/>
      <c r="R132" s="369"/>
      <c r="S132" s="291"/>
      <c r="T132" s="274"/>
      <c r="U132" s="274"/>
      <c r="V132" s="274"/>
      <c r="W132" s="291"/>
      <c r="X132" s="274"/>
    </row>
    <row r="133" spans="1:24" s="268" customFormat="1" ht="14.25" customHeight="1" x14ac:dyDescent="0.2">
      <c r="A133" s="922"/>
      <c r="B133" s="921"/>
      <c r="C133" s="67"/>
      <c r="D133" s="1211"/>
      <c r="E133" s="1236"/>
      <c r="F133" s="872" t="s">
        <v>201</v>
      </c>
      <c r="G133" s="1228"/>
      <c r="H133" s="673" t="s">
        <v>20</v>
      </c>
      <c r="I133" s="674">
        <f>I132</f>
        <v>310</v>
      </c>
      <c r="J133" s="681">
        <f>SUM(J132:J132)</f>
        <v>0</v>
      </c>
      <c r="K133" s="680">
        <f>K132</f>
        <v>0</v>
      </c>
      <c r="L133" s="681">
        <f>L132</f>
        <v>0</v>
      </c>
      <c r="M133" s="924"/>
      <c r="N133" s="928"/>
      <c r="O133" s="830"/>
      <c r="P133" s="819"/>
      <c r="Q133" s="820"/>
      <c r="R133" s="369"/>
      <c r="S133" s="291"/>
      <c r="T133" s="274"/>
      <c r="U133" s="274"/>
      <c r="V133" s="274"/>
      <c r="W133" s="291"/>
      <c r="X133" s="274"/>
    </row>
    <row r="134" spans="1:24" s="268" customFormat="1" ht="14.25" customHeight="1" x14ac:dyDescent="0.2">
      <c r="A134" s="715"/>
      <c r="B134" s="714"/>
      <c r="C134" s="67"/>
      <c r="D134" s="1210"/>
      <c r="E134" s="1212" t="s">
        <v>108</v>
      </c>
      <c r="F134" s="741" t="s">
        <v>35</v>
      </c>
      <c r="G134" s="1123" t="s">
        <v>94</v>
      </c>
      <c r="H134" s="295" t="s">
        <v>12</v>
      </c>
      <c r="I134" s="305">
        <f>45-6</f>
        <v>39</v>
      </c>
      <c r="J134" s="1215"/>
      <c r="K134" s="1327"/>
      <c r="L134" s="1328"/>
      <c r="M134" s="745" t="s">
        <v>150</v>
      </c>
      <c r="N134" s="738">
        <v>100</v>
      </c>
      <c r="O134" s="817"/>
      <c r="P134" s="811"/>
      <c r="Q134" s="198"/>
      <c r="R134" s="369"/>
      <c r="S134" s="291"/>
      <c r="T134" s="274"/>
      <c r="U134" s="274"/>
      <c r="V134" s="274"/>
      <c r="W134" s="291"/>
      <c r="X134" s="274"/>
    </row>
    <row r="135" spans="1:24" s="268" customFormat="1" ht="14.25" customHeight="1" x14ac:dyDescent="0.2">
      <c r="A135" s="715"/>
      <c r="B135" s="714"/>
      <c r="C135" s="67"/>
      <c r="D135" s="1210"/>
      <c r="E135" s="1212"/>
      <c r="F135" s="722" t="s">
        <v>85</v>
      </c>
      <c r="G135" s="1123"/>
      <c r="H135" s="295"/>
      <c r="I135" s="305"/>
      <c r="J135" s="1215"/>
      <c r="K135" s="1327"/>
      <c r="L135" s="1328"/>
      <c r="M135" s="721"/>
      <c r="N135" s="716"/>
      <c r="O135" s="817"/>
      <c r="P135" s="811"/>
      <c r="Q135" s="198"/>
      <c r="R135" s="369"/>
      <c r="S135" s="291"/>
      <c r="T135" s="274"/>
      <c r="U135" s="274"/>
      <c r="V135" s="274"/>
      <c r="W135" s="291"/>
      <c r="X135" s="274"/>
    </row>
    <row r="136" spans="1:24" s="268" customFormat="1" ht="0.75" customHeight="1" x14ac:dyDescent="0.2">
      <c r="A136" s="715"/>
      <c r="B136" s="714"/>
      <c r="C136" s="67"/>
      <c r="D136" s="1210"/>
      <c r="E136" s="1212"/>
      <c r="F136" s="1237" t="s">
        <v>143</v>
      </c>
      <c r="G136" s="1123"/>
      <c r="H136" s="249"/>
      <c r="I136" s="250"/>
      <c r="J136" s="1216"/>
      <c r="K136" s="1190"/>
      <c r="L136" s="1295"/>
      <c r="M136" s="721"/>
      <c r="N136" s="716"/>
      <c r="O136" s="817"/>
      <c r="P136" s="811"/>
      <c r="Q136" s="198"/>
      <c r="R136" s="369"/>
      <c r="S136" s="291"/>
      <c r="T136" s="274"/>
      <c r="U136" s="274"/>
      <c r="V136" s="274"/>
      <c r="W136" s="291"/>
      <c r="X136" s="274"/>
    </row>
    <row r="137" spans="1:24" s="268" customFormat="1" ht="14.25" customHeight="1" x14ac:dyDescent="0.2">
      <c r="A137" s="715"/>
      <c r="B137" s="714"/>
      <c r="C137" s="67"/>
      <c r="D137" s="1211"/>
      <c r="E137" s="1213"/>
      <c r="F137" s="1238"/>
      <c r="G137" s="1214"/>
      <c r="H137" s="582" t="s">
        <v>20</v>
      </c>
      <c r="I137" s="583">
        <f>SUM(I134:I136)</f>
        <v>39</v>
      </c>
      <c r="J137" s="584">
        <f>SUM(J134:J136)</f>
        <v>0</v>
      </c>
      <c r="K137" s="585">
        <f>SUM(K134:K136)</f>
        <v>0</v>
      </c>
      <c r="L137" s="586">
        <f>SUM(L134:L136)</f>
        <v>0</v>
      </c>
      <c r="M137" s="720"/>
      <c r="N137" s="717"/>
      <c r="O137" s="831"/>
      <c r="P137" s="193"/>
      <c r="Q137" s="197"/>
      <c r="R137" s="369"/>
      <c r="S137" s="291"/>
      <c r="T137" s="274"/>
      <c r="U137" s="274"/>
      <c r="V137" s="274"/>
      <c r="W137" s="291"/>
      <c r="X137" s="274"/>
    </row>
    <row r="138" spans="1:24" s="268" customFormat="1" ht="14.25" customHeight="1" x14ac:dyDescent="0.2">
      <c r="A138" s="715"/>
      <c r="B138" s="714"/>
      <c r="C138" s="67"/>
      <c r="D138" s="807"/>
      <c r="E138" s="1168" t="s">
        <v>109</v>
      </c>
      <c r="F138" s="259" t="s">
        <v>35</v>
      </c>
      <c r="G138" s="1122" t="s">
        <v>89</v>
      </c>
      <c r="H138" s="719" t="s">
        <v>65</v>
      </c>
      <c r="I138" s="764">
        <v>151.9</v>
      </c>
      <c r="J138" s="408"/>
      <c r="K138" s="431"/>
      <c r="L138" s="433"/>
      <c r="M138" s="1310" t="s">
        <v>150</v>
      </c>
      <c r="N138" s="550">
        <v>100</v>
      </c>
      <c r="O138" s="832"/>
      <c r="P138" s="487"/>
      <c r="Q138" s="451"/>
      <c r="R138" s="369"/>
      <c r="S138" s="291"/>
      <c r="T138" s="274"/>
      <c r="U138" s="274"/>
      <c r="V138" s="274"/>
      <c r="W138" s="291"/>
      <c r="X138" s="274"/>
    </row>
    <row r="139" spans="1:24" s="268" customFormat="1" ht="14.25" customHeight="1" x14ac:dyDescent="0.2">
      <c r="A139" s="715"/>
      <c r="B139" s="714"/>
      <c r="C139" s="67"/>
      <c r="D139" s="751"/>
      <c r="E139" s="1285"/>
      <c r="F139" s="722" t="s">
        <v>85</v>
      </c>
      <c r="G139" s="1123"/>
      <c r="H139" s="718" t="s">
        <v>12</v>
      </c>
      <c r="I139" s="1284">
        <f>54.1+6.5</f>
        <v>60.6</v>
      </c>
      <c r="J139" s="1312"/>
      <c r="K139" s="1314"/>
      <c r="L139" s="1308"/>
      <c r="M139" s="1311"/>
      <c r="N139" s="551"/>
      <c r="O139" s="189"/>
      <c r="P139" s="488"/>
      <c r="Q139" s="452"/>
      <c r="R139" s="369"/>
      <c r="S139" s="291"/>
      <c r="T139" s="274"/>
      <c r="U139" s="274"/>
      <c r="V139" s="274"/>
      <c r="W139" s="291"/>
      <c r="X139" s="274"/>
    </row>
    <row r="140" spans="1:24" s="268" customFormat="1" ht="6.75" customHeight="1" x14ac:dyDescent="0.2">
      <c r="A140" s="715"/>
      <c r="B140" s="714"/>
      <c r="C140" s="67"/>
      <c r="D140" s="751"/>
      <c r="E140" s="753"/>
      <c r="F140" s="1296" t="s">
        <v>143</v>
      </c>
      <c r="G140" s="1123"/>
      <c r="H140" s="718"/>
      <c r="I140" s="1224"/>
      <c r="J140" s="1313"/>
      <c r="K140" s="1315"/>
      <c r="L140" s="1309"/>
      <c r="M140" s="551"/>
      <c r="N140" s="552"/>
      <c r="O140" s="176"/>
      <c r="P140" s="489"/>
      <c r="Q140" s="453"/>
      <c r="R140" s="369"/>
      <c r="S140" s="291"/>
      <c r="T140" s="274"/>
      <c r="U140" s="274"/>
      <c r="V140" s="274"/>
      <c r="W140" s="291"/>
      <c r="X140" s="274"/>
    </row>
    <row r="141" spans="1:24" s="268" customFormat="1" ht="14.25" customHeight="1" x14ac:dyDescent="0.2">
      <c r="A141" s="724"/>
      <c r="B141" s="723"/>
      <c r="C141" s="67"/>
      <c r="D141" s="752"/>
      <c r="E141" s="754"/>
      <c r="F141" s="1297"/>
      <c r="G141" s="1214"/>
      <c r="H141" s="582" t="s">
        <v>20</v>
      </c>
      <c r="I141" s="161">
        <f>SUM(I138:I140)</f>
        <v>212.5</v>
      </c>
      <c r="J141" s="774">
        <f>SUM(J138:J140)</f>
        <v>0</v>
      </c>
      <c r="K141" s="94">
        <f>SUM(K138:K140)</f>
        <v>0</v>
      </c>
      <c r="L141" s="88">
        <f>SUM(L138:L140)</f>
        <v>0</v>
      </c>
      <c r="M141" s="553"/>
      <c r="N141" s="553"/>
      <c r="O141" s="833"/>
      <c r="P141" s="490"/>
      <c r="Q141" s="454"/>
      <c r="R141" s="369"/>
      <c r="S141" s="291"/>
      <c r="T141" s="274"/>
      <c r="U141" s="274"/>
      <c r="V141" s="274"/>
      <c r="W141" s="291"/>
      <c r="X141" s="274"/>
    </row>
    <row r="142" spans="1:24" s="268" customFormat="1" ht="14.25" customHeight="1" x14ac:dyDescent="0.2">
      <c r="A142" s="724"/>
      <c r="B142" s="723"/>
      <c r="C142" s="67"/>
      <c r="D142" s="312"/>
      <c r="E142" s="1168" t="s">
        <v>112</v>
      </c>
      <c r="F142" s="310" t="s">
        <v>159</v>
      </c>
      <c r="G142" s="1287" t="s">
        <v>98</v>
      </c>
      <c r="H142" s="249" t="s">
        <v>65</v>
      </c>
      <c r="I142" s="250">
        <v>26</v>
      </c>
      <c r="J142" s="425"/>
      <c r="K142" s="397"/>
      <c r="L142" s="398"/>
      <c r="M142" s="727" t="s">
        <v>76</v>
      </c>
      <c r="N142" s="725">
        <v>1</v>
      </c>
      <c r="O142" s="817"/>
      <c r="P142" s="811"/>
      <c r="Q142" s="198"/>
      <c r="R142" s="369"/>
      <c r="S142" s="291"/>
      <c r="T142" s="274"/>
      <c r="U142" s="274"/>
      <c r="V142" s="274"/>
      <c r="W142" s="291"/>
      <c r="X142" s="274"/>
    </row>
    <row r="143" spans="1:24" s="268" customFormat="1" ht="14.25" customHeight="1" x14ac:dyDescent="0.2">
      <c r="A143" s="724"/>
      <c r="B143" s="723"/>
      <c r="C143" s="67"/>
      <c r="D143" s="304"/>
      <c r="E143" s="1285"/>
      <c r="F143" s="308" t="s">
        <v>85</v>
      </c>
      <c r="G143" s="1288"/>
      <c r="H143" s="295" t="s">
        <v>12</v>
      </c>
      <c r="I143" s="250">
        <f>29-0.5</f>
        <v>28.5</v>
      </c>
      <c r="J143" s="425"/>
      <c r="K143" s="397"/>
      <c r="L143" s="398"/>
      <c r="M143" s="736"/>
      <c r="N143" s="725"/>
      <c r="O143" s="817"/>
      <c r="P143" s="811"/>
      <c r="Q143" s="198"/>
      <c r="R143" s="369"/>
      <c r="S143" s="291"/>
      <c r="T143" s="274"/>
      <c r="U143" s="274"/>
      <c r="V143" s="274"/>
      <c r="W143" s="291"/>
      <c r="X143" s="274"/>
    </row>
    <row r="144" spans="1:24" s="268" customFormat="1" ht="14.25" customHeight="1" x14ac:dyDescent="0.2">
      <c r="A144" s="724"/>
      <c r="B144" s="723"/>
      <c r="C144" s="67"/>
      <c r="D144" s="313"/>
      <c r="E144" s="1169"/>
      <c r="F144" s="311"/>
      <c r="G144" s="1289"/>
      <c r="H144" s="759" t="s">
        <v>20</v>
      </c>
      <c r="I144" s="583">
        <f>SUM(I142:I143)</f>
        <v>54.5</v>
      </c>
      <c r="J144" s="584">
        <f>SUM(J142:J143)</f>
        <v>0</v>
      </c>
      <c r="K144" s="585">
        <f>SUM(K142:K143)</f>
        <v>0</v>
      </c>
      <c r="L144" s="586">
        <f>SUM(L142:L143)</f>
        <v>0</v>
      </c>
      <c r="M144" s="737"/>
      <c r="N144" s="726"/>
      <c r="O144" s="831"/>
      <c r="P144" s="193"/>
      <c r="Q144" s="197"/>
      <c r="R144" s="369"/>
      <c r="S144" s="291"/>
      <c r="T144" s="274"/>
      <c r="U144" s="274"/>
      <c r="V144" s="274"/>
      <c r="W144" s="291"/>
      <c r="X144" s="274"/>
    </row>
    <row r="145" spans="1:24" s="268" customFormat="1" ht="14.25" customHeight="1" x14ac:dyDescent="0.2">
      <c r="A145" s="724"/>
      <c r="B145" s="723"/>
      <c r="C145" s="67"/>
      <c r="D145" s="729"/>
      <c r="E145" s="1286" t="s">
        <v>117</v>
      </c>
      <c r="F145" s="310" t="s">
        <v>133</v>
      </c>
      <c r="G145" s="1231" t="s">
        <v>95</v>
      </c>
      <c r="H145" s="728" t="s">
        <v>12</v>
      </c>
      <c r="I145" s="764">
        <v>200</v>
      </c>
      <c r="J145" s="775"/>
      <c r="K145" s="581"/>
      <c r="L145" s="438"/>
      <c r="M145" s="1281" t="s">
        <v>81</v>
      </c>
      <c r="N145" s="558">
        <v>100</v>
      </c>
      <c r="O145" s="834"/>
      <c r="P145" s="203"/>
      <c r="Q145" s="212"/>
      <c r="R145" s="369"/>
      <c r="S145" s="291"/>
      <c r="T145" s="274"/>
      <c r="U145" s="274"/>
      <c r="V145" s="274"/>
      <c r="W145" s="291"/>
      <c r="X145" s="274"/>
    </row>
    <row r="146" spans="1:24" s="268" customFormat="1" ht="14.25" customHeight="1" x14ac:dyDescent="0.2">
      <c r="A146" s="724"/>
      <c r="B146" s="723"/>
      <c r="C146" s="67"/>
      <c r="D146" s="730"/>
      <c r="E146" s="1212"/>
      <c r="F146" s="308"/>
      <c r="G146" s="1196"/>
      <c r="H146" s="735" t="s">
        <v>36</v>
      </c>
      <c r="I146" s="769">
        <v>1700</v>
      </c>
      <c r="J146" s="403"/>
      <c r="K146" s="406"/>
      <c r="L146" s="403"/>
      <c r="M146" s="1282"/>
      <c r="N146" s="559"/>
      <c r="O146" s="835"/>
      <c r="P146" s="207"/>
      <c r="Q146" s="206"/>
      <c r="R146" s="369"/>
      <c r="S146" s="291"/>
      <c r="T146" s="274"/>
      <c r="U146" s="274"/>
      <c r="V146" s="274"/>
      <c r="W146" s="291"/>
      <c r="X146" s="274"/>
    </row>
    <row r="147" spans="1:24" s="268" customFormat="1" ht="14.25" customHeight="1" x14ac:dyDescent="0.2">
      <c r="A147" s="724"/>
      <c r="B147" s="723"/>
      <c r="C147" s="67"/>
      <c r="D147" s="731"/>
      <c r="E147" s="1236"/>
      <c r="F147" s="311"/>
      <c r="G147" s="734"/>
      <c r="H147" s="587" t="s">
        <v>20</v>
      </c>
      <c r="I147" s="583">
        <f>I145+I146</f>
        <v>1900</v>
      </c>
      <c r="J147" s="584">
        <f>J145+J146</f>
        <v>0</v>
      </c>
      <c r="K147" s="585">
        <f>K145+K146</f>
        <v>0</v>
      </c>
      <c r="L147" s="586">
        <f>L145+L146</f>
        <v>0</v>
      </c>
      <c r="M147" s="480"/>
      <c r="N147" s="560"/>
      <c r="O147" s="836"/>
      <c r="P147" s="202"/>
      <c r="Q147" s="213"/>
      <c r="R147" s="369"/>
      <c r="S147" s="291"/>
      <c r="T147" s="274"/>
      <c r="U147" s="274"/>
      <c r="V147" s="274"/>
      <c r="W147" s="291"/>
      <c r="X147" s="274"/>
    </row>
    <row r="148" spans="1:24" s="268" customFormat="1" ht="18" customHeight="1" x14ac:dyDescent="0.2">
      <c r="A148" s="724"/>
      <c r="B148" s="723"/>
      <c r="C148" s="67"/>
      <c r="D148" s="1234"/>
      <c r="E148" s="1235" t="s">
        <v>129</v>
      </c>
      <c r="F148" s="310" t="s">
        <v>130</v>
      </c>
      <c r="G148" s="1231" t="s">
        <v>95</v>
      </c>
      <c r="H148" s="728" t="s">
        <v>12</v>
      </c>
      <c r="I148" s="764">
        <v>80</v>
      </c>
      <c r="J148" s="775"/>
      <c r="K148" s="581"/>
      <c r="L148" s="438"/>
      <c r="M148" s="1281" t="s">
        <v>81</v>
      </c>
      <c r="N148" s="732">
        <v>100</v>
      </c>
      <c r="O148" s="698"/>
      <c r="P148" s="818"/>
      <c r="Q148" s="812"/>
      <c r="R148" s="369"/>
      <c r="S148" s="291"/>
      <c r="T148" s="274"/>
      <c r="U148" s="274"/>
      <c r="V148" s="274"/>
      <c r="W148" s="291"/>
      <c r="X148" s="274"/>
    </row>
    <row r="149" spans="1:24" s="268" customFormat="1" ht="14.25" customHeight="1" x14ac:dyDescent="0.2">
      <c r="A149" s="724"/>
      <c r="B149" s="723"/>
      <c r="C149" s="67"/>
      <c r="D149" s="1211"/>
      <c r="E149" s="1236"/>
      <c r="F149" s="311"/>
      <c r="G149" s="1228"/>
      <c r="H149" s="587" t="s">
        <v>20</v>
      </c>
      <c r="I149" s="583">
        <f>I148</f>
        <v>80</v>
      </c>
      <c r="J149" s="584">
        <f t="shared" ref="J149:L149" si="1">J148</f>
        <v>0</v>
      </c>
      <c r="K149" s="585">
        <f t="shared" si="1"/>
        <v>0</v>
      </c>
      <c r="L149" s="586">
        <f t="shared" si="1"/>
        <v>0</v>
      </c>
      <c r="M149" s="1283"/>
      <c r="N149" s="561"/>
      <c r="O149" s="837"/>
      <c r="P149" s="182"/>
      <c r="Q149" s="183"/>
      <c r="R149" s="369"/>
      <c r="S149" s="291"/>
      <c r="T149" s="274"/>
      <c r="U149" s="274"/>
      <c r="V149" s="274"/>
      <c r="W149" s="291"/>
      <c r="X149" s="274"/>
    </row>
    <row r="150" spans="1:24" s="268" customFormat="1" ht="28.5" customHeight="1" x14ac:dyDescent="0.2">
      <c r="A150" s="724"/>
      <c r="B150" s="723"/>
      <c r="C150" s="67"/>
      <c r="D150" s="1234"/>
      <c r="E150" s="1235" t="s">
        <v>190</v>
      </c>
      <c r="F150" s="676" t="s">
        <v>142</v>
      </c>
      <c r="G150" s="1231" t="s">
        <v>95</v>
      </c>
      <c r="H150" s="293" t="s">
        <v>65</v>
      </c>
      <c r="I150" s="382">
        <v>111.5</v>
      </c>
      <c r="J150" s="772"/>
      <c r="K150" s="697"/>
      <c r="L150" s="678"/>
      <c r="M150" s="1281" t="s">
        <v>81</v>
      </c>
      <c r="N150" s="732">
        <v>100</v>
      </c>
      <c r="O150" s="698"/>
      <c r="P150" s="818"/>
      <c r="Q150" s="812"/>
      <c r="R150" s="369"/>
      <c r="S150" s="291"/>
      <c r="T150" s="274"/>
      <c r="U150" s="274"/>
      <c r="V150" s="274"/>
      <c r="W150" s="291"/>
      <c r="X150" s="274"/>
    </row>
    <row r="151" spans="1:24" s="268" customFormat="1" ht="15" customHeight="1" x14ac:dyDescent="0.2">
      <c r="A151" s="724"/>
      <c r="B151" s="723"/>
      <c r="C151" s="67"/>
      <c r="D151" s="1211"/>
      <c r="E151" s="1236"/>
      <c r="F151" s="679"/>
      <c r="G151" s="1228"/>
      <c r="H151" s="587" t="s">
        <v>20</v>
      </c>
      <c r="I151" s="674">
        <f>I150</f>
        <v>111.5</v>
      </c>
      <c r="J151" s="681">
        <f>J150</f>
        <v>0</v>
      </c>
      <c r="K151" s="680">
        <f>K150</f>
        <v>0</v>
      </c>
      <c r="L151" s="681">
        <f>L150</f>
        <v>0</v>
      </c>
      <c r="M151" s="1283"/>
      <c r="N151" s="733"/>
      <c r="O151" s="830"/>
      <c r="P151" s="819"/>
      <c r="Q151" s="699"/>
      <c r="R151" s="369"/>
      <c r="S151" s="291"/>
      <c r="T151" s="274"/>
      <c r="U151" s="274"/>
      <c r="V151" s="274"/>
      <c r="W151" s="291"/>
      <c r="X151" s="274"/>
    </row>
    <row r="152" spans="1:24" s="268" customFormat="1" ht="14.25" customHeight="1" x14ac:dyDescent="0.2">
      <c r="A152" s="724"/>
      <c r="B152" s="723"/>
      <c r="C152" s="67"/>
      <c r="D152" s="1234"/>
      <c r="E152" s="1168" t="s">
        <v>113</v>
      </c>
      <c r="F152" s="310" t="s">
        <v>85</v>
      </c>
      <c r="G152" s="1231"/>
      <c r="H152" s="1290" t="s">
        <v>36</v>
      </c>
      <c r="I152" s="1284">
        <v>118.9</v>
      </c>
      <c r="J152" s="1292"/>
      <c r="K152" s="1293"/>
      <c r="L152" s="1294"/>
      <c r="M152" s="1281" t="s">
        <v>150</v>
      </c>
      <c r="N152" s="1316">
        <v>20</v>
      </c>
      <c r="O152" s="1319"/>
      <c r="P152" s="1306"/>
      <c r="Q152" s="1172"/>
      <c r="R152" s="369"/>
      <c r="S152" s="291"/>
      <c r="T152" s="274"/>
      <c r="U152" s="274"/>
      <c r="V152" s="274"/>
      <c r="W152" s="291"/>
      <c r="X152" s="274"/>
    </row>
    <row r="153" spans="1:24" s="268" customFormat="1" ht="13.5" customHeight="1" x14ac:dyDescent="0.2">
      <c r="A153" s="724"/>
      <c r="B153" s="723"/>
      <c r="C153" s="67"/>
      <c r="D153" s="1210"/>
      <c r="E153" s="1285"/>
      <c r="F153" s="308" t="s">
        <v>143</v>
      </c>
      <c r="G153" s="1196"/>
      <c r="H153" s="1291"/>
      <c r="I153" s="1224"/>
      <c r="J153" s="1216"/>
      <c r="K153" s="1190"/>
      <c r="L153" s="1295"/>
      <c r="M153" s="1282"/>
      <c r="N153" s="1317"/>
      <c r="O153" s="1320"/>
      <c r="P153" s="1307"/>
      <c r="Q153" s="1173"/>
      <c r="R153" s="369"/>
      <c r="S153" s="291"/>
      <c r="T153" s="274"/>
      <c r="U153" s="274"/>
      <c r="V153" s="274"/>
      <c r="W153" s="291"/>
      <c r="X153" s="274"/>
    </row>
    <row r="154" spans="1:24" s="268" customFormat="1" ht="15" customHeight="1" thickBot="1" x14ac:dyDescent="0.25">
      <c r="A154" s="724"/>
      <c r="B154" s="723"/>
      <c r="C154" s="67"/>
      <c r="D154" s="1211"/>
      <c r="E154" s="1169"/>
      <c r="F154" s="311" t="s">
        <v>159</v>
      </c>
      <c r="G154" s="1228"/>
      <c r="H154" s="673" t="s">
        <v>20</v>
      </c>
      <c r="I154" s="387">
        <f t="shared" ref="I154:L154" si="2">I152</f>
        <v>118.9</v>
      </c>
      <c r="J154" s="584">
        <f t="shared" si="2"/>
        <v>0</v>
      </c>
      <c r="K154" s="585">
        <f t="shared" si="2"/>
        <v>0</v>
      </c>
      <c r="L154" s="675">
        <f t="shared" si="2"/>
        <v>0</v>
      </c>
      <c r="M154" s="1283"/>
      <c r="N154" s="1318"/>
      <c r="O154" s="1321"/>
      <c r="P154" s="1322"/>
      <c r="Q154" s="1323"/>
      <c r="R154" s="369"/>
      <c r="S154" s="291"/>
      <c r="T154" s="274"/>
      <c r="U154" s="274"/>
      <c r="V154" s="274"/>
      <c r="W154" s="291"/>
      <c r="X154" s="274"/>
    </row>
    <row r="155" spans="1:24" s="1" customFormat="1" ht="16.5" customHeight="1" thickBot="1" x14ac:dyDescent="0.25">
      <c r="A155" s="46" t="s">
        <v>7</v>
      </c>
      <c r="B155" s="3" t="s">
        <v>25</v>
      </c>
      <c r="C155" s="1341" t="s">
        <v>28</v>
      </c>
      <c r="D155" s="1342"/>
      <c r="E155" s="1342"/>
      <c r="F155" s="1342"/>
      <c r="G155" s="1342"/>
      <c r="H155" s="1343"/>
      <c r="I155" s="133">
        <f>+I114+I121+I14+I116+I127+I129+I137+I147+I149+I154+I141+I124+I144+I151+I133</f>
        <v>6276.9</v>
      </c>
      <c r="J155" s="133">
        <f>+J114+J121+J14+J116+J127+J129+J124+J137+J141+J147+J149+J154+J151+J144+J131+J133</f>
        <v>5355.4</v>
      </c>
      <c r="K155" s="204">
        <f>+K114+K121+K14+K116+K127+K129+K124+K137+K141+K147+K149+K154+K151</f>
        <v>7549.0999999999995</v>
      </c>
      <c r="L155" s="204">
        <f>+L114+L121+L14+L116+L127+L129+L124+L137+L141+L147+L149+L154+L151</f>
        <v>5726.3</v>
      </c>
      <c r="M155" s="1299"/>
      <c r="N155" s="1300"/>
      <c r="O155" s="1300"/>
      <c r="P155" s="1300"/>
      <c r="Q155" s="1301"/>
      <c r="R155" s="442"/>
      <c r="S155" s="274"/>
      <c r="T155" s="10"/>
      <c r="U155" s="10"/>
      <c r="V155" s="10"/>
      <c r="W155" s="10"/>
      <c r="X155" s="10"/>
    </row>
    <row r="156" spans="1:24" s="1" customFormat="1" ht="16.5" customHeight="1" thickBot="1" x14ac:dyDescent="0.25">
      <c r="A156" s="47" t="s">
        <v>7</v>
      </c>
      <c r="B156" s="1338" t="s">
        <v>41</v>
      </c>
      <c r="C156" s="1339"/>
      <c r="D156" s="1339"/>
      <c r="E156" s="1339"/>
      <c r="F156" s="1339"/>
      <c r="G156" s="1339"/>
      <c r="H156" s="1340"/>
      <c r="I156" s="134">
        <f>I155+I108+I71</f>
        <v>10400.399999999998</v>
      </c>
      <c r="J156" s="446">
        <f>J155+J108+J71</f>
        <v>10021.700000000001</v>
      </c>
      <c r="K156" s="74">
        <f>K155+K108+K71</f>
        <v>12289.5</v>
      </c>
      <c r="L156" s="444">
        <f>L155+L108+L71</f>
        <v>10334.799999999999</v>
      </c>
      <c r="M156" s="238"/>
      <c r="N156" s="1302"/>
      <c r="O156" s="1302"/>
      <c r="P156" s="1302"/>
      <c r="Q156" s="1303"/>
      <c r="R156" s="443"/>
      <c r="S156" s="274"/>
      <c r="T156" s="10"/>
      <c r="U156" s="10"/>
      <c r="V156" s="10"/>
      <c r="W156" s="10"/>
      <c r="X156" s="10"/>
    </row>
    <row r="157" spans="1:24" s="1" customFormat="1" ht="16.5" customHeight="1" thickBot="1" x14ac:dyDescent="0.25">
      <c r="A157" s="48" t="s">
        <v>42</v>
      </c>
      <c r="B157" s="1335" t="s">
        <v>43</v>
      </c>
      <c r="C157" s="1336"/>
      <c r="D157" s="1336"/>
      <c r="E157" s="1336"/>
      <c r="F157" s="1336"/>
      <c r="G157" s="1336"/>
      <c r="H157" s="1337"/>
      <c r="I157" s="135">
        <f t="shared" ref="I157:L157" si="3">I156</f>
        <v>10400.399999999998</v>
      </c>
      <c r="J157" s="447">
        <f t="shared" si="3"/>
        <v>10021.700000000001</v>
      </c>
      <c r="K157" s="75">
        <f t="shared" si="3"/>
        <v>12289.5</v>
      </c>
      <c r="L157" s="445">
        <f t="shared" si="3"/>
        <v>10334.799999999999</v>
      </c>
      <c r="M157" s="239"/>
      <c r="N157" s="1304"/>
      <c r="O157" s="1304"/>
      <c r="P157" s="1304"/>
      <c r="Q157" s="1305"/>
      <c r="R157" s="443"/>
      <c r="S157" s="274"/>
      <c r="T157" s="10"/>
      <c r="U157" s="10"/>
      <c r="V157" s="10"/>
      <c r="W157" s="10"/>
      <c r="X157" s="10"/>
    </row>
    <row r="158" spans="1:24" s="10" customFormat="1" ht="18" customHeight="1" x14ac:dyDescent="0.2">
      <c r="A158" s="1109" t="s">
        <v>236</v>
      </c>
      <c r="B158" s="1298"/>
      <c r="C158" s="1298"/>
      <c r="D158" s="1298"/>
      <c r="E158" s="1298"/>
      <c r="F158" s="1298"/>
      <c r="G158" s="1298"/>
      <c r="H158" s="1298"/>
      <c r="I158" s="1298"/>
      <c r="J158" s="1298"/>
      <c r="K158" s="142"/>
      <c r="L158" s="142"/>
      <c r="M158" s="142"/>
      <c r="N158" s="142"/>
      <c r="O158" s="142"/>
      <c r="P158" s="274"/>
      <c r="R158" s="778"/>
    </row>
    <row r="159" spans="1:24" s="274" customFormat="1" ht="21.75" customHeight="1" x14ac:dyDescent="0.2">
      <c r="A159" s="1109" t="s">
        <v>237</v>
      </c>
      <c r="B159" s="1109"/>
      <c r="C159" s="1109"/>
      <c r="D159" s="1109"/>
      <c r="E159" s="1109"/>
      <c r="F159" s="1109"/>
      <c r="G159" s="1109"/>
      <c r="H159" s="1109"/>
      <c r="I159" s="1109"/>
      <c r="J159" s="1109"/>
      <c r="K159" s="1109"/>
      <c r="L159" s="1109"/>
      <c r="M159" s="1109"/>
      <c r="N159" s="1109"/>
      <c r="O159" s="1109"/>
      <c r="P159" s="1109"/>
      <c r="Q159" s="1109"/>
      <c r="R159" s="778"/>
    </row>
    <row r="160" spans="1:24" s="1" customFormat="1" ht="15" customHeight="1" thickBot="1" x14ac:dyDescent="0.25">
      <c r="A160" s="7"/>
      <c r="B160" s="1280" t="s">
        <v>44</v>
      </c>
      <c r="C160" s="1280"/>
      <c r="D160" s="1280"/>
      <c r="E160" s="1280"/>
      <c r="F160" s="1280"/>
      <c r="G160" s="1280"/>
      <c r="H160" s="1280"/>
      <c r="I160" s="187"/>
      <c r="J160" s="32"/>
      <c r="K160" s="32"/>
      <c r="L160" s="274"/>
      <c r="M160" s="274"/>
      <c r="N160" s="10"/>
      <c r="O160" s="10"/>
      <c r="P160" s="10"/>
      <c r="Q160" s="10"/>
    </row>
    <row r="161" spans="1:27" s="1" customFormat="1" ht="112.5" customHeight="1" thickBot="1" x14ac:dyDescent="0.25">
      <c r="A161" s="8"/>
      <c r="B161" s="1158" t="s">
        <v>45</v>
      </c>
      <c r="C161" s="1159"/>
      <c r="D161" s="1159"/>
      <c r="E161" s="1159"/>
      <c r="F161" s="1159"/>
      <c r="G161" s="1159"/>
      <c r="H161" s="1160"/>
      <c r="I161" s="588" t="s">
        <v>171</v>
      </c>
      <c r="J161" s="562" t="s">
        <v>167</v>
      </c>
      <c r="K161" s="166" t="s">
        <v>126</v>
      </c>
      <c r="L161" s="167" t="s">
        <v>165</v>
      </c>
      <c r="M161" s="53"/>
      <c r="N161" s="53"/>
      <c r="O161" s="53"/>
      <c r="P161" s="53"/>
      <c r="Q161" s="53"/>
      <c r="R161" s="274"/>
      <c r="S161" s="10"/>
      <c r="T161" s="10"/>
      <c r="U161" s="10"/>
      <c r="V161" s="291"/>
      <c r="W161" s="10"/>
    </row>
    <row r="162" spans="1:27" s="1" customFormat="1" ht="15.75" customHeight="1" x14ac:dyDescent="0.2">
      <c r="A162" s="8"/>
      <c r="B162" s="1389" t="s">
        <v>156</v>
      </c>
      <c r="C162" s="1390"/>
      <c r="D162" s="1390"/>
      <c r="E162" s="1390"/>
      <c r="F162" s="1390"/>
      <c r="G162" s="1390"/>
      <c r="H162" s="1391"/>
      <c r="I162" s="164">
        <f>+I163+I170+I171+I172</f>
        <v>7200.8</v>
      </c>
      <c r="J162" s="563">
        <f t="shared" ref="J162:L162" si="4">+J163+J170+J171+J172</f>
        <v>7886.4</v>
      </c>
      <c r="K162" s="169">
        <f t="shared" si="4"/>
        <v>6658.7999999999984</v>
      </c>
      <c r="L162" s="168">
        <f t="shared" si="4"/>
        <v>4597.8999999999996</v>
      </c>
      <c r="M162" s="51"/>
      <c r="N162" s="51"/>
      <c r="O162" s="51"/>
      <c r="P162" s="51"/>
      <c r="Q162" s="51"/>
      <c r="R162" s="274"/>
      <c r="S162" s="10"/>
      <c r="T162" s="10"/>
      <c r="U162" s="10"/>
      <c r="V162" s="10"/>
      <c r="W162" s="10"/>
    </row>
    <row r="163" spans="1:27" s="1" customFormat="1" ht="15.75" customHeight="1" x14ac:dyDescent="0.2">
      <c r="A163" s="8"/>
      <c r="B163" s="1362" t="s">
        <v>90</v>
      </c>
      <c r="C163" s="1363"/>
      <c r="D163" s="1363"/>
      <c r="E163" s="1363"/>
      <c r="F163" s="1363"/>
      <c r="G163" s="1363"/>
      <c r="H163" s="1364"/>
      <c r="I163" s="161">
        <f>SUM(I164:I169)</f>
        <v>6809</v>
      </c>
      <c r="J163" s="564">
        <f t="shared" ref="J163:L163" si="5">SUM(J164:J169)</f>
        <v>7608.9</v>
      </c>
      <c r="K163" s="94">
        <f t="shared" si="5"/>
        <v>6658.7999999999984</v>
      </c>
      <c r="L163" s="88">
        <f t="shared" si="5"/>
        <v>4597.8999999999996</v>
      </c>
      <c r="M163" s="51"/>
      <c r="N163" s="51"/>
      <c r="O163" s="51"/>
      <c r="P163" s="51"/>
      <c r="Q163" s="51"/>
      <c r="R163" s="274"/>
      <c r="S163" s="10"/>
      <c r="T163" s="10"/>
      <c r="U163" s="10"/>
      <c r="V163" s="10"/>
      <c r="W163" s="10"/>
    </row>
    <row r="164" spans="1:27" s="1" customFormat="1" ht="15.75" customHeight="1" x14ac:dyDescent="0.2">
      <c r="A164" s="8"/>
      <c r="B164" s="1332" t="s">
        <v>46</v>
      </c>
      <c r="C164" s="1333"/>
      <c r="D164" s="1333"/>
      <c r="E164" s="1333"/>
      <c r="F164" s="1333"/>
      <c r="G164" s="1333"/>
      <c r="H164" s="1334"/>
      <c r="I164" s="162">
        <f>SUMIF(H15:H154,"sb",I15:I154)</f>
        <v>2306.2999999999997</v>
      </c>
      <c r="J164" s="578">
        <f>SUMIF(H15:H148,"sb",J15:J148)</f>
        <v>2412.2999999999997</v>
      </c>
      <c r="K164" s="95">
        <f>SUMIF(H15:H129,"sb",K15:K129)</f>
        <v>5118.4999999999991</v>
      </c>
      <c r="L164" s="89">
        <f>SUMIF(H15:H128,"sb",L15:L128)</f>
        <v>3053.7999999999997</v>
      </c>
      <c r="M164" s="52"/>
      <c r="N164" s="52"/>
      <c r="O164" s="52"/>
      <c r="P164" s="52"/>
      <c r="Q164" s="52"/>
      <c r="R164" s="274"/>
      <c r="S164" s="10"/>
      <c r="T164" s="10"/>
      <c r="U164" s="10"/>
      <c r="V164" s="10"/>
      <c r="W164" s="10"/>
    </row>
    <row r="165" spans="1:27" s="1" customFormat="1" ht="15.75" customHeight="1" x14ac:dyDescent="0.2">
      <c r="A165" s="8"/>
      <c r="B165" s="1332" t="s">
        <v>84</v>
      </c>
      <c r="C165" s="1333"/>
      <c r="D165" s="1333"/>
      <c r="E165" s="1333"/>
      <c r="F165" s="1333"/>
      <c r="G165" s="1333"/>
      <c r="H165" s="1334"/>
      <c r="I165" s="165">
        <f>SUMIF(H15:H121,"sb(aa)",I15:I121)</f>
        <v>184.8</v>
      </c>
      <c r="J165" s="565">
        <f>SUMIF(H15:H121,"sb(aa)",J15:J121)</f>
        <v>250</v>
      </c>
      <c r="K165" s="95">
        <f>SUMIF(H15:H121,"sb(aa)",K15:K121)</f>
        <v>250</v>
      </c>
      <c r="L165" s="89">
        <f>SUMIF(H15:H121,"sb(aa)",L15:L121)</f>
        <v>250</v>
      </c>
      <c r="M165" s="52"/>
      <c r="N165" s="52"/>
      <c r="O165" s="52"/>
      <c r="P165" s="52"/>
      <c r="Q165" s="52"/>
      <c r="R165" s="274"/>
      <c r="S165" s="10"/>
      <c r="T165" s="291"/>
      <c r="U165" s="10"/>
      <c r="V165" s="10"/>
      <c r="W165" s="10"/>
    </row>
    <row r="166" spans="1:27" s="1" customFormat="1" ht="15.75" customHeight="1" x14ac:dyDescent="0.2">
      <c r="A166" s="8"/>
      <c r="B166" s="1332" t="s">
        <v>47</v>
      </c>
      <c r="C166" s="1333"/>
      <c r="D166" s="1333"/>
      <c r="E166" s="1333"/>
      <c r="F166" s="1333"/>
      <c r="G166" s="1333"/>
      <c r="H166" s="1334"/>
      <c r="I166" s="162">
        <f>SUMIF(H15:H121,"sb(sp)",I15:I121)</f>
        <v>29.1</v>
      </c>
      <c r="J166" s="439">
        <f>SUMIF(H15:H121,"sb(sp)",J15:J121)</f>
        <v>35.4</v>
      </c>
      <c r="K166" s="95">
        <f>SUMIF(H15:H121,"sb(sp)",K15:K121)</f>
        <v>38.9</v>
      </c>
      <c r="L166" s="89">
        <f>SUMIF(H15:H121,"sb(sp)",L15:L121)</f>
        <v>42.7</v>
      </c>
      <c r="M166" s="52"/>
      <c r="N166" s="52"/>
      <c r="O166" s="52"/>
      <c r="P166" s="52"/>
      <c r="Q166" s="52"/>
      <c r="R166" s="274"/>
      <c r="S166" s="10"/>
      <c r="T166" s="10"/>
      <c r="U166" s="10"/>
      <c r="V166" s="10"/>
      <c r="W166" s="10"/>
    </row>
    <row r="167" spans="1:27" s="1" customFormat="1" ht="15.75" hidden="1" customHeight="1" x14ac:dyDescent="0.2">
      <c r="A167" s="8"/>
      <c r="B167" s="1332" t="s">
        <v>107</v>
      </c>
      <c r="C167" s="1333"/>
      <c r="D167" s="1333"/>
      <c r="E167" s="1333"/>
      <c r="F167" s="1333"/>
      <c r="G167" s="1333"/>
      <c r="H167" s="1334"/>
      <c r="I167" s="262"/>
      <c r="J167" s="565"/>
      <c r="K167" s="95"/>
      <c r="L167" s="89"/>
      <c r="M167" s="52"/>
      <c r="N167" s="52"/>
      <c r="O167" s="52"/>
      <c r="P167" s="52"/>
      <c r="Q167" s="52"/>
      <c r="R167" s="274"/>
      <c r="S167" s="10"/>
      <c r="T167" s="10"/>
      <c r="U167" s="10"/>
      <c r="V167" s="10"/>
      <c r="W167" s="10"/>
    </row>
    <row r="168" spans="1:27" s="10" customFormat="1" ht="15.75" customHeight="1" x14ac:dyDescent="0.2">
      <c r="A168" s="8"/>
      <c r="B168" s="1332" t="s">
        <v>48</v>
      </c>
      <c r="C168" s="1333"/>
      <c r="D168" s="1333"/>
      <c r="E168" s="1333"/>
      <c r="F168" s="1333"/>
      <c r="G168" s="1333"/>
      <c r="H168" s="1334"/>
      <c r="I168" s="162">
        <f>SUMIF(H15:H133,"sb(vb)",I15:I133)</f>
        <v>1767.8999999999999</v>
      </c>
      <c r="J168" s="565">
        <f>SUMIF(H15:H133,"sb(vb)",J15:J133)</f>
        <v>1281.4000000000001</v>
      </c>
      <c r="K168" s="95">
        <f>SUMIF(H15:H121,"sb(vb)",K15:K121)</f>
        <v>1251.3999999999999</v>
      </c>
      <c r="L168" s="89">
        <f>SUMIF(H15:H121,"sb(vb)",L15:L121)</f>
        <v>1251.3999999999999</v>
      </c>
      <c r="M168" s="52"/>
      <c r="N168" s="52"/>
      <c r="O168" s="52"/>
      <c r="P168" s="52"/>
      <c r="Q168" s="52"/>
      <c r="R168" s="274"/>
      <c r="T168" s="291"/>
    </row>
    <row r="169" spans="1:27" s="10" customFormat="1" ht="15.75" customHeight="1" x14ac:dyDescent="0.2">
      <c r="A169" s="8"/>
      <c r="B169" s="1332" t="s">
        <v>78</v>
      </c>
      <c r="C169" s="1333"/>
      <c r="D169" s="1333"/>
      <c r="E169" s="1333"/>
      <c r="F169" s="1333"/>
      <c r="G169" s="1333"/>
      <c r="H169" s="1334"/>
      <c r="I169" s="162">
        <f>SUMIF(H15:H121,"sb(es)",I15:I121)</f>
        <v>2520.9</v>
      </c>
      <c r="J169" s="565">
        <f>SUMIF(H15:H121,"sb(es)",J15:J121)</f>
        <v>3629.8</v>
      </c>
      <c r="K169" s="95">
        <f>SUMIF(H15:H121,"sb(es)",K15:K121)</f>
        <v>0</v>
      </c>
      <c r="L169" s="89">
        <f>SUMIF(H15:H121,"sb(es)",L15:L121)</f>
        <v>0</v>
      </c>
      <c r="M169" s="52"/>
      <c r="N169" s="52"/>
      <c r="O169" s="52"/>
      <c r="P169" s="52"/>
      <c r="Q169" s="52"/>
      <c r="R169" s="274"/>
    </row>
    <row r="170" spans="1:27" s="1" customFormat="1" ht="15.75" customHeight="1" x14ac:dyDescent="0.2">
      <c r="A170" s="8"/>
      <c r="B170" s="1355" t="s">
        <v>66</v>
      </c>
      <c r="C170" s="1356"/>
      <c r="D170" s="1356"/>
      <c r="E170" s="1356"/>
      <c r="F170" s="1356"/>
      <c r="G170" s="1356"/>
      <c r="H170" s="1357"/>
      <c r="I170" s="163">
        <f>SUMIF(H15:H154,"sb(l)",I15:I154)</f>
        <v>325.89999999999998</v>
      </c>
      <c r="J170" s="566">
        <f>SUMIF(H15:H129,"sb(l)",J15:J129)</f>
        <v>204.2</v>
      </c>
      <c r="K170" s="96">
        <f>SUMIF(H15:H121,"sb(l)",K15:K121)</f>
        <v>0</v>
      </c>
      <c r="L170" s="90">
        <f>SUMIF(H15:H121,"sb(l)",L15:L121)</f>
        <v>0</v>
      </c>
      <c r="M170" s="52"/>
      <c r="N170" s="52"/>
      <c r="O170" s="52"/>
      <c r="P170" s="52"/>
      <c r="Q170" s="52"/>
      <c r="R170" s="274"/>
      <c r="S170" s="10"/>
      <c r="T170" s="10"/>
      <c r="U170" s="10"/>
      <c r="V170" s="10"/>
      <c r="W170" s="10"/>
    </row>
    <row r="171" spans="1:27" s="1" customFormat="1" ht="15.75" customHeight="1" x14ac:dyDescent="0.2">
      <c r="A171" s="8"/>
      <c r="B171" s="1355" t="s">
        <v>64</v>
      </c>
      <c r="C171" s="1356"/>
      <c r="D171" s="1356"/>
      <c r="E171" s="1356"/>
      <c r="F171" s="1356"/>
      <c r="G171" s="1356"/>
      <c r="H171" s="1357"/>
      <c r="I171" s="163">
        <f>SUMIF(H15:H121,"sb(aal)",I15:I121)</f>
        <v>48.1</v>
      </c>
      <c r="J171" s="566">
        <f>SUMIF(H15:H121,"sb(aal)",J15:J121)</f>
        <v>72.3</v>
      </c>
      <c r="K171" s="96">
        <f>SUMIF(H15:H121,"sb(aal)",K15:K121)</f>
        <v>0</v>
      </c>
      <c r="L171" s="90">
        <f>SUMIF(H15:H121,"sb(aal)",L15:L121)</f>
        <v>0</v>
      </c>
      <c r="M171" s="403"/>
      <c r="N171" s="403"/>
      <c r="O171" s="403"/>
      <c r="P171" s="52"/>
      <c r="Q171" s="52"/>
      <c r="R171" s="52"/>
      <c r="S171" s="52"/>
      <c r="T171" s="52"/>
      <c r="U171" s="52"/>
      <c r="V171" s="274"/>
      <c r="W171" s="10"/>
      <c r="X171" s="10"/>
      <c r="Y171" s="10"/>
      <c r="Z171" s="10"/>
      <c r="AA171" s="10"/>
    </row>
    <row r="172" spans="1:27" s="1" customFormat="1" ht="15.75" customHeight="1" x14ac:dyDescent="0.2">
      <c r="A172" s="8"/>
      <c r="B172" s="1355" t="s">
        <v>91</v>
      </c>
      <c r="C172" s="1356"/>
      <c r="D172" s="1356"/>
      <c r="E172" s="1356"/>
      <c r="F172" s="1356"/>
      <c r="G172" s="1356"/>
      <c r="H172" s="1357"/>
      <c r="I172" s="163">
        <f>SUMIF(H15:H121,"sb(spl)",I15:I121)</f>
        <v>17.8</v>
      </c>
      <c r="J172" s="566">
        <f>SUMIF(H15:H121,"sb(spl)",J15:J121)</f>
        <v>1</v>
      </c>
      <c r="K172" s="96">
        <f>SUMIF(H15:H121,"sb(spl)",K15:K121)</f>
        <v>0</v>
      </c>
      <c r="L172" s="90">
        <f>SUMIF(H15:H121,"sb(spl)",L15:L121)</f>
        <v>0</v>
      </c>
      <c r="M172" s="403"/>
      <c r="N172" s="403"/>
      <c r="O172" s="403"/>
      <c r="P172" s="52"/>
      <c r="Q172" s="52"/>
      <c r="R172" s="52"/>
      <c r="S172" s="52"/>
      <c r="T172" s="52"/>
      <c r="U172" s="52"/>
      <c r="V172" s="274"/>
      <c r="W172" s="10"/>
      <c r="X172" s="10"/>
      <c r="Y172" s="10"/>
      <c r="Z172" s="10"/>
      <c r="AA172" s="10"/>
    </row>
    <row r="173" spans="1:27" s="1" customFormat="1" ht="15.75" customHeight="1" x14ac:dyDescent="0.2">
      <c r="A173" s="8"/>
      <c r="B173" s="1359" t="s">
        <v>49</v>
      </c>
      <c r="C173" s="1360"/>
      <c r="D173" s="1360"/>
      <c r="E173" s="1360"/>
      <c r="F173" s="1360"/>
      <c r="G173" s="1360"/>
      <c r="H173" s="1361"/>
      <c r="I173" s="160">
        <f>SUM(I174:I177)</f>
        <v>3199.6</v>
      </c>
      <c r="J173" s="567">
        <f t="shared" ref="J173:L173" si="6">SUM(J174:J177)</f>
        <v>2135.2999999999997</v>
      </c>
      <c r="K173" s="93">
        <f t="shared" si="6"/>
        <v>5630.7</v>
      </c>
      <c r="L173" s="87">
        <f t="shared" si="6"/>
        <v>5736.9</v>
      </c>
      <c r="M173" s="404"/>
      <c r="N173" s="404"/>
      <c r="O173" s="404"/>
      <c r="P173" s="51"/>
      <c r="Q173" s="51"/>
      <c r="R173" s="51"/>
      <c r="S173" s="51"/>
      <c r="T173" s="51"/>
      <c r="U173" s="51"/>
      <c r="V173" s="274"/>
      <c r="W173" s="10"/>
      <c r="X173" s="10"/>
      <c r="Y173" s="10"/>
      <c r="Z173" s="10"/>
      <c r="AA173" s="10"/>
    </row>
    <row r="174" spans="1:27" s="1" customFormat="1" ht="15.75" customHeight="1" x14ac:dyDescent="0.2">
      <c r="A174" s="8"/>
      <c r="B174" s="1332" t="s">
        <v>51</v>
      </c>
      <c r="C174" s="1333"/>
      <c r="D174" s="1333"/>
      <c r="E174" s="1333"/>
      <c r="F174" s="1333"/>
      <c r="G174" s="1333"/>
      <c r="H174" s="1334"/>
      <c r="I174" s="162">
        <f>SUMIF(H15:H121,"es",I15:I121)</f>
        <v>871.1</v>
      </c>
      <c r="J174" s="565">
        <f>SUMIF(H15:H121,"es",J15:J121)</f>
        <v>1333.4</v>
      </c>
      <c r="K174" s="95">
        <f>SUMIF(H15:H121,"es",K15:K121)</f>
        <v>4839.5</v>
      </c>
      <c r="L174" s="89">
        <f>SUMIF(H15:H124,"es",L15:L124)</f>
        <v>4891.7</v>
      </c>
      <c r="M174" s="405"/>
      <c r="N174" s="405"/>
      <c r="O174" s="405"/>
      <c r="P174" s="52"/>
      <c r="Q174" s="52"/>
      <c r="R174" s="52"/>
      <c r="S174" s="52"/>
      <c r="T174" s="52"/>
      <c r="U174" s="52"/>
      <c r="V174" s="274"/>
      <c r="W174" s="10"/>
      <c r="X174" s="10"/>
      <c r="Y174" s="10"/>
      <c r="Z174" s="10"/>
      <c r="AA174" s="10"/>
    </row>
    <row r="175" spans="1:27" s="1" customFormat="1" ht="15.75" customHeight="1" x14ac:dyDescent="0.2">
      <c r="A175" s="9"/>
      <c r="B175" s="1353" t="s">
        <v>50</v>
      </c>
      <c r="C175" s="1354"/>
      <c r="D175" s="1354"/>
      <c r="E175" s="1354"/>
      <c r="F175" s="1354"/>
      <c r="G175" s="1354"/>
      <c r="H175" s="1358"/>
      <c r="I175" s="149">
        <f>SUMIF(H15:H121,"PSDF",I15:I121)</f>
        <v>460.7</v>
      </c>
      <c r="J175" s="501">
        <f>SUMIF(H15:H121,"PSDF",J15:J121)</f>
        <v>677.8</v>
      </c>
      <c r="K175" s="97">
        <f>SUMIF(H15:H121,"PSDF",K15:K121)</f>
        <v>723.8</v>
      </c>
      <c r="L175" s="91">
        <f>SUMIF(H15:H121,"PSDF",L15:L121)</f>
        <v>777.8</v>
      </c>
      <c r="M175" s="273"/>
      <c r="N175" s="288"/>
      <c r="O175" s="288"/>
      <c r="P175" s="288"/>
      <c r="Q175" s="288"/>
      <c r="R175" s="288"/>
      <c r="S175" s="274"/>
      <c r="T175" s="10"/>
      <c r="U175" s="10"/>
      <c r="V175" s="10"/>
      <c r="W175" s="10"/>
      <c r="X175" s="10"/>
    </row>
    <row r="176" spans="1:27" s="268" customFormat="1" ht="15.75" customHeight="1" x14ac:dyDescent="0.2">
      <c r="A176" s="272"/>
      <c r="B176" s="1353" t="s">
        <v>72</v>
      </c>
      <c r="C176" s="1354"/>
      <c r="D176" s="1354"/>
      <c r="E176" s="1354"/>
      <c r="F176" s="1354"/>
      <c r="G176" s="309"/>
      <c r="H176" s="309"/>
      <c r="I176" s="302">
        <f>SUMIF(H16:H155,"LRVB",I16:I155)</f>
        <v>0.3</v>
      </c>
      <c r="J176" s="501">
        <f>SUMIF(H16:H155,"LRVB",J16:J155)</f>
        <v>67.400000000000006</v>
      </c>
      <c r="K176" s="97">
        <f>SUMIF(H16:H155,"LRVB",K16:K155)</f>
        <v>67.400000000000006</v>
      </c>
      <c r="L176" s="91">
        <f>SUMIF(H16:H155,"LRVB",L16:L155)</f>
        <v>67.400000000000006</v>
      </c>
      <c r="M176" s="273"/>
      <c r="N176" s="288"/>
      <c r="O176" s="288"/>
      <c r="P176" s="288"/>
      <c r="Q176" s="288"/>
      <c r="R176" s="288"/>
      <c r="S176" s="274"/>
      <c r="T176" s="274"/>
      <c r="U176" s="274"/>
      <c r="V176" s="274"/>
      <c r="W176" s="274"/>
      <c r="X176" s="274"/>
    </row>
    <row r="177" spans="1:24" s="1" customFormat="1" ht="15.75" customHeight="1" x14ac:dyDescent="0.2">
      <c r="A177" s="8"/>
      <c r="B177" s="1332" t="s">
        <v>52</v>
      </c>
      <c r="C177" s="1333"/>
      <c r="D177" s="1333"/>
      <c r="E177" s="1333"/>
      <c r="F177" s="1333"/>
      <c r="G177" s="1333"/>
      <c r="H177" s="1334"/>
      <c r="I177" s="162">
        <f>SUMIF(H15:H154,"kt",I15:I154)</f>
        <v>1867.5</v>
      </c>
      <c r="J177" s="565">
        <f>SUMIF(H15:H121,"kt",J15:J121)</f>
        <v>56.7</v>
      </c>
      <c r="K177" s="95">
        <f>SUMIF(H15:H154,"kt",K15:K154)</f>
        <v>0</v>
      </c>
      <c r="L177" s="89">
        <f>SUMIF(H15:H121,"kt",L15:L121)</f>
        <v>0</v>
      </c>
      <c r="M177" s="52"/>
      <c r="N177" s="52"/>
      <c r="O177" s="52"/>
      <c r="P177" s="52"/>
      <c r="Q177" s="52"/>
      <c r="R177" s="52"/>
      <c r="S177" s="274"/>
      <c r="T177" s="10"/>
      <c r="U177" s="10"/>
      <c r="V177" s="10"/>
      <c r="W177" s="10"/>
      <c r="X177" s="10"/>
    </row>
    <row r="178" spans="1:24" s="1" customFormat="1" ht="15.75" customHeight="1" thickBot="1" x14ac:dyDescent="0.25">
      <c r="A178" s="11"/>
      <c r="B178" s="1329" t="s">
        <v>53</v>
      </c>
      <c r="C178" s="1330"/>
      <c r="D178" s="1330"/>
      <c r="E178" s="1330"/>
      <c r="F178" s="1330"/>
      <c r="G178" s="1330"/>
      <c r="H178" s="1331"/>
      <c r="I178" s="150">
        <f>I173+I162</f>
        <v>10400.4</v>
      </c>
      <c r="J178" s="436">
        <f t="shared" ref="J178:L178" si="7">J173+J162</f>
        <v>10021.699999999999</v>
      </c>
      <c r="K178" s="98">
        <f t="shared" si="7"/>
        <v>12289.499999999998</v>
      </c>
      <c r="L178" s="92">
        <f t="shared" si="7"/>
        <v>10334.799999999999</v>
      </c>
      <c r="M178" s="51"/>
      <c r="N178" s="51"/>
      <c r="O178" s="51"/>
      <c r="P178" s="51"/>
      <c r="Q178" s="51"/>
      <c r="R178" s="51"/>
      <c r="S178" s="274"/>
      <c r="T178" s="10"/>
      <c r="U178" s="10"/>
      <c r="V178" s="10"/>
      <c r="W178" s="10"/>
      <c r="X178" s="10"/>
    </row>
    <row r="179" spans="1:24" x14ac:dyDescent="0.25">
      <c r="A179" s="12"/>
      <c r="B179" s="13"/>
      <c r="C179" s="13"/>
      <c r="D179" s="27"/>
      <c r="E179" s="13"/>
      <c r="F179" s="27"/>
      <c r="G179" s="62"/>
      <c r="H179" s="14"/>
      <c r="I179" s="14"/>
      <c r="J179" s="66"/>
      <c r="K179" s="80"/>
      <c r="L179" s="80"/>
      <c r="M179" s="8"/>
      <c r="N179" s="63"/>
      <c r="O179" s="63"/>
      <c r="P179" s="63"/>
      <c r="Q179" s="63"/>
      <c r="R179" s="63"/>
    </row>
    <row r="180" spans="1:24" x14ac:dyDescent="0.25">
      <c r="A180" s="8"/>
      <c r="B180" s="8"/>
      <c r="C180" s="8"/>
      <c r="D180" s="63"/>
      <c r="E180" s="15"/>
      <c r="F180" s="319"/>
      <c r="G180" s="320"/>
      <c r="H180" s="321"/>
      <c r="I180" s="322"/>
      <c r="J180" s="29"/>
      <c r="K180" s="60"/>
      <c r="L180" s="60"/>
      <c r="M180" s="71"/>
      <c r="N180" s="34"/>
      <c r="O180" s="34"/>
      <c r="P180" s="34"/>
      <c r="Q180" s="34"/>
      <c r="R180" s="34"/>
    </row>
    <row r="181" spans="1:24" x14ac:dyDescent="0.25">
      <c r="H181" s="64"/>
      <c r="I181" s="64"/>
      <c r="J181" s="29"/>
      <c r="K181" s="60"/>
      <c r="L181" s="60"/>
      <c r="M181" s="80"/>
      <c r="N181" s="80"/>
      <c r="O181" s="80"/>
      <c r="P181" s="102"/>
      <c r="Q181" s="102"/>
      <c r="R181" s="102"/>
      <c r="V181" s="26"/>
      <c r="W181" s="26"/>
      <c r="X181" s="26"/>
    </row>
    <row r="182" spans="1:24" x14ac:dyDescent="0.25">
      <c r="H182" s="65"/>
      <c r="I182" s="65"/>
      <c r="J182" s="29"/>
      <c r="K182" s="60"/>
      <c r="L182" s="60"/>
      <c r="M182" s="80"/>
      <c r="N182" s="80"/>
      <c r="O182" s="80"/>
      <c r="P182" s="102"/>
      <c r="Q182" s="102"/>
      <c r="R182" s="102"/>
      <c r="V182" s="26"/>
      <c r="W182" s="26"/>
      <c r="X182" s="26"/>
    </row>
    <row r="183" spans="1:24" x14ac:dyDescent="0.25">
      <c r="J183" s="29"/>
      <c r="K183" s="60"/>
      <c r="L183" s="60"/>
      <c r="M183" s="60"/>
      <c r="P183" s="102"/>
      <c r="Q183" s="102"/>
      <c r="R183" s="102"/>
      <c r="V183" s="26"/>
      <c r="W183" s="26"/>
      <c r="X183" s="26"/>
    </row>
    <row r="184" spans="1:24" x14ac:dyDescent="0.25">
      <c r="J184" s="29"/>
      <c r="K184" s="60"/>
      <c r="L184" s="60"/>
      <c r="M184" s="60"/>
      <c r="P184" s="102"/>
      <c r="Q184" s="102"/>
      <c r="R184" s="102"/>
      <c r="V184" s="26"/>
      <c r="W184" s="26"/>
      <c r="X184" s="26"/>
    </row>
    <row r="185" spans="1:24" x14ac:dyDescent="0.25">
      <c r="J185" s="29"/>
      <c r="K185" s="60"/>
      <c r="L185" s="60"/>
      <c r="M185" s="60"/>
      <c r="P185" s="102"/>
      <c r="Q185" s="102"/>
      <c r="R185" s="102"/>
      <c r="V185" s="26"/>
      <c r="W185" s="26"/>
      <c r="X185" s="26"/>
    </row>
    <row r="186" spans="1:24" x14ac:dyDescent="0.25">
      <c r="J186" s="29"/>
      <c r="K186" s="60"/>
      <c r="L186" s="60"/>
      <c r="M186" s="60"/>
      <c r="P186" s="102"/>
      <c r="Q186" s="102"/>
      <c r="R186" s="102"/>
      <c r="V186" s="26"/>
      <c r="W186" s="26"/>
      <c r="X186" s="26"/>
    </row>
    <row r="187" spans="1:24" x14ac:dyDescent="0.25">
      <c r="J187" s="29"/>
      <c r="K187" s="60"/>
      <c r="L187" s="60"/>
      <c r="M187" s="60"/>
      <c r="P187" s="102"/>
      <c r="Q187" s="102"/>
      <c r="R187" s="102"/>
      <c r="V187" s="26"/>
      <c r="W187" s="26"/>
      <c r="X187" s="26"/>
    </row>
    <row r="188" spans="1:24" x14ac:dyDescent="0.25">
      <c r="J188" s="29"/>
      <c r="K188" s="60"/>
      <c r="L188" s="60"/>
      <c r="M188" s="60"/>
      <c r="P188" s="102"/>
      <c r="Q188" s="102"/>
      <c r="R188" s="102"/>
      <c r="V188" s="26"/>
      <c r="W188" s="26"/>
      <c r="X188" s="26"/>
    </row>
    <row r="189" spans="1:24" x14ac:dyDescent="0.25">
      <c r="J189" s="29"/>
      <c r="K189" s="60"/>
      <c r="L189" s="60"/>
      <c r="M189" s="60"/>
      <c r="P189" s="102"/>
      <c r="Q189" s="102"/>
      <c r="R189" s="102"/>
      <c r="V189" s="26"/>
      <c r="W189" s="26"/>
      <c r="X189" s="26"/>
    </row>
    <row r="190" spans="1:24" x14ac:dyDescent="0.25">
      <c r="J190" s="29"/>
      <c r="K190" s="60"/>
      <c r="L190" s="60"/>
      <c r="M190" s="60"/>
      <c r="P190" s="102"/>
      <c r="Q190" s="102"/>
      <c r="R190" s="102"/>
      <c r="V190" s="26"/>
      <c r="W190" s="26"/>
      <c r="X190" s="26"/>
    </row>
    <row r="191" spans="1:24" x14ac:dyDescent="0.25">
      <c r="J191" s="29"/>
      <c r="K191" s="60"/>
      <c r="L191" s="60"/>
      <c r="M191" s="60"/>
      <c r="P191" s="102"/>
      <c r="Q191" s="102"/>
      <c r="R191" s="102"/>
      <c r="V191" s="26"/>
      <c r="W191" s="26"/>
      <c r="X191" s="26"/>
    </row>
    <row r="192" spans="1:24" x14ac:dyDescent="0.25">
      <c r="J192" s="407"/>
      <c r="K192" s="407"/>
      <c r="L192" s="407"/>
      <c r="M192" s="60"/>
      <c r="P192" s="102"/>
      <c r="Q192" s="102"/>
      <c r="R192" s="102"/>
      <c r="V192" s="26"/>
      <c r="W192" s="26"/>
      <c r="X192" s="26"/>
    </row>
    <row r="193" spans="10:24" x14ac:dyDescent="0.25">
      <c r="J193" s="351"/>
      <c r="K193" s="351"/>
      <c r="L193" s="351"/>
      <c r="M193" s="60"/>
      <c r="P193" s="102"/>
      <c r="Q193" s="102"/>
      <c r="R193" s="102"/>
      <c r="V193" s="26"/>
      <c r="W193" s="26"/>
      <c r="X193" s="26"/>
    </row>
    <row r="194" spans="10:24" x14ac:dyDescent="0.25">
      <c r="J194" s="102"/>
      <c r="K194" s="102"/>
      <c r="L194" s="102"/>
      <c r="M194" s="60"/>
      <c r="P194" s="102"/>
      <c r="Q194" s="102"/>
      <c r="R194" s="102"/>
      <c r="V194" s="26"/>
      <c r="W194" s="26"/>
      <c r="X194" s="26"/>
    </row>
    <row r="195" spans="10:24" x14ac:dyDescent="0.25">
      <c r="J195" s="352"/>
      <c r="K195" s="352"/>
      <c r="L195" s="352"/>
    </row>
  </sheetData>
  <mergeCells count="275">
    <mergeCell ref="M24:M25"/>
    <mergeCell ref="C65:C67"/>
    <mergeCell ref="E65:E67"/>
    <mergeCell ref="M65:M67"/>
    <mergeCell ref="G65:G67"/>
    <mergeCell ref="G24:G31"/>
    <mergeCell ref="R125:R126"/>
    <mergeCell ref="E122:E124"/>
    <mergeCell ref="G122:G124"/>
    <mergeCell ref="M123:M124"/>
    <mergeCell ref="E111:E114"/>
    <mergeCell ref="G91:G93"/>
    <mergeCell ref="N105:N107"/>
    <mergeCell ref="O105:O107"/>
    <mergeCell ref="P105:P107"/>
    <mergeCell ref="E100:E101"/>
    <mergeCell ref="O125:O126"/>
    <mergeCell ref="M117:M121"/>
    <mergeCell ref="R99:R100"/>
    <mergeCell ref="N125:N126"/>
    <mergeCell ref="M95:M96"/>
    <mergeCell ref="M100:M101"/>
    <mergeCell ref="C108:H108"/>
    <mergeCell ref="M108:Q108"/>
    <mergeCell ref="Q26:Q27"/>
    <mergeCell ref="Q62:Q64"/>
    <mergeCell ref="Q85:Q86"/>
    <mergeCell ref="M60:M61"/>
    <mergeCell ref="N81:N83"/>
    <mergeCell ref="O81:O83"/>
    <mergeCell ref="P81:P83"/>
    <mergeCell ref="O62:O64"/>
    <mergeCell ref="P62:P64"/>
    <mergeCell ref="O72:Q72"/>
    <mergeCell ref="O26:O27"/>
    <mergeCell ref="C56:C58"/>
    <mergeCell ref="D56:D58"/>
    <mergeCell ref="C59:C61"/>
    <mergeCell ref="D59:D61"/>
    <mergeCell ref="E91:E92"/>
    <mergeCell ref="E93:E94"/>
    <mergeCell ref="E102:E104"/>
    <mergeCell ref="N91:N92"/>
    <mergeCell ref="P26:P27"/>
    <mergeCell ref="M26:M27"/>
    <mergeCell ref="N26:N27"/>
    <mergeCell ref="M75:M76"/>
    <mergeCell ref="M102:M104"/>
    <mergeCell ref="N102:N104"/>
    <mergeCell ref="M91:M92"/>
    <mergeCell ref="L91:L92"/>
    <mergeCell ref="L87:L89"/>
    <mergeCell ref="D115:D116"/>
    <mergeCell ref="E115:E116"/>
    <mergeCell ref="D111:D114"/>
    <mergeCell ref="Q105:Q107"/>
    <mergeCell ref="E117:E121"/>
    <mergeCell ref="L119:L120"/>
    <mergeCell ref="J84:J85"/>
    <mergeCell ref="G84:G86"/>
    <mergeCell ref="O102:O104"/>
    <mergeCell ref="P102:P104"/>
    <mergeCell ref="Q102:Q104"/>
    <mergeCell ref="M105:M107"/>
    <mergeCell ref="A8:A10"/>
    <mergeCell ref="B8:B10"/>
    <mergeCell ref="C8:C10"/>
    <mergeCell ref="D8:D10"/>
    <mergeCell ref="B15:B23"/>
    <mergeCell ref="C15:C23"/>
    <mergeCell ref="G15:G18"/>
    <mergeCell ref="K87:K89"/>
    <mergeCell ref="M87:M88"/>
    <mergeCell ref="E15:E17"/>
    <mergeCell ref="E56:E58"/>
    <mergeCell ref="E59:E61"/>
    <mergeCell ref="E46:E47"/>
    <mergeCell ref="E22:E23"/>
    <mergeCell ref="E24:E28"/>
    <mergeCell ref="E87:E90"/>
    <mergeCell ref="C62:C64"/>
    <mergeCell ref="D62:D64"/>
    <mergeCell ref="E62:E64"/>
    <mergeCell ref="C71:H71"/>
    <mergeCell ref="E84:E86"/>
    <mergeCell ref="C52:C55"/>
    <mergeCell ref="E52:E55"/>
    <mergeCell ref="E80:E83"/>
    <mergeCell ref="B169:H169"/>
    <mergeCell ref="B170:H170"/>
    <mergeCell ref="T1:AB1"/>
    <mergeCell ref="M1:Q1"/>
    <mergeCell ref="N9:N10"/>
    <mergeCell ref="O9:Q9"/>
    <mergeCell ref="E68:E70"/>
    <mergeCell ref="G68:G70"/>
    <mergeCell ref="G73:G79"/>
    <mergeCell ref="G80:G83"/>
    <mergeCell ref="E48:E50"/>
    <mergeCell ref="E73:E76"/>
    <mergeCell ref="E42:E45"/>
    <mergeCell ref="M15:M23"/>
    <mergeCell ref="M31:M32"/>
    <mergeCell ref="M42:M45"/>
    <mergeCell ref="G52:G54"/>
    <mergeCell ref="G42:G51"/>
    <mergeCell ref="C42:C45"/>
    <mergeCell ref="B161:H161"/>
    <mergeCell ref="H28:H29"/>
    <mergeCell ref="I28:I29"/>
    <mergeCell ref="J28:J29"/>
    <mergeCell ref="B162:H162"/>
    <mergeCell ref="B178:H178"/>
    <mergeCell ref="B177:H177"/>
    <mergeCell ref="B157:H157"/>
    <mergeCell ref="B156:H156"/>
    <mergeCell ref="C155:H155"/>
    <mergeCell ref="A7:N7"/>
    <mergeCell ref="M9:M10"/>
    <mergeCell ref="D22:D23"/>
    <mergeCell ref="C46:C47"/>
    <mergeCell ref="F46:F47"/>
    <mergeCell ref="B176:F176"/>
    <mergeCell ref="B172:H172"/>
    <mergeCell ref="B171:H171"/>
    <mergeCell ref="B175:H175"/>
    <mergeCell ref="B174:H174"/>
    <mergeCell ref="B173:H173"/>
    <mergeCell ref="B163:H163"/>
    <mergeCell ref="B164:H164"/>
    <mergeCell ref="B165:H165"/>
    <mergeCell ref="A15:A23"/>
    <mergeCell ref="B166:H166"/>
    <mergeCell ref="B167:H167"/>
    <mergeCell ref="E8:E10"/>
    <mergeCell ref="B168:H168"/>
    <mergeCell ref="M155:Q155"/>
    <mergeCell ref="N156:Q156"/>
    <mergeCell ref="N157:Q157"/>
    <mergeCell ref="D125:D127"/>
    <mergeCell ref="D128:D129"/>
    <mergeCell ref="P125:P126"/>
    <mergeCell ref="L139:L140"/>
    <mergeCell ref="M138:M139"/>
    <mergeCell ref="J139:J140"/>
    <mergeCell ref="K139:K140"/>
    <mergeCell ref="M145:M146"/>
    <mergeCell ref="N152:N154"/>
    <mergeCell ref="O152:O154"/>
    <mergeCell ref="P152:P154"/>
    <mergeCell ref="Q152:Q154"/>
    <mergeCell ref="M150:M151"/>
    <mergeCell ref="M148:M149"/>
    <mergeCell ref="E152:E154"/>
    <mergeCell ref="E125:E127"/>
    <mergeCell ref="E128:E129"/>
    <mergeCell ref="G132:G133"/>
    <mergeCell ref="K134:K136"/>
    <mergeCell ref="L134:L136"/>
    <mergeCell ref="G130:G131"/>
    <mergeCell ref="B160:H160"/>
    <mergeCell ref="M152:M154"/>
    <mergeCell ref="I139:I140"/>
    <mergeCell ref="E138:E139"/>
    <mergeCell ref="E145:E147"/>
    <mergeCell ref="G145:G146"/>
    <mergeCell ref="E142:E144"/>
    <mergeCell ref="G142:G144"/>
    <mergeCell ref="D150:D151"/>
    <mergeCell ref="E150:E151"/>
    <mergeCell ref="G150:G151"/>
    <mergeCell ref="D148:D149"/>
    <mergeCell ref="E148:E149"/>
    <mergeCell ref="G148:G149"/>
    <mergeCell ref="D152:D154"/>
    <mergeCell ref="G152:G154"/>
    <mergeCell ref="H152:H153"/>
    <mergeCell ref="I152:I153"/>
    <mergeCell ref="G138:G141"/>
    <mergeCell ref="J152:J153"/>
    <mergeCell ref="K152:K153"/>
    <mergeCell ref="L152:L153"/>
    <mergeCell ref="F140:F141"/>
    <mergeCell ref="A158:J158"/>
    <mergeCell ref="R52:R55"/>
    <mergeCell ref="K28:K29"/>
    <mergeCell ref="L28:L29"/>
    <mergeCell ref="O85:O86"/>
    <mergeCell ref="P85:P86"/>
    <mergeCell ref="M52:M53"/>
    <mergeCell ref="M71:Q71"/>
    <mergeCell ref="R59:R60"/>
    <mergeCell ref="M85:M86"/>
    <mergeCell ref="M78:M79"/>
    <mergeCell ref="K84:K85"/>
    <mergeCell ref="L84:L85"/>
    <mergeCell ref="R28:R29"/>
    <mergeCell ref="M46:M47"/>
    <mergeCell ref="K48:K50"/>
    <mergeCell ref="L48:L50"/>
    <mergeCell ref="M50:M51"/>
    <mergeCell ref="K35:K37"/>
    <mergeCell ref="N85:N86"/>
    <mergeCell ref="M81:M83"/>
    <mergeCell ref="M62:M64"/>
    <mergeCell ref="Q81:Q83"/>
    <mergeCell ref="N62:N64"/>
    <mergeCell ref="D134:D137"/>
    <mergeCell ref="E134:E137"/>
    <mergeCell ref="G134:G137"/>
    <mergeCell ref="J134:J136"/>
    <mergeCell ref="I84:I85"/>
    <mergeCell ref="J48:J50"/>
    <mergeCell ref="G62:G64"/>
    <mergeCell ref="H81:H82"/>
    <mergeCell ref="H87:H89"/>
    <mergeCell ref="I87:I89"/>
    <mergeCell ref="J87:J89"/>
    <mergeCell ref="G87:G88"/>
    <mergeCell ref="G120:G121"/>
    <mergeCell ref="H119:H120"/>
    <mergeCell ref="G117:G119"/>
    <mergeCell ref="E105:E107"/>
    <mergeCell ref="G105:G106"/>
    <mergeCell ref="D132:D133"/>
    <mergeCell ref="E132:E133"/>
    <mergeCell ref="F136:F137"/>
    <mergeCell ref="I13:L13"/>
    <mergeCell ref="E130:E131"/>
    <mergeCell ref="M125:M126"/>
    <mergeCell ref="Q125:Q126"/>
    <mergeCell ref="O91:O92"/>
    <mergeCell ref="P91:P92"/>
    <mergeCell ref="J119:J120"/>
    <mergeCell ref="G125:G127"/>
    <mergeCell ref="K119:K120"/>
    <mergeCell ref="G115:G116"/>
    <mergeCell ref="J91:J92"/>
    <mergeCell ref="K91:K92"/>
    <mergeCell ref="H91:H92"/>
    <mergeCell ref="I91:I92"/>
    <mergeCell ref="G97:G98"/>
    <mergeCell ref="G128:G129"/>
    <mergeCell ref="G102:G103"/>
    <mergeCell ref="C109:Q109"/>
    <mergeCell ref="E95:E96"/>
    <mergeCell ref="H35:H37"/>
    <mergeCell ref="I35:I37"/>
    <mergeCell ref="H84:H85"/>
    <mergeCell ref="H77:H78"/>
    <mergeCell ref="M13:Q13"/>
    <mergeCell ref="A159:Q159"/>
    <mergeCell ref="A3:Q3"/>
    <mergeCell ref="A4:Q4"/>
    <mergeCell ref="A5:Q5"/>
    <mergeCell ref="A111:A114"/>
    <mergeCell ref="B111:B114"/>
    <mergeCell ref="C111:C114"/>
    <mergeCell ref="G111:G112"/>
    <mergeCell ref="G113:G114"/>
    <mergeCell ref="L35:L37"/>
    <mergeCell ref="G56:G61"/>
    <mergeCell ref="Q91:Q92"/>
    <mergeCell ref="J35:J37"/>
    <mergeCell ref="I8:I10"/>
    <mergeCell ref="F8:F10"/>
    <mergeCell ref="G8:G10"/>
    <mergeCell ref="H8:H10"/>
    <mergeCell ref="C14:Q14"/>
    <mergeCell ref="J8:J10"/>
    <mergeCell ref="K8:K10"/>
    <mergeCell ref="L8:L10"/>
    <mergeCell ref="M8:Q8"/>
    <mergeCell ref="A11:Q11"/>
    <mergeCell ref="A12:Q12"/>
  </mergeCells>
  <pageMargins left="0.78740157480314965" right="0.39370078740157483" top="0.39370078740157483" bottom="0.39370078740157483" header="0" footer="0"/>
  <pageSetup paperSize="9" scale="50" fitToHeight="0" orientation="portrait" r:id="rId1"/>
  <rowBreaks count="2" manualBreakCount="2">
    <brk id="71" max="16" man="1"/>
    <brk id="137" max="16" man="1"/>
  </rowBreaks>
  <colBreaks count="1" manualBreakCount="1">
    <brk id="18" max="19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58"/>
  <sheetViews>
    <sheetView tabSelected="1" zoomScaleNormal="100" zoomScaleSheetLayoutView="100" workbookViewId="0">
      <selection activeCell="A5" sqref="A5:M5"/>
    </sheetView>
  </sheetViews>
  <sheetFormatPr defaultColWidth="9.140625" defaultRowHeight="15" x14ac:dyDescent="0.25"/>
  <cols>
    <col min="1" max="3" width="3" style="26" customWidth="1"/>
    <col min="4" max="4" width="32.140625" style="26" customWidth="1"/>
    <col min="5" max="5" width="3.5703125" style="28" customWidth="1"/>
    <col min="6" max="6" width="8.140625" style="26" customWidth="1"/>
    <col min="7" max="7" width="7.7109375" style="26" customWidth="1"/>
    <col min="8" max="8" width="8" style="26" customWidth="1"/>
    <col min="9" max="9" width="8.140625" style="26" customWidth="1"/>
    <col min="10" max="10" width="26.5703125" style="29" customWidth="1"/>
    <col min="11" max="12" width="5.85546875" style="60" customWidth="1"/>
    <col min="13" max="13" width="5.7109375" style="60" customWidth="1"/>
    <col min="14" max="14" width="26.42578125" style="60" customWidth="1"/>
    <col min="15" max="15" width="9.85546875" style="102" customWidth="1"/>
    <col min="16" max="20" width="9.140625" style="102"/>
    <col min="21" max="16384" width="9.140625" style="26"/>
  </cols>
  <sheetData>
    <row r="1" spans="1:31" ht="31.5" customHeight="1" x14ac:dyDescent="0.25">
      <c r="F1" s="122"/>
      <c r="G1" s="999"/>
      <c r="H1" s="999"/>
      <c r="I1" s="999"/>
      <c r="J1" s="1372" t="s">
        <v>226</v>
      </c>
      <c r="K1" s="1372"/>
      <c r="L1" s="1372"/>
      <c r="M1" s="1372"/>
      <c r="N1" s="999"/>
      <c r="O1" s="999"/>
      <c r="P1" s="1372"/>
      <c r="Q1" s="1372"/>
      <c r="R1" s="1372"/>
      <c r="S1" s="1372"/>
      <c r="T1" s="1372"/>
      <c r="U1" s="1372"/>
      <c r="V1" s="1372"/>
      <c r="W1" s="1372"/>
      <c r="X1" s="1372"/>
      <c r="Y1" s="930"/>
      <c r="Z1" s="102"/>
      <c r="AA1" s="102"/>
      <c r="AB1" s="102"/>
      <c r="AC1" s="102"/>
      <c r="AD1" s="102"/>
      <c r="AE1" s="102"/>
    </row>
    <row r="2" spans="1:31" ht="15.75" customHeight="1" x14ac:dyDescent="0.25">
      <c r="F2" s="930"/>
      <c r="G2" s="930"/>
      <c r="H2" s="930"/>
      <c r="I2" s="930"/>
      <c r="J2" s="1107" t="s">
        <v>227</v>
      </c>
      <c r="K2" s="930"/>
      <c r="L2" s="930"/>
      <c r="M2" s="930"/>
      <c r="N2" s="930"/>
    </row>
    <row r="3" spans="1:31" ht="15.75" customHeight="1" x14ac:dyDescent="0.25">
      <c r="F3" s="1107"/>
      <c r="G3" s="1107"/>
      <c r="H3" s="1107"/>
      <c r="I3" s="1107"/>
      <c r="J3" s="1108"/>
      <c r="K3" s="1107"/>
      <c r="L3" s="1107"/>
      <c r="M3" s="1107"/>
      <c r="N3" s="1107"/>
    </row>
    <row r="4" spans="1:31" s="18" customFormat="1" ht="16.5" customHeight="1" x14ac:dyDescent="0.2">
      <c r="A4" s="1110" t="s">
        <v>235</v>
      </c>
      <c r="B4" s="1110"/>
      <c r="C4" s="1110"/>
      <c r="D4" s="1110"/>
      <c r="E4" s="1110"/>
      <c r="F4" s="1110"/>
      <c r="G4" s="1110"/>
      <c r="H4" s="1110"/>
      <c r="I4" s="1110"/>
      <c r="J4" s="1110"/>
      <c r="K4" s="1110"/>
      <c r="L4" s="1110"/>
      <c r="M4" s="1110"/>
      <c r="N4" s="947"/>
      <c r="O4" s="101"/>
      <c r="P4" s="101"/>
      <c r="Q4" s="101"/>
      <c r="R4" s="101"/>
      <c r="S4" s="101"/>
      <c r="T4" s="101"/>
    </row>
    <row r="5" spans="1:31" s="18" customFormat="1" ht="16.5" customHeight="1" x14ac:dyDescent="0.2">
      <c r="A5" s="1111" t="s">
        <v>118</v>
      </c>
      <c r="B5" s="1111"/>
      <c r="C5" s="1111"/>
      <c r="D5" s="1111"/>
      <c r="E5" s="1111"/>
      <c r="F5" s="1111"/>
      <c r="G5" s="1111"/>
      <c r="H5" s="1111"/>
      <c r="I5" s="1111"/>
      <c r="J5" s="1111"/>
      <c r="K5" s="1111"/>
      <c r="L5" s="1111"/>
      <c r="M5" s="1111"/>
      <c r="N5" s="948"/>
      <c r="O5" s="101"/>
      <c r="P5" s="101"/>
      <c r="Q5" s="101"/>
      <c r="R5" s="101"/>
      <c r="S5" s="101"/>
      <c r="T5" s="101"/>
    </row>
    <row r="6" spans="1:31" s="18" customFormat="1" ht="16.5" customHeight="1" x14ac:dyDescent="0.2">
      <c r="A6" s="1112" t="s">
        <v>0</v>
      </c>
      <c r="B6" s="1112"/>
      <c r="C6" s="1112"/>
      <c r="D6" s="1112"/>
      <c r="E6" s="1112"/>
      <c r="F6" s="1112"/>
      <c r="G6" s="1112"/>
      <c r="H6" s="1112"/>
      <c r="I6" s="1112"/>
      <c r="J6" s="1112"/>
      <c r="K6" s="1112"/>
      <c r="L6" s="1112"/>
      <c r="M6" s="1112"/>
      <c r="N6" s="949"/>
      <c r="O6" s="101"/>
      <c r="P6" s="101"/>
      <c r="Q6" s="101"/>
      <c r="R6" s="101"/>
      <c r="S6" s="101"/>
      <c r="T6" s="101"/>
    </row>
    <row r="7" spans="1:31" s="18" customFormat="1" ht="16.5" customHeight="1" x14ac:dyDescent="0.2">
      <c r="A7" s="949"/>
      <c r="B7" s="949"/>
      <c r="C7" s="949"/>
      <c r="D7" s="949"/>
      <c r="E7" s="949"/>
      <c r="F7" s="949"/>
      <c r="G7" s="949"/>
      <c r="H7" s="949"/>
      <c r="I7" s="949"/>
      <c r="J7" s="949"/>
      <c r="K7" s="949"/>
      <c r="L7" s="949"/>
      <c r="M7" s="949"/>
      <c r="N7" s="949"/>
      <c r="O7" s="101"/>
      <c r="P7" s="101"/>
      <c r="Q7" s="101"/>
      <c r="R7" s="101"/>
      <c r="S7" s="101"/>
      <c r="T7" s="101"/>
    </row>
    <row r="8" spans="1:31" s="268" customFormat="1" ht="15" customHeight="1" thickBot="1" x14ac:dyDescent="0.25">
      <c r="A8" s="1344"/>
      <c r="B8" s="1344"/>
      <c r="C8" s="1344"/>
      <c r="D8" s="1344"/>
      <c r="E8" s="1344"/>
      <c r="F8" s="1344"/>
      <c r="G8" s="1344"/>
      <c r="H8" s="1344"/>
      <c r="I8" s="1344"/>
      <c r="J8" s="1344"/>
      <c r="K8" s="952"/>
      <c r="L8" s="952"/>
      <c r="M8" s="952" t="s">
        <v>1</v>
      </c>
      <c r="N8" s="505"/>
      <c r="O8" s="505"/>
      <c r="P8" s="505"/>
      <c r="Q8" s="505"/>
      <c r="R8" s="505"/>
      <c r="S8" s="505"/>
      <c r="T8" s="505"/>
      <c r="U8" s="505"/>
      <c r="V8" s="505"/>
      <c r="W8" s="505"/>
      <c r="X8" s="505"/>
    </row>
    <row r="9" spans="1:31" s="268" customFormat="1" ht="16.5" customHeight="1" thickBot="1" x14ac:dyDescent="0.25">
      <c r="A9" s="1394" t="s">
        <v>123</v>
      </c>
      <c r="B9" s="1397" t="s">
        <v>2</v>
      </c>
      <c r="C9" s="1397" t="s">
        <v>3</v>
      </c>
      <c r="D9" s="1369" t="s">
        <v>4</v>
      </c>
      <c r="E9" s="1137" t="s">
        <v>124</v>
      </c>
      <c r="F9" s="1143" t="s">
        <v>5</v>
      </c>
      <c r="G9" s="1149" t="s">
        <v>167</v>
      </c>
      <c r="H9" s="1152" t="s">
        <v>126</v>
      </c>
      <c r="I9" s="1155" t="s">
        <v>165</v>
      </c>
      <c r="J9" s="1158" t="s">
        <v>121</v>
      </c>
      <c r="K9" s="1159"/>
      <c r="L9" s="1159"/>
      <c r="M9" s="1160"/>
      <c r="N9" s="356"/>
      <c r="O9" s="506"/>
      <c r="P9" s="291"/>
      <c r="Q9" s="291"/>
      <c r="R9" s="291"/>
      <c r="S9" s="291"/>
      <c r="T9" s="291"/>
      <c r="U9" s="492"/>
      <c r="W9" s="492"/>
    </row>
    <row r="10" spans="1:31" s="268" customFormat="1" ht="18" customHeight="1" x14ac:dyDescent="0.2">
      <c r="A10" s="1395"/>
      <c r="B10" s="1398"/>
      <c r="C10" s="1398"/>
      <c r="D10" s="1370"/>
      <c r="E10" s="1138"/>
      <c r="F10" s="1144"/>
      <c r="G10" s="1150"/>
      <c r="H10" s="1153"/>
      <c r="I10" s="1156"/>
      <c r="J10" s="1345" t="s">
        <v>4</v>
      </c>
      <c r="K10" s="1374" t="s">
        <v>122</v>
      </c>
      <c r="L10" s="1375"/>
      <c r="M10" s="1376"/>
      <c r="N10" s="355"/>
      <c r="O10" s="274"/>
      <c r="P10" s="274"/>
      <c r="Q10" s="274"/>
      <c r="R10" s="274"/>
      <c r="S10" s="274"/>
      <c r="T10" s="274"/>
    </row>
    <row r="11" spans="1:31" s="268" customFormat="1" ht="97.5" customHeight="1" thickBot="1" x14ac:dyDescent="0.25">
      <c r="A11" s="1396"/>
      <c r="B11" s="1399"/>
      <c r="C11" s="1399"/>
      <c r="D11" s="1371"/>
      <c r="E11" s="1139"/>
      <c r="F11" s="1145"/>
      <c r="G11" s="1151"/>
      <c r="H11" s="1154"/>
      <c r="I11" s="1157"/>
      <c r="J11" s="1346"/>
      <c r="K11" s="371" t="s">
        <v>127</v>
      </c>
      <c r="L11" s="371" t="s">
        <v>128</v>
      </c>
      <c r="M11" s="370" t="s">
        <v>166</v>
      </c>
      <c r="N11" s="372"/>
      <c r="O11" s="274"/>
      <c r="P11" s="274"/>
      <c r="Q11" s="274"/>
      <c r="R11" s="274"/>
      <c r="S11" s="274"/>
      <c r="T11" s="274"/>
    </row>
    <row r="12" spans="1:31" s="268" customFormat="1" ht="15" customHeight="1" thickBot="1" x14ac:dyDescent="0.25">
      <c r="A12" s="1161" t="s">
        <v>6</v>
      </c>
      <c r="B12" s="1162"/>
      <c r="C12" s="1162"/>
      <c r="D12" s="1162"/>
      <c r="E12" s="1162"/>
      <c r="F12" s="1162"/>
      <c r="G12" s="1162"/>
      <c r="H12" s="1162"/>
      <c r="I12" s="1162"/>
      <c r="J12" s="1162"/>
      <c r="K12" s="1162"/>
      <c r="L12" s="1162"/>
      <c r="M12" s="1163"/>
      <c r="N12" s="373"/>
      <c r="O12" s="274"/>
      <c r="P12" s="274"/>
      <c r="Q12" s="274"/>
      <c r="R12" s="274"/>
      <c r="S12" s="274"/>
      <c r="T12" s="274"/>
    </row>
    <row r="13" spans="1:31" s="268" customFormat="1" ht="15" customHeight="1" x14ac:dyDescent="0.2">
      <c r="A13" s="1507" t="s">
        <v>111</v>
      </c>
      <c r="B13" s="1508"/>
      <c r="C13" s="1508"/>
      <c r="D13" s="1508"/>
      <c r="E13" s="1508"/>
      <c r="F13" s="1508"/>
      <c r="G13" s="1508"/>
      <c r="H13" s="1508"/>
      <c r="I13" s="1508"/>
      <c r="J13" s="1508"/>
      <c r="K13" s="1508"/>
      <c r="L13" s="1508"/>
      <c r="M13" s="1509"/>
      <c r="N13" s="374"/>
      <c r="O13" s="136"/>
      <c r="P13" s="274"/>
      <c r="Q13" s="274"/>
      <c r="R13" s="274"/>
      <c r="S13" s="274"/>
      <c r="T13" s="274"/>
    </row>
    <row r="14" spans="1:31" s="380" customFormat="1" ht="15" customHeight="1" x14ac:dyDescent="0.2">
      <c r="A14" s="379" t="s">
        <v>7</v>
      </c>
      <c r="B14" s="1504" t="s">
        <v>8</v>
      </c>
      <c r="C14" s="1505"/>
      <c r="D14" s="1505"/>
      <c r="E14" s="1505"/>
      <c r="F14" s="1505"/>
      <c r="G14" s="1505"/>
      <c r="H14" s="1505"/>
      <c r="I14" s="1505"/>
      <c r="J14" s="1505"/>
      <c r="K14" s="1505"/>
      <c r="L14" s="1505"/>
      <c r="M14" s="1506"/>
      <c r="N14" s="507"/>
      <c r="O14" s="291"/>
      <c r="P14" s="291"/>
      <c r="Q14" s="291"/>
      <c r="R14" s="291"/>
      <c r="S14" s="291"/>
      <c r="T14" s="291"/>
      <c r="U14" s="492"/>
      <c r="V14" s="492"/>
      <c r="W14" s="492"/>
      <c r="X14" s="492"/>
      <c r="Y14" s="492"/>
    </row>
    <row r="15" spans="1:31" s="268" customFormat="1" ht="15" customHeight="1" thickBot="1" x14ac:dyDescent="0.25">
      <c r="A15" s="38" t="s">
        <v>7</v>
      </c>
      <c r="B15" s="19" t="s">
        <v>7</v>
      </c>
      <c r="C15" s="1146" t="s">
        <v>9</v>
      </c>
      <c r="D15" s="1147"/>
      <c r="E15" s="1147"/>
      <c r="F15" s="1147"/>
      <c r="G15" s="1147"/>
      <c r="H15" s="1147"/>
      <c r="I15" s="1147"/>
      <c r="J15" s="1147"/>
      <c r="K15" s="1147"/>
      <c r="L15" s="1147"/>
      <c r="M15" s="1148"/>
      <c r="N15" s="375"/>
      <c r="O15" s="274"/>
      <c r="P15" s="291"/>
      <c r="Q15" s="291"/>
      <c r="R15" s="291"/>
      <c r="S15" s="291"/>
      <c r="T15" s="291"/>
      <c r="U15" s="492"/>
      <c r="V15" s="492"/>
      <c r="W15" s="492"/>
      <c r="X15" s="492"/>
      <c r="Y15" s="492"/>
    </row>
    <row r="16" spans="1:31" s="268" customFormat="1" ht="15" customHeight="1" x14ac:dyDescent="0.2">
      <c r="A16" s="1365" t="s">
        <v>7</v>
      </c>
      <c r="B16" s="1400" t="s">
        <v>7</v>
      </c>
      <c r="C16" s="1404" t="s">
        <v>7</v>
      </c>
      <c r="D16" s="1410" t="s">
        <v>10</v>
      </c>
      <c r="E16" s="592" t="s">
        <v>85</v>
      </c>
      <c r="F16" s="123" t="s">
        <v>12</v>
      </c>
      <c r="G16" s="1017"/>
      <c r="H16" s="610">
        <v>48</v>
      </c>
      <c r="I16" s="611">
        <v>48</v>
      </c>
      <c r="J16" s="1380" t="s">
        <v>13</v>
      </c>
      <c r="K16" s="509">
        <v>100</v>
      </c>
      <c r="L16" s="76">
        <v>100</v>
      </c>
      <c r="M16" s="143">
        <v>100</v>
      </c>
      <c r="N16" s="376"/>
      <c r="O16" s="274"/>
      <c r="P16" s="274"/>
      <c r="Q16" s="274"/>
      <c r="R16" s="274"/>
      <c r="S16" s="274"/>
      <c r="T16" s="274"/>
    </row>
    <row r="17" spans="1:20" s="268" customFormat="1" ht="15" customHeight="1" x14ac:dyDescent="0.2">
      <c r="A17" s="1366"/>
      <c r="B17" s="1401"/>
      <c r="C17" s="1384"/>
      <c r="D17" s="1410"/>
      <c r="E17" s="592" t="s">
        <v>133</v>
      </c>
      <c r="F17" s="152" t="s">
        <v>15</v>
      </c>
      <c r="G17" s="781">
        <v>250</v>
      </c>
      <c r="H17" s="612">
        <v>250</v>
      </c>
      <c r="I17" s="613">
        <v>250</v>
      </c>
      <c r="J17" s="1381"/>
      <c r="K17" s="510"/>
      <c r="L17" s="77"/>
      <c r="M17" s="82"/>
      <c r="N17" s="357"/>
      <c r="O17" s="274"/>
      <c r="P17" s="274"/>
      <c r="Q17" s="274"/>
      <c r="R17" s="274"/>
      <c r="S17" s="274"/>
      <c r="T17" s="274"/>
    </row>
    <row r="18" spans="1:20" s="268" customFormat="1" ht="24" customHeight="1" x14ac:dyDescent="0.2">
      <c r="A18" s="1366"/>
      <c r="B18" s="1401"/>
      <c r="C18" s="1384"/>
      <c r="D18" s="1410"/>
      <c r="E18" s="592" t="s">
        <v>143</v>
      </c>
      <c r="F18" s="980" t="s">
        <v>57</v>
      </c>
      <c r="G18" s="603">
        <v>72.3</v>
      </c>
      <c r="H18" s="604"/>
      <c r="I18" s="605"/>
      <c r="J18" s="1381"/>
      <c r="K18" s="510"/>
      <c r="L18" s="77"/>
      <c r="M18" s="82"/>
      <c r="N18" s="357"/>
      <c r="O18" s="274"/>
      <c r="P18" s="274"/>
      <c r="Q18" s="274"/>
      <c r="R18" s="274"/>
      <c r="S18" s="274"/>
      <c r="T18" s="274"/>
    </row>
    <row r="19" spans="1:20" s="268" customFormat="1" ht="16.5" customHeight="1" x14ac:dyDescent="0.2">
      <c r="A19" s="1366"/>
      <c r="B19" s="1401"/>
      <c r="C19" s="1384"/>
      <c r="D19" s="139" t="s">
        <v>14</v>
      </c>
      <c r="E19" s="241"/>
      <c r="F19" s="980"/>
      <c r="G19" s="603"/>
      <c r="H19" s="604"/>
      <c r="I19" s="605"/>
      <c r="J19" s="1381"/>
      <c r="K19" s="510"/>
      <c r="L19" s="77"/>
      <c r="M19" s="82"/>
      <c r="N19" s="357"/>
      <c r="O19" s="274"/>
      <c r="P19" s="274"/>
      <c r="Q19" s="274"/>
      <c r="R19" s="274"/>
      <c r="S19" s="274"/>
      <c r="T19" s="274"/>
    </row>
    <row r="20" spans="1:20" s="268" customFormat="1" ht="15" customHeight="1" x14ac:dyDescent="0.2">
      <c r="A20" s="1367"/>
      <c r="B20" s="1402"/>
      <c r="C20" s="1405"/>
      <c r="D20" s="289" t="s">
        <v>16</v>
      </c>
      <c r="E20" s="241"/>
      <c r="F20" s="980"/>
      <c r="G20" s="978"/>
      <c r="H20" s="988"/>
      <c r="I20" s="389"/>
      <c r="J20" s="1381"/>
      <c r="K20" s="510"/>
      <c r="L20" s="77"/>
      <c r="M20" s="82"/>
      <c r="N20" s="357"/>
      <c r="O20" s="274"/>
      <c r="P20" s="274"/>
      <c r="Q20" s="274"/>
      <c r="R20" s="274"/>
      <c r="S20" s="274"/>
      <c r="T20" s="274"/>
    </row>
    <row r="21" spans="1:20" s="268" customFormat="1" ht="26.25" customHeight="1" x14ac:dyDescent="0.2">
      <c r="A21" s="1367"/>
      <c r="B21" s="1402"/>
      <c r="C21" s="1405"/>
      <c r="D21" s="289" t="s">
        <v>17</v>
      </c>
      <c r="E21" s="241"/>
      <c r="F21" s="125"/>
      <c r="G21" s="607"/>
      <c r="H21" s="608"/>
      <c r="I21" s="609"/>
      <c r="J21" s="1381"/>
      <c r="K21" s="510"/>
      <c r="L21" s="77"/>
      <c r="M21" s="82"/>
      <c r="N21" s="357"/>
      <c r="O21" s="274"/>
      <c r="P21" s="274"/>
      <c r="Q21" s="274"/>
      <c r="R21" s="274"/>
      <c r="S21" s="274"/>
      <c r="T21" s="274"/>
    </row>
    <row r="22" spans="1:20" s="268" customFormat="1" ht="27.75" customHeight="1" x14ac:dyDescent="0.2">
      <c r="A22" s="1367"/>
      <c r="B22" s="1402"/>
      <c r="C22" s="1405"/>
      <c r="D22" s="289" t="s">
        <v>18</v>
      </c>
      <c r="E22" s="241"/>
      <c r="F22" s="125"/>
      <c r="G22" s="354"/>
      <c r="H22" s="988"/>
      <c r="I22" s="389"/>
      <c r="J22" s="1381"/>
      <c r="K22" s="510"/>
      <c r="L22" s="77"/>
      <c r="M22" s="82"/>
      <c r="N22" s="357"/>
      <c r="O22" s="274"/>
      <c r="P22" s="274"/>
      <c r="Q22" s="274"/>
      <c r="R22" s="274"/>
      <c r="S22" s="274"/>
      <c r="T22" s="274"/>
    </row>
    <row r="23" spans="1:20" s="268" customFormat="1" ht="15.75" customHeight="1" x14ac:dyDescent="0.2">
      <c r="A23" s="1367"/>
      <c r="B23" s="1402"/>
      <c r="C23" s="1405"/>
      <c r="D23" s="1378" t="s">
        <v>19</v>
      </c>
      <c r="E23" s="241"/>
      <c r="F23" s="982"/>
      <c r="G23" s="981"/>
      <c r="H23" s="1000"/>
      <c r="I23" s="410"/>
      <c r="J23" s="1381"/>
      <c r="K23" s="510"/>
      <c r="L23" s="77"/>
      <c r="M23" s="82"/>
      <c r="N23" s="357"/>
      <c r="O23" s="274"/>
      <c r="P23" s="274"/>
      <c r="Q23" s="274"/>
      <c r="R23" s="274"/>
      <c r="S23" s="274"/>
      <c r="T23" s="274"/>
    </row>
    <row r="24" spans="1:20" s="268" customFormat="1" ht="15" customHeight="1" thickBot="1" x14ac:dyDescent="0.25">
      <c r="A24" s="1368"/>
      <c r="B24" s="1403"/>
      <c r="C24" s="1406"/>
      <c r="D24" s="1411"/>
      <c r="E24" s="242"/>
      <c r="F24" s="138" t="s">
        <v>20</v>
      </c>
      <c r="G24" s="409">
        <f>SUM(G16:G23)</f>
        <v>322.3</v>
      </c>
      <c r="H24" s="73">
        <f>SUM(H16:H23)</f>
        <v>298</v>
      </c>
      <c r="I24" s="411">
        <f>SUM(I16:I23)</f>
        <v>298</v>
      </c>
      <c r="J24" s="1382"/>
      <c r="K24" s="511"/>
      <c r="L24" s="78"/>
      <c r="M24" s="83"/>
      <c r="N24" s="357"/>
      <c r="O24" s="274"/>
      <c r="P24" s="274"/>
      <c r="Q24" s="274"/>
      <c r="R24" s="274"/>
      <c r="S24" s="274"/>
      <c r="T24" s="274"/>
    </row>
    <row r="25" spans="1:20" s="268" customFormat="1" ht="15" customHeight="1" x14ac:dyDescent="0.2">
      <c r="A25" s="1091" t="s">
        <v>7</v>
      </c>
      <c r="B25" s="33" t="s">
        <v>7</v>
      </c>
      <c r="C25" s="264" t="s">
        <v>21</v>
      </c>
      <c r="D25" s="1377" t="s">
        <v>215</v>
      </c>
      <c r="E25" s="592" t="s">
        <v>143</v>
      </c>
      <c r="F25" s="303" t="s">
        <v>12</v>
      </c>
      <c r="G25" s="200">
        <v>977.3</v>
      </c>
      <c r="H25" s="109">
        <v>980.1</v>
      </c>
      <c r="I25" s="299">
        <v>980.1</v>
      </c>
      <c r="J25" s="1092"/>
      <c r="K25" s="510"/>
      <c r="L25" s="77"/>
      <c r="M25" s="82"/>
      <c r="N25" s="357"/>
      <c r="O25" s="274"/>
      <c r="P25" s="274"/>
      <c r="Q25" s="274"/>
      <c r="R25" s="274"/>
      <c r="S25" s="274"/>
      <c r="T25" s="274"/>
    </row>
    <row r="26" spans="1:20" s="268" customFormat="1" ht="15" customHeight="1" x14ac:dyDescent="0.2">
      <c r="A26" s="1091"/>
      <c r="B26" s="913"/>
      <c r="C26" s="1093"/>
      <c r="D26" s="1378"/>
      <c r="E26" s="592" t="s">
        <v>85</v>
      </c>
      <c r="F26" s="293" t="s">
        <v>23</v>
      </c>
      <c r="G26" s="112">
        <v>1272.2</v>
      </c>
      <c r="H26" s="110">
        <v>1243.0999999999999</v>
      </c>
      <c r="I26" s="111">
        <v>1243.0999999999999</v>
      </c>
      <c r="J26" s="1092"/>
      <c r="K26" s="510"/>
      <c r="L26" s="77"/>
      <c r="M26" s="82"/>
      <c r="N26" s="357"/>
      <c r="O26" s="274"/>
      <c r="P26" s="274"/>
      <c r="Q26" s="274"/>
      <c r="R26" s="274"/>
      <c r="S26" s="274"/>
      <c r="T26" s="274"/>
    </row>
    <row r="27" spans="1:20" s="268" customFormat="1" ht="13.5" customHeight="1" x14ac:dyDescent="0.2">
      <c r="A27" s="1091"/>
      <c r="B27" s="913"/>
      <c r="C27" s="1093"/>
      <c r="D27" s="1378"/>
      <c r="E27" s="592" t="s">
        <v>133</v>
      </c>
      <c r="F27" s="293" t="s">
        <v>26</v>
      </c>
      <c r="G27" s="112">
        <v>3.5</v>
      </c>
      <c r="H27" s="110">
        <v>3.5</v>
      </c>
      <c r="I27" s="111">
        <v>3.5</v>
      </c>
      <c r="J27" s="1092"/>
      <c r="K27" s="510"/>
      <c r="L27" s="77"/>
      <c r="M27" s="82"/>
      <c r="N27" s="357"/>
      <c r="O27" s="274"/>
      <c r="P27" s="274"/>
      <c r="Q27" s="274"/>
      <c r="R27" s="274"/>
      <c r="S27" s="274"/>
      <c r="T27" s="274"/>
    </row>
    <row r="28" spans="1:20" s="268" customFormat="1" ht="15" customHeight="1" x14ac:dyDescent="0.2">
      <c r="A28" s="1091"/>
      <c r="B28" s="913"/>
      <c r="C28" s="1093"/>
      <c r="D28" s="1378"/>
      <c r="E28" s="241"/>
      <c r="F28" s="1095" t="s">
        <v>59</v>
      </c>
      <c r="G28" s="34">
        <v>1</v>
      </c>
      <c r="H28" s="1094"/>
      <c r="I28" s="410"/>
      <c r="J28" s="1096"/>
      <c r="K28" s="1097"/>
      <c r="L28" s="1098"/>
      <c r="M28" s="1099"/>
      <c r="N28" s="357"/>
      <c r="O28" s="274"/>
      <c r="P28" s="274"/>
      <c r="Q28" s="274"/>
      <c r="R28" s="274"/>
      <c r="S28" s="274"/>
      <c r="T28" s="274"/>
    </row>
    <row r="29" spans="1:20" s="268" customFormat="1" ht="16.5" customHeight="1" x14ac:dyDescent="0.2">
      <c r="A29" s="950"/>
      <c r="B29" s="33"/>
      <c r="C29" s="264"/>
      <c r="D29" s="1378"/>
      <c r="E29" s="592"/>
      <c r="F29" s="1071" t="s">
        <v>222</v>
      </c>
      <c r="G29" s="1062">
        <v>934.1</v>
      </c>
      <c r="H29" s="1064">
        <v>902.6</v>
      </c>
      <c r="I29" s="1059">
        <v>902.6</v>
      </c>
      <c r="J29" s="1279" t="s">
        <v>24</v>
      </c>
      <c r="K29" s="1013">
        <v>101</v>
      </c>
      <c r="L29" s="1003">
        <v>101</v>
      </c>
      <c r="M29" s="1005">
        <v>101</v>
      </c>
      <c r="N29" s="358"/>
      <c r="O29" s="274"/>
      <c r="P29" s="274"/>
      <c r="Q29" s="274"/>
      <c r="R29" s="274"/>
      <c r="S29" s="274"/>
      <c r="T29" s="274"/>
    </row>
    <row r="30" spans="1:20" s="268" customFormat="1" ht="21.75" customHeight="1" x14ac:dyDescent="0.2">
      <c r="A30" s="950"/>
      <c r="B30" s="913"/>
      <c r="C30" s="945"/>
      <c r="D30" s="1378"/>
      <c r="E30" s="592"/>
      <c r="F30" s="1071" t="s">
        <v>217</v>
      </c>
      <c r="G30" s="1062">
        <v>761.4</v>
      </c>
      <c r="H30" s="1064">
        <v>761.4</v>
      </c>
      <c r="I30" s="1059">
        <v>761.4</v>
      </c>
      <c r="J30" s="1249"/>
      <c r="K30" s="1014"/>
      <c r="L30" s="1004"/>
      <c r="M30" s="1006"/>
      <c r="N30" s="358"/>
      <c r="O30" s="274"/>
      <c r="P30" s="274"/>
      <c r="Q30" s="274"/>
      <c r="R30" s="274"/>
      <c r="S30" s="274"/>
      <c r="T30" s="274"/>
    </row>
    <row r="31" spans="1:20" s="268" customFormat="1" ht="19.149999999999999" customHeight="1" x14ac:dyDescent="0.2">
      <c r="A31" s="950"/>
      <c r="B31" s="33"/>
      <c r="C31" s="264"/>
      <c r="D31" s="1378"/>
      <c r="E31" s="592"/>
      <c r="F31" s="1071" t="s">
        <v>222</v>
      </c>
      <c r="G31" s="1062">
        <v>181.1</v>
      </c>
      <c r="H31" s="1064">
        <v>186.9</v>
      </c>
      <c r="I31" s="1083">
        <v>186.9</v>
      </c>
      <c r="J31" s="1279" t="s">
        <v>67</v>
      </c>
      <c r="K31" s="1471">
        <v>6350</v>
      </c>
      <c r="L31" s="1445">
        <v>6400</v>
      </c>
      <c r="M31" s="1448">
        <v>6450</v>
      </c>
      <c r="N31" s="358"/>
      <c r="O31" s="136"/>
      <c r="P31" s="274"/>
      <c r="Q31" s="274"/>
      <c r="R31" s="274"/>
      <c r="S31" s="274"/>
      <c r="T31" s="274"/>
    </row>
    <row r="32" spans="1:20" s="268" customFormat="1" ht="20.25" customHeight="1" x14ac:dyDescent="0.2">
      <c r="A32" s="950"/>
      <c r="B32" s="33"/>
      <c r="C32" s="945"/>
      <c r="D32" s="1378"/>
      <c r="E32" s="592"/>
      <c r="F32" s="1071" t="s">
        <v>222</v>
      </c>
      <c r="G32" s="1062">
        <v>147</v>
      </c>
      <c r="H32" s="1064">
        <v>143.6</v>
      </c>
      <c r="I32" s="1059">
        <v>143.6</v>
      </c>
      <c r="J32" s="1249"/>
      <c r="K32" s="1472"/>
      <c r="L32" s="1446"/>
      <c r="M32" s="1449"/>
      <c r="N32" s="358"/>
      <c r="O32" s="274"/>
      <c r="P32" s="274"/>
      <c r="Q32" s="274"/>
      <c r="R32" s="274"/>
      <c r="S32" s="274"/>
      <c r="T32" s="274"/>
    </row>
    <row r="33" spans="1:20" s="268" customFormat="1" ht="39.75" customHeight="1" x14ac:dyDescent="0.2">
      <c r="A33" s="950"/>
      <c r="B33" s="33"/>
      <c r="C33" s="945"/>
      <c r="D33" s="1378"/>
      <c r="E33" s="592"/>
      <c r="F33" s="1500" t="s">
        <v>222</v>
      </c>
      <c r="G33" s="1501">
        <v>10</v>
      </c>
      <c r="H33" s="1502">
        <v>10</v>
      </c>
      <c r="I33" s="1503">
        <v>10</v>
      </c>
      <c r="J33" s="985" t="s">
        <v>183</v>
      </c>
      <c r="K33" s="1014">
        <v>10</v>
      </c>
      <c r="L33" s="1004">
        <v>15</v>
      </c>
      <c r="M33" s="1006">
        <v>20</v>
      </c>
      <c r="N33" s="1261"/>
      <c r="O33" s="274"/>
      <c r="P33" s="274"/>
      <c r="Q33" s="274"/>
      <c r="R33" s="274"/>
      <c r="S33" s="274"/>
      <c r="T33" s="274"/>
    </row>
    <row r="34" spans="1:20" s="268" customFormat="1" ht="39.75" customHeight="1" x14ac:dyDescent="0.2">
      <c r="A34" s="950"/>
      <c r="B34" s="33"/>
      <c r="C34" s="945"/>
      <c r="D34" s="934"/>
      <c r="E34" s="592"/>
      <c r="F34" s="1500"/>
      <c r="G34" s="1501"/>
      <c r="H34" s="1502"/>
      <c r="I34" s="1503"/>
      <c r="J34" s="458" t="s">
        <v>228</v>
      </c>
      <c r="K34" s="1014">
        <v>1</v>
      </c>
      <c r="L34" s="1004">
        <v>1</v>
      </c>
      <c r="M34" s="1006">
        <v>1</v>
      </c>
      <c r="N34" s="1261"/>
      <c r="O34" s="274"/>
      <c r="P34" s="274"/>
      <c r="Q34" s="274"/>
      <c r="R34" s="274"/>
      <c r="S34" s="274"/>
      <c r="T34" s="274"/>
    </row>
    <row r="35" spans="1:20" s="268" customFormat="1" ht="17.25" customHeight="1" x14ac:dyDescent="0.2">
      <c r="A35" s="950"/>
      <c r="B35" s="33"/>
      <c r="C35" s="945"/>
      <c r="D35" s="934"/>
      <c r="E35" s="592"/>
      <c r="F35" s="1071"/>
      <c r="G35" s="1062"/>
      <c r="H35" s="1064"/>
      <c r="I35" s="1059"/>
      <c r="J35" s="993" t="s">
        <v>164</v>
      </c>
      <c r="K35" s="798">
        <v>510</v>
      </c>
      <c r="L35" s="104">
        <v>520</v>
      </c>
      <c r="M35" s="85">
        <v>530</v>
      </c>
      <c r="N35" s="358"/>
      <c r="O35" s="274"/>
      <c r="P35" s="274"/>
      <c r="Q35" s="274"/>
      <c r="R35" s="274"/>
      <c r="S35" s="274"/>
      <c r="T35" s="274"/>
    </row>
    <row r="36" spans="1:20" s="268" customFormat="1" ht="39.75" customHeight="1" x14ac:dyDescent="0.2">
      <c r="A36" s="280"/>
      <c r="B36" s="31"/>
      <c r="C36" s="278"/>
      <c r="D36" s="289"/>
      <c r="E36" s="592"/>
      <c r="F36" s="1071" t="s">
        <v>223</v>
      </c>
      <c r="G36" s="1100">
        <v>3.5</v>
      </c>
      <c r="H36" s="1064">
        <v>3.5</v>
      </c>
      <c r="I36" s="1059">
        <v>3.5</v>
      </c>
      <c r="J36" s="1269" t="s">
        <v>77</v>
      </c>
      <c r="K36" s="1104">
        <v>122400</v>
      </c>
      <c r="L36" s="1105">
        <v>122500</v>
      </c>
      <c r="M36" s="1106">
        <v>122600</v>
      </c>
      <c r="N36" s="359"/>
      <c r="O36" s="274"/>
      <c r="P36" s="274"/>
      <c r="Q36" s="274"/>
      <c r="R36" s="274"/>
      <c r="S36" s="274"/>
      <c r="T36" s="274"/>
    </row>
    <row r="37" spans="1:20" s="268" customFormat="1" ht="15.6" customHeight="1" x14ac:dyDescent="0.2">
      <c r="A37" s="280"/>
      <c r="B37" s="31"/>
      <c r="C37" s="278"/>
      <c r="D37" s="934"/>
      <c r="E37" s="246"/>
      <c r="F37" s="1071" t="s">
        <v>224</v>
      </c>
      <c r="G37" s="1062">
        <v>1</v>
      </c>
      <c r="H37" s="1064"/>
      <c r="I37" s="1083"/>
      <c r="J37" s="1249"/>
      <c r="K37" s="918"/>
      <c r="L37" s="919"/>
      <c r="M37" s="920"/>
      <c r="N37" s="360"/>
      <c r="O37" s="274"/>
      <c r="P37" s="274"/>
      <c r="Q37" s="274"/>
      <c r="R37" s="274"/>
      <c r="S37" s="274"/>
      <c r="T37" s="274"/>
    </row>
    <row r="38" spans="1:20" s="268" customFormat="1" ht="39.75" customHeight="1" x14ac:dyDescent="0.2">
      <c r="A38" s="950"/>
      <c r="B38" s="33"/>
      <c r="C38" s="945"/>
      <c r="D38" s="289"/>
      <c r="E38" s="247"/>
      <c r="F38" s="1071" t="s">
        <v>217</v>
      </c>
      <c r="G38" s="1100">
        <v>192.2</v>
      </c>
      <c r="H38" s="1064">
        <v>192.2</v>
      </c>
      <c r="I38" s="1059">
        <v>192.2</v>
      </c>
      <c r="J38" s="458" t="s">
        <v>229</v>
      </c>
      <c r="K38" s="798">
        <v>8</v>
      </c>
      <c r="L38" s="104">
        <v>8</v>
      </c>
      <c r="M38" s="85">
        <v>8</v>
      </c>
      <c r="N38" s="361"/>
      <c r="O38" s="274"/>
      <c r="P38" s="274"/>
      <c r="Q38" s="274"/>
      <c r="R38" s="274"/>
      <c r="S38" s="274"/>
      <c r="T38" s="274"/>
    </row>
    <row r="39" spans="1:20" s="268" customFormat="1" ht="39" customHeight="1" x14ac:dyDescent="0.2">
      <c r="A39" s="950"/>
      <c r="B39" s="33"/>
      <c r="C39" s="945"/>
      <c r="D39" s="289"/>
      <c r="E39" s="247"/>
      <c r="F39" s="1071" t="s">
        <v>217</v>
      </c>
      <c r="G39" s="1103">
        <v>2.6</v>
      </c>
      <c r="H39" s="1102">
        <v>2.6</v>
      </c>
      <c r="I39" s="1101">
        <v>2.6</v>
      </c>
      <c r="J39" s="459" t="s">
        <v>157</v>
      </c>
      <c r="K39" s="515" t="s">
        <v>132</v>
      </c>
      <c r="L39" s="170" t="s">
        <v>132</v>
      </c>
      <c r="M39" s="704" t="s">
        <v>132</v>
      </c>
      <c r="N39" s="975"/>
      <c r="O39" s="274"/>
      <c r="P39" s="274"/>
      <c r="Q39" s="274"/>
      <c r="R39" s="274"/>
      <c r="S39" s="274"/>
      <c r="T39" s="274"/>
    </row>
    <row r="40" spans="1:20" s="268" customFormat="1" ht="39" customHeight="1" x14ac:dyDescent="0.2">
      <c r="A40" s="950"/>
      <c r="B40" s="33"/>
      <c r="C40" s="945"/>
      <c r="D40" s="289"/>
      <c r="E40" s="247"/>
      <c r="F40" s="1492" t="s">
        <v>217</v>
      </c>
      <c r="G40" s="1494">
        <f>23.9-2.8</f>
        <v>21.099999999999998</v>
      </c>
      <c r="H40" s="1496">
        <v>23.9</v>
      </c>
      <c r="I40" s="1498">
        <v>23.9</v>
      </c>
      <c r="J40" s="459" t="s">
        <v>214</v>
      </c>
      <c r="K40" s="515" t="s">
        <v>32</v>
      </c>
      <c r="L40" s="170" t="s">
        <v>32</v>
      </c>
      <c r="M40" s="171" t="s">
        <v>32</v>
      </c>
      <c r="N40" s="863"/>
      <c r="O40" s="274"/>
      <c r="P40" s="274"/>
      <c r="Q40" s="274"/>
      <c r="R40" s="274"/>
      <c r="S40" s="274"/>
      <c r="T40" s="274"/>
    </row>
    <row r="41" spans="1:20" s="268" customFormat="1" ht="39.75" customHeight="1" x14ac:dyDescent="0.2">
      <c r="A41" s="950"/>
      <c r="B41" s="33"/>
      <c r="C41" s="945"/>
      <c r="D41" s="289"/>
      <c r="E41" s="247"/>
      <c r="F41" s="1492"/>
      <c r="G41" s="1494"/>
      <c r="H41" s="1496"/>
      <c r="I41" s="1498"/>
      <c r="J41" s="459" t="s">
        <v>207</v>
      </c>
      <c r="K41" s="515" t="s">
        <v>32</v>
      </c>
      <c r="L41" s="170" t="s">
        <v>208</v>
      </c>
      <c r="M41" s="171" t="s">
        <v>208</v>
      </c>
      <c r="N41" s="975"/>
      <c r="O41" s="274"/>
      <c r="P41" s="274"/>
      <c r="Q41" s="274"/>
      <c r="R41" s="274"/>
      <c r="S41" s="274"/>
      <c r="T41" s="274"/>
    </row>
    <row r="42" spans="1:20" s="268" customFormat="1" ht="34.5" customHeight="1" x14ac:dyDescent="0.2">
      <c r="A42" s="950"/>
      <c r="B42" s="33"/>
      <c r="C42" s="945"/>
      <c r="D42" s="289"/>
      <c r="E42" s="247"/>
      <c r="F42" s="1493"/>
      <c r="G42" s="1495"/>
      <c r="H42" s="1497"/>
      <c r="I42" s="1499"/>
      <c r="J42" s="1269" t="s">
        <v>230</v>
      </c>
      <c r="K42" s="1043" t="s">
        <v>32</v>
      </c>
      <c r="L42" s="180" t="s">
        <v>209</v>
      </c>
      <c r="M42" s="971" t="s">
        <v>209</v>
      </c>
      <c r="N42" s="975"/>
      <c r="O42" s="274"/>
      <c r="P42" s="274"/>
      <c r="Q42" s="274"/>
      <c r="R42" s="274"/>
      <c r="S42" s="274"/>
      <c r="T42" s="274"/>
    </row>
    <row r="43" spans="1:20" s="268" customFormat="1" ht="14.25" customHeight="1" thickBot="1" x14ac:dyDescent="0.25">
      <c r="A43" s="40"/>
      <c r="B43" s="20"/>
      <c r="C43" s="21"/>
      <c r="D43" s="69"/>
      <c r="E43" s="248"/>
      <c r="F43" s="126" t="s">
        <v>20</v>
      </c>
      <c r="G43" s="290">
        <f>SUM(G25:G28)</f>
        <v>2254</v>
      </c>
      <c r="H43" s="73">
        <f>SUM(H25:H28)</f>
        <v>2226.6999999999998</v>
      </c>
      <c r="I43" s="72">
        <f>SUM(I25:I28)</f>
        <v>2226.6999999999998</v>
      </c>
      <c r="J43" s="1270"/>
      <c r="K43" s="1011"/>
      <c r="L43" s="954"/>
      <c r="M43" s="1008"/>
      <c r="N43" s="361"/>
      <c r="O43" s="274"/>
      <c r="P43" s="274"/>
      <c r="Q43" s="274"/>
      <c r="R43" s="274"/>
      <c r="S43" s="274"/>
      <c r="T43" s="274"/>
    </row>
    <row r="44" spans="1:20" s="268" customFormat="1" ht="16.5" customHeight="1" x14ac:dyDescent="0.2">
      <c r="A44" s="192" t="s">
        <v>7</v>
      </c>
      <c r="B44" s="191" t="s">
        <v>7</v>
      </c>
      <c r="C44" s="1349" t="s">
        <v>25</v>
      </c>
      <c r="D44" s="1232" t="s">
        <v>212</v>
      </c>
      <c r="E44" s="959" t="s">
        <v>85</v>
      </c>
      <c r="F44" s="127" t="s">
        <v>68</v>
      </c>
      <c r="G44" s="200">
        <v>89.1</v>
      </c>
      <c r="H44" s="109"/>
      <c r="I44" s="299"/>
      <c r="J44" s="1262" t="s">
        <v>192</v>
      </c>
      <c r="K44" s="792">
        <v>10700</v>
      </c>
      <c r="L44" s="794"/>
      <c r="M44" s="796"/>
      <c r="N44" s="358"/>
      <c r="O44" s="274"/>
      <c r="P44" s="274"/>
      <c r="Q44" s="274"/>
      <c r="R44" s="274"/>
      <c r="S44" s="274"/>
      <c r="T44" s="274"/>
    </row>
    <row r="45" spans="1:20" s="268" customFormat="1" ht="15" customHeight="1" x14ac:dyDescent="0.2">
      <c r="A45" s="950"/>
      <c r="B45" s="951"/>
      <c r="C45" s="1384"/>
      <c r="D45" s="1233"/>
      <c r="E45" s="592" t="s">
        <v>133</v>
      </c>
      <c r="F45" s="1040" t="s">
        <v>12</v>
      </c>
      <c r="G45" s="105">
        <v>6.9</v>
      </c>
      <c r="H45" s="646"/>
      <c r="I45" s="647"/>
      <c r="J45" s="1383"/>
      <c r="K45" s="591"/>
      <c r="L45" s="186"/>
      <c r="M45" s="84"/>
      <c r="N45" s="358"/>
      <c r="O45" s="274"/>
      <c r="P45" s="274"/>
      <c r="Q45" s="274"/>
      <c r="R45" s="274"/>
      <c r="S45" s="274"/>
      <c r="T45" s="274"/>
    </row>
    <row r="46" spans="1:20" s="268" customFormat="1" ht="24.75" customHeight="1" x14ac:dyDescent="0.2">
      <c r="A46" s="950"/>
      <c r="B46" s="951"/>
      <c r="C46" s="1384"/>
      <c r="D46" s="1233"/>
      <c r="E46" s="241"/>
      <c r="F46" s="1037"/>
      <c r="G46" s="1039"/>
      <c r="H46" s="1033"/>
      <c r="I46" s="1035"/>
      <c r="J46" s="1383"/>
      <c r="K46" s="513"/>
      <c r="L46" s="186"/>
      <c r="M46" s="84"/>
      <c r="N46" s="358"/>
      <c r="O46" s="274"/>
      <c r="P46" s="274"/>
      <c r="Q46" s="274"/>
      <c r="R46" s="274"/>
      <c r="S46" s="274"/>
      <c r="T46" s="274"/>
    </row>
    <row r="47" spans="1:20" s="268" customFormat="1" ht="14.25" customHeight="1" thickBot="1" x14ac:dyDescent="0.25">
      <c r="A47" s="38"/>
      <c r="B47" s="19"/>
      <c r="C47" s="1350"/>
      <c r="D47" s="1201"/>
      <c r="E47" s="242"/>
      <c r="F47" s="126" t="s">
        <v>20</v>
      </c>
      <c r="G47" s="409">
        <f>SUM(G44:G46)</f>
        <v>96</v>
      </c>
      <c r="H47" s="73">
        <f>SUM(H44:H46)</f>
        <v>0</v>
      </c>
      <c r="I47" s="72">
        <f>SUM(I44:I46)</f>
        <v>0</v>
      </c>
      <c r="J47" s="1257"/>
      <c r="K47" s="514"/>
      <c r="L47" s="79"/>
      <c r="M47" s="86"/>
      <c r="N47" s="50"/>
      <c r="O47" s="274"/>
      <c r="P47" s="274"/>
      <c r="Q47" s="274"/>
      <c r="R47" s="274"/>
      <c r="S47" s="274"/>
      <c r="T47" s="274"/>
    </row>
    <row r="48" spans="1:20" s="268" customFormat="1" ht="18.75" customHeight="1" x14ac:dyDescent="0.2">
      <c r="A48" s="192" t="s">
        <v>7</v>
      </c>
      <c r="B48" s="191" t="s">
        <v>7</v>
      </c>
      <c r="C48" s="1349" t="s">
        <v>27</v>
      </c>
      <c r="D48" s="1232" t="s">
        <v>70</v>
      </c>
      <c r="E48" s="1351" t="s">
        <v>133</v>
      </c>
      <c r="F48" s="123" t="s">
        <v>12</v>
      </c>
      <c r="G48" s="782">
        <v>7</v>
      </c>
      <c r="H48" s="624">
        <v>7</v>
      </c>
      <c r="I48" s="625">
        <v>7</v>
      </c>
      <c r="J48" s="1262" t="s">
        <v>79</v>
      </c>
      <c r="K48" s="792">
        <v>1</v>
      </c>
      <c r="L48" s="794">
        <v>1</v>
      </c>
      <c r="M48" s="497">
        <v>1</v>
      </c>
      <c r="N48" s="50"/>
      <c r="O48" s="274"/>
      <c r="P48" s="274"/>
      <c r="Q48" s="274"/>
      <c r="R48" s="274"/>
      <c r="S48" s="274"/>
      <c r="T48" s="274"/>
    </row>
    <row r="49" spans="1:20" s="268" customFormat="1" ht="14.25" customHeight="1" thickBot="1" x14ac:dyDescent="0.25">
      <c r="A49" s="38"/>
      <c r="B49" s="19"/>
      <c r="C49" s="1350"/>
      <c r="D49" s="1201"/>
      <c r="E49" s="1352"/>
      <c r="F49" s="126" t="s">
        <v>20</v>
      </c>
      <c r="G49" s="290">
        <f>SUM(G48:G48)</f>
        <v>7</v>
      </c>
      <c r="H49" s="73">
        <f>SUM(H48:H48)</f>
        <v>7</v>
      </c>
      <c r="I49" s="72">
        <f>SUM(I48:I48)</f>
        <v>7</v>
      </c>
      <c r="J49" s="1257"/>
      <c r="K49" s="514"/>
      <c r="L49" s="79"/>
      <c r="M49" s="498"/>
      <c r="N49" s="50"/>
      <c r="O49" s="291"/>
      <c r="P49" s="274"/>
      <c r="Q49" s="274"/>
      <c r="R49" s="274"/>
      <c r="S49" s="274"/>
      <c r="T49" s="274"/>
    </row>
    <row r="50" spans="1:20" s="268" customFormat="1" ht="17.25" customHeight="1" x14ac:dyDescent="0.2">
      <c r="A50" s="192" t="s">
        <v>7</v>
      </c>
      <c r="B50" s="191" t="s">
        <v>7</v>
      </c>
      <c r="C50" s="944" t="s">
        <v>37</v>
      </c>
      <c r="D50" s="1377" t="s">
        <v>114</v>
      </c>
      <c r="E50" s="959" t="s">
        <v>85</v>
      </c>
      <c r="F50" s="130" t="s">
        <v>68</v>
      </c>
      <c r="G50" s="1217">
        <v>61.4</v>
      </c>
      <c r="H50" s="1263"/>
      <c r="I50" s="1266"/>
      <c r="J50" s="500" t="s">
        <v>103</v>
      </c>
      <c r="K50" s="495">
        <v>100</v>
      </c>
      <c r="L50" s="157"/>
      <c r="M50" s="493"/>
      <c r="N50" s="499"/>
      <c r="O50" s="496"/>
      <c r="P50" s="274"/>
      <c r="Q50" s="274"/>
      <c r="R50" s="274"/>
      <c r="S50" s="274"/>
      <c r="T50" s="274"/>
    </row>
    <row r="51" spans="1:20" s="268" customFormat="1" ht="27" customHeight="1" x14ac:dyDescent="0.2">
      <c r="A51" s="950"/>
      <c r="B51" s="951"/>
      <c r="C51" s="945"/>
      <c r="D51" s="1378"/>
      <c r="E51" s="592" t="s">
        <v>133</v>
      </c>
      <c r="F51" s="131"/>
      <c r="G51" s="1218"/>
      <c r="H51" s="1264"/>
      <c r="I51" s="1267"/>
      <c r="J51" s="868" t="s">
        <v>151</v>
      </c>
      <c r="K51" s="517">
        <v>7938</v>
      </c>
      <c r="L51" s="1003"/>
      <c r="M51" s="1005"/>
      <c r="N51" s="499"/>
      <c r="O51" s="496"/>
      <c r="P51" s="274"/>
      <c r="Q51" s="274"/>
      <c r="R51" s="274"/>
      <c r="S51" s="274"/>
      <c r="T51" s="274"/>
    </row>
    <row r="52" spans="1:20" s="268" customFormat="1" ht="13.5" customHeight="1" thickBot="1" x14ac:dyDescent="0.25">
      <c r="A52" s="38"/>
      <c r="B52" s="19"/>
      <c r="C52" s="946"/>
      <c r="D52" s="1411"/>
      <c r="E52" s="960"/>
      <c r="F52" s="126" t="s">
        <v>20</v>
      </c>
      <c r="G52" s="409">
        <f>G50</f>
        <v>61.4</v>
      </c>
      <c r="H52" s="73">
        <f>H50</f>
        <v>0</v>
      </c>
      <c r="I52" s="72">
        <f>I50</f>
        <v>0</v>
      </c>
      <c r="J52" s="964"/>
      <c r="K52" s="514"/>
      <c r="L52" s="79"/>
      <c r="M52" s="1044"/>
      <c r="N52" s="358"/>
      <c r="O52" s="291"/>
      <c r="P52" s="274"/>
      <c r="Q52" s="274"/>
      <c r="R52" s="274"/>
      <c r="S52" s="274"/>
      <c r="T52" s="274"/>
    </row>
    <row r="53" spans="1:20" s="268" customFormat="1" ht="15.75" customHeight="1" x14ac:dyDescent="0.2">
      <c r="A53" s="192" t="s">
        <v>7</v>
      </c>
      <c r="B53" s="191" t="s">
        <v>7</v>
      </c>
      <c r="C53" s="1349" t="s">
        <v>38</v>
      </c>
      <c r="D53" s="1232" t="s">
        <v>96</v>
      </c>
      <c r="E53" s="959" t="s">
        <v>85</v>
      </c>
      <c r="F53" s="70" t="s">
        <v>68</v>
      </c>
      <c r="G53" s="1046">
        <v>5.4</v>
      </c>
      <c r="H53" s="1047"/>
      <c r="I53" s="686"/>
      <c r="J53" s="1248" t="s">
        <v>182</v>
      </c>
      <c r="K53" s="518">
        <v>100</v>
      </c>
      <c r="L53" s="953"/>
      <c r="M53" s="955"/>
      <c r="N53" s="1239"/>
      <c r="O53" s="274"/>
      <c r="P53" s="274"/>
      <c r="Q53" s="274"/>
      <c r="R53" s="274"/>
      <c r="S53" s="274"/>
      <c r="T53" s="274"/>
    </row>
    <row r="54" spans="1:20" s="268" customFormat="1" ht="15" customHeight="1" x14ac:dyDescent="0.2">
      <c r="A54" s="950"/>
      <c r="B54" s="951"/>
      <c r="C54" s="1384"/>
      <c r="D54" s="1233"/>
      <c r="E54" s="592" t="s">
        <v>133</v>
      </c>
      <c r="F54" s="1045" t="s">
        <v>23</v>
      </c>
      <c r="G54" s="1048">
        <v>1</v>
      </c>
      <c r="H54" s="594"/>
      <c r="I54" s="595"/>
      <c r="J54" s="1279"/>
      <c r="K54" s="1010"/>
      <c r="L54" s="1003"/>
      <c r="M54" s="1007"/>
      <c r="N54" s="1239"/>
      <c r="O54" s="274"/>
      <c r="P54" s="274"/>
      <c r="Q54" s="274"/>
      <c r="R54" s="274"/>
      <c r="S54" s="274"/>
      <c r="T54" s="274"/>
    </row>
    <row r="55" spans="1:20" s="268" customFormat="1" ht="13.5" customHeight="1" thickBot="1" x14ac:dyDescent="0.25">
      <c r="A55" s="38"/>
      <c r="B55" s="19"/>
      <c r="C55" s="1350"/>
      <c r="D55" s="1201"/>
      <c r="E55" s="242"/>
      <c r="F55" s="570" t="s">
        <v>20</v>
      </c>
      <c r="G55" s="409">
        <f>SUM(G53:G54)</f>
        <v>6.4</v>
      </c>
      <c r="H55" s="73">
        <f>SUM(H53:H54)</f>
        <v>0</v>
      </c>
      <c r="I55" s="72">
        <f>SUM(I53:I54)</f>
        <v>0</v>
      </c>
      <c r="J55" s="600"/>
      <c r="K55" s="494"/>
      <c r="L55" s="954"/>
      <c r="M55" s="956"/>
      <c r="N55" s="1239"/>
      <c r="O55" s="291"/>
      <c r="P55" s="274"/>
      <c r="Q55" s="274"/>
      <c r="R55" s="274"/>
      <c r="S55" s="274"/>
      <c r="T55" s="274"/>
    </row>
    <row r="56" spans="1:20" s="268" customFormat="1" ht="17.25" customHeight="1" x14ac:dyDescent="0.2">
      <c r="A56" s="177" t="s">
        <v>7</v>
      </c>
      <c r="B56" s="191" t="s">
        <v>7</v>
      </c>
      <c r="C56" s="1412" t="s">
        <v>11</v>
      </c>
      <c r="D56" s="1377" t="s">
        <v>231</v>
      </c>
      <c r="E56" s="959" t="s">
        <v>142</v>
      </c>
      <c r="F56" s="890" t="s">
        <v>69</v>
      </c>
      <c r="G56" s="977">
        <f>33.4+34</f>
        <v>67.400000000000006</v>
      </c>
      <c r="H56" s="987">
        <f>33.4+34</f>
        <v>67.400000000000006</v>
      </c>
      <c r="I56" s="990">
        <f>33.4+34</f>
        <v>67.400000000000006</v>
      </c>
      <c r="J56" s="641" t="s">
        <v>173</v>
      </c>
      <c r="K56" s="687">
        <v>96</v>
      </c>
      <c r="L56" s="642">
        <v>96</v>
      </c>
      <c r="M56" s="688">
        <v>96</v>
      </c>
      <c r="N56" s="783"/>
      <c r="O56" s="291"/>
      <c r="P56" s="274"/>
      <c r="Q56" s="274"/>
      <c r="R56" s="274"/>
      <c r="S56" s="274"/>
      <c r="T56" s="274"/>
    </row>
    <row r="57" spans="1:20" s="268" customFormat="1" ht="13.5" customHeight="1" x14ac:dyDescent="0.2">
      <c r="A57" s="596"/>
      <c r="B57" s="951"/>
      <c r="C57" s="1413"/>
      <c r="D57" s="1378"/>
      <c r="E57" s="592"/>
      <c r="F57" s="995"/>
      <c r="G57" s="978"/>
      <c r="H57" s="988"/>
      <c r="I57" s="991"/>
      <c r="J57" s="459" t="s">
        <v>184</v>
      </c>
      <c r="K57" s="639">
        <v>144</v>
      </c>
      <c r="L57" s="640">
        <v>144</v>
      </c>
      <c r="M57" s="602">
        <v>144</v>
      </c>
      <c r="N57" s="361"/>
      <c r="O57" s="291"/>
      <c r="P57" s="274"/>
      <c r="Q57" s="274"/>
      <c r="R57" s="274"/>
      <c r="S57" s="274"/>
      <c r="T57" s="274"/>
    </row>
    <row r="58" spans="1:20" s="268" customFormat="1" ht="14.25" customHeight="1" thickBot="1" x14ac:dyDescent="0.25">
      <c r="A58" s="137"/>
      <c r="B58" s="19"/>
      <c r="C58" s="1413"/>
      <c r="D58" s="1378"/>
      <c r="E58" s="592"/>
      <c r="F58" s="879" t="s">
        <v>20</v>
      </c>
      <c r="G58" s="409">
        <f>SUM(G56:G57)</f>
        <v>67.400000000000006</v>
      </c>
      <c r="H58" s="644">
        <f>SUM(H56:H57)</f>
        <v>67.400000000000006</v>
      </c>
      <c r="I58" s="411">
        <f>SUM(I56:I57)</f>
        <v>67.400000000000006</v>
      </c>
      <c r="J58" s="600"/>
      <c r="K58" s="639"/>
      <c r="L58" s="640"/>
      <c r="M58" s="602"/>
      <c r="N58" s="194"/>
      <c r="O58" s="291"/>
      <c r="P58" s="274"/>
      <c r="Q58" s="274"/>
      <c r="R58" s="274"/>
      <c r="S58" s="274"/>
      <c r="T58" s="274"/>
    </row>
    <row r="59" spans="1:20" s="268" customFormat="1" ht="27.75" customHeight="1" x14ac:dyDescent="0.2">
      <c r="A59" s="177" t="s">
        <v>7</v>
      </c>
      <c r="B59" s="191" t="s">
        <v>7</v>
      </c>
      <c r="C59" s="1412" t="s">
        <v>39</v>
      </c>
      <c r="D59" s="1377" t="s">
        <v>232</v>
      </c>
      <c r="E59" s="959" t="s">
        <v>142</v>
      </c>
      <c r="F59" s="941" t="s">
        <v>58</v>
      </c>
      <c r="G59" s="354">
        <f>110.3+19.5</f>
        <v>129.80000000000001</v>
      </c>
      <c r="H59" s="988">
        <f>305.6+53.9</f>
        <v>359.5</v>
      </c>
      <c r="I59" s="140">
        <f>138.6+24.5</f>
        <v>163.1</v>
      </c>
      <c r="J59" s="641" t="s">
        <v>185</v>
      </c>
      <c r="K59" s="687">
        <v>310</v>
      </c>
      <c r="L59" s="642">
        <v>577</v>
      </c>
      <c r="M59" s="643">
        <v>313</v>
      </c>
      <c r="N59" s="1253"/>
      <c r="O59" s="291"/>
      <c r="P59" s="274"/>
      <c r="Q59" s="274"/>
      <c r="R59" s="274"/>
      <c r="S59" s="274"/>
      <c r="T59" s="274"/>
    </row>
    <row r="60" spans="1:20" s="268" customFormat="1" ht="39.75" customHeight="1" x14ac:dyDescent="0.2">
      <c r="A60" s="596"/>
      <c r="B60" s="951"/>
      <c r="C60" s="1413"/>
      <c r="D60" s="1378"/>
      <c r="E60" s="241"/>
      <c r="F60" s="942"/>
      <c r="G60" s="354"/>
      <c r="H60" s="988"/>
      <c r="I60" s="140"/>
      <c r="J60" s="1269" t="s">
        <v>186</v>
      </c>
      <c r="K60" s="696">
        <v>2500</v>
      </c>
      <c r="L60" s="691">
        <v>5012</v>
      </c>
      <c r="M60" s="692">
        <v>2513</v>
      </c>
      <c r="N60" s="1253"/>
      <c r="O60" s="291"/>
      <c r="P60" s="274"/>
      <c r="Q60" s="274"/>
      <c r="R60" s="274"/>
      <c r="S60" s="274"/>
      <c r="T60" s="274"/>
    </row>
    <row r="61" spans="1:20" s="268" customFormat="1" ht="15.75" customHeight="1" thickBot="1" x14ac:dyDescent="0.25">
      <c r="A61" s="137"/>
      <c r="B61" s="19"/>
      <c r="C61" s="1413"/>
      <c r="D61" s="1378"/>
      <c r="E61" s="241"/>
      <c r="F61" s="572" t="s">
        <v>20</v>
      </c>
      <c r="G61" s="695">
        <f>G59+G60</f>
        <v>129.80000000000001</v>
      </c>
      <c r="H61" s="73">
        <f>H59+H60</f>
        <v>359.5</v>
      </c>
      <c r="I61" s="644">
        <f>+I59+I60</f>
        <v>163.1</v>
      </c>
      <c r="J61" s="1270"/>
      <c r="K61" s="693"/>
      <c r="L61" s="689"/>
      <c r="M61" s="690"/>
      <c r="N61" s="986"/>
      <c r="O61" s="291"/>
      <c r="P61" s="274"/>
      <c r="Q61" s="274"/>
      <c r="R61" s="274"/>
      <c r="S61" s="274"/>
      <c r="T61" s="274"/>
    </row>
    <row r="62" spans="1:20" s="268" customFormat="1" ht="15.75" customHeight="1" x14ac:dyDescent="0.2">
      <c r="A62" s="177" t="s">
        <v>7</v>
      </c>
      <c r="B62" s="191" t="s">
        <v>7</v>
      </c>
      <c r="C62" s="1412" t="s">
        <v>40</v>
      </c>
      <c r="D62" s="1377" t="s">
        <v>152</v>
      </c>
      <c r="E62" s="959" t="s">
        <v>133</v>
      </c>
      <c r="F62" s="571" t="s">
        <v>12</v>
      </c>
      <c r="G62" s="597">
        <v>40</v>
      </c>
      <c r="H62" s="598">
        <v>45</v>
      </c>
      <c r="I62" s="599">
        <v>45</v>
      </c>
      <c r="J62" s="1248" t="s">
        <v>154</v>
      </c>
      <c r="K62" s="1464">
        <v>2</v>
      </c>
      <c r="L62" s="1467">
        <v>2</v>
      </c>
      <c r="M62" s="1450">
        <v>2</v>
      </c>
      <c r="N62" s="361"/>
      <c r="O62" s="291"/>
      <c r="P62" s="274"/>
      <c r="Q62" s="274"/>
      <c r="R62" s="274"/>
      <c r="S62" s="274"/>
      <c r="T62" s="274"/>
    </row>
    <row r="63" spans="1:20" s="268" customFormat="1" ht="15" customHeight="1" x14ac:dyDescent="0.2">
      <c r="A63" s="596"/>
      <c r="B63" s="951"/>
      <c r="C63" s="1413"/>
      <c r="D63" s="1378"/>
      <c r="E63" s="592"/>
      <c r="F63" s="293" t="s">
        <v>65</v>
      </c>
      <c r="G63" s="116">
        <v>4.2</v>
      </c>
      <c r="H63" s="117"/>
      <c r="I63" s="118"/>
      <c r="J63" s="1279"/>
      <c r="K63" s="1465"/>
      <c r="L63" s="1445"/>
      <c r="M63" s="1451"/>
      <c r="N63" s="361"/>
      <c r="O63" s="291"/>
      <c r="P63" s="274"/>
      <c r="Q63" s="274"/>
      <c r="R63" s="274"/>
      <c r="S63" s="274"/>
      <c r="T63" s="274"/>
    </row>
    <row r="64" spans="1:20" s="268" customFormat="1" ht="15" customHeight="1" thickBot="1" x14ac:dyDescent="0.25">
      <c r="A64" s="137"/>
      <c r="B64" s="19"/>
      <c r="C64" s="1414"/>
      <c r="D64" s="1411"/>
      <c r="E64" s="241"/>
      <c r="F64" s="572" t="s">
        <v>20</v>
      </c>
      <c r="G64" s="409">
        <f>SUM(G62:G63)</f>
        <v>44.2</v>
      </c>
      <c r="H64" s="73">
        <f>H62</f>
        <v>45</v>
      </c>
      <c r="I64" s="411">
        <f>I62</f>
        <v>45</v>
      </c>
      <c r="J64" s="1270"/>
      <c r="K64" s="1466"/>
      <c r="L64" s="1468"/>
      <c r="M64" s="1452"/>
      <c r="N64" s="194"/>
      <c r="O64" s="291"/>
      <c r="P64" s="274"/>
      <c r="Q64" s="274"/>
      <c r="R64" s="274"/>
      <c r="S64" s="274"/>
      <c r="T64" s="274"/>
    </row>
    <row r="65" spans="1:20" s="268" customFormat="1" ht="14.25" customHeight="1" thickBot="1" x14ac:dyDescent="0.25">
      <c r="A65" s="777" t="s">
        <v>7</v>
      </c>
      <c r="B65" s="22" t="s">
        <v>7</v>
      </c>
      <c r="C65" s="1417" t="s">
        <v>28</v>
      </c>
      <c r="D65" s="1418"/>
      <c r="E65" s="1418"/>
      <c r="F65" s="1419"/>
      <c r="G65" s="931">
        <f>+G43+G24+G47+G49+G55+G52+G64+G58+G61</f>
        <v>2988.5000000000005</v>
      </c>
      <c r="H65" s="132">
        <f>+H43+H24+H47+H49+H55+H52+H64+H58+H61</f>
        <v>3003.6</v>
      </c>
      <c r="I65" s="932">
        <f>+I43+I24+I47+I49+I55+I52+I64+I58+I61</f>
        <v>2807.2</v>
      </c>
      <c r="J65" s="1250"/>
      <c r="K65" s="1251"/>
      <c r="L65" s="1251"/>
      <c r="M65" s="1252"/>
      <c r="N65" s="499"/>
      <c r="O65" s="274"/>
      <c r="P65" s="274"/>
      <c r="Q65" s="274"/>
      <c r="R65" s="274"/>
      <c r="S65" s="274"/>
      <c r="T65" s="274"/>
    </row>
    <row r="66" spans="1:20" s="268" customFormat="1" ht="14.25" customHeight="1" thickBot="1" x14ac:dyDescent="0.25">
      <c r="A66" s="37" t="s">
        <v>7</v>
      </c>
      <c r="B66" s="22" t="s">
        <v>21</v>
      </c>
      <c r="C66" s="418" t="s">
        <v>29</v>
      </c>
      <c r="D66" s="419"/>
      <c r="E66" s="1012"/>
      <c r="F66" s="1012"/>
      <c r="G66" s="1012"/>
      <c r="H66" s="1012"/>
      <c r="I66" s="1012"/>
      <c r="J66" s="1012"/>
      <c r="K66" s="1469"/>
      <c r="L66" s="1469"/>
      <c r="M66" s="1470"/>
      <c r="N66" s="421"/>
      <c r="O66" s="274"/>
      <c r="P66" s="274"/>
      <c r="Q66" s="274"/>
      <c r="R66" s="274"/>
      <c r="S66" s="274"/>
      <c r="T66" s="274"/>
    </row>
    <row r="67" spans="1:20" s="268" customFormat="1" ht="15" customHeight="1" x14ac:dyDescent="0.2">
      <c r="A67" s="41" t="s">
        <v>7</v>
      </c>
      <c r="B67" s="23" t="s">
        <v>21</v>
      </c>
      <c r="C67" s="278" t="s">
        <v>7</v>
      </c>
      <c r="D67" s="1378" t="s">
        <v>30</v>
      </c>
      <c r="E67" s="308" t="s">
        <v>85</v>
      </c>
      <c r="F67" s="123" t="s">
        <v>12</v>
      </c>
      <c r="G67" s="159">
        <v>785.6</v>
      </c>
      <c r="H67" s="109">
        <v>785.6</v>
      </c>
      <c r="I67" s="299">
        <v>785.6</v>
      </c>
      <c r="J67" s="470" t="s">
        <v>86</v>
      </c>
      <c r="K67" s="526" t="s">
        <v>99</v>
      </c>
      <c r="L67" s="482" t="s">
        <v>99</v>
      </c>
      <c r="M67" s="460" t="s">
        <v>99</v>
      </c>
      <c r="N67" s="422"/>
      <c r="O67" s="274"/>
      <c r="P67" s="274"/>
      <c r="Q67" s="274"/>
      <c r="R67" s="274"/>
      <c r="S67" s="274"/>
      <c r="T67" s="274"/>
    </row>
    <row r="68" spans="1:20" s="268" customFormat="1" ht="15" customHeight="1" x14ac:dyDescent="0.2">
      <c r="A68" s="280"/>
      <c r="B68" s="277"/>
      <c r="C68" s="278"/>
      <c r="D68" s="1378"/>
      <c r="E68" s="308" t="s">
        <v>143</v>
      </c>
      <c r="F68" s="146" t="s">
        <v>31</v>
      </c>
      <c r="G68" s="427">
        <v>677.8</v>
      </c>
      <c r="H68" s="110">
        <v>723.8</v>
      </c>
      <c r="I68" s="428">
        <v>777.8</v>
      </c>
      <c r="J68" s="1269" t="s">
        <v>82</v>
      </c>
      <c r="K68" s="528" t="s">
        <v>135</v>
      </c>
      <c r="L68" s="1001" t="s">
        <v>135</v>
      </c>
      <c r="M68" s="205" t="s">
        <v>135</v>
      </c>
      <c r="N68" s="364"/>
      <c r="O68" s="100"/>
      <c r="P68" s="274"/>
      <c r="Q68" s="274"/>
      <c r="R68" s="274"/>
      <c r="S68" s="274"/>
      <c r="T68" s="274"/>
    </row>
    <row r="69" spans="1:20" s="268" customFormat="1" ht="36" customHeight="1" x14ac:dyDescent="0.2">
      <c r="A69" s="280"/>
      <c r="B69" s="277"/>
      <c r="C69" s="278"/>
      <c r="D69" s="1378"/>
      <c r="E69" s="308" t="s">
        <v>133</v>
      </c>
      <c r="F69" s="146" t="s">
        <v>26</v>
      </c>
      <c r="G69" s="1052">
        <v>15.4</v>
      </c>
      <c r="H69" s="1030">
        <v>17.399999999999999</v>
      </c>
      <c r="I69" s="410">
        <v>19.7</v>
      </c>
      <c r="J69" s="1249"/>
      <c r="K69" s="974"/>
      <c r="L69" s="962"/>
      <c r="M69" s="969"/>
      <c r="N69" s="364"/>
      <c r="O69" s="274"/>
      <c r="P69" s="274"/>
      <c r="Q69" s="274"/>
      <c r="R69" s="274"/>
      <c r="S69" s="274"/>
      <c r="T69" s="274"/>
    </row>
    <row r="70" spans="1:20" s="268" customFormat="1" ht="28.5" customHeight="1" x14ac:dyDescent="0.2">
      <c r="A70" s="280"/>
      <c r="B70" s="277"/>
      <c r="C70" s="278"/>
      <c r="D70" s="934"/>
      <c r="E70" s="308"/>
      <c r="F70" s="1220"/>
      <c r="G70" s="1038"/>
      <c r="H70" s="1032"/>
      <c r="I70" s="1034"/>
      <c r="J70" s="458" t="s">
        <v>54</v>
      </c>
      <c r="K70" s="527" t="s">
        <v>136</v>
      </c>
      <c r="L70" s="483" t="s">
        <v>137</v>
      </c>
      <c r="M70" s="461" t="s">
        <v>174</v>
      </c>
      <c r="N70" s="363"/>
      <c r="O70" s="274"/>
      <c r="P70" s="274"/>
      <c r="Q70" s="274"/>
      <c r="R70" s="274"/>
      <c r="S70" s="274"/>
      <c r="T70" s="274"/>
    </row>
    <row r="71" spans="1:20" s="268" customFormat="1" ht="21" customHeight="1" x14ac:dyDescent="0.2">
      <c r="A71" s="280"/>
      <c r="B71" s="277"/>
      <c r="C71" s="278"/>
      <c r="D71" s="289"/>
      <c r="E71" s="251"/>
      <c r="F71" s="1209"/>
      <c r="G71" s="979"/>
      <c r="H71" s="989"/>
      <c r="I71" s="992"/>
      <c r="J71" s="1256" t="s">
        <v>115</v>
      </c>
      <c r="K71" s="530" t="s">
        <v>60</v>
      </c>
      <c r="L71" s="965" t="s">
        <v>60</v>
      </c>
      <c r="M71" s="462" t="s">
        <v>60</v>
      </c>
      <c r="N71" s="363"/>
      <c r="O71" s="274"/>
      <c r="P71" s="274"/>
      <c r="Q71" s="274"/>
      <c r="R71" s="274"/>
      <c r="S71" s="274"/>
      <c r="T71" s="274"/>
    </row>
    <row r="72" spans="1:20" s="268" customFormat="1" ht="15" customHeight="1" thickBot="1" x14ac:dyDescent="0.25">
      <c r="A72" s="280"/>
      <c r="B72" s="277"/>
      <c r="C72" s="278"/>
      <c r="D72" s="289"/>
      <c r="E72" s="251"/>
      <c r="F72" s="300" t="s">
        <v>20</v>
      </c>
      <c r="G72" s="409">
        <f>SUM(G67:G71)</f>
        <v>1478.8000000000002</v>
      </c>
      <c r="H72" s="73">
        <f>SUM(H67:H71)</f>
        <v>1526.8000000000002</v>
      </c>
      <c r="I72" s="72">
        <f>SUM(I67:I71)</f>
        <v>1583.1000000000001</v>
      </c>
      <c r="J72" s="1257"/>
      <c r="K72" s="530"/>
      <c r="L72" s="965"/>
      <c r="M72" s="462"/>
      <c r="N72" s="363"/>
      <c r="O72" s="274"/>
      <c r="P72" s="274"/>
      <c r="Q72" s="274"/>
      <c r="R72" s="274"/>
      <c r="S72" s="274"/>
      <c r="T72" s="274"/>
    </row>
    <row r="73" spans="1:20" s="268" customFormat="1" ht="26.25" customHeight="1" x14ac:dyDescent="0.2">
      <c r="A73" s="281" t="s">
        <v>7</v>
      </c>
      <c r="B73" s="270" t="s">
        <v>21</v>
      </c>
      <c r="C73" s="275" t="s">
        <v>21</v>
      </c>
      <c r="D73" s="1377" t="s">
        <v>55</v>
      </c>
      <c r="E73" s="306" t="s">
        <v>143</v>
      </c>
      <c r="F73" s="301" t="s">
        <v>26</v>
      </c>
      <c r="G73" s="346">
        <v>16.5</v>
      </c>
      <c r="H73" s="988">
        <v>18</v>
      </c>
      <c r="I73" s="346">
        <v>19.5</v>
      </c>
      <c r="J73" s="175" t="s">
        <v>56</v>
      </c>
      <c r="K73" s="526" t="s">
        <v>99</v>
      </c>
      <c r="L73" s="482" t="s">
        <v>99</v>
      </c>
      <c r="M73" s="463" t="s">
        <v>99</v>
      </c>
      <c r="N73" s="363"/>
      <c r="O73" s="274"/>
      <c r="P73" s="274"/>
      <c r="Q73" s="274"/>
      <c r="R73" s="274"/>
      <c r="S73" s="274"/>
      <c r="T73" s="274"/>
    </row>
    <row r="74" spans="1:20" s="268" customFormat="1" ht="23.25" customHeight="1" x14ac:dyDescent="0.2">
      <c r="A74" s="282"/>
      <c r="B74" s="271"/>
      <c r="C74" s="279"/>
      <c r="D74" s="1378"/>
      <c r="E74" s="308" t="s">
        <v>133</v>
      </c>
      <c r="F74" s="1021"/>
      <c r="G74" s="346"/>
      <c r="H74" s="988"/>
      <c r="I74" s="346"/>
      <c r="J74" s="1276" t="s">
        <v>80</v>
      </c>
      <c r="K74" s="1458" t="s">
        <v>175</v>
      </c>
      <c r="L74" s="1461" t="s">
        <v>175</v>
      </c>
      <c r="M74" s="1420" t="s">
        <v>175</v>
      </c>
      <c r="N74" s="363"/>
      <c r="O74" s="274"/>
      <c r="P74" s="274"/>
      <c r="Q74" s="274"/>
      <c r="R74" s="274"/>
      <c r="S74" s="274"/>
      <c r="T74" s="274"/>
    </row>
    <row r="75" spans="1:20" s="268" customFormat="1" ht="15" customHeight="1" thickBot="1" x14ac:dyDescent="0.25">
      <c r="A75" s="283"/>
      <c r="B75" s="269"/>
      <c r="C75" s="276"/>
      <c r="D75" s="1411"/>
      <c r="E75" s="307"/>
      <c r="F75" s="300" t="s">
        <v>20</v>
      </c>
      <c r="G75" s="409">
        <f>SUM(G73:G73)</f>
        <v>16.5</v>
      </c>
      <c r="H75" s="73">
        <f>SUM(H73:H73)</f>
        <v>18</v>
      </c>
      <c r="I75" s="72">
        <f>SUM(I73:I73)</f>
        <v>19.5</v>
      </c>
      <c r="J75" s="1278"/>
      <c r="K75" s="1460"/>
      <c r="L75" s="1463"/>
      <c r="M75" s="1422"/>
      <c r="N75" s="363"/>
      <c r="O75" s="274"/>
      <c r="P75" s="274"/>
      <c r="Q75" s="274"/>
      <c r="R75" s="274"/>
      <c r="S75" s="274"/>
      <c r="T75" s="274"/>
    </row>
    <row r="76" spans="1:20" s="268" customFormat="1" ht="17.25" customHeight="1" x14ac:dyDescent="0.2">
      <c r="A76" s="281" t="s">
        <v>7</v>
      </c>
      <c r="B76" s="270" t="s">
        <v>21</v>
      </c>
      <c r="C76" s="275" t="s">
        <v>25</v>
      </c>
      <c r="D76" s="1232" t="s">
        <v>61</v>
      </c>
      <c r="E76" s="252" t="s">
        <v>133</v>
      </c>
      <c r="F76" s="1191" t="s">
        <v>12</v>
      </c>
      <c r="G76" s="1187">
        <v>12</v>
      </c>
      <c r="H76" s="1258">
        <v>15</v>
      </c>
      <c r="I76" s="1259">
        <v>15</v>
      </c>
      <c r="J76" s="472" t="s">
        <v>87</v>
      </c>
      <c r="K76" s="531">
        <v>1</v>
      </c>
      <c r="L76" s="484">
        <v>1</v>
      </c>
      <c r="M76" s="464">
        <v>1</v>
      </c>
      <c r="N76" s="365"/>
      <c r="O76" s="274"/>
      <c r="P76" s="274"/>
      <c r="Q76" s="274"/>
      <c r="R76" s="274"/>
      <c r="S76" s="274"/>
      <c r="T76" s="274"/>
    </row>
    <row r="77" spans="1:20" s="268" customFormat="1" ht="9" customHeight="1" x14ac:dyDescent="0.2">
      <c r="A77" s="282"/>
      <c r="B77" s="271"/>
      <c r="C77" s="279"/>
      <c r="D77" s="1233"/>
      <c r="E77" s="253"/>
      <c r="F77" s="1192"/>
      <c r="G77" s="1188"/>
      <c r="H77" s="1184"/>
      <c r="I77" s="1260"/>
      <c r="J77" s="1254" t="s">
        <v>146</v>
      </c>
      <c r="K77" s="1244">
        <v>1</v>
      </c>
      <c r="L77" s="1246">
        <v>1</v>
      </c>
      <c r="M77" s="1453">
        <v>1</v>
      </c>
      <c r="N77" s="365"/>
      <c r="O77" s="274"/>
      <c r="P77" s="274"/>
      <c r="Q77" s="274"/>
      <c r="R77" s="274"/>
      <c r="S77" s="274"/>
      <c r="T77" s="274"/>
    </row>
    <row r="78" spans="1:20" s="268" customFormat="1" ht="15.75" customHeight="1" thickBot="1" x14ac:dyDescent="0.25">
      <c r="A78" s="283"/>
      <c r="B78" s="269"/>
      <c r="C78" s="276"/>
      <c r="D78" s="1201"/>
      <c r="E78" s="254"/>
      <c r="F78" s="300" t="s">
        <v>20</v>
      </c>
      <c r="G78" s="409">
        <f t="shared" ref="G78:I78" si="0">SUM(G76)</f>
        <v>12</v>
      </c>
      <c r="H78" s="73">
        <f t="shared" si="0"/>
        <v>15</v>
      </c>
      <c r="I78" s="72">
        <f t="shared" si="0"/>
        <v>15</v>
      </c>
      <c r="J78" s="1255"/>
      <c r="K78" s="1245"/>
      <c r="L78" s="1247"/>
      <c r="M78" s="1454"/>
      <c r="N78" s="365"/>
      <c r="O78" s="274"/>
      <c r="P78" s="274"/>
      <c r="Q78" s="274"/>
      <c r="R78" s="274"/>
      <c r="S78" s="274"/>
      <c r="T78" s="274"/>
    </row>
    <row r="79" spans="1:20" s="268" customFormat="1" ht="15" customHeight="1" x14ac:dyDescent="0.2">
      <c r="A79" s="281" t="s">
        <v>7</v>
      </c>
      <c r="B79" s="270" t="s">
        <v>21</v>
      </c>
      <c r="C79" s="275" t="s">
        <v>27</v>
      </c>
      <c r="D79" s="1232" t="s">
        <v>75</v>
      </c>
      <c r="E79" s="252" t="s">
        <v>133</v>
      </c>
      <c r="F79" s="1191" t="s">
        <v>58</v>
      </c>
      <c r="G79" s="1225">
        <v>3.6</v>
      </c>
      <c r="H79" s="1258"/>
      <c r="I79" s="1259"/>
      <c r="J79" s="1408" t="s">
        <v>145</v>
      </c>
      <c r="K79" s="532">
        <v>5</v>
      </c>
      <c r="L79" s="485"/>
      <c r="M79" s="465"/>
      <c r="N79" s="365"/>
      <c r="O79" s="274"/>
      <c r="P79" s="274"/>
      <c r="Q79" s="274"/>
      <c r="R79" s="274"/>
      <c r="S79" s="274"/>
      <c r="T79" s="274"/>
    </row>
    <row r="80" spans="1:20" s="268" customFormat="1" ht="15" customHeight="1" x14ac:dyDescent="0.2">
      <c r="A80" s="282"/>
      <c r="B80" s="271"/>
      <c r="C80" s="279"/>
      <c r="D80" s="1233"/>
      <c r="E80" s="255"/>
      <c r="F80" s="1221"/>
      <c r="G80" s="1226"/>
      <c r="H80" s="1407"/>
      <c r="I80" s="1426"/>
      <c r="J80" s="1409"/>
      <c r="K80" s="533"/>
      <c r="L80" s="486"/>
      <c r="M80" s="466"/>
      <c r="N80" s="365"/>
      <c r="O80" s="274"/>
      <c r="P80" s="274"/>
      <c r="Q80" s="274"/>
      <c r="R80" s="274"/>
      <c r="S80" s="274"/>
      <c r="T80" s="274"/>
    </row>
    <row r="81" spans="1:20" s="268" customFormat="1" ht="13.5" customHeight="1" x14ac:dyDescent="0.2">
      <c r="A81" s="282"/>
      <c r="B81" s="271"/>
      <c r="C81" s="279"/>
      <c r="D81" s="1233"/>
      <c r="E81" s="255"/>
      <c r="F81" s="1192"/>
      <c r="G81" s="1227"/>
      <c r="H81" s="1184"/>
      <c r="I81" s="1260"/>
      <c r="J81" s="473"/>
      <c r="K81" s="533"/>
      <c r="L81" s="486"/>
      <c r="M81" s="466"/>
      <c r="N81" s="365"/>
      <c r="O81" s="274"/>
      <c r="P81" s="274"/>
      <c r="Q81" s="274"/>
      <c r="R81" s="274"/>
      <c r="S81" s="274"/>
      <c r="T81" s="274"/>
    </row>
    <row r="82" spans="1:20" s="268" customFormat="1" ht="15" customHeight="1" thickBot="1" x14ac:dyDescent="0.25">
      <c r="A82" s="283"/>
      <c r="B82" s="269"/>
      <c r="C82" s="276"/>
      <c r="D82" s="1201"/>
      <c r="E82" s="256"/>
      <c r="F82" s="300" t="s">
        <v>20</v>
      </c>
      <c r="G82" s="409">
        <f>SUM(G79:G81)</f>
        <v>3.6</v>
      </c>
      <c r="H82" s="73">
        <f>SUM(H79:H81)</f>
        <v>0</v>
      </c>
      <c r="I82" s="72">
        <f>SUM(I79:I81)</f>
        <v>0</v>
      </c>
      <c r="J82" s="474"/>
      <c r="K82" s="983"/>
      <c r="L82" s="961"/>
      <c r="M82" s="1009"/>
      <c r="N82" s="365"/>
      <c r="O82" s="274"/>
      <c r="P82" s="274"/>
      <c r="Q82" s="291"/>
      <c r="R82" s="274"/>
      <c r="S82" s="274"/>
      <c r="T82" s="274"/>
    </row>
    <row r="83" spans="1:20" s="268" customFormat="1" ht="12.75" customHeight="1" x14ac:dyDescent="0.2">
      <c r="A83" s="281" t="s">
        <v>7</v>
      </c>
      <c r="B83" s="270" t="s">
        <v>21</v>
      </c>
      <c r="C83" s="275" t="s">
        <v>37</v>
      </c>
      <c r="D83" s="1439" t="s">
        <v>74</v>
      </c>
      <c r="E83" s="252" t="s">
        <v>133</v>
      </c>
      <c r="F83" s="1191"/>
      <c r="G83" s="1187"/>
      <c r="H83" s="1189"/>
      <c r="I83" s="1425"/>
      <c r="J83" s="1473"/>
      <c r="K83" s="1174"/>
      <c r="L83" s="1176"/>
      <c r="M83" s="1129"/>
      <c r="N83" s="364"/>
      <c r="O83" s="274"/>
      <c r="P83" s="274"/>
      <c r="Q83" s="274"/>
      <c r="R83" s="274"/>
      <c r="S83" s="274"/>
      <c r="T83" s="274"/>
    </row>
    <row r="84" spans="1:20" s="268" customFormat="1" ht="15.75" customHeight="1" x14ac:dyDescent="0.2">
      <c r="A84" s="282"/>
      <c r="B84" s="271"/>
      <c r="C84" s="279"/>
      <c r="D84" s="1440"/>
      <c r="E84" s="253" t="s">
        <v>143</v>
      </c>
      <c r="F84" s="1192"/>
      <c r="G84" s="1188"/>
      <c r="H84" s="1190"/>
      <c r="I84" s="1295"/>
      <c r="J84" s="1476"/>
      <c r="K84" s="1175"/>
      <c r="L84" s="1177"/>
      <c r="M84" s="1130"/>
      <c r="N84" s="364"/>
      <c r="O84" s="274"/>
      <c r="P84" s="274"/>
      <c r="Q84" s="274"/>
      <c r="R84" s="274"/>
      <c r="S84" s="274"/>
      <c r="T84" s="274"/>
    </row>
    <row r="85" spans="1:20" s="268" customFormat="1" ht="20.25" customHeight="1" x14ac:dyDescent="0.2">
      <c r="A85" s="282"/>
      <c r="B85" s="271"/>
      <c r="C85" s="279"/>
      <c r="D85" s="1441" t="s">
        <v>73</v>
      </c>
      <c r="E85" s="257"/>
      <c r="F85" s="292" t="s">
        <v>12</v>
      </c>
      <c r="G85" s="1049">
        <v>15</v>
      </c>
      <c r="H85" s="1041">
        <v>15</v>
      </c>
      <c r="I85" s="1031">
        <v>15</v>
      </c>
      <c r="J85" s="475" t="s">
        <v>148</v>
      </c>
      <c r="K85" s="549" t="s">
        <v>176</v>
      </c>
      <c r="L85" s="199" t="s">
        <v>176</v>
      </c>
      <c r="M85" s="211" t="s">
        <v>176</v>
      </c>
      <c r="N85" s="364"/>
      <c r="O85" s="274"/>
      <c r="P85" s="274"/>
      <c r="Q85" s="274"/>
      <c r="R85" s="274"/>
      <c r="S85" s="274"/>
      <c r="T85" s="274"/>
    </row>
    <row r="86" spans="1:20" s="268" customFormat="1" ht="45" customHeight="1" x14ac:dyDescent="0.2">
      <c r="A86" s="282"/>
      <c r="B86" s="271"/>
      <c r="C86" s="279"/>
      <c r="D86" s="1442"/>
      <c r="E86" s="257"/>
      <c r="F86" s="1037"/>
      <c r="G86" s="1050"/>
      <c r="H86" s="114"/>
      <c r="I86" s="1051"/>
      <c r="J86" s="672"/>
      <c r="K86" s="957"/>
      <c r="L86" s="962"/>
      <c r="M86" s="963"/>
      <c r="N86" s="364"/>
      <c r="O86" s="274"/>
      <c r="P86" s="274"/>
      <c r="Q86" s="274"/>
      <c r="R86" s="274"/>
      <c r="S86" s="274"/>
      <c r="T86" s="274"/>
    </row>
    <row r="87" spans="1:20" s="268" customFormat="1" ht="23.25" customHeight="1" x14ac:dyDescent="0.2">
      <c r="A87" s="282"/>
      <c r="B87" s="271"/>
      <c r="C87" s="279"/>
      <c r="D87" s="1200" t="s">
        <v>62</v>
      </c>
      <c r="E87" s="257"/>
      <c r="F87" s="147" t="s">
        <v>23</v>
      </c>
      <c r="G87" s="105">
        <v>8.1999999999999993</v>
      </c>
      <c r="H87" s="106">
        <v>8.3000000000000007</v>
      </c>
      <c r="I87" s="107">
        <v>8.3000000000000007</v>
      </c>
      <c r="J87" s="1276" t="s">
        <v>71</v>
      </c>
      <c r="K87" s="528" t="s">
        <v>177</v>
      </c>
      <c r="L87" s="1001" t="s">
        <v>178</v>
      </c>
      <c r="M87" s="205" t="s">
        <v>178</v>
      </c>
      <c r="N87" s="364"/>
      <c r="O87" s="274"/>
      <c r="P87" s="274"/>
      <c r="Q87" s="274"/>
      <c r="R87" s="274"/>
      <c r="S87" s="274"/>
      <c r="T87" s="274"/>
    </row>
    <row r="88" spans="1:20" s="268" customFormat="1" ht="15" customHeight="1" thickBot="1" x14ac:dyDescent="0.25">
      <c r="A88" s="283"/>
      <c r="B88" s="269"/>
      <c r="C88" s="276"/>
      <c r="D88" s="1201"/>
      <c r="E88" s="256"/>
      <c r="F88" s="300" t="s">
        <v>20</v>
      </c>
      <c r="G88" s="409">
        <f>SUM(G85:G87)</f>
        <v>23.2</v>
      </c>
      <c r="H88" s="73">
        <f>SUM(H85:H87)</f>
        <v>23.3</v>
      </c>
      <c r="I88" s="72">
        <f>SUM(I85:I87)</f>
        <v>23.3</v>
      </c>
      <c r="J88" s="1278"/>
      <c r="K88" s="535"/>
      <c r="L88" s="958"/>
      <c r="M88" s="468"/>
      <c r="N88" s="363"/>
      <c r="O88" s="136"/>
      <c r="P88" s="274"/>
      <c r="Q88" s="274"/>
      <c r="R88" s="274"/>
      <c r="S88" s="274"/>
      <c r="T88" s="274"/>
    </row>
    <row r="89" spans="1:20" s="268" customFormat="1" ht="27" customHeight="1" x14ac:dyDescent="0.2">
      <c r="A89" s="281" t="s">
        <v>7</v>
      </c>
      <c r="B89" s="270" t="s">
        <v>21</v>
      </c>
      <c r="C89" s="275" t="s">
        <v>38</v>
      </c>
      <c r="D89" s="174" t="s">
        <v>139</v>
      </c>
      <c r="E89" s="568" t="s">
        <v>143</v>
      </c>
      <c r="F89" s="1036" t="s">
        <v>12</v>
      </c>
      <c r="G89" s="1053">
        <v>103.7</v>
      </c>
      <c r="H89" s="1042">
        <v>153.69999999999999</v>
      </c>
      <c r="I89" s="1029">
        <v>160.4</v>
      </c>
      <c r="J89" s="472"/>
      <c r="K89" s="526"/>
      <c r="L89" s="482"/>
      <c r="M89" s="463"/>
      <c r="N89" s="363"/>
      <c r="O89" s="136"/>
      <c r="P89" s="291"/>
      <c r="Q89" s="274"/>
      <c r="R89" s="274"/>
      <c r="S89" s="274"/>
      <c r="T89" s="274"/>
    </row>
    <row r="90" spans="1:20" s="268" customFormat="1" ht="39.75" customHeight="1" x14ac:dyDescent="0.2">
      <c r="A90" s="282"/>
      <c r="B90" s="271"/>
      <c r="C90" s="279"/>
      <c r="D90" s="935" t="s">
        <v>140</v>
      </c>
      <c r="E90" s="569" t="s">
        <v>133</v>
      </c>
      <c r="F90" s="1055" t="s">
        <v>217</v>
      </c>
      <c r="G90" s="1061">
        <v>53.3</v>
      </c>
      <c r="H90" s="1063">
        <v>53.3</v>
      </c>
      <c r="I90" s="1060">
        <v>60</v>
      </c>
      <c r="J90" s="476" t="s">
        <v>149</v>
      </c>
      <c r="K90" s="536" t="s">
        <v>32</v>
      </c>
      <c r="L90" s="966" t="s">
        <v>32</v>
      </c>
      <c r="M90" s="460" t="s">
        <v>32</v>
      </c>
      <c r="N90" s="363"/>
      <c r="O90" s="136"/>
      <c r="P90" s="274"/>
      <c r="Q90" s="274"/>
      <c r="R90" s="274"/>
      <c r="S90" s="274"/>
      <c r="T90" s="274"/>
    </row>
    <row r="91" spans="1:20" s="268" customFormat="1" ht="29.25" customHeight="1" x14ac:dyDescent="0.2">
      <c r="A91" s="282"/>
      <c r="B91" s="271"/>
      <c r="C91" s="279"/>
      <c r="D91" s="935" t="s">
        <v>141</v>
      </c>
      <c r="E91" s="635" t="s">
        <v>133</v>
      </c>
      <c r="F91" s="1055" t="s">
        <v>217</v>
      </c>
      <c r="G91" s="1062">
        <v>50.4</v>
      </c>
      <c r="H91" s="1064">
        <v>50.4</v>
      </c>
      <c r="I91" s="1059">
        <v>50.4</v>
      </c>
      <c r="J91" s="473" t="s">
        <v>155</v>
      </c>
      <c r="K91" s="841" t="s">
        <v>60</v>
      </c>
      <c r="L91" s="842" t="s">
        <v>60</v>
      </c>
      <c r="M91" s="843" t="s">
        <v>60</v>
      </c>
      <c r="N91" s="1486"/>
      <c r="O91" s="274"/>
      <c r="P91" s="274"/>
      <c r="Q91" s="274"/>
      <c r="R91" s="274"/>
      <c r="S91" s="274"/>
      <c r="T91" s="274"/>
    </row>
    <row r="92" spans="1:20" s="268" customFormat="1" ht="32.25" customHeight="1" x14ac:dyDescent="0.2">
      <c r="A92" s="282"/>
      <c r="B92" s="271"/>
      <c r="C92" s="279"/>
      <c r="D92" s="1441" t="s">
        <v>180</v>
      </c>
      <c r="E92" s="253" t="s">
        <v>133</v>
      </c>
      <c r="F92" s="1054" t="s">
        <v>217</v>
      </c>
      <c r="G92" s="1056"/>
      <c r="H92" s="1057">
        <f>100-50</f>
        <v>50</v>
      </c>
      <c r="I92" s="1058">
        <f>100-50</f>
        <v>50</v>
      </c>
      <c r="J92" s="1276" t="s">
        <v>181</v>
      </c>
      <c r="K92" s="528"/>
      <c r="L92" s="1001" t="s">
        <v>202</v>
      </c>
      <c r="M92" s="205" t="s">
        <v>202</v>
      </c>
      <c r="N92" s="1486"/>
      <c r="O92" s="274"/>
      <c r="P92" s="274"/>
      <c r="Q92" s="274"/>
      <c r="R92" s="274"/>
      <c r="S92" s="274"/>
      <c r="T92" s="274"/>
    </row>
    <row r="93" spans="1:20" s="268" customFormat="1" ht="15" customHeight="1" thickBot="1" x14ac:dyDescent="0.25">
      <c r="A93" s="282"/>
      <c r="B93" s="271"/>
      <c r="C93" s="30"/>
      <c r="D93" s="1411"/>
      <c r="E93" s="257"/>
      <c r="F93" s="300" t="s">
        <v>20</v>
      </c>
      <c r="G93" s="409">
        <f>G89</f>
        <v>103.7</v>
      </c>
      <c r="H93" s="73">
        <f>H89</f>
        <v>153.69999999999999</v>
      </c>
      <c r="I93" s="72">
        <f>I89</f>
        <v>160.4</v>
      </c>
      <c r="J93" s="1278"/>
      <c r="K93" s="1002"/>
      <c r="L93" s="940"/>
      <c r="M93" s="469"/>
      <c r="N93" s="366"/>
      <c r="O93" s="274"/>
      <c r="P93" s="274"/>
      <c r="Q93" s="274"/>
      <c r="R93" s="274"/>
      <c r="S93" s="274"/>
      <c r="T93" s="274"/>
    </row>
    <row r="94" spans="1:20" s="268" customFormat="1" ht="15" customHeight="1" x14ac:dyDescent="0.2">
      <c r="A94" s="281" t="s">
        <v>7</v>
      </c>
      <c r="B94" s="270" t="s">
        <v>21</v>
      </c>
      <c r="C94" s="275" t="s">
        <v>11</v>
      </c>
      <c r="D94" s="1232" t="s">
        <v>233</v>
      </c>
      <c r="E94" s="252" t="s">
        <v>142</v>
      </c>
      <c r="F94" s="980" t="s">
        <v>12</v>
      </c>
      <c r="G94" s="34">
        <v>40</v>
      </c>
      <c r="H94" s="388"/>
      <c r="I94" s="630"/>
      <c r="J94" s="1447" t="s">
        <v>179</v>
      </c>
      <c r="K94" s="1433">
        <v>1</v>
      </c>
      <c r="L94" s="1436"/>
      <c r="M94" s="1429"/>
      <c r="N94" s="366"/>
      <c r="O94" s="274"/>
      <c r="P94" s="274"/>
      <c r="Q94" s="274"/>
      <c r="R94" s="274"/>
      <c r="S94" s="274"/>
      <c r="T94" s="274"/>
    </row>
    <row r="95" spans="1:20" s="268" customFormat="1" ht="16.5" customHeight="1" x14ac:dyDescent="0.2">
      <c r="A95" s="282"/>
      <c r="B95" s="271"/>
      <c r="C95" s="279"/>
      <c r="D95" s="1233"/>
      <c r="E95" s="253"/>
      <c r="F95" s="50"/>
      <c r="G95" s="976"/>
      <c r="H95" s="970"/>
      <c r="I95" s="440"/>
      <c r="J95" s="1277"/>
      <c r="K95" s="1434"/>
      <c r="L95" s="1437"/>
      <c r="M95" s="1430"/>
      <c r="N95" s="366"/>
      <c r="O95" s="274"/>
      <c r="P95" s="274"/>
      <c r="Q95" s="274"/>
      <c r="R95" s="274"/>
      <c r="S95" s="274"/>
      <c r="T95" s="274"/>
    </row>
    <row r="96" spans="1:20" s="268" customFormat="1" ht="15" customHeight="1" thickBot="1" x14ac:dyDescent="0.25">
      <c r="A96" s="282"/>
      <c r="B96" s="271"/>
      <c r="C96" s="279"/>
      <c r="D96" s="1233"/>
      <c r="E96" s="258"/>
      <c r="F96" s="300" t="s">
        <v>20</v>
      </c>
      <c r="G96" s="417">
        <f>SUM(G94:G95)</f>
        <v>40</v>
      </c>
      <c r="H96" s="348">
        <f>SUM(H94:H95)</f>
        <v>0</v>
      </c>
      <c r="I96" s="349">
        <f>SUM(I94:I95)</f>
        <v>0</v>
      </c>
      <c r="J96" s="1278"/>
      <c r="K96" s="1435"/>
      <c r="L96" s="1438"/>
      <c r="M96" s="1430"/>
      <c r="N96" s="366"/>
      <c r="O96" s="274"/>
      <c r="P96" s="274"/>
      <c r="Q96" s="274"/>
      <c r="R96" s="274"/>
      <c r="S96" s="274"/>
      <c r="T96" s="274"/>
    </row>
    <row r="97" spans="1:23" s="268" customFormat="1" ht="15.75" customHeight="1" thickBot="1" x14ac:dyDescent="0.25">
      <c r="A97" s="45" t="s">
        <v>7</v>
      </c>
      <c r="B97" s="4" t="s">
        <v>21</v>
      </c>
      <c r="C97" s="1341" t="s">
        <v>28</v>
      </c>
      <c r="D97" s="1342"/>
      <c r="E97" s="1342"/>
      <c r="F97" s="1342"/>
      <c r="G97" s="430">
        <f>+G93+G78+G75+G72+G88+G82+G96</f>
        <v>1677.8000000000002</v>
      </c>
      <c r="H97" s="103">
        <f>+H93+H78+H75+H72+H88+H82+H96</f>
        <v>1736.8000000000002</v>
      </c>
      <c r="I97" s="448">
        <f>+I93+I78+I75+I72+I88+I82+I96</f>
        <v>1801.3000000000002</v>
      </c>
      <c r="J97" s="1487"/>
      <c r="K97" s="1487"/>
      <c r="L97" s="1487"/>
      <c r="M97" s="1488"/>
      <c r="N97" s="402"/>
      <c r="O97" s="274"/>
      <c r="P97" s="291"/>
      <c r="Q97" s="274"/>
      <c r="R97" s="274"/>
      <c r="S97" s="274"/>
      <c r="T97" s="274"/>
    </row>
    <row r="98" spans="1:23" s="268" customFormat="1" ht="13.5" customHeight="1" thickBot="1" x14ac:dyDescent="0.25">
      <c r="A98" s="45" t="s">
        <v>7</v>
      </c>
      <c r="B98" s="4" t="s">
        <v>25</v>
      </c>
      <c r="C98" s="1197" t="s">
        <v>34</v>
      </c>
      <c r="D98" s="1198"/>
      <c r="E98" s="1198"/>
      <c r="F98" s="1198"/>
      <c r="G98" s="1198"/>
      <c r="H98" s="1198"/>
      <c r="I98" s="1198"/>
      <c r="J98" s="1198"/>
      <c r="K98" s="1198"/>
      <c r="L98" s="1198"/>
      <c r="M98" s="1199"/>
      <c r="N98" s="429"/>
      <c r="O98" s="274"/>
      <c r="P98" s="274"/>
      <c r="Q98" s="274"/>
      <c r="R98" s="274"/>
      <c r="S98" s="274"/>
      <c r="T98" s="274"/>
    </row>
    <row r="99" spans="1:23" s="268" customFormat="1" ht="13.5" customHeight="1" x14ac:dyDescent="0.2">
      <c r="A99" s="49" t="s">
        <v>7</v>
      </c>
      <c r="B99" s="36" t="s">
        <v>25</v>
      </c>
      <c r="C99" s="937" t="s">
        <v>7</v>
      </c>
      <c r="D99" s="1490" t="s">
        <v>93</v>
      </c>
      <c r="E99" s="144"/>
      <c r="F99" s="172" t="s">
        <v>12</v>
      </c>
      <c r="G99" s="434">
        <v>424.8</v>
      </c>
      <c r="H99" s="345">
        <v>3069.1</v>
      </c>
      <c r="I99" s="432">
        <v>997.7</v>
      </c>
      <c r="J99" s="984"/>
      <c r="K99" s="1027"/>
      <c r="L99" s="1018"/>
      <c r="M99" s="955"/>
      <c r="N99" s="420"/>
      <c r="O99" s="136"/>
      <c r="P99" s="274"/>
      <c r="Q99" s="274"/>
      <c r="R99" s="274"/>
      <c r="S99" s="274"/>
      <c r="T99" s="274"/>
    </row>
    <row r="100" spans="1:23" s="268" customFormat="1" ht="15" customHeight="1" x14ac:dyDescent="0.2">
      <c r="A100" s="939"/>
      <c r="B100" s="936"/>
      <c r="C100" s="1019"/>
      <c r="D100" s="1491"/>
      <c r="E100" s="144"/>
      <c r="F100" s="249" t="s">
        <v>65</v>
      </c>
      <c r="G100" s="1067">
        <v>200</v>
      </c>
      <c r="H100" s="154"/>
      <c r="I100" s="155"/>
      <c r="J100" s="1024"/>
      <c r="K100" s="1028"/>
      <c r="L100" s="1023"/>
      <c r="M100" s="1026"/>
      <c r="N100" s="420"/>
      <c r="O100" s="274"/>
      <c r="P100" s="274"/>
      <c r="Q100" s="274"/>
      <c r="R100" s="274"/>
      <c r="S100" s="274"/>
      <c r="T100" s="274"/>
    </row>
    <row r="101" spans="1:23" s="268" customFormat="1" ht="15" customHeight="1" x14ac:dyDescent="0.2">
      <c r="A101" s="939"/>
      <c r="B101" s="936"/>
      <c r="C101" s="1019"/>
      <c r="D101" s="1020"/>
      <c r="E101" s="144"/>
      <c r="F101" s="249" t="s">
        <v>68</v>
      </c>
      <c r="G101" s="1067">
        <v>3473.9</v>
      </c>
      <c r="H101" s="154"/>
      <c r="I101" s="155"/>
      <c r="J101" s="1024"/>
      <c r="K101" s="1028"/>
      <c r="L101" s="1023"/>
      <c r="M101" s="1025"/>
      <c r="N101" s="420"/>
      <c r="O101" s="274"/>
      <c r="P101" s="274"/>
      <c r="Q101" s="274"/>
      <c r="R101" s="274"/>
      <c r="S101" s="274"/>
      <c r="T101" s="274"/>
    </row>
    <row r="102" spans="1:23" s="268" customFormat="1" ht="13.5" customHeight="1" x14ac:dyDescent="0.2">
      <c r="A102" s="939"/>
      <c r="B102" s="936"/>
      <c r="C102" s="1019"/>
      <c r="D102" s="1020"/>
      <c r="E102" s="144"/>
      <c r="F102" s="249" t="s">
        <v>58</v>
      </c>
      <c r="G102" s="1067">
        <v>1200</v>
      </c>
      <c r="H102" s="154">
        <v>4480</v>
      </c>
      <c r="I102" s="155">
        <v>4728.6000000000004</v>
      </c>
      <c r="J102" s="1024"/>
      <c r="K102" s="1028"/>
      <c r="L102" s="1023"/>
      <c r="M102" s="1025"/>
      <c r="N102" s="420"/>
      <c r="O102" s="274"/>
      <c r="P102" s="274"/>
      <c r="Q102" s="274"/>
      <c r="R102" s="274"/>
      <c r="S102" s="274"/>
      <c r="T102" s="274"/>
    </row>
    <row r="103" spans="1:23" s="268" customFormat="1" ht="15.75" customHeight="1" x14ac:dyDescent="0.2">
      <c r="A103" s="939"/>
      <c r="B103" s="936"/>
      <c r="C103" s="1019"/>
      <c r="D103" s="1020"/>
      <c r="E103" s="144"/>
      <c r="F103" s="295" t="s">
        <v>36</v>
      </c>
      <c r="G103" s="1065">
        <v>56.7</v>
      </c>
      <c r="H103" s="108"/>
      <c r="I103" s="1066"/>
      <c r="J103" s="1024"/>
      <c r="K103" s="1028"/>
      <c r="L103" s="1023"/>
      <c r="M103" s="1025"/>
      <c r="N103" s="420"/>
      <c r="O103" s="274"/>
      <c r="P103" s="274"/>
      <c r="Q103" s="274"/>
      <c r="R103" s="274"/>
      <c r="S103" s="274"/>
      <c r="T103" s="274"/>
    </row>
    <row r="104" spans="1:23" s="268" customFormat="1" ht="12" customHeight="1" x14ac:dyDescent="0.2">
      <c r="A104" s="1113"/>
      <c r="B104" s="1116"/>
      <c r="C104" s="1119"/>
      <c r="D104" s="1481" t="s">
        <v>198</v>
      </c>
      <c r="E104" s="310" t="s">
        <v>85</v>
      </c>
      <c r="F104" s="1071" t="s">
        <v>217</v>
      </c>
      <c r="G104" s="1068"/>
      <c r="H104" s="1064">
        <f>1120+100</f>
        <v>1220</v>
      </c>
      <c r="I104" s="1060">
        <v>955</v>
      </c>
      <c r="J104" s="1281" t="s">
        <v>150</v>
      </c>
      <c r="K104" s="825">
        <v>10</v>
      </c>
      <c r="L104" s="216">
        <v>55</v>
      </c>
      <c r="M104" s="217">
        <v>100</v>
      </c>
      <c r="N104" s="367"/>
      <c r="O104" s="274"/>
      <c r="P104" s="274"/>
      <c r="Q104" s="274"/>
      <c r="R104" s="274"/>
      <c r="S104" s="274"/>
      <c r="T104" s="274"/>
    </row>
    <row r="105" spans="1:23" s="268" customFormat="1" ht="12" customHeight="1" x14ac:dyDescent="0.2">
      <c r="A105" s="1114"/>
      <c r="B105" s="1117"/>
      <c r="C105" s="1120"/>
      <c r="D105" s="1482"/>
      <c r="E105" s="308" t="s">
        <v>143</v>
      </c>
      <c r="F105" s="1071" t="s">
        <v>218</v>
      </c>
      <c r="G105" s="1062">
        <f>300-100</f>
        <v>200</v>
      </c>
      <c r="H105" s="1063"/>
      <c r="I105" s="1075"/>
      <c r="J105" s="1282"/>
      <c r="K105" s="826"/>
      <c r="L105" s="208"/>
      <c r="M105" s="209"/>
      <c r="N105" s="367"/>
      <c r="O105" s="274"/>
      <c r="P105" s="274"/>
      <c r="Q105" s="274"/>
      <c r="R105" s="274"/>
      <c r="S105" s="274"/>
      <c r="T105" s="274"/>
    </row>
    <row r="106" spans="1:23" s="268" customFormat="1" ht="18" customHeight="1" x14ac:dyDescent="0.2">
      <c r="A106" s="1114"/>
      <c r="B106" s="1117"/>
      <c r="C106" s="1120"/>
      <c r="D106" s="1482"/>
      <c r="E106" s="210" t="s">
        <v>159</v>
      </c>
      <c r="F106" s="1071" t="s">
        <v>219</v>
      </c>
      <c r="G106" s="1061">
        <v>1200</v>
      </c>
      <c r="H106" s="1063">
        <v>4480</v>
      </c>
      <c r="I106" s="1075">
        <v>4163.2</v>
      </c>
      <c r="J106" s="479"/>
      <c r="K106" s="826"/>
      <c r="L106" s="208"/>
      <c r="M106" s="209"/>
      <c r="N106" s="367"/>
      <c r="O106" s="274"/>
      <c r="P106" s="274"/>
      <c r="Q106" s="274"/>
      <c r="R106" s="274"/>
      <c r="S106" s="274"/>
      <c r="T106" s="274"/>
    </row>
    <row r="107" spans="1:23" s="274" customFormat="1" ht="17.25" customHeight="1" x14ac:dyDescent="0.2">
      <c r="A107" s="967"/>
      <c r="B107" s="968"/>
      <c r="C107" s="457"/>
      <c r="D107" s="1168" t="s">
        <v>213</v>
      </c>
      <c r="E107" s="308" t="s">
        <v>143</v>
      </c>
      <c r="F107" s="1069" t="s">
        <v>217</v>
      </c>
      <c r="G107" s="1062"/>
      <c r="H107" s="1064">
        <v>30</v>
      </c>
      <c r="I107" s="1076"/>
      <c r="J107" s="839" t="s">
        <v>116</v>
      </c>
      <c r="K107" s="998"/>
      <c r="L107" s="823">
        <v>1</v>
      </c>
      <c r="M107" s="840"/>
    </row>
    <row r="108" spans="1:23" s="274" customFormat="1" ht="12.75" customHeight="1" x14ac:dyDescent="0.2">
      <c r="A108" s="967"/>
      <c r="B108" s="968"/>
      <c r="C108" s="457"/>
      <c r="D108" s="1169"/>
      <c r="E108" s="872" t="s">
        <v>142</v>
      </c>
      <c r="F108" s="1072"/>
      <c r="G108" s="1074"/>
      <c r="H108" s="1077"/>
      <c r="I108" s="1078"/>
      <c r="J108" s="822"/>
      <c r="K108" s="804"/>
      <c r="L108" s="805"/>
      <c r="M108" s="806"/>
    </row>
    <row r="109" spans="1:23" s="268" customFormat="1" ht="12" customHeight="1" x14ac:dyDescent="0.2">
      <c r="A109" s="282"/>
      <c r="B109" s="271"/>
      <c r="C109" s="279"/>
      <c r="D109" s="1200" t="s">
        <v>105</v>
      </c>
      <c r="E109" s="310" t="s">
        <v>159</v>
      </c>
      <c r="F109" s="1070" t="s">
        <v>217</v>
      </c>
      <c r="G109" s="1073">
        <f>1548-1548+223.3</f>
        <v>223.3</v>
      </c>
      <c r="H109" s="1079">
        <v>1324.7</v>
      </c>
      <c r="I109" s="1080"/>
      <c r="J109" s="1276" t="s">
        <v>150</v>
      </c>
      <c r="K109" s="892" t="s">
        <v>106</v>
      </c>
      <c r="L109" s="199" t="s">
        <v>102</v>
      </c>
      <c r="M109" s="211"/>
      <c r="N109" s="364"/>
      <c r="O109" s="136"/>
      <c r="P109" s="274"/>
      <c r="Q109" s="274"/>
      <c r="R109" s="291"/>
      <c r="S109" s="274"/>
      <c r="T109" s="274"/>
      <c r="U109" s="274"/>
      <c r="V109" s="274"/>
      <c r="W109" s="274"/>
    </row>
    <row r="110" spans="1:23" s="268" customFormat="1" ht="12" customHeight="1" x14ac:dyDescent="0.2">
      <c r="A110" s="282"/>
      <c r="B110" s="271"/>
      <c r="C110" s="279"/>
      <c r="D110" s="1233"/>
      <c r="E110" s="260" t="s">
        <v>143</v>
      </c>
      <c r="F110" s="1070" t="s">
        <v>220</v>
      </c>
      <c r="G110" s="1062">
        <v>3473.9</v>
      </c>
      <c r="H110" s="1064"/>
      <c r="I110" s="1059"/>
      <c r="J110" s="1277"/>
      <c r="K110" s="828"/>
      <c r="L110" s="1001"/>
      <c r="M110" s="205"/>
      <c r="N110" s="364"/>
      <c r="O110" s="136"/>
      <c r="P110" s="274"/>
      <c r="Q110" s="274"/>
      <c r="R110" s="291"/>
      <c r="S110" s="274"/>
      <c r="T110" s="274"/>
      <c r="U110" s="274"/>
      <c r="V110" s="274"/>
      <c r="W110" s="274"/>
    </row>
    <row r="111" spans="1:23" s="268" customFormat="1" ht="19.5" customHeight="1" x14ac:dyDescent="0.2">
      <c r="A111" s="282"/>
      <c r="B111" s="271"/>
      <c r="C111" s="279"/>
      <c r="D111" s="1233"/>
      <c r="E111" s="1089" t="s">
        <v>133</v>
      </c>
      <c r="F111" s="1070" t="s">
        <v>221</v>
      </c>
      <c r="G111" s="1062">
        <v>56.7</v>
      </c>
      <c r="H111" s="1064"/>
      <c r="I111" s="1059"/>
      <c r="J111" s="1277"/>
      <c r="K111" s="828"/>
      <c r="L111" s="1001"/>
      <c r="M111" s="205"/>
      <c r="N111" s="364"/>
      <c r="O111" s="136"/>
      <c r="P111" s="274"/>
      <c r="Q111" s="274"/>
      <c r="R111" s="291"/>
      <c r="S111" s="291"/>
      <c r="T111" s="274"/>
      <c r="U111" s="274"/>
      <c r="V111" s="274"/>
      <c r="W111" s="274"/>
    </row>
    <row r="112" spans="1:23" s="268" customFormat="1" ht="27.75" customHeight="1" x14ac:dyDescent="0.2">
      <c r="A112" s="939"/>
      <c r="B112" s="936"/>
      <c r="C112" s="67"/>
      <c r="D112" s="1168" t="s">
        <v>197</v>
      </c>
      <c r="E112" s="308" t="s">
        <v>143</v>
      </c>
      <c r="F112" s="1071" t="s">
        <v>217</v>
      </c>
      <c r="G112" s="1062">
        <v>56.5</v>
      </c>
      <c r="H112" s="1064">
        <v>195.4</v>
      </c>
      <c r="I112" s="1083">
        <v>42.7</v>
      </c>
      <c r="J112" s="711" t="s">
        <v>63</v>
      </c>
      <c r="K112" s="829"/>
      <c r="L112" s="214">
        <v>1</v>
      </c>
      <c r="M112" s="215"/>
      <c r="N112" s="713"/>
      <c r="O112" s="291"/>
      <c r="P112" s="274"/>
      <c r="Q112" s="274"/>
      <c r="R112" s="274"/>
      <c r="S112" s="291"/>
      <c r="T112" s="274"/>
    </row>
    <row r="113" spans="1:20" s="268" customFormat="1" ht="12.75" customHeight="1" x14ac:dyDescent="0.2">
      <c r="A113" s="939"/>
      <c r="B113" s="936"/>
      <c r="C113" s="67"/>
      <c r="D113" s="1285"/>
      <c r="E113" s="308" t="s">
        <v>142</v>
      </c>
      <c r="F113" s="1071" t="s">
        <v>219</v>
      </c>
      <c r="G113" s="1062"/>
      <c r="H113" s="1064"/>
      <c r="I113" s="1059">
        <v>565.4</v>
      </c>
      <c r="J113" s="1281" t="s">
        <v>150</v>
      </c>
      <c r="K113" s="1016"/>
      <c r="L113" s="933"/>
      <c r="M113" s="973">
        <v>20</v>
      </c>
      <c r="N113" s="369"/>
      <c r="O113" s="291"/>
      <c r="P113" s="274"/>
      <c r="Q113" s="274"/>
      <c r="R113" s="274"/>
      <c r="S113" s="291"/>
      <c r="T113" s="274"/>
    </row>
    <row r="114" spans="1:20" s="268" customFormat="1" ht="15" customHeight="1" x14ac:dyDescent="0.2">
      <c r="A114" s="939"/>
      <c r="B114" s="936"/>
      <c r="C114" s="67"/>
      <c r="D114" s="1169"/>
      <c r="E114" s="308" t="s">
        <v>201</v>
      </c>
      <c r="F114" s="1081"/>
      <c r="G114" s="1074"/>
      <c r="H114" s="1077"/>
      <c r="I114" s="1078"/>
      <c r="J114" s="1283"/>
      <c r="K114" s="1016"/>
      <c r="L114" s="933"/>
      <c r="M114" s="973"/>
      <c r="N114" s="369"/>
      <c r="O114" s="291"/>
      <c r="P114" s="274"/>
      <c r="Q114" s="274"/>
      <c r="R114" s="274"/>
      <c r="S114" s="291"/>
      <c r="T114" s="274"/>
    </row>
    <row r="115" spans="1:20" s="268" customFormat="1" ht="14.25" customHeight="1" x14ac:dyDescent="0.2">
      <c r="A115" s="939"/>
      <c r="B115" s="936"/>
      <c r="C115" s="67"/>
      <c r="D115" s="1168" t="s">
        <v>234</v>
      </c>
      <c r="E115" s="755" t="s">
        <v>193</v>
      </c>
      <c r="F115" s="1071" t="s">
        <v>217</v>
      </c>
      <c r="G115" s="1062">
        <f>149-49</f>
        <v>100</v>
      </c>
      <c r="H115" s="1064">
        <f>100+49</f>
        <v>149</v>
      </c>
      <c r="I115" s="1059"/>
      <c r="J115" s="1170" t="s">
        <v>204</v>
      </c>
      <c r="K115" s="1483">
        <v>100</v>
      </c>
      <c r="L115" s="1306">
        <v>100</v>
      </c>
      <c r="M115" s="1172"/>
      <c r="N115" s="1480"/>
      <c r="O115" s="291"/>
      <c r="P115" s="274"/>
      <c r="Q115" s="274"/>
      <c r="R115" s="274"/>
      <c r="S115" s="291"/>
      <c r="T115" s="274"/>
    </row>
    <row r="116" spans="1:20" s="268" customFormat="1" ht="39.75" customHeight="1" x14ac:dyDescent="0.2">
      <c r="A116" s="939"/>
      <c r="B116" s="936"/>
      <c r="C116" s="67"/>
      <c r="D116" s="1285"/>
      <c r="E116" s="1088" t="s">
        <v>216</v>
      </c>
      <c r="F116" s="1071"/>
      <c r="G116" s="1082"/>
      <c r="H116" s="1064"/>
      <c r="I116" s="1083"/>
      <c r="J116" s="1171"/>
      <c r="K116" s="1484"/>
      <c r="L116" s="1307"/>
      <c r="M116" s="1173"/>
      <c r="N116" s="1480"/>
      <c r="O116" s="291"/>
      <c r="P116" s="274"/>
      <c r="Q116" s="274"/>
      <c r="R116" s="274"/>
      <c r="S116" s="291"/>
      <c r="T116" s="274"/>
    </row>
    <row r="117" spans="1:20" s="268" customFormat="1" ht="41.25" customHeight="1" x14ac:dyDescent="0.2">
      <c r="A117" s="939"/>
      <c r="B117" s="936"/>
      <c r="C117" s="67"/>
      <c r="D117" s="1090" t="s">
        <v>205</v>
      </c>
      <c r="E117" s="779" t="s">
        <v>199</v>
      </c>
      <c r="F117" s="1071" t="s">
        <v>217</v>
      </c>
      <c r="G117" s="1062"/>
      <c r="H117" s="1064">
        <v>150</v>
      </c>
      <c r="I117" s="1078"/>
      <c r="J117" s="994" t="s">
        <v>204</v>
      </c>
      <c r="K117" s="1015"/>
      <c r="L117" s="997">
        <v>100</v>
      </c>
      <c r="M117" s="972"/>
      <c r="N117" s="713"/>
      <c r="O117" s="291"/>
      <c r="P117" s="274"/>
      <c r="Q117" s="274"/>
      <c r="R117" s="274"/>
      <c r="S117" s="291"/>
      <c r="T117" s="274"/>
    </row>
    <row r="118" spans="1:20" s="268" customFormat="1" ht="42.75" customHeight="1" thickBot="1" x14ac:dyDescent="0.25">
      <c r="A118" s="939"/>
      <c r="B118" s="936"/>
      <c r="C118" s="67"/>
      <c r="D118" s="1022" t="s">
        <v>206</v>
      </c>
      <c r="E118" s="310" t="s">
        <v>142</v>
      </c>
      <c r="F118" s="1086" t="s">
        <v>217</v>
      </c>
      <c r="G118" s="1085">
        <v>45</v>
      </c>
      <c r="H118" s="1087"/>
      <c r="I118" s="1084"/>
      <c r="J118" s="943" t="s">
        <v>204</v>
      </c>
      <c r="K118" s="998">
        <v>100</v>
      </c>
      <c r="L118" s="997"/>
      <c r="M118" s="972"/>
      <c r="N118" s="369"/>
      <c r="O118" s="291"/>
      <c r="P118" s="274"/>
      <c r="Q118" s="274"/>
      <c r="R118" s="274"/>
      <c r="S118" s="291"/>
      <c r="T118" s="274"/>
    </row>
    <row r="119" spans="1:20" s="268" customFormat="1" ht="16.5" customHeight="1" thickBot="1" x14ac:dyDescent="0.25">
      <c r="A119" s="46" t="s">
        <v>7</v>
      </c>
      <c r="B119" s="3" t="s">
        <v>25</v>
      </c>
      <c r="C119" s="1341" t="s">
        <v>28</v>
      </c>
      <c r="D119" s="1342"/>
      <c r="E119" s="1342"/>
      <c r="F119" s="1343"/>
      <c r="G119" s="133">
        <f>SUM(G99:G103)</f>
        <v>5355.4</v>
      </c>
      <c r="H119" s="204">
        <f>SUM(H99:H103)</f>
        <v>7549.1</v>
      </c>
      <c r="I119" s="204">
        <f>SUM(I99:I103)</f>
        <v>5726.3</v>
      </c>
      <c r="J119" s="1299"/>
      <c r="K119" s="1300"/>
      <c r="L119" s="1300"/>
      <c r="M119" s="1301"/>
      <c r="N119" s="442"/>
      <c r="O119" s="274"/>
      <c r="P119" s="274"/>
      <c r="Q119" s="274"/>
      <c r="R119" s="274"/>
      <c r="S119" s="274"/>
      <c r="T119" s="274"/>
    </row>
    <row r="120" spans="1:20" s="268" customFormat="1" ht="16.5" customHeight="1" thickBot="1" x14ac:dyDescent="0.25">
      <c r="A120" s="47" t="s">
        <v>7</v>
      </c>
      <c r="B120" s="1338" t="s">
        <v>41</v>
      </c>
      <c r="C120" s="1339"/>
      <c r="D120" s="1339"/>
      <c r="E120" s="1339"/>
      <c r="F120" s="1340"/>
      <c r="G120" s="446">
        <f>G119+G97+G65</f>
        <v>10021.700000000001</v>
      </c>
      <c r="H120" s="74">
        <f>H119+H97+H65</f>
        <v>12289.500000000002</v>
      </c>
      <c r="I120" s="444">
        <f>I119+I97+I65</f>
        <v>10334.799999999999</v>
      </c>
      <c r="J120" s="238"/>
      <c r="K120" s="1302"/>
      <c r="L120" s="1302"/>
      <c r="M120" s="1303"/>
      <c r="N120" s="443"/>
      <c r="O120" s="274"/>
      <c r="P120" s="274"/>
      <c r="Q120" s="274"/>
      <c r="R120" s="274"/>
      <c r="S120" s="274"/>
      <c r="T120" s="274"/>
    </row>
    <row r="121" spans="1:20" s="268" customFormat="1" ht="16.5" customHeight="1" thickBot="1" x14ac:dyDescent="0.25">
      <c r="A121" s="48" t="s">
        <v>42</v>
      </c>
      <c r="B121" s="1335" t="s">
        <v>43</v>
      </c>
      <c r="C121" s="1336"/>
      <c r="D121" s="1336"/>
      <c r="E121" s="1336"/>
      <c r="F121" s="1337"/>
      <c r="G121" s="447">
        <f t="shared" ref="G121:I121" si="1">G120</f>
        <v>10021.700000000001</v>
      </c>
      <c r="H121" s="75">
        <f t="shared" si="1"/>
        <v>12289.500000000002</v>
      </c>
      <c r="I121" s="445">
        <f t="shared" si="1"/>
        <v>10334.799999999999</v>
      </c>
      <c r="J121" s="239"/>
      <c r="K121" s="1304"/>
      <c r="L121" s="1304"/>
      <c r="M121" s="1305"/>
      <c r="N121" s="443"/>
      <c r="O121" s="274"/>
      <c r="P121" s="274"/>
      <c r="Q121" s="274"/>
      <c r="R121" s="274"/>
      <c r="S121" s="274"/>
      <c r="T121" s="274"/>
    </row>
    <row r="122" spans="1:20" s="274" customFormat="1" ht="21" customHeight="1" x14ac:dyDescent="0.2">
      <c r="A122" s="1489" t="s">
        <v>236</v>
      </c>
      <c r="B122" s="1489"/>
      <c r="C122" s="1489"/>
      <c r="D122" s="1489"/>
      <c r="E122" s="1489"/>
      <c r="F122" s="1489"/>
      <c r="G122" s="1489"/>
      <c r="H122" s="1489"/>
      <c r="I122" s="1489"/>
      <c r="J122" s="1489"/>
      <c r="K122" s="996"/>
      <c r="N122" s="778"/>
    </row>
    <row r="123" spans="1:20" s="268" customFormat="1" ht="15" customHeight="1" thickBot="1" x14ac:dyDescent="0.25">
      <c r="A123" s="7"/>
      <c r="B123" s="1280" t="s">
        <v>44</v>
      </c>
      <c r="C123" s="1280"/>
      <c r="D123" s="1280"/>
      <c r="E123" s="1280"/>
      <c r="F123" s="1280"/>
      <c r="G123" s="32"/>
      <c r="H123" s="32"/>
      <c r="I123" s="274"/>
      <c r="J123" s="274"/>
      <c r="K123" s="274"/>
      <c r="L123" s="274"/>
      <c r="M123" s="274"/>
    </row>
    <row r="124" spans="1:20" s="268" customFormat="1" ht="112.5" customHeight="1" thickBot="1" x14ac:dyDescent="0.25">
      <c r="A124" s="8"/>
      <c r="B124" s="1158" t="s">
        <v>45</v>
      </c>
      <c r="C124" s="1159"/>
      <c r="D124" s="1159"/>
      <c r="E124" s="1159"/>
      <c r="F124" s="1160"/>
      <c r="G124" s="562" t="s">
        <v>167</v>
      </c>
      <c r="H124" s="166" t="s">
        <v>126</v>
      </c>
      <c r="I124" s="167" t="s">
        <v>165</v>
      </c>
      <c r="J124" s="53"/>
      <c r="K124" s="53"/>
      <c r="L124" s="53"/>
      <c r="M124" s="53"/>
      <c r="N124" s="274"/>
      <c r="O124" s="274"/>
      <c r="P124" s="274"/>
      <c r="Q124" s="274"/>
      <c r="R124" s="291"/>
      <c r="S124" s="274"/>
    </row>
    <row r="125" spans="1:20" s="268" customFormat="1" ht="15.75" customHeight="1" x14ac:dyDescent="0.2">
      <c r="A125" s="8"/>
      <c r="B125" s="1389" t="s">
        <v>156</v>
      </c>
      <c r="C125" s="1390"/>
      <c r="D125" s="1390"/>
      <c r="E125" s="1390"/>
      <c r="F125" s="1391"/>
      <c r="G125" s="563">
        <f t="shared" ref="G125:I125" si="2">+G126+G133+G134+G135</f>
        <v>7886.4</v>
      </c>
      <c r="H125" s="169">
        <f t="shared" si="2"/>
        <v>6658.7999999999993</v>
      </c>
      <c r="I125" s="168">
        <f t="shared" si="2"/>
        <v>4597.8999999999996</v>
      </c>
      <c r="J125" s="51"/>
      <c r="K125" s="51"/>
      <c r="L125" s="51"/>
      <c r="M125" s="51"/>
      <c r="N125" s="274"/>
      <c r="O125" s="274"/>
      <c r="P125" s="274"/>
      <c r="Q125" s="274"/>
      <c r="R125" s="274"/>
      <c r="S125" s="274"/>
    </row>
    <row r="126" spans="1:20" s="268" customFormat="1" ht="15.75" customHeight="1" x14ac:dyDescent="0.2">
      <c r="A126" s="8"/>
      <c r="B126" s="1362" t="s">
        <v>90</v>
      </c>
      <c r="C126" s="1363"/>
      <c r="D126" s="1363"/>
      <c r="E126" s="1363"/>
      <c r="F126" s="1364"/>
      <c r="G126" s="564">
        <f t="shared" ref="G126:I126" si="3">SUM(G127:G132)</f>
        <v>7608.9</v>
      </c>
      <c r="H126" s="94">
        <f t="shared" si="3"/>
        <v>6658.7999999999993</v>
      </c>
      <c r="I126" s="88">
        <f t="shared" si="3"/>
        <v>4597.8999999999996</v>
      </c>
      <c r="J126" s="51"/>
      <c r="K126" s="51"/>
      <c r="L126" s="51"/>
      <c r="M126" s="51"/>
      <c r="N126" s="274"/>
      <c r="O126" s="274"/>
      <c r="P126" s="274"/>
      <c r="Q126" s="274"/>
      <c r="R126" s="274"/>
      <c r="S126" s="274"/>
    </row>
    <row r="127" spans="1:20" s="268" customFormat="1" ht="15.75" customHeight="1" x14ac:dyDescent="0.2">
      <c r="A127" s="8"/>
      <c r="B127" s="1332" t="s">
        <v>46</v>
      </c>
      <c r="C127" s="1333"/>
      <c r="D127" s="1333"/>
      <c r="E127" s="1333"/>
      <c r="F127" s="1334"/>
      <c r="G127" s="578">
        <f>SUMIF(F16:F118,"sb",G16:G118)</f>
        <v>2412.2999999999997</v>
      </c>
      <c r="H127" s="95">
        <f>SUMIF(F16:F117,"sb",H16:H117)</f>
        <v>5118.5</v>
      </c>
      <c r="I127" s="89">
        <f>SUMIF(F16:F117,"sb",I16:I117)</f>
        <v>3053.8</v>
      </c>
      <c r="J127" s="52"/>
      <c r="K127" s="52"/>
      <c r="L127" s="52"/>
      <c r="M127" s="52"/>
      <c r="N127" s="274"/>
      <c r="O127" s="274"/>
      <c r="P127" s="274"/>
      <c r="Q127" s="274"/>
      <c r="R127" s="274"/>
      <c r="S127" s="274"/>
    </row>
    <row r="128" spans="1:20" s="268" customFormat="1" ht="15.75" customHeight="1" x14ac:dyDescent="0.2">
      <c r="A128" s="8"/>
      <c r="B128" s="1332" t="s">
        <v>84</v>
      </c>
      <c r="C128" s="1333"/>
      <c r="D128" s="1333"/>
      <c r="E128" s="1333"/>
      <c r="F128" s="1334"/>
      <c r="G128" s="565">
        <f>SUMIF(F16:F111,"sb(aa)",G16:G111)</f>
        <v>250</v>
      </c>
      <c r="H128" s="95">
        <f>SUMIF(F16:F111,"sb(aa)",H16:H111)</f>
        <v>250</v>
      </c>
      <c r="I128" s="89">
        <f>SUMIF(F16:F111,"sb(aa)",I16:I111)</f>
        <v>250</v>
      </c>
      <c r="J128" s="52"/>
      <c r="K128" s="52"/>
      <c r="L128" s="52"/>
      <c r="M128" s="52"/>
      <c r="N128" s="274"/>
      <c r="O128" s="274"/>
      <c r="P128" s="291"/>
      <c r="Q128" s="274"/>
      <c r="R128" s="274"/>
      <c r="S128" s="274"/>
    </row>
    <row r="129" spans="1:23" s="268" customFormat="1" ht="15.75" customHeight="1" x14ac:dyDescent="0.2">
      <c r="A129" s="8"/>
      <c r="B129" s="1332" t="s">
        <v>47</v>
      </c>
      <c r="C129" s="1333"/>
      <c r="D129" s="1333"/>
      <c r="E129" s="1333"/>
      <c r="F129" s="1334"/>
      <c r="G129" s="439">
        <f>SUMIF(F16:F111,"sb(sp)",G16:G111)</f>
        <v>35.4</v>
      </c>
      <c r="H129" s="95">
        <f>SUMIF(F16:F111,"sb(sp)",H16:H111)</f>
        <v>38.9</v>
      </c>
      <c r="I129" s="89">
        <f>SUMIF(F16:F111,"sb(sp)",I16:I111)</f>
        <v>42.7</v>
      </c>
      <c r="J129" s="52"/>
      <c r="K129" s="52"/>
      <c r="L129" s="52"/>
      <c r="M129" s="52"/>
      <c r="N129" s="274"/>
      <c r="O129" s="274"/>
      <c r="P129" s="274"/>
      <c r="Q129" s="274"/>
      <c r="R129" s="274"/>
      <c r="S129" s="274"/>
    </row>
    <row r="130" spans="1:23" s="268" customFormat="1" ht="15.75" hidden="1" customHeight="1" x14ac:dyDescent="0.2">
      <c r="A130" s="8"/>
      <c r="B130" s="1332" t="s">
        <v>107</v>
      </c>
      <c r="C130" s="1333"/>
      <c r="D130" s="1333"/>
      <c r="E130" s="1333"/>
      <c r="F130" s="1334"/>
      <c r="G130" s="565"/>
      <c r="H130" s="95"/>
      <c r="I130" s="89"/>
      <c r="J130" s="52"/>
      <c r="K130" s="52"/>
      <c r="L130" s="52"/>
      <c r="M130" s="52"/>
      <c r="N130" s="274"/>
      <c r="O130" s="274"/>
      <c r="P130" s="274"/>
      <c r="Q130" s="274"/>
      <c r="R130" s="274"/>
      <c r="S130" s="274"/>
    </row>
    <row r="131" spans="1:23" s="274" customFormat="1" ht="27.75" customHeight="1" x14ac:dyDescent="0.2">
      <c r="A131" s="8"/>
      <c r="B131" s="1332" t="s">
        <v>48</v>
      </c>
      <c r="C131" s="1333"/>
      <c r="D131" s="1333"/>
      <c r="E131" s="1333"/>
      <c r="F131" s="1334"/>
      <c r="G131" s="565">
        <f>SUMIF(F16:F118,"sb(vb)",G16:G118)</f>
        <v>1281.4000000000001</v>
      </c>
      <c r="H131" s="95">
        <f>SUMIF(F16:F111,"sb(vb)",H16:H111)</f>
        <v>1251.3999999999999</v>
      </c>
      <c r="I131" s="89">
        <f>SUMIF(F16:F111,"sb(vb)",I16:I111)</f>
        <v>1251.3999999999999</v>
      </c>
      <c r="J131" s="52"/>
      <c r="K131" s="52"/>
      <c r="L131" s="52"/>
      <c r="M131" s="52"/>
      <c r="P131" s="291"/>
    </row>
    <row r="132" spans="1:23" s="274" customFormat="1" ht="26.25" customHeight="1" x14ac:dyDescent="0.2">
      <c r="A132" s="8"/>
      <c r="B132" s="1332" t="s">
        <v>78</v>
      </c>
      <c r="C132" s="1333"/>
      <c r="D132" s="1333"/>
      <c r="E132" s="1333"/>
      <c r="F132" s="1334"/>
      <c r="G132" s="565">
        <f>SUMIF(F16:F111,"sb(es)",G16:G111)</f>
        <v>3629.8</v>
      </c>
      <c r="H132" s="95">
        <f>SUMIF(F16:F111,"sb(es)",H16:H111)</f>
        <v>0</v>
      </c>
      <c r="I132" s="89">
        <f>SUMIF(F16:F111,"sb(es)",I16:I111)</f>
        <v>0</v>
      </c>
      <c r="J132" s="52"/>
      <c r="K132" s="52"/>
      <c r="L132" s="52"/>
      <c r="M132" s="52"/>
    </row>
    <row r="133" spans="1:23" s="268" customFormat="1" ht="15.75" customHeight="1" x14ac:dyDescent="0.2">
      <c r="A133" s="8"/>
      <c r="B133" s="1355" t="s">
        <v>66</v>
      </c>
      <c r="C133" s="1356"/>
      <c r="D133" s="1356"/>
      <c r="E133" s="1356"/>
      <c r="F133" s="1357"/>
      <c r="G133" s="566">
        <f>SUMIF(F16:F117,"sb(l)",G16:G117)</f>
        <v>204.2</v>
      </c>
      <c r="H133" s="96">
        <f>SUMIF(F16:F111,"sb(l)",H16:H111)</f>
        <v>0</v>
      </c>
      <c r="I133" s="90">
        <f>SUMIF(F16:F111,"sb(l)",I16:I111)</f>
        <v>0</v>
      </c>
      <c r="J133" s="52"/>
      <c r="K133" s="52"/>
      <c r="L133" s="52"/>
      <c r="M133" s="52"/>
      <c r="N133" s="274"/>
      <c r="O133" s="274"/>
      <c r="P133" s="274"/>
      <c r="Q133" s="274"/>
      <c r="R133" s="274"/>
      <c r="S133" s="274"/>
    </row>
    <row r="134" spans="1:23" s="268" customFormat="1" ht="27.75" customHeight="1" x14ac:dyDescent="0.2">
      <c r="A134" s="8"/>
      <c r="B134" s="1355" t="s">
        <v>64</v>
      </c>
      <c r="C134" s="1356"/>
      <c r="D134" s="1356"/>
      <c r="E134" s="1356"/>
      <c r="F134" s="1357"/>
      <c r="G134" s="566">
        <f>SUMIF(F16:F111,"sb(aal)",G16:G111)</f>
        <v>72.3</v>
      </c>
      <c r="H134" s="96">
        <f>SUMIF(F16:F111,"sb(aal)",H16:H111)</f>
        <v>0</v>
      </c>
      <c r="I134" s="90">
        <f>SUMIF(F16:F111,"sb(aal)",I16:I111)</f>
        <v>0</v>
      </c>
      <c r="J134" s="403"/>
      <c r="K134" s="403"/>
      <c r="L134" s="52"/>
      <c r="M134" s="52"/>
      <c r="N134" s="52"/>
      <c r="O134" s="52"/>
      <c r="P134" s="52"/>
      <c r="Q134" s="52"/>
      <c r="R134" s="274"/>
      <c r="S134" s="274"/>
      <c r="T134" s="274"/>
      <c r="U134" s="274"/>
      <c r="V134" s="274"/>
      <c r="W134" s="274"/>
    </row>
    <row r="135" spans="1:23" s="268" customFormat="1" ht="15.75" customHeight="1" x14ac:dyDescent="0.2">
      <c r="A135" s="8"/>
      <c r="B135" s="1355" t="s">
        <v>91</v>
      </c>
      <c r="C135" s="1356"/>
      <c r="D135" s="1356"/>
      <c r="E135" s="1356"/>
      <c r="F135" s="1357"/>
      <c r="G135" s="566">
        <f>SUMIF(F16:F111,"sb(spl)",G16:G111)</f>
        <v>1</v>
      </c>
      <c r="H135" s="96">
        <f>SUMIF(F16:F111,"sb(spl)",H16:H111)</f>
        <v>0</v>
      </c>
      <c r="I135" s="90">
        <f>SUMIF(F16:F111,"sb(spl)",I16:I111)</f>
        <v>0</v>
      </c>
      <c r="J135" s="403"/>
      <c r="K135" s="403"/>
      <c r="L135" s="52"/>
      <c r="M135" s="52"/>
      <c r="N135" s="52"/>
      <c r="O135" s="52"/>
      <c r="P135" s="52"/>
      <c r="Q135" s="52"/>
      <c r="R135" s="274"/>
      <c r="S135" s="274"/>
      <c r="T135" s="274"/>
      <c r="U135" s="274"/>
      <c r="V135" s="274"/>
      <c r="W135" s="274"/>
    </row>
    <row r="136" spans="1:23" s="268" customFormat="1" ht="15.75" customHeight="1" x14ac:dyDescent="0.2">
      <c r="A136" s="8"/>
      <c r="B136" s="1359" t="s">
        <v>49</v>
      </c>
      <c r="C136" s="1360"/>
      <c r="D136" s="1360"/>
      <c r="E136" s="1360"/>
      <c r="F136" s="1361"/>
      <c r="G136" s="567">
        <f t="shared" ref="G136:I136" si="4">SUM(G137:G140)</f>
        <v>2135.2999999999997</v>
      </c>
      <c r="H136" s="93">
        <f t="shared" si="4"/>
        <v>5630.7</v>
      </c>
      <c r="I136" s="87">
        <f t="shared" si="4"/>
        <v>5736.9000000000005</v>
      </c>
      <c r="J136" s="404"/>
      <c r="K136" s="404"/>
      <c r="L136" s="51"/>
      <c r="M136" s="51"/>
      <c r="N136" s="51"/>
      <c r="O136" s="51"/>
      <c r="P136" s="51"/>
      <c r="Q136" s="51"/>
      <c r="R136" s="274"/>
      <c r="S136" s="274"/>
      <c r="T136" s="274"/>
      <c r="U136" s="274"/>
      <c r="V136" s="274"/>
      <c r="W136" s="274"/>
    </row>
    <row r="137" spans="1:23" s="268" customFormat="1" ht="15.75" customHeight="1" x14ac:dyDescent="0.2">
      <c r="A137" s="8"/>
      <c r="B137" s="1332" t="s">
        <v>51</v>
      </c>
      <c r="C137" s="1333"/>
      <c r="D137" s="1333"/>
      <c r="E137" s="1333"/>
      <c r="F137" s="1334"/>
      <c r="G137" s="565">
        <f>SUMIF(F16:F111,"es",G16:G111)</f>
        <v>1333.4</v>
      </c>
      <c r="H137" s="95">
        <f>SUMIF(F16:F111,"es",H16:H111)</f>
        <v>4839.5</v>
      </c>
      <c r="I137" s="89">
        <f>SUMIF(F16:F114,"es",I16:I114)</f>
        <v>4891.7000000000007</v>
      </c>
      <c r="J137" s="405"/>
      <c r="K137" s="405"/>
      <c r="L137" s="52"/>
      <c r="M137" s="52"/>
      <c r="N137" s="52"/>
      <c r="O137" s="52"/>
      <c r="P137" s="52"/>
      <c r="Q137" s="52"/>
      <c r="R137" s="274"/>
      <c r="S137" s="274"/>
      <c r="T137" s="274"/>
      <c r="U137" s="274"/>
      <c r="V137" s="274"/>
      <c r="W137" s="274"/>
    </row>
    <row r="138" spans="1:23" s="268" customFormat="1" ht="15.75" customHeight="1" x14ac:dyDescent="0.2">
      <c r="A138" s="272"/>
      <c r="B138" s="1353" t="s">
        <v>50</v>
      </c>
      <c r="C138" s="1354"/>
      <c r="D138" s="1354"/>
      <c r="E138" s="1354"/>
      <c r="F138" s="1358"/>
      <c r="G138" s="501">
        <f>SUMIF(F16:F111,"PSDF",G16:G111)</f>
        <v>677.8</v>
      </c>
      <c r="H138" s="97">
        <f>SUMIF(F16:F111,"PSDF",H16:H111)</f>
        <v>723.8</v>
      </c>
      <c r="I138" s="91">
        <f>SUMIF(F16:F111,"PSDF",I16:I111)</f>
        <v>777.8</v>
      </c>
      <c r="J138" s="273"/>
      <c r="K138" s="288"/>
      <c r="L138" s="288"/>
      <c r="M138" s="288"/>
      <c r="N138" s="288"/>
      <c r="O138" s="274"/>
      <c r="P138" s="274"/>
      <c r="Q138" s="274"/>
      <c r="R138" s="274"/>
      <c r="S138" s="274"/>
      <c r="T138" s="274"/>
    </row>
    <row r="139" spans="1:23" s="268" customFormat="1" ht="15.75" customHeight="1" x14ac:dyDescent="0.2">
      <c r="A139" s="272"/>
      <c r="B139" s="1353" t="s">
        <v>72</v>
      </c>
      <c r="C139" s="1354"/>
      <c r="D139" s="1354"/>
      <c r="E139" s="1354"/>
      <c r="F139" s="938"/>
      <c r="G139" s="501">
        <f>SUMIF(F17:F119,"LRVB",G17:G119)</f>
        <v>67.400000000000006</v>
      </c>
      <c r="H139" s="97">
        <f>SUMIF(F17:F119,"LRVB",H17:H119)</f>
        <v>67.400000000000006</v>
      </c>
      <c r="I139" s="91">
        <f>SUMIF(F17:F119,"LRVB",I17:I119)</f>
        <v>67.400000000000006</v>
      </c>
      <c r="J139" s="273"/>
      <c r="K139" s="288"/>
      <c r="L139" s="288"/>
      <c r="M139" s="288"/>
      <c r="N139" s="288"/>
      <c r="O139" s="274"/>
      <c r="P139" s="274"/>
      <c r="Q139" s="274"/>
      <c r="R139" s="274"/>
      <c r="S139" s="274"/>
      <c r="T139" s="274"/>
    </row>
    <row r="140" spans="1:23" s="268" customFormat="1" ht="15.75" customHeight="1" x14ac:dyDescent="0.2">
      <c r="A140" s="8"/>
      <c r="B140" s="1332" t="s">
        <v>52</v>
      </c>
      <c r="C140" s="1333"/>
      <c r="D140" s="1333"/>
      <c r="E140" s="1333"/>
      <c r="F140" s="1334"/>
      <c r="G140" s="565">
        <f>SUMIF(F16:F111,"kt",G16:G111)</f>
        <v>56.7</v>
      </c>
      <c r="H140" s="95">
        <f>SUMIF(F16:F118,"kt",H16:H118)</f>
        <v>0</v>
      </c>
      <c r="I140" s="89">
        <f>SUMIF(F16:F111,"kt",I16:I111)</f>
        <v>0</v>
      </c>
      <c r="J140" s="52"/>
      <c r="K140" s="52"/>
      <c r="L140" s="52"/>
      <c r="M140" s="52"/>
      <c r="N140" s="52"/>
      <c r="O140" s="274"/>
      <c r="P140" s="274"/>
      <c r="Q140" s="274"/>
      <c r="R140" s="274"/>
      <c r="S140" s="274"/>
      <c r="T140" s="274"/>
    </row>
    <row r="141" spans="1:23" s="268" customFormat="1" ht="15.75" customHeight="1" thickBot="1" x14ac:dyDescent="0.25">
      <c r="A141" s="11"/>
      <c r="B141" s="1329" t="s">
        <v>53</v>
      </c>
      <c r="C141" s="1330"/>
      <c r="D141" s="1330"/>
      <c r="E141" s="1330"/>
      <c r="F141" s="1331"/>
      <c r="G141" s="436">
        <f t="shared" ref="G141:I141" si="5">G136+G125</f>
        <v>10021.699999999999</v>
      </c>
      <c r="H141" s="98">
        <f t="shared" si="5"/>
        <v>12289.5</v>
      </c>
      <c r="I141" s="92">
        <f t="shared" si="5"/>
        <v>10334.799999999999</v>
      </c>
      <c r="J141" s="51"/>
      <c r="K141" s="51"/>
      <c r="L141" s="51"/>
      <c r="M141" s="51"/>
      <c r="N141" s="51"/>
      <c r="O141" s="274"/>
      <c r="P141" s="274"/>
      <c r="Q141" s="274"/>
      <c r="R141" s="274"/>
      <c r="S141" s="274"/>
      <c r="T141" s="274"/>
    </row>
    <row r="142" spans="1:23" x14ac:dyDescent="0.25">
      <c r="A142" s="12"/>
      <c r="B142" s="13"/>
      <c r="C142" s="13"/>
      <c r="D142" s="13"/>
      <c r="E142" s="27"/>
      <c r="F142" s="14"/>
      <c r="G142" s="66"/>
      <c r="H142" s="80"/>
      <c r="I142" s="80"/>
      <c r="J142" s="8"/>
      <c r="K142" s="63"/>
      <c r="L142" s="63"/>
      <c r="M142" s="63"/>
      <c r="N142" s="63"/>
    </row>
    <row r="143" spans="1:23" x14ac:dyDescent="0.25">
      <c r="A143" s="8"/>
      <c r="B143" s="8"/>
      <c r="C143" s="8"/>
      <c r="D143" s="15"/>
      <c r="E143" s="319"/>
      <c r="F143" s="321"/>
      <c r="G143" s="29"/>
      <c r="H143" s="60"/>
      <c r="I143" s="60"/>
      <c r="J143" s="71"/>
      <c r="K143" s="34"/>
      <c r="L143" s="34"/>
      <c r="M143" s="34"/>
      <c r="N143" s="34"/>
    </row>
    <row r="144" spans="1:23" x14ac:dyDescent="0.25">
      <c r="F144" s="64"/>
      <c r="G144" s="29"/>
      <c r="H144" s="60"/>
      <c r="I144" s="60"/>
      <c r="J144" s="80"/>
      <c r="K144" s="80"/>
      <c r="L144" s="102"/>
      <c r="M144" s="102"/>
      <c r="N144" s="102"/>
      <c r="R144" s="26"/>
      <c r="S144" s="26"/>
      <c r="T144" s="26"/>
    </row>
    <row r="145" spans="6:20" x14ac:dyDescent="0.25">
      <c r="F145" s="65"/>
      <c r="G145" s="29"/>
      <c r="H145" s="60"/>
      <c r="I145" s="60"/>
      <c r="J145" s="80"/>
      <c r="K145" s="80"/>
      <c r="L145" s="102"/>
      <c r="M145" s="102"/>
      <c r="N145" s="102"/>
      <c r="R145" s="26"/>
      <c r="S145" s="26"/>
      <c r="T145" s="26"/>
    </row>
    <row r="146" spans="6:20" x14ac:dyDescent="0.25">
      <c r="G146" s="29"/>
      <c r="H146" s="60"/>
      <c r="I146" s="60"/>
      <c r="J146" s="60"/>
      <c r="L146" s="102"/>
      <c r="M146" s="102"/>
      <c r="N146" s="102"/>
      <c r="R146" s="26"/>
      <c r="S146" s="26"/>
      <c r="T146" s="26"/>
    </row>
    <row r="147" spans="6:20" x14ac:dyDescent="0.25">
      <c r="G147" s="29"/>
      <c r="H147" s="60"/>
      <c r="I147" s="60"/>
      <c r="J147" s="60"/>
      <c r="L147" s="102"/>
      <c r="M147" s="102"/>
      <c r="N147" s="102"/>
      <c r="R147" s="26"/>
      <c r="S147" s="26"/>
      <c r="T147" s="26"/>
    </row>
    <row r="148" spans="6:20" x14ac:dyDescent="0.25">
      <c r="G148" s="29"/>
      <c r="H148" s="60"/>
      <c r="I148" s="60"/>
      <c r="J148" s="60"/>
      <c r="L148" s="102"/>
      <c r="M148" s="102"/>
      <c r="N148" s="102"/>
      <c r="R148" s="26"/>
      <c r="S148" s="26"/>
      <c r="T148" s="26"/>
    </row>
    <row r="149" spans="6:20" x14ac:dyDescent="0.25">
      <c r="G149" s="29"/>
      <c r="H149" s="60"/>
      <c r="I149" s="60"/>
      <c r="J149" s="60"/>
      <c r="L149" s="102"/>
      <c r="M149" s="102"/>
      <c r="N149" s="102"/>
      <c r="R149" s="26"/>
      <c r="S149" s="26"/>
      <c r="T149" s="26"/>
    </row>
    <row r="150" spans="6:20" x14ac:dyDescent="0.25">
      <c r="G150" s="29"/>
      <c r="H150" s="60"/>
      <c r="I150" s="60"/>
      <c r="J150" s="60"/>
      <c r="L150" s="102"/>
      <c r="M150" s="102"/>
      <c r="N150" s="102"/>
      <c r="R150" s="26"/>
      <c r="S150" s="26"/>
      <c r="T150" s="26"/>
    </row>
    <row r="151" spans="6:20" x14ac:dyDescent="0.25">
      <c r="G151" s="29"/>
      <c r="H151" s="60"/>
      <c r="I151" s="60"/>
      <c r="J151" s="60"/>
      <c r="L151" s="102"/>
      <c r="M151" s="102"/>
      <c r="N151" s="102"/>
      <c r="R151" s="26"/>
      <c r="S151" s="26"/>
      <c r="T151" s="26"/>
    </row>
    <row r="152" spans="6:20" x14ac:dyDescent="0.25">
      <c r="G152" s="29"/>
      <c r="H152" s="60"/>
      <c r="I152" s="60"/>
      <c r="J152" s="60"/>
      <c r="L152" s="102"/>
      <c r="M152" s="102"/>
      <c r="N152" s="102"/>
      <c r="R152" s="26"/>
      <c r="S152" s="26"/>
      <c r="T152" s="26"/>
    </row>
    <row r="153" spans="6:20" x14ac:dyDescent="0.25">
      <c r="G153" s="29"/>
      <c r="H153" s="60"/>
      <c r="I153" s="60"/>
      <c r="J153" s="60"/>
      <c r="L153" s="102"/>
      <c r="M153" s="102"/>
      <c r="N153" s="102"/>
      <c r="R153" s="26"/>
      <c r="S153" s="26"/>
      <c r="T153" s="26"/>
    </row>
    <row r="154" spans="6:20" x14ac:dyDescent="0.25">
      <c r="G154" s="29"/>
      <c r="H154" s="60"/>
      <c r="I154" s="60"/>
      <c r="J154" s="60"/>
      <c r="L154" s="102"/>
      <c r="M154" s="102"/>
      <c r="N154" s="102"/>
      <c r="R154" s="26"/>
      <c r="S154" s="26"/>
      <c r="T154" s="26"/>
    </row>
    <row r="155" spans="6:20" x14ac:dyDescent="0.25">
      <c r="G155" s="407"/>
      <c r="H155" s="407"/>
      <c r="I155" s="407"/>
      <c r="J155" s="60"/>
      <c r="L155" s="102"/>
      <c r="M155" s="102"/>
      <c r="N155" s="102"/>
      <c r="R155" s="26"/>
      <c r="S155" s="26"/>
      <c r="T155" s="26"/>
    </row>
    <row r="156" spans="6:20" x14ac:dyDescent="0.25">
      <c r="G156" s="351"/>
      <c r="H156" s="351"/>
      <c r="I156" s="351"/>
      <c r="J156" s="60"/>
      <c r="L156" s="102"/>
      <c r="M156" s="102"/>
      <c r="N156" s="102"/>
      <c r="R156" s="26"/>
      <c r="S156" s="26"/>
      <c r="T156" s="26"/>
    </row>
    <row r="157" spans="6:20" x14ac:dyDescent="0.25">
      <c r="G157" s="102"/>
      <c r="H157" s="102"/>
      <c r="I157" s="102"/>
      <c r="J157" s="60"/>
      <c r="L157" s="102"/>
      <c r="M157" s="102"/>
      <c r="N157" s="102"/>
      <c r="R157" s="26"/>
      <c r="S157" s="26"/>
      <c r="T157" s="26"/>
    </row>
    <row r="158" spans="6:20" x14ac:dyDescent="0.25">
      <c r="G158" s="352"/>
      <c r="H158" s="352"/>
      <c r="I158" s="352"/>
    </row>
  </sheetData>
  <mergeCells count="165">
    <mergeCell ref="A12:M12"/>
    <mergeCell ref="A13:M13"/>
    <mergeCell ref="D25:D33"/>
    <mergeCell ref="J42:J43"/>
    <mergeCell ref="J53:J54"/>
    <mergeCell ref="D23:D24"/>
    <mergeCell ref="J29:J30"/>
    <mergeCell ref="C15:M15"/>
    <mergeCell ref="A16:A24"/>
    <mergeCell ref="B16:B24"/>
    <mergeCell ref="C16:C24"/>
    <mergeCell ref="D16:D18"/>
    <mergeCell ref="J16:J24"/>
    <mergeCell ref="B14:M14"/>
    <mergeCell ref="H50:H51"/>
    <mergeCell ref="I50:I51"/>
    <mergeCell ref="C53:C55"/>
    <mergeCell ref="D53:D55"/>
    <mergeCell ref="C44:C47"/>
    <mergeCell ref="D44:D47"/>
    <mergeCell ref="J44:J47"/>
    <mergeCell ref="C48:C49"/>
    <mergeCell ref="D48:D49"/>
    <mergeCell ref="E48:E49"/>
    <mergeCell ref="J1:M1"/>
    <mergeCell ref="P1:X1"/>
    <mergeCell ref="A4:M4"/>
    <mergeCell ref="A5:M5"/>
    <mergeCell ref="A6:M6"/>
    <mergeCell ref="A8:J8"/>
    <mergeCell ref="J9:M9"/>
    <mergeCell ref="J10:J11"/>
    <mergeCell ref="K10:M10"/>
    <mergeCell ref="F9:F11"/>
    <mergeCell ref="G9:G11"/>
    <mergeCell ref="H9:H11"/>
    <mergeCell ref="I9:I11"/>
    <mergeCell ref="A9:A11"/>
    <mergeCell ref="B9:B11"/>
    <mergeCell ref="C9:C11"/>
    <mergeCell ref="D9:D11"/>
    <mergeCell ref="E9:E11"/>
    <mergeCell ref="N33:N34"/>
    <mergeCell ref="J36:J37"/>
    <mergeCell ref="F40:F42"/>
    <mergeCell ref="G40:G42"/>
    <mergeCell ref="H40:H42"/>
    <mergeCell ref="I40:I42"/>
    <mergeCell ref="K31:K32"/>
    <mergeCell ref="L31:L32"/>
    <mergeCell ref="M31:M32"/>
    <mergeCell ref="F33:F34"/>
    <mergeCell ref="G33:G34"/>
    <mergeCell ref="H33:H34"/>
    <mergeCell ref="I33:I34"/>
    <mergeCell ref="J31:J32"/>
    <mergeCell ref="J48:J49"/>
    <mergeCell ref="G50:G51"/>
    <mergeCell ref="N53:N55"/>
    <mergeCell ref="C56:C58"/>
    <mergeCell ref="D56:D58"/>
    <mergeCell ref="C59:C61"/>
    <mergeCell ref="D59:D61"/>
    <mergeCell ref="N59:N60"/>
    <mergeCell ref="J60:J61"/>
    <mergeCell ref="C65:F65"/>
    <mergeCell ref="J65:M65"/>
    <mergeCell ref="K66:M66"/>
    <mergeCell ref="D67:D69"/>
    <mergeCell ref="J68:J69"/>
    <mergeCell ref="F70:F71"/>
    <mergeCell ref="J71:J72"/>
    <mergeCell ref="K62:K64"/>
    <mergeCell ref="L62:L64"/>
    <mergeCell ref="M62:M64"/>
    <mergeCell ref="C62:C64"/>
    <mergeCell ref="D62:D64"/>
    <mergeCell ref="J62:J64"/>
    <mergeCell ref="L74:L75"/>
    <mergeCell ref="M74:M75"/>
    <mergeCell ref="D76:D78"/>
    <mergeCell ref="F76:F77"/>
    <mergeCell ref="G76:G77"/>
    <mergeCell ref="H76:H77"/>
    <mergeCell ref="I76:I77"/>
    <mergeCell ref="J77:J78"/>
    <mergeCell ref="D73:D75"/>
    <mergeCell ref="J74:J75"/>
    <mergeCell ref="K74:K75"/>
    <mergeCell ref="K77:K78"/>
    <mergeCell ref="N91:N92"/>
    <mergeCell ref="D92:D93"/>
    <mergeCell ref="J92:J93"/>
    <mergeCell ref="L77:L78"/>
    <mergeCell ref="M77:M78"/>
    <mergeCell ref="D79:D82"/>
    <mergeCell ref="F79:F81"/>
    <mergeCell ref="G79:G81"/>
    <mergeCell ref="H79:H81"/>
    <mergeCell ref="I79:I81"/>
    <mergeCell ref="J79:J80"/>
    <mergeCell ref="K83:K84"/>
    <mergeCell ref="L83:L84"/>
    <mergeCell ref="M83:M84"/>
    <mergeCell ref="D85:D86"/>
    <mergeCell ref="D87:D88"/>
    <mergeCell ref="J87:J88"/>
    <mergeCell ref="D83:D84"/>
    <mergeCell ref="F83:F84"/>
    <mergeCell ref="G83:G84"/>
    <mergeCell ref="H83:H84"/>
    <mergeCell ref="I83:I84"/>
    <mergeCell ref="J83:J84"/>
    <mergeCell ref="C97:F97"/>
    <mergeCell ref="J97:M97"/>
    <mergeCell ref="C98:M98"/>
    <mergeCell ref="A104:A106"/>
    <mergeCell ref="B104:B106"/>
    <mergeCell ref="C104:C106"/>
    <mergeCell ref="D104:D106"/>
    <mergeCell ref="M94:M96"/>
    <mergeCell ref="D112:D114"/>
    <mergeCell ref="J113:J114"/>
    <mergeCell ref="J104:J105"/>
    <mergeCell ref="D94:D96"/>
    <mergeCell ref="J94:J96"/>
    <mergeCell ref="K94:K96"/>
    <mergeCell ref="L94:L96"/>
    <mergeCell ref="D99:D100"/>
    <mergeCell ref="J115:J116"/>
    <mergeCell ref="D107:D108"/>
    <mergeCell ref="D109:D111"/>
    <mergeCell ref="J109:J111"/>
    <mergeCell ref="B120:F120"/>
    <mergeCell ref="K120:M120"/>
    <mergeCell ref="B121:F121"/>
    <mergeCell ref="K121:M121"/>
    <mergeCell ref="K115:K116"/>
    <mergeCell ref="L115:L116"/>
    <mergeCell ref="M115:M116"/>
    <mergeCell ref="J119:M119"/>
    <mergeCell ref="A122:J122"/>
    <mergeCell ref="N115:N116"/>
    <mergeCell ref="B139:E139"/>
    <mergeCell ref="B140:F140"/>
    <mergeCell ref="B141:F141"/>
    <mergeCell ref="D50:D52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3:F123"/>
    <mergeCell ref="B124:F124"/>
    <mergeCell ref="B125:F125"/>
    <mergeCell ref="B126:F126"/>
    <mergeCell ref="C119:F119"/>
    <mergeCell ref="D115:D116"/>
  </mergeCells>
  <pageMargins left="0.78740157480314965" right="0.39370078740157483" top="0.39370078740157483" bottom="0.39370078740157483" header="0" footer="0"/>
  <pageSetup paperSize="9" scale="73" orientation="portrait" r:id="rId1"/>
  <rowBreaks count="3" manualBreakCount="3">
    <brk id="43" max="12" man="1"/>
    <brk id="88" max="12" man="1"/>
    <brk id="122" max="12" man="1"/>
  </rowBreaks>
  <colBreaks count="1" manualBreakCount="1">
    <brk id="13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4</vt:i4>
      </vt:variant>
    </vt:vector>
  </HeadingPairs>
  <TitlesOfParts>
    <vt:vector size="6" baseType="lpstr">
      <vt:lpstr>Aiškinamoji lentelė</vt:lpstr>
      <vt:lpstr>4 programa</vt:lpstr>
      <vt:lpstr>'4 programa'!Print_Area</vt:lpstr>
      <vt:lpstr>'Aiškinamoji lentelė'!Print_Area</vt:lpstr>
      <vt:lpstr>'4 programa'!Print_Titles</vt:lpstr>
      <vt:lpstr>'Aiškinamoji lentelė'!Print_Titles</vt:lpstr>
    </vt:vector>
  </TitlesOfParts>
  <Company>valdyba.lan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Snieguole Kacerauskaite</dc:creator>
  <cp:lastModifiedBy>Asta Česnauskienė</cp:lastModifiedBy>
  <cp:lastPrinted>2023-01-04T08:32:47Z</cp:lastPrinted>
  <dcterms:created xsi:type="dcterms:W3CDTF">2015-11-25T11:03:52Z</dcterms:created>
  <dcterms:modified xsi:type="dcterms:W3CDTF">2023-01-25T13:36:17Z</dcterms:modified>
</cp:coreProperties>
</file>