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luosnis\Kmsa\Savivaldybės administracija\BENDROSIOS VALDYMO FUNKCIJOS\Strateginio planavimo skyrius\SVP PLANAI\2023-2025 SVP\SPRENDIMAS\"/>
    </mc:Choice>
  </mc:AlternateContent>
  <bookViews>
    <workbookView xWindow="-120" yWindow="-120" windowWidth="29040" windowHeight="15840" firstSheet="1" activeTab="1"/>
  </bookViews>
  <sheets>
    <sheet name="Aiškinamoji lentelė" sheetId="7" state="hidden" r:id="rId1"/>
    <sheet name="5 programa" sheetId="8" r:id="rId2"/>
  </sheets>
  <externalReferences>
    <externalReference r:id="rId3"/>
  </externalReferences>
  <definedNames>
    <definedName name="_xlnm.Print_Area" localSheetId="1">'5 programa'!$A$1:$M$197</definedName>
    <definedName name="_xlnm.Print_Area" localSheetId="0">'Aiškinamoji lentelė'!$A$1:$Q$198</definedName>
    <definedName name="_xlnm.Print_Titles" localSheetId="1">'5 programa'!$9:$11</definedName>
    <definedName name="_xlnm.Print_Titles" localSheetId="0">'Aiškinamoji lentelė'!$8:$10</definedName>
  </definedNames>
  <calcPr calcId="162913"/>
</workbook>
</file>

<file path=xl/calcChain.xml><?xml version="1.0" encoding="utf-8"?>
<calcChain xmlns="http://schemas.openxmlformats.org/spreadsheetml/2006/main">
  <c r="G149" i="8" l="1"/>
  <c r="G118" i="8"/>
  <c r="I194" i="8" l="1"/>
  <c r="I193" i="8"/>
  <c r="I191" i="8"/>
  <c r="I190" i="8"/>
  <c r="I189" i="8"/>
  <c r="I188" i="8"/>
  <c r="I187" i="8"/>
  <c r="I186" i="8"/>
  <c r="I185" i="8"/>
  <c r="I184" i="8"/>
  <c r="I183" i="8"/>
  <c r="H194" i="8"/>
  <c r="H193" i="8"/>
  <c r="H191" i="8"/>
  <c r="H190" i="8"/>
  <c r="H189" i="8"/>
  <c r="H188" i="8"/>
  <c r="H187" i="8"/>
  <c r="H186" i="8"/>
  <c r="H185" i="8"/>
  <c r="H184" i="8"/>
  <c r="H183" i="8"/>
  <c r="G194" i="8"/>
  <c r="G193" i="8"/>
  <c r="G191" i="8"/>
  <c r="G190" i="8"/>
  <c r="G189" i="8"/>
  <c r="G188" i="8"/>
  <c r="G187" i="8"/>
  <c r="G186" i="8"/>
  <c r="G185" i="8"/>
  <c r="G184" i="8"/>
  <c r="G183" i="8"/>
  <c r="H173" i="8"/>
  <c r="I173" i="8"/>
  <c r="G173" i="8"/>
  <c r="Q163" i="8"/>
  <c r="R163" i="8"/>
  <c r="P163" i="8"/>
  <c r="Q162" i="8"/>
  <c r="R162" i="8"/>
  <c r="P162" i="8"/>
  <c r="Q161" i="8"/>
  <c r="R161" i="8"/>
  <c r="P161" i="8"/>
  <c r="H158" i="8"/>
  <c r="I158" i="8"/>
  <c r="G158" i="8"/>
  <c r="Q151" i="8"/>
  <c r="R151" i="8"/>
  <c r="P151" i="8"/>
  <c r="Q150" i="8"/>
  <c r="R150" i="8"/>
  <c r="P150" i="8"/>
  <c r="H149" i="8"/>
  <c r="I149" i="8"/>
  <c r="Q121" i="8"/>
  <c r="R121" i="8"/>
  <c r="P121" i="8"/>
  <c r="Q120" i="8"/>
  <c r="R120" i="8"/>
  <c r="P120" i="8"/>
  <c r="R119" i="8"/>
  <c r="R122" i="8" s="1"/>
  <c r="H118" i="8"/>
  <c r="I118" i="8"/>
  <c r="Q88" i="8"/>
  <c r="R88" i="8"/>
  <c r="P88" i="8"/>
  <c r="Q87" i="8"/>
  <c r="R87" i="8"/>
  <c r="Q86" i="8"/>
  <c r="R86" i="8"/>
  <c r="P86" i="8"/>
  <c r="R85" i="8"/>
  <c r="H84" i="8"/>
  <c r="I84" i="8"/>
  <c r="G84" i="8"/>
  <c r="Q74" i="8"/>
  <c r="R74" i="8"/>
  <c r="P74" i="8"/>
  <c r="Q73" i="8"/>
  <c r="R73" i="8"/>
  <c r="P73" i="8"/>
  <c r="P75" i="8" s="1"/>
  <c r="H70" i="8"/>
  <c r="I70" i="8"/>
  <c r="G70" i="8"/>
  <c r="Q56" i="8"/>
  <c r="R56" i="8"/>
  <c r="P56" i="8"/>
  <c r="Q55" i="8"/>
  <c r="R55" i="8"/>
  <c r="P55" i="8"/>
  <c r="Q54" i="8"/>
  <c r="R54" i="8"/>
  <c r="P54" i="8"/>
  <c r="H51" i="8"/>
  <c r="I51" i="8"/>
  <c r="G51" i="8"/>
  <c r="Q21" i="8"/>
  <c r="R21" i="8"/>
  <c r="P21" i="8"/>
  <c r="Q22" i="8"/>
  <c r="R22" i="8"/>
  <c r="P22" i="8"/>
  <c r="Q20" i="8"/>
  <c r="R20" i="8"/>
  <c r="P20" i="8"/>
  <c r="Q19" i="8"/>
  <c r="R19" i="8"/>
  <c r="Q18" i="8"/>
  <c r="R18" i="8"/>
  <c r="P18" i="8"/>
  <c r="Q17" i="8"/>
  <c r="R17" i="8"/>
  <c r="P17" i="8"/>
  <c r="Q16" i="8"/>
  <c r="R16" i="8"/>
  <c r="P16" i="8"/>
  <c r="Q152" i="8" l="1"/>
  <c r="Q153" i="8" s="1"/>
  <c r="R123" i="8"/>
  <c r="R89" i="8"/>
  <c r="R90" i="8" s="1"/>
  <c r="P57" i="8"/>
  <c r="P58" i="8" s="1"/>
  <c r="R75" i="8"/>
  <c r="R76" i="8" s="1"/>
  <c r="P164" i="8"/>
  <c r="P165" i="8" s="1"/>
  <c r="R164" i="8"/>
  <c r="R165" i="8" s="1"/>
  <c r="Q164" i="8"/>
  <c r="P152" i="8"/>
  <c r="P153" i="8" s="1"/>
  <c r="R57" i="8"/>
  <c r="R58" i="8" s="1"/>
  <c r="R23" i="8"/>
  <c r="R24" i="8" s="1"/>
  <c r="Q23" i="8"/>
  <c r="Q24" i="8" s="1"/>
  <c r="Q57" i="8"/>
  <c r="Q75" i="8"/>
  <c r="Q76" i="8" s="1"/>
  <c r="R152" i="8"/>
  <c r="P76" i="8"/>
  <c r="Q58" i="8"/>
  <c r="R153" i="8"/>
  <c r="Q165" i="8"/>
  <c r="I174" i="8"/>
  <c r="H174" i="8"/>
  <c r="G174" i="8"/>
  <c r="H126" i="8"/>
  <c r="H122" i="8"/>
  <c r="G122" i="8"/>
  <c r="P119" i="8" s="1"/>
  <c r="P122" i="8" s="1"/>
  <c r="P123" i="8" s="1"/>
  <c r="H106" i="8"/>
  <c r="Q85" i="8" s="1"/>
  <c r="Q89" i="8" s="1"/>
  <c r="Q90" i="8" s="1"/>
  <c r="G106" i="8"/>
  <c r="P85" i="8" s="1"/>
  <c r="G102" i="8"/>
  <c r="P87" i="8" s="1"/>
  <c r="I71" i="8"/>
  <c r="H71" i="8"/>
  <c r="G71" i="8"/>
  <c r="I52" i="8"/>
  <c r="H52" i="8"/>
  <c r="K43" i="8"/>
  <c r="G43" i="8"/>
  <c r="P19" i="8" s="1"/>
  <c r="P23" i="8" s="1"/>
  <c r="P24" i="8" s="1"/>
  <c r="A13" i="8"/>
  <c r="Q119" i="8" l="1"/>
  <c r="Q122" i="8" s="1"/>
  <c r="Q123" i="8" s="1"/>
  <c r="P89" i="8"/>
  <c r="P90" i="8" s="1"/>
  <c r="H192" i="8"/>
  <c r="G192" i="8"/>
  <c r="I192" i="8"/>
  <c r="H182" i="8"/>
  <c r="H181" i="8" s="1"/>
  <c r="H195" i="8" s="1"/>
  <c r="G182" i="8"/>
  <c r="G181" i="8" s="1"/>
  <c r="I159" i="8"/>
  <c r="I175" i="8" s="1"/>
  <c r="I176" i="8" s="1"/>
  <c r="I182" i="8"/>
  <c r="I181" i="8" s="1"/>
  <c r="G52" i="8"/>
  <c r="G159" i="8"/>
  <c r="H159" i="8"/>
  <c r="H175" i="8" s="1"/>
  <c r="H176" i="8" s="1"/>
  <c r="J100" i="7"/>
  <c r="G195" i="8" l="1"/>
  <c r="I195" i="8"/>
  <c r="G175" i="8"/>
  <c r="G176" i="8" s="1"/>
  <c r="K107" i="7"/>
  <c r="L45" i="7" l="1"/>
  <c r="K45" i="7"/>
  <c r="K126" i="7" l="1"/>
  <c r="J107" i="7"/>
  <c r="J118" i="7" l="1"/>
  <c r="K121" i="7" l="1"/>
  <c r="J121" i="7"/>
  <c r="L83" i="7" l="1"/>
  <c r="K83" i="7"/>
  <c r="J83" i="7"/>
  <c r="L170" i="7" l="1"/>
  <c r="K170" i="7"/>
  <c r="J170" i="7"/>
  <c r="I170" i="7"/>
  <c r="L157" i="7"/>
  <c r="K157" i="7"/>
  <c r="J157" i="7"/>
  <c r="L149" i="7"/>
  <c r="K149" i="7"/>
  <c r="J149" i="7"/>
  <c r="I149" i="7"/>
  <c r="L118" i="7" l="1"/>
  <c r="K118" i="7"/>
  <c r="L193" i="7" l="1"/>
  <c r="K193" i="7"/>
  <c r="J193" i="7"/>
  <c r="I193" i="7"/>
  <c r="I151" i="7" l="1"/>
  <c r="I157" i="7" s="1"/>
  <c r="I91" i="7"/>
  <c r="I85" i="7"/>
  <c r="I90" i="7"/>
  <c r="I74" i="7"/>
  <c r="I83" i="7" s="1"/>
  <c r="L68" i="7"/>
  <c r="K68" i="7"/>
  <c r="J68" i="7"/>
  <c r="I57" i="7"/>
  <c r="I55" i="7"/>
  <c r="I50" i="7"/>
  <c r="I49" i="7"/>
  <c r="J37" i="7" l="1"/>
  <c r="J45" i="7" s="1"/>
  <c r="O37" i="7"/>
  <c r="I33" i="7" l="1"/>
  <c r="J194" i="7" l="1"/>
  <c r="J195" i="7"/>
  <c r="L194" i="7"/>
  <c r="K194" i="7"/>
  <c r="I194" i="7"/>
  <c r="I195" i="7"/>
  <c r="L195" i="7"/>
  <c r="L191" i="7"/>
  <c r="L190" i="7"/>
  <c r="L189" i="7"/>
  <c r="L188" i="7"/>
  <c r="L187" i="7"/>
  <c r="L186" i="7"/>
  <c r="L185" i="7"/>
  <c r="L184" i="7"/>
  <c r="L183" i="7"/>
  <c r="L182" i="7"/>
  <c r="L181" i="7"/>
  <c r="K195" i="7"/>
  <c r="K191" i="7"/>
  <c r="K190" i="7"/>
  <c r="K189" i="7"/>
  <c r="K188" i="7"/>
  <c r="K187" i="7"/>
  <c r="K186" i="7"/>
  <c r="K185" i="7"/>
  <c r="K184" i="7"/>
  <c r="K182" i="7"/>
  <c r="K181" i="7"/>
  <c r="J191" i="7"/>
  <c r="J190" i="7"/>
  <c r="J188" i="7"/>
  <c r="J187" i="7"/>
  <c r="J186" i="7"/>
  <c r="J185" i="7"/>
  <c r="J184" i="7"/>
  <c r="J183" i="7"/>
  <c r="J182" i="7"/>
  <c r="J181" i="7"/>
  <c r="I171" i="7"/>
  <c r="I192" i="7" l="1"/>
  <c r="K192" i="7"/>
  <c r="L192" i="7"/>
  <c r="J192" i="7"/>
  <c r="A12" i="7"/>
  <c r="J189" i="7" l="1"/>
  <c r="K183" i="7"/>
  <c r="L180" i="7" l="1"/>
  <c r="L179" i="7" s="1"/>
  <c r="L196" i="7" s="1"/>
  <c r="K180" i="7"/>
  <c r="K179" i="7" s="1"/>
  <c r="K196" i="7" s="1"/>
  <c r="J180" i="7"/>
  <c r="J179" i="7" s="1"/>
  <c r="J196" i="7" s="1"/>
  <c r="J171" i="7" l="1"/>
  <c r="K171" i="7"/>
  <c r="L171" i="7"/>
  <c r="J158" i="7" l="1"/>
  <c r="L158" i="7"/>
  <c r="K158" i="7"/>
  <c r="J69" i="7"/>
  <c r="K69" i="7"/>
  <c r="L69" i="7"/>
  <c r="J46" i="7" l="1"/>
  <c r="J172" i="7" s="1"/>
  <c r="J173" i="7" s="1"/>
  <c r="K46" i="7"/>
  <c r="K172" i="7" s="1"/>
  <c r="K173" i="7" s="1"/>
  <c r="L46" i="7"/>
  <c r="L172" i="7" s="1"/>
  <c r="L173" i="7" s="1"/>
  <c r="I87" i="7"/>
  <c r="I118" i="7" s="1"/>
  <c r="I60" i="7"/>
  <c r="I27" i="7"/>
  <c r="I68" i="7" l="1"/>
  <c r="N23" i="7"/>
  <c r="I191" i="7" l="1"/>
  <c r="I190" i="7"/>
  <c r="I188" i="7"/>
  <c r="I186" i="7"/>
  <c r="I185" i="7"/>
  <c r="I184" i="7"/>
  <c r="I183" i="7"/>
  <c r="I182" i="7"/>
  <c r="I17" i="7"/>
  <c r="I45" i="7" s="1"/>
  <c r="I189" i="7" l="1"/>
  <c r="I187" i="7"/>
  <c r="I69" i="7"/>
  <c r="I181" i="7"/>
  <c r="I180" i="7" s="1"/>
  <c r="I158" i="7"/>
  <c r="I179" i="7" l="1"/>
  <c r="I196" i="7" s="1"/>
  <c r="I46" i="7"/>
  <c r="I172" i="7" s="1"/>
  <c r="I173" i="7" l="1"/>
</calcChain>
</file>

<file path=xl/comments1.xml><?xml version="1.0" encoding="utf-8"?>
<comments xmlns="http://schemas.openxmlformats.org/spreadsheetml/2006/main">
  <authors>
    <author>Saulina Paulauskiene</author>
    <author>Inga Mikalauskienė</author>
    <author>Audra Cepiene</author>
    <author>Snieguole Kacerauskaite</author>
    <author>Rima Ališauskė</author>
    <author>Irma Zukiene</author>
    <author>Rima Alisauskaite</author>
  </authors>
  <commentList>
    <comment ref="N26" authorId="0" shapeId="0">
      <text>
        <r>
          <rPr>
            <sz val="9"/>
            <color indexed="81"/>
            <rFont val="Tahoma"/>
            <family val="2"/>
            <charset val="186"/>
          </rPr>
          <t xml:space="preserve">Atliekų tvarkymo švietimo priemonės:
1) plakatų kūrimas, leidyba, eksploatavimas; 
2) radio žaidimai, viktorinos.
3) viešinimo paslaugos per žiniasklaidos atstovus;
4) suvenyrų su logotipu (daugkartinio naudojimo metalinių gertuvių) gamyba;
5) aplinkosauginių projektų atliekų tvarkymo tematika rėmimas, 3 vnt. </t>
        </r>
      </text>
    </comment>
    <comment ref="O26" authorId="1" shapeId="0">
      <text>
        <r>
          <rPr>
            <sz val="9"/>
            <color indexed="81"/>
            <rFont val="Tahoma"/>
            <family val="2"/>
            <charset val="186"/>
          </rPr>
          <t xml:space="preserve">1. Viešinimo paslaugų per žiniasklaidos atstovus atliekų tvarkymo tematika organizavimas ir vykdymas, 4 vnt.  
2. Radijo žaidimo–viktorinos organizavimas ir transliavimas per Klaipėdos miesto radijo stotį, kasmet po 10 vnt. 
3. Plakatų atliekų tvarkymo tematika kūrimas, leidyba ir eksponavimas, kasmet po 20 vnt.
4. Europos atliekų mažinimo savaitės minėjimas.
5. Konkurso – viktorinos organizavimas ir įgyvendinimas bendrojo lavinimo mokyklose, įskaičiuojant prizinį fondą, 1 vnt. Prizų (daugkartinio naudojimo gertuvių) viktorinos, konkurso dalyviams, įsigijimas, 100 vnt.
6. Aplinkosauginių projektų atliekų tvarkymo tematika rėmimas, 2 vnt. </t>
        </r>
      </text>
    </comment>
    <comment ref="F28" authorId="2" shapeId="0">
      <text>
        <r>
          <rPr>
            <sz val="9"/>
            <color indexed="81"/>
            <rFont val="Tahoma"/>
            <family val="2"/>
            <charset val="186"/>
          </rPr>
          <t>P-3.3.4.1.</t>
        </r>
      </text>
    </comment>
    <comment ref="M28" authorId="3" shapeId="0">
      <text>
        <r>
          <rPr>
            <sz val="9"/>
            <color indexed="81"/>
            <rFont val="Tahoma"/>
            <family val="2"/>
            <charset val="186"/>
          </rPr>
          <t xml:space="preserve">Projektą įgyvendina KRATC, savivaldybė apmoka savo dalį, kai agentūra pripažįsta išlaidas tinkamomis. 
</t>
        </r>
      </text>
    </comment>
    <comment ref="G36" authorId="0" shapeId="0">
      <text>
        <r>
          <rPr>
            <sz val="9"/>
            <color indexed="81"/>
            <rFont val="Tahoma"/>
            <family val="2"/>
            <charset val="186"/>
          </rPr>
          <t>Vykdytojas - BĮ Klaipėdos paplūdimiai</t>
        </r>
      </text>
    </comment>
    <comment ref="O36" authorId="0" shapeId="0">
      <text>
        <r>
          <rPr>
            <sz val="9"/>
            <color indexed="81"/>
            <rFont val="Tahoma"/>
            <family val="2"/>
            <charset val="186"/>
          </rPr>
          <t>Bus statomos Smiltynėje</t>
        </r>
      </text>
    </comment>
    <comment ref="O37" authorId="0" shapeId="0">
      <text>
        <r>
          <rPr>
            <sz val="9"/>
            <color indexed="81"/>
            <rFont val="Tahoma"/>
            <family val="2"/>
            <charset val="186"/>
          </rPr>
          <t>Žaliųjų atliekų kompostinės 200 vnt.;
Žaliųjų ir maisto atliekų kompostinės švietimo įstaigoms 21 vnt.</t>
        </r>
      </text>
    </comment>
    <comment ref="E38" authorId="1" shapeId="0">
      <text>
        <r>
          <rPr>
            <sz val="9"/>
            <color indexed="81"/>
            <rFont val="Tahoma"/>
            <family val="2"/>
            <charset val="186"/>
          </rPr>
          <t xml:space="preserve">Tikslas - išplėtoti komunalinių atliekų surinkimo ir tvarkymo infrastruktūrą, įrengiant centrinėje-pietinėje Klaipėdos miesto savivaldybės teritorijos dalyje didelių gabaritų atliekų surinkimo aikštelę (DGASA) kartu su paruošimo pakartotiniam naudojimui centru bei edukacinėmis patalpomis. </t>
        </r>
      </text>
    </comment>
    <comment ref="F38" authorId="2" shapeId="0">
      <text>
        <r>
          <rPr>
            <sz val="9"/>
            <color indexed="81"/>
            <rFont val="Tahoma"/>
            <family val="2"/>
            <charset val="186"/>
          </rPr>
          <t>P-3.3.4.1.</t>
        </r>
      </text>
    </comment>
    <comment ref="M38" authorId="3" shapeId="0">
      <text>
        <r>
          <rPr>
            <sz val="9"/>
            <color indexed="81"/>
            <rFont val="Tahoma"/>
            <family val="2"/>
            <charset val="186"/>
          </rPr>
          <t xml:space="preserve">Projektą įgyvendina KRATC
</t>
        </r>
      </text>
    </comment>
    <comment ref="F43" authorId="2" shapeId="0">
      <text>
        <r>
          <rPr>
            <sz val="9"/>
            <color indexed="81"/>
            <rFont val="Tahoma"/>
            <family val="2"/>
            <charset val="186"/>
          </rPr>
          <t>P-3.3.4.1.</t>
        </r>
      </text>
    </comment>
    <comment ref="O43" authorId="0" shapeId="0">
      <text>
        <r>
          <rPr>
            <sz val="9"/>
            <color indexed="81"/>
            <rFont val="Tahoma"/>
            <family val="2"/>
            <charset val="186"/>
          </rPr>
          <t>Aikštelės įrengimo darbus planuojama pavesti vykdyti KRATC</t>
        </r>
      </text>
    </comment>
    <comment ref="E49" authorId="2" shapeId="0">
      <text>
        <r>
          <rPr>
            <sz val="9"/>
            <color indexed="81"/>
            <rFont val="Tahoma"/>
            <family val="2"/>
            <charset val="186"/>
          </rPr>
          <t>2021-09-30 tarybos sprendimas Nr. T2-  "Dėl Klaipėdos miesto savivaldybės aplinkos monitoringo 2022-2026 m. programos patvirtinimo"</t>
        </r>
      </text>
    </comment>
    <comment ref="F49" authorId="2" shapeId="0">
      <text>
        <r>
          <rPr>
            <b/>
            <sz val="9"/>
            <color indexed="81"/>
            <rFont val="Tahoma"/>
            <family val="2"/>
            <charset val="186"/>
          </rPr>
          <t>P1, 1.1</t>
        </r>
        <r>
          <rPr>
            <sz val="9"/>
            <color indexed="81"/>
            <rFont val="Tahoma"/>
            <family val="2"/>
            <charset val="186"/>
          </rPr>
          <t xml:space="preserve">. Aplinkos oro kokybės valdymo plano parengimas ir oro kokybės mieste užtikrinimo priemonių įgyvendinimas
</t>
        </r>
      </text>
    </comment>
    <comment ref="N49" authorId="1" shapeId="0">
      <text>
        <r>
          <rPr>
            <sz val="9"/>
            <color indexed="81"/>
            <rFont val="Tahoma"/>
            <family val="2"/>
            <charset val="186"/>
          </rPr>
          <t>Aplinkos oro monitoringas;</t>
        </r>
        <r>
          <rPr>
            <b/>
            <sz val="9"/>
            <color indexed="81"/>
            <rFont val="Tahoma"/>
            <family val="2"/>
            <charset val="186"/>
          </rPr>
          <t xml:space="preserve">
</t>
        </r>
        <r>
          <rPr>
            <sz val="9"/>
            <color indexed="81"/>
            <rFont val="Tahoma"/>
            <family val="2"/>
            <charset val="186"/>
          </rPr>
          <t>Aplinkos triukšmo monitoringas</t>
        </r>
      </text>
    </comment>
    <comment ref="O49" authorId="1" shapeId="0">
      <text>
        <r>
          <rPr>
            <sz val="9"/>
            <color indexed="81"/>
            <rFont val="Tahoma"/>
            <family val="2"/>
            <charset val="186"/>
          </rPr>
          <t>Aplinkos oro monitoringas;
Aplinkos triukšmo monitoringas;
Dirvožemio monitoringas;
Paviršinio vandens.</t>
        </r>
      </text>
    </comment>
    <comment ref="P49" authorId="1" shapeId="0">
      <text>
        <r>
          <rPr>
            <sz val="9"/>
            <color indexed="81"/>
            <rFont val="Tahoma"/>
            <family val="2"/>
            <charset val="186"/>
          </rPr>
          <t>Aplinkos oro monitoringas;
Aplinkos triukšmo monitoringas; 
Dirvožemio monitoringas;
Gyvosios gamtos monitoringas;
Paviršinio vandens monitoringas</t>
        </r>
      </text>
    </comment>
    <comment ref="F50" authorId="0" shapeId="0">
      <text>
        <r>
          <rPr>
            <sz val="9"/>
            <color indexed="81"/>
            <rFont val="Tahoma"/>
            <family val="2"/>
            <charset val="186"/>
          </rPr>
          <t>P-3.3.5.; 3.3.5.1.; 3.5.4.;</t>
        </r>
      </text>
    </comment>
    <comment ref="N51" authorId="3" shapeId="0">
      <text>
        <r>
          <rPr>
            <sz val="9"/>
            <color indexed="81"/>
            <rFont val="Tahoma"/>
            <family val="2"/>
            <charset val="186"/>
          </rPr>
          <t xml:space="preserve">• (1 vnt.) savaitraščio „Žaliasis pasaulis“ prenumerata - vykdant ekologinį švietimą kiekvienais metais yra prenumeruojamas savaitraštis „Žaliasis pasaulis“ po 1 egz. 39 įstaigoms (mokykloms, bibliotekoms);
• (2 vnt.) švietėjiškos veiklos Smiltynės ir II Melnragės paplūdimiuose dėl mėlynosios vėliavos gavimo - skirta visuomenės informuotumui apie Baltijos jūros taršą šiukšlėmis didinti.
• (6 vnt.) 2022-2024 m. planuojama organizuoti dalinio finansavimo konkursą ekologiniam švietimui vykdyti, t.y. visuomeninės organizacijos bus kviečiamos vykdyti aplinkosauginio švietimo veiklas pagal Aplinkosaugos skyriaus parengtas temas. 
</t>
        </r>
      </text>
    </comment>
    <comment ref="O51" authorId="3" shapeId="0">
      <text>
        <r>
          <rPr>
            <sz val="9"/>
            <color indexed="81"/>
            <rFont val="Tahoma"/>
            <family val="2"/>
            <charset val="186"/>
          </rPr>
          <t>• (1 vnt.) savaitraščio „Žaliasis pasaulis“ prenumerata - vykdant ekologinį švietimą kiekvienais metais yra prenumeruojamas savaitraštis „Žaliasis pasaulis“ po 1 egz. 39 įstaigoms (mokykloms, bibliotekoms);
• (2 vnt.) švietėjiškos veiklos Smiltynės ir II Melnragės paplūdimiuose dėl mėlynosios vėliavos gavimo - skirta visuomenės informuotumui apie Baltijos jūros taršą šiukšlėmis didinti.
• (6 vnt.) 2022-2024 m. planuojama organizuoti dalinio finansavimo konkursą ekologiniam švietimui vykdyti, t.y. visuomeninės organizacijos bus kviečiamos vykdyti aplinkosauginio švietimo veiklas pagal Aplinkosaugos skyriaus parengtas temas;
• (1 vnt.) aplinkosauginio švietimo pamokos mokiniams pagal Aplinkosaugos skyriaus parengtas aplinkosauginio švietimo temų krypčių grupes.</t>
        </r>
      </text>
    </comment>
    <comment ref="F52" authorId="0" shapeId="0">
      <text>
        <r>
          <rPr>
            <sz val="9"/>
            <color indexed="81"/>
            <rFont val="Tahoma"/>
            <family val="2"/>
            <charset val="186"/>
          </rPr>
          <t>P-3.3.2.6.; 3.3.5.1.</t>
        </r>
      </text>
    </comment>
    <comment ref="F55" authorId="2" shapeId="0">
      <text>
        <r>
          <rPr>
            <sz val="9"/>
            <color indexed="81"/>
            <rFont val="Tahoma"/>
            <family val="2"/>
            <charset val="186"/>
          </rPr>
          <t>P1, 1.1. Aplinkos oro kokybės valdymo plano parengimas ir oro kokybės mieste užtikrinimo priemonių įgyvendinimas</t>
        </r>
      </text>
    </comment>
    <comment ref="F57" authorId="0" shapeId="0">
      <text>
        <r>
          <rPr>
            <sz val="9"/>
            <color indexed="81"/>
            <rFont val="Tahoma"/>
            <family val="2"/>
            <charset val="186"/>
          </rPr>
          <t>P-3.3.5.5.</t>
        </r>
      </text>
    </comment>
    <comment ref="N57" authorId="1" shapeId="0">
      <text>
        <r>
          <rPr>
            <sz val="9"/>
            <color indexed="81"/>
            <rFont val="Tahoma"/>
            <family val="2"/>
            <charset val="186"/>
          </rPr>
          <t xml:space="preserve">Lopšelis-darželis "Bitutė"
</t>
        </r>
      </text>
    </comment>
    <comment ref="M58" authorId="1" shapeId="0">
      <text>
        <r>
          <rPr>
            <sz val="9"/>
            <color indexed="81"/>
            <rFont val="Tahoma"/>
            <family val="2"/>
            <charset val="186"/>
          </rPr>
          <t>Švyturio g. gyvenamoji teritorija</t>
        </r>
        <r>
          <rPr>
            <sz val="9"/>
            <color indexed="81"/>
            <rFont val="Tahoma"/>
            <family val="2"/>
            <charset val="186"/>
          </rPr>
          <t xml:space="preserve">
</t>
        </r>
      </text>
    </comment>
    <comment ref="N60" authorId="1" shapeId="0">
      <text>
        <r>
          <rPr>
            <sz val="9"/>
            <color indexed="81"/>
            <rFont val="Tahoma"/>
            <family val="2"/>
            <charset val="186"/>
          </rPr>
          <t xml:space="preserve">Vitės progimnazija
</t>
        </r>
      </text>
    </comment>
    <comment ref="F63" authorId="0" shapeId="0">
      <text>
        <r>
          <rPr>
            <sz val="9"/>
            <color indexed="81"/>
            <rFont val="Tahoma"/>
            <family val="2"/>
            <charset val="186"/>
          </rPr>
          <t>P-3.5.4.;</t>
        </r>
      </text>
    </comment>
    <comment ref="M63" authorId="1" shapeId="0">
      <text>
        <r>
          <rPr>
            <sz val="9"/>
            <color indexed="81"/>
            <rFont val="Tahoma"/>
            <family val="2"/>
            <charset val="186"/>
          </rPr>
          <t>Parengta strateginių triukšmo (kelių, pagrindinių kelių, geležinkelių, pramoninės veiklos zonų) žemėlapių atskirai pagal paros, dienos, vakaro ir nakties triukšmo rodiklius</t>
        </r>
        <r>
          <rPr>
            <sz val="9"/>
            <color indexed="81"/>
            <rFont val="Tahoma"/>
            <family val="2"/>
            <charset val="186"/>
          </rPr>
          <t xml:space="preserve">
</t>
        </r>
      </text>
    </comment>
    <comment ref="F72" authorId="0" shapeId="0">
      <text>
        <r>
          <rPr>
            <sz val="9"/>
            <color indexed="81"/>
            <rFont val="Tahoma"/>
            <family val="2"/>
            <charset val="186"/>
          </rPr>
          <t>P-3.3.1.4.</t>
        </r>
      </text>
    </comment>
    <comment ref="N72" authorId="1" shapeId="0">
      <text>
        <r>
          <rPr>
            <sz val="9"/>
            <color indexed="81"/>
            <rFont val="Tahoma"/>
            <family val="2"/>
            <charset val="186"/>
          </rPr>
          <t>Dėl vykdomų projektų ir nusausinimo darbų naujiems statiniams statyti mažėja telkinių skaičius - dabar sanitarinis valymas atliekamas 16 vandens telkinių.</t>
        </r>
        <r>
          <rPr>
            <sz val="9"/>
            <color indexed="81"/>
            <rFont val="Tahoma"/>
            <family val="2"/>
            <charset val="186"/>
          </rPr>
          <t xml:space="preserve">
</t>
        </r>
      </text>
    </comment>
    <comment ref="F74" authorId="2" shapeId="0">
      <text>
        <r>
          <rPr>
            <sz val="9"/>
            <color indexed="81"/>
            <rFont val="Tahoma"/>
            <family val="2"/>
            <charset val="186"/>
          </rPr>
          <t xml:space="preserve">KEPS 4.5.1. Išvalyti Danės upę, pastatyti ir išplėtoti mažus uostelius. </t>
        </r>
      </text>
    </comment>
    <comment ref="O75" authorId="1" shapeId="0">
      <text>
        <r>
          <rPr>
            <sz val="9"/>
            <color indexed="81"/>
            <rFont val="Tahoma"/>
            <family val="2"/>
            <charset val="186"/>
          </rPr>
          <t xml:space="preserve">Žardės didysis telkinys, Draugystės telkinys, Danės krantinės, Žardės naujosios kūdros, Mūmlaukio ež., Malūno parkas, Pietinės g. tvenkinys, Smiltelės upė
</t>
        </r>
      </text>
    </comment>
    <comment ref="F76" authorId="2" shapeId="0">
      <text>
        <r>
          <rPr>
            <sz val="9"/>
            <color indexed="81"/>
            <rFont val="Tahoma"/>
            <family val="2"/>
            <charset val="186"/>
          </rPr>
          <t xml:space="preserve">P-3.3.1.4.
</t>
        </r>
      </text>
    </comment>
    <comment ref="N77" authorId="4" shapeId="0">
      <text>
        <r>
          <rPr>
            <sz val="9"/>
            <color indexed="81"/>
            <rFont val="Tahoma"/>
            <family val="2"/>
            <charset val="186"/>
          </rPr>
          <t>I dalies</t>
        </r>
      </text>
    </comment>
    <comment ref="P77" authorId="4" shapeId="0">
      <text>
        <r>
          <rPr>
            <sz val="9"/>
            <color indexed="81"/>
            <rFont val="Tahoma"/>
            <family val="2"/>
            <charset val="186"/>
          </rPr>
          <t>II dalies</t>
        </r>
      </text>
    </comment>
    <comment ref="G80" authorId="0" shapeId="0">
      <text>
        <r>
          <rPr>
            <sz val="9"/>
            <color indexed="81"/>
            <rFont val="Tahoma"/>
            <family val="2"/>
            <charset val="186"/>
          </rPr>
          <t>Vykdytojas - BĮ Klaipėdos paplūdimiai</t>
        </r>
      </text>
    </comment>
    <comment ref="F81" authorId="1" shapeId="0">
      <text>
        <r>
          <rPr>
            <sz val="9"/>
            <color indexed="81"/>
            <rFont val="Tahoma"/>
            <family val="2"/>
            <charset val="186"/>
          </rPr>
          <t xml:space="preserve">1.2.1.3., 3.3.1.4.
</t>
        </r>
      </text>
    </comment>
    <comment ref="F82" authorId="0" shapeId="0">
      <text>
        <r>
          <rPr>
            <sz val="9"/>
            <color indexed="81"/>
            <rFont val="Tahoma"/>
            <family val="2"/>
            <charset val="186"/>
          </rPr>
          <t>P-3.3.1.4.</t>
        </r>
      </text>
    </comment>
    <comment ref="F85" authorId="2" shapeId="0">
      <text>
        <r>
          <rPr>
            <b/>
            <sz val="9"/>
            <color indexed="81"/>
            <rFont val="Tahoma"/>
            <family val="2"/>
            <charset val="186"/>
          </rPr>
          <t>P1. 3.5.</t>
        </r>
        <r>
          <rPr>
            <sz val="9"/>
            <color indexed="81"/>
            <rFont val="Tahoma"/>
            <family val="2"/>
            <charset val="186"/>
          </rPr>
          <t xml:space="preserve"> Viešųjų erdvių ir pastatų pritaikymas pagal universalaus dizaino principus, </t>
        </r>
        <r>
          <rPr>
            <b/>
            <sz val="9"/>
            <color indexed="81"/>
            <rFont val="Tahoma"/>
            <family val="2"/>
            <charset val="186"/>
          </rPr>
          <t xml:space="preserve">3.5.1. </t>
        </r>
        <r>
          <rPr>
            <sz val="9"/>
            <color indexed="81"/>
            <rFont val="Tahoma"/>
            <family val="2"/>
            <charset val="186"/>
          </rPr>
          <t>Pritaikyta viešųjų erdvių, vnt.</t>
        </r>
      </text>
    </comment>
    <comment ref="M85" authorId="3" shapeId="0">
      <text>
        <r>
          <rPr>
            <sz val="9"/>
            <color indexed="81"/>
            <rFont val="Tahoma"/>
            <family val="2"/>
            <charset val="186"/>
          </rPr>
          <t xml:space="preserve">Rangos sutartis pasirašyta 2020-04-09 25 mėn. Sutartis galioja iki darbų užbaigimo dokumento pasirašymo ir galutinio apmokėjimo dienos. Sutartyje yra numatyta technologinė pertrauka, todėl darbai gali būti nukelti į 2023 m. 
</t>
        </r>
      </text>
    </comment>
    <comment ref="H86" authorId="2" shapeId="0">
      <text>
        <r>
          <rPr>
            <sz val="9"/>
            <color indexed="81"/>
            <rFont val="Tahoma"/>
            <family val="2"/>
            <charset val="186"/>
          </rPr>
          <t xml:space="preserve">Laivų krovos AB „Klaipėdos Smeltė“, pagal 2013-04-26 partnerystės sutartį Nr. J9-470 pervedė 2016 m. - 22 734 Eur. Pagal sutartį toliau kasmet pervedinės  po 22 tūkst eur (nuo 2017 iki 2025 m.) </t>
        </r>
      </text>
    </comment>
    <comment ref="F88" authorId="2" shapeId="0">
      <text>
        <r>
          <rPr>
            <sz val="9"/>
            <color indexed="81"/>
            <rFont val="Tahoma"/>
            <family val="2"/>
            <charset val="186"/>
          </rPr>
          <t xml:space="preserve">KEPS 3.1.13. Vystyti viešųjų erdvių gerinimo programas ir lokalius urbanistinės struktūros atgaivinimo projektus  </t>
        </r>
      </text>
    </comment>
    <comment ref="F89" authorId="0" shapeId="0">
      <text>
        <r>
          <rPr>
            <sz val="9"/>
            <color indexed="81"/>
            <rFont val="Tahoma"/>
            <family val="2"/>
            <charset val="186"/>
          </rPr>
          <t>P-3.2.2.5.</t>
        </r>
      </text>
    </comment>
    <comment ref="F90" authorId="2" shapeId="0">
      <text>
        <r>
          <rPr>
            <b/>
            <sz val="9"/>
            <color indexed="81"/>
            <rFont val="Tahoma"/>
            <family val="2"/>
            <charset val="186"/>
          </rPr>
          <t>P1 1.2.1.</t>
        </r>
        <r>
          <rPr>
            <sz val="9"/>
            <color indexed="81"/>
            <rFont val="Tahoma"/>
            <family val="2"/>
            <charset val="186"/>
          </rPr>
          <t xml:space="preserve"> Parengtas ir įgyvendintas apsauginių želdinių įrengimo veiksmų planas siekiant apželdinti labiausiai taršos veikiamas teritorijas, vnt.</t>
        </r>
      </text>
    </comment>
    <comment ref="F91"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1.1.7. priemonė, 1.3.4. priemonė</t>
        </r>
      </text>
    </comment>
    <comment ref="F93" authorId="0" shapeId="0">
      <text>
        <r>
          <rPr>
            <sz val="9"/>
            <color indexed="81"/>
            <rFont val="Tahoma"/>
            <family val="2"/>
            <charset val="186"/>
          </rPr>
          <t>P-3.3.1.2.</t>
        </r>
      </text>
    </comment>
    <comment ref="F96" authorId="1" shapeId="0">
      <text>
        <r>
          <rPr>
            <b/>
            <sz val="9"/>
            <color indexed="81"/>
            <rFont val="Tahoma"/>
            <family val="2"/>
            <charset val="186"/>
          </rPr>
          <t>P1, 1.2.1.</t>
        </r>
        <r>
          <rPr>
            <sz val="9"/>
            <color indexed="81"/>
            <rFont val="Tahoma"/>
            <family val="2"/>
            <charset val="186"/>
          </rPr>
          <t xml:space="preserve"> Parengtas ir įgyvendintas apsauginių želdinių įrengimo veiksmų planas siekiant apželdinti labiausiai taršos veikiamas teritorijas, vnt.
</t>
        </r>
      </text>
    </comment>
    <comment ref="M96" authorId="5" shapeId="0">
      <text>
        <r>
          <rPr>
            <sz val="9"/>
            <color indexed="81"/>
            <rFont val="Tahoma"/>
            <family val="2"/>
            <charset val="186"/>
          </rPr>
          <t>Teritorijos palei Šilutės pl. nuo Smiltelės g. iki Jūrininkų pr. (plotas apie 6,2 ha) apsauginės paskirties želdynų ir želdinių projekto parengimas: 2022 m. bus toliau organizuojamas projekto konkursas pagal sutartį J9-1927 (4300 Eur, (SB)) su priziniu fondu 10000 Eur (SB)</t>
        </r>
      </text>
    </comment>
    <comment ref="F97" authorId="1" shapeId="0">
      <text>
        <r>
          <rPr>
            <sz val="9"/>
            <color indexed="81"/>
            <rFont val="Tahoma"/>
            <family val="2"/>
            <charset val="186"/>
          </rPr>
          <t xml:space="preserve">P-3.3.1.1-1, 3.3.1.2-2
</t>
        </r>
      </text>
    </comment>
    <comment ref="M97" authorId="5" shapeId="0">
      <text>
        <r>
          <rPr>
            <sz val="9"/>
            <color indexed="81"/>
            <rFont val="Tahoma"/>
            <family val="2"/>
            <charset val="186"/>
          </rPr>
          <t>Teritorijos palei geležinkelį Klevų g. 6H detaliojo plano pakeitimas, 2022 m. 6300 Eur (SB), pasirašyta sutartis J9-2023</t>
        </r>
      </text>
    </comment>
    <comment ref="F98"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1.1.7. priemonė, 1.3.4. priemonė</t>
        </r>
      </text>
    </comment>
    <comment ref="O99" authorId="1" shapeId="0">
      <text>
        <r>
          <rPr>
            <sz val="9"/>
            <color indexed="81"/>
            <rFont val="Tahoma"/>
            <family val="2"/>
            <charset val="186"/>
          </rPr>
          <t>1. Teritorijos palei Šilutės pl. nuo Smiltelės g. iki Jūrininkų pr. (plotas apie 6,2 ha) apsauginės paskirties želdynų ir želdinių projekto parengimas.
2. Teritorijos nuo Veliuonos g. iki KVJU ribos (plotas apie 71 a) apsauginės paskirties želdynų ir želdinių projekto parengimas.
3. Teritorijos palei geležinkelį Klevų g. 6H (plotas apie 13 a) apsauginės paskirties želdynų ir želdinių projekto parengimas.</t>
        </r>
        <r>
          <rPr>
            <b/>
            <sz val="9"/>
            <color indexed="81"/>
            <rFont val="Tahoma"/>
            <family val="2"/>
            <charset val="186"/>
          </rPr>
          <t xml:space="preserve">
</t>
        </r>
        <r>
          <rPr>
            <sz val="9"/>
            <color indexed="81"/>
            <rFont val="Tahoma"/>
            <family val="2"/>
            <charset val="186"/>
          </rPr>
          <t xml:space="preserve">4. Apsauginės paskirties želdyno techninio darbo projekto prie Švyturio g. parengimas. 
</t>
        </r>
      </text>
    </comment>
    <comment ref="F100" authorId="2" shapeId="0">
      <text>
        <r>
          <rPr>
            <b/>
            <sz val="9"/>
            <color indexed="81"/>
            <rFont val="Tahoma"/>
            <family val="2"/>
            <charset val="186"/>
          </rPr>
          <t>KEPS 3.1.13.</t>
        </r>
        <r>
          <rPr>
            <sz val="9"/>
            <color indexed="81"/>
            <rFont val="Tahoma"/>
            <family val="2"/>
            <charset val="186"/>
          </rPr>
          <t xml:space="preserve"> Vystyti viešųjų erdvių gerinimo programas ir lokalius urbanistinės struktūros atgaivinimo projektus </t>
        </r>
      </text>
    </comment>
    <comment ref="M100" authorId="2" shapeId="0">
      <text>
        <r>
          <rPr>
            <sz val="9"/>
            <color indexed="81"/>
            <rFont val="Tahoma"/>
            <family val="2"/>
            <charset val="186"/>
          </rPr>
          <t>I etapo darbai</t>
        </r>
      </text>
    </comment>
    <comment ref="M101" authorId="6" shapeId="0">
      <text>
        <r>
          <rPr>
            <sz val="9"/>
            <color indexed="81"/>
            <rFont val="Tahoma"/>
            <family val="2"/>
            <charset val="186"/>
          </rPr>
          <t xml:space="preserve">II etapo darbai. Projekto finansavimo sutartis pratęsta iki 2022-06-30. Nepanaudotos lėšos persikels i 2022 m. </t>
        </r>
      </text>
    </comment>
    <comment ref="F103" authorId="2" shapeId="0">
      <text>
        <r>
          <rPr>
            <sz val="9"/>
            <color indexed="81"/>
            <rFont val="Tahoma"/>
            <family val="2"/>
            <charset val="186"/>
          </rPr>
          <t xml:space="preserve">P-3.2.2.5.
</t>
        </r>
      </text>
    </comment>
    <comment ref="F106" authorId="2" shapeId="0">
      <text>
        <r>
          <rPr>
            <b/>
            <sz val="9"/>
            <color indexed="81"/>
            <rFont val="Tahoma"/>
            <family val="2"/>
            <charset val="186"/>
          </rPr>
          <t xml:space="preserve">P1. 3.5. </t>
        </r>
        <r>
          <rPr>
            <sz val="9"/>
            <color indexed="81"/>
            <rFont val="Tahoma"/>
            <family val="2"/>
            <charset val="186"/>
          </rPr>
          <t xml:space="preserve">Viešųjų erdvių ir pastatų pritaikymas pagal universalaus dizaino principus, 3.5.1. Pritaikyta viešųjų erdvių, vnt.
</t>
        </r>
      </text>
    </comment>
    <comment ref="F107" authorId="2" shapeId="0">
      <text>
        <r>
          <rPr>
            <sz val="9"/>
            <color indexed="81"/>
            <rFont val="Tahoma"/>
            <family val="2"/>
            <charset val="186"/>
          </rPr>
          <t xml:space="preserve">KEPS 3.1.13. Vystyti viešųjų erdvių gerinimo programas ir lokalius urbanistinės struktūros atgaivinimo projektus  </t>
        </r>
      </text>
    </comment>
    <comment ref="F110" authorId="2" shapeId="0">
      <text>
        <r>
          <rPr>
            <sz val="9"/>
            <color indexed="81"/>
            <rFont val="Tahoma"/>
            <family val="2"/>
            <charset val="186"/>
          </rPr>
          <t xml:space="preserve">P-3.2.2.5.
</t>
        </r>
      </text>
    </comment>
    <comment ref="F111" authorId="6" shapeId="0">
      <text>
        <r>
          <rPr>
            <sz val="9"/>
            <color indexed="81"/>
            <rFont val="Tahoma"/>
            <family val="2"/>
            <charset val="186"/>
          </rPr>
          <t>P-1.2.1.1.</t>
        </r>
      </text>
    </comment>
    <comment ref="F114" authorId="4" shapeId="0">
      <text>
        <r>
          <rPr>
            <sz val="9"/>
            <color indexed="81"/>
            <rFont val="Tahoma"/>
            <family val="2"/>
            <charset val="186"/>
          </rPr>
          <t>3.3.1.1.</t>
        </r>
      </text>
    </comment>
    <comment ref="F119" authorId="2" shapeId="0">
      <text>
        <r>
          <rPr>
            <sz val="9"/>
            <color indexed="81"/>
            <rFont val="Tahoma"/>
            <family val="2"/>
            <charset val="186"/>
          </rPr>
          <t xml:space="preserve">P6. Klaipėdos miesto ekonominės plėtros strategija ir įgyvendinimo veiksmų planas iki 2030 metų, 4.5.3. Gerinti dviračių infrastruktūrą „EuroVelo“ pajūrio trasose, kad atitiktų „EuroVelo“ reikalavimus
</t>
        </r>
      </text>
    </comment>
    <comment ref="F121" authorId="2" shapeId="0">
      <text>
        <r>
          <rPr>
            <sz val="9"/>
            <color indexed="81"/>
            <rFont val="Tahoma"/>
            <family val="2"/>
            <charset val="186"/>
          </rPr>
          <t xml:space="preserve">P-3.1.1.2
</t>
        </r>
      </text>
    </comment>
    <comment ref="N125" authorId="3" shapeId="0">
      <text>
        <r>
          <rPr>
            <sz val="9"/>
            <color indexed="81"/>
            <rFont val="Tahoma"/>
            <family val="2"/>
            <charset val="186"/>
          </rPr>
          <t xml:space="preserve">Bus vykdomi rangos pirkimai:
Varpų g. atkarpoje nuo Sąjūdžio parko iki Smiltelės g.; Baltijos pr. atkarpoje nuo 8A iki 8C sklypų; Baltijos pr. atkarpoje nuo 45 iki 51A sklypų; Dubysos g. atkarpa nuo 31A iki 37C sklypų; Šilutės pl. atkarpa nuo 26 iki geležinkelio pervažos. 
</t>
        </r>
        <r>
          <rPr>
            <sz val="9"/>
            <color indexed="81"/>
            <rFont val="Tahoma"/>
            <family val="2"/>
            <charset val="186"/>
          </rPr>
          <t xml:space="preserve">
</t>
        </r>
      </text>
    </comment>
    <comment ref="F126" authorId="1" shapeId="0">
      <text>
        <r>
          <rPr>
            <sz val="9"/>
            <color indexed="81"/>
            <rFont val="Tahoma"/>
            <family val="2"/>
            <charset val="186"/>
          </rPr>
          <t>P-3.1.1.2.</t>
        </r>
      </text>
    </comment>
    <comment ref="F129" authorId="2" shapeId="0">
      <text>
        <r>
          <rPr>
            <sz val="9"/>
            <color indexed="81"/>
            <rFont val="Tahoma"/>
            <family val="2"/>
            <charset val="186"/>
          </rPr>
          <t xml:space="preserve">P-3.1.1.2
</t>
        </r>
      </text>
    </comment>
    <comment ref="F131" authorId="2" shapeId="0">
      <text>
        <r>
          <rPr>
            <sz val="9"/>
            <color indexed="81"/>
            <rFont val="Tahoma"/>
            <family val="2"/>
            <charset val="186"/>
          </rPr>
          <t xml:space="preserve">P-3.1.1.2
</t>
        </r>
      </text>
    </comment>
    <comment ref="F134" authorId="2" shapeId="0">
      <text>
        <r>
          <rPr>
            <sz val="9"/>
            <color indexed="81"/>
            <rFont val="Tahoma"/>
            <family val="2"/>
            <charset val="186"/>
          </rPr>
          <t xml:space="preserve">P-3.1.1.2
</t>
        </r>
      </text>
    </comment>
    <comment ref="F137" authorId="2" shapeId="0">
      <text>
        <r>
          <rPr>
            <sz val="9"/>
            <color indexed="81"/>
            <rFont val="Tahoma"/>
            <family val="2"/>
            <charset val="186"/>
          </rPr>
          <t xml:space="preserve">P-3.1.1.2
</t>
        </r>
      </text>
    </comment>
    <comment ref="F140" authorId="2" shapeId="0">
      <text>
        <r>
          <rPr>
            <sz val="9"/>
            <color indexed="81"/>
            <rFont val="Tahoma"/>
            <family val="2"/>
            <charset val="186"/>
          </rPr>
          <t xml:space="preserve">P-3.1.1.2
</t>
        </r>
      </text>
    </comment>
    <comment ref="F143" authorId="1" shapeId="0">
      <text>
        <r>
          <rPr>
            <sz val="9"/>
            <color indexed="81"/>
            <rFont val="Tahoma"/>
            <family val="2"/>
            <charset val="186"/>
          </rPr>
          <t>P-3.1.1.2.</t>
        </r>
      </text>
    </comment>
    <comment ref="M144" authorId="1" shapeId="0">
      <text>
        <r>
          <rPr>
            <sz val="9"/>
            <color indexed="81"/>
            <rFont val="Tahoma"/>
            <family val="2"/>
            <charset val="186"/>
          </rPr>
          <t>II etapas</t>
        </r>
      </text>
    </comment>
    <comment ref="E146" authorId="1" shapeId="0">
      <text>
        <r>
          <rPr>
            <sz val="9"/>
            <color indexed="81"/>
            <rFont val="Tahoma"/>
            <family val="2"/>
            <charset val="186"/>
          </rPr>
          <t xml:space="preserve">Senas pavadinimas - Pėsčiųjų ir dviračių tilto tarp Tauralaukio ir Žolynų kvartalo įrengimas. Siekiant plėtoti darnaus judumo principus ir pagerinti  susisiekimą su naujai statoma mokykla  miesto planavimo dokumentuose numatytas dviračių ir pėsčiųjų tiltas per Danę. Pirmame etape planuojamas architektūrinis konkursas. </t>
        </r>
      </text>
    </comment>
    <comment ref="F146" authorId="1" shapeId="0">
      <text>
        <r>
          <rPr>
            <sz val="9"/>
            <color indexed="81"/>
            <rFont val="Tahoma"/>
            <family val="2"/>
            <charset val="186"/>
          </rPr>
          <t>P-3.1.1.2.
2025-2029 KSP</t>
        </r>
      </text>
    </comment>
    <comment ref="M146" authorId="1" shapeId="0">
      <text>
        <r>
          <rPr>
            <sz val="9"/>
            <color indexed="81"/>
            <rFont val="Tahoma"/>
            <family val="2"/>
            <charset val="186"/>
          </rPr>
          <t xml:space="preserve">Lėšos architektūrinio konkurso organizavimui su prizais numatomos pagal analogišką 2021-07-23 pasirašytą paslaugų sutartį Nr. J9-1927 dėl projekto konkurso organizavimo paslaugų, kaina 8420 Eur parengiamiesiems darbams ir 15000 Eur prizams (7+5+3) 1-3 vietų laimėtojams 
</t>
        </r>
      </text>
    </comment>
    <comment ref="P146" authorId="1" shapeId="0">
      <text>
        <r>
          <rPr>
            <sz val="9"/>
            <color indexed="81"/>
            <rFont val="Tahoma"/>
            <family val="2"/>
            <charset val="186"/>
          </rPr>
          <t xml:space="preserve">Pradžia 2023 m. 
</t>
        </r>
      </text>
    </comment>
    <comment ref="E151" authorId="0" shapeId="0">
      <text>
        <r>
          <rPr>
            <sz val="9"/>
            <color indexed="81"/>
            <rFont val="Tahoma"/>
            <family val="2"/>
            <charset val="186"/>
          </rPr>
          <t>Vykdytojas BĮ Klaipėdos paplūdimiai</t>
        </r>
      </text>
    </comment>
    <comment ref="F151" authorId="2" shapeId="0">
      <text>
        <r>
          <rPr>
            <sz val="9"/>
            <color indexed="81"/>
            <rFont val="Tahoma"/>
            <family val="2"/>
            <charset val="186"/>
          </rPr>
          <t xml:space="preserve">P-1.2.1.5.
</t>
        </r>
      </text>
    </comment>
    <comment ref="F153" authorId="2" shapeId="0">
      <text>
        <r>
          <rPr>
            <sz val="9"/>
            <color indexed="81"/>
            <rFont val="Tahoma"/>
            <family val="2"/>
            <charset val="186"/>
          </rPr>
          <t xml:space="preserve">P-1.2.1.5.
</t>
        </r>
      </text>
    </comment>
    <comment ref="F162" authorId="1"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1.3.2. priemonė</t>
        </r>
      </text>
    </comment>
    <comment ref="F164" authorId="6" shapeId="0">
      <text>
        <r>
          <rPr>
            <sz val="9"/>
            <color indexed="81"/>
            <rFont val="Tahoma"/>
            <family val="2"/>
            <charset val="186"/>
          </rPr>
          <t>P-3.3.5.3.</t>
        </r>
      </text>
    </comment>
    <comment ref="J165" authorId="1" shapeId="0">
      <text>
        <r>
          <rPr>
            <sz val="9"/>
            <color indexed="81"/>
            <rFont val="Tahoma"/>
            <family val="2"/>
            <charset val="186"/>
          </rPr>
          <t xml:space="preserve">Dėl vystytojo nevykdomų darbų, 2023 m. atidedama dalis apšvietimo įrengimo darbų. </t>
        </r>
      </text>
    </comment>
    <comment ref="F167" authorId="6" shapeId="0">
      <text>
        <r>
          <rPr>
            <sz val="9"/>
            <color indexed="81"/>
            <rFont val="Tahoma"/>
            <family val="2"/>
            <charset val="186"/>
          </rPr>
          <t>P-3.3.1.4.</t>
        </r>
      </text>
    </comment>
    <comment ref="F168" authorId="4" shapeId="0">
      <text>
        <r>
          <rPr>
            <sz val="9"/>
            <color indexed="81"/>
            <rFont val="Tahoma"/>
            <family val="2"/>
            <charset val="186"/>
          </rPr>
          <t xml:space="preserve">3.3.5.1.
</t>
        </r>
      </text>
    </comment>
  </commentList>
</comments>
</file>

<file path=xl/comments2.xml><?xml version="1.0" encoding="utf-8"?>
<comments xmlns="http://schemas.openxmlformats.org/spreadsheetml/2006/main">
  <authors>
    <author>Inga Mikalauskienė</author>
    <author>Audra Cepiene</author>
    <author>Saulina Paulauskiene</author>
    <author>Snieguole Kacerauskaite</author>
    <author>Rima Ališauskė</author>
    <author>Rima Alisauskaite</author>
  </authors>
  <commentList>
    <comment ref="K32" authorId="0" shapeId="0">
      <text>
        <r>
          <rPr>
            <sz val="9"/>
            <color indexed="81"/>
            <rFont val="Tahoma"/>
            <family val="2"/>
            <charset val="186"/>
          </rPr>
          <t xml:space="preserve">1. Viešinimo paslaugų per žiniasklaidos atstovus atliekų tvarkymo tematika organizavimas ir vykdymas, 4 vnt.  
2. Radijo žaidimo–viktorinos organizavimas ir transliavimas per Klaipėdos miesto radijo stotį, kasmet po 10 vnt. 
3. Plakatų atliekų tvarkymo tematika kūrimas, leidyba ir eksponavimas, kasmet po 20 vnt.
4. Europos atliekų mažinimo savaitės minėjimas.
5. Konkurso – viktorinos organizavimas ir įgyvendinimas bendrojo lavinimo mokyklose, įskaičiuojant prizinį fondą, 1 vnt. Prizų (daugkartinio naudojimo gertuvių) viktorinos, konkurso dalyviams, įsigijimas, 100 vnt.
6. Aplinkosauginių projektų atliekų tvarkymo tematika rėmimas, 2 vnt. </t>
        </r>
      </text>
    </comment>
    <comment ref="E34" authorId="1" shapeId="0">
      <text>
        <r>
          <rPr>
            <sz val="9"/>
            <color indexed="81"/>
            <rFont val="Tahoma"/>
            <family val="2"/>
            <charset val="186"/>
          </rPr>
          <t>P-3.3.4.1.</t>
        </r>
      </text>
    </comment>
    <comment ref="K42" authorId="2" shapeId="0">
      <text>
        <r>
          <rPr>
            <sz val="9"/>
            <color indexed="81"/>
            <rFont val="Tahoma"/>
            <family val="2"/>
            <charset val="186"/>
          </rPr>
          <t>Bus statomos Smiltynėje</t>
        </r>
      </text>
    </comment>
    <comment ref="K43" authorId="2" shapeId="0">
      <text>
        <r>
          <rPr>
            <sz val="9"/>
            <color indexed="81"/>
            <rFont val="Tahoma"/>
            <family val="2"/>
            <charset val="186"/>
          </rPr>
          <t>Žaliųjų atliekų kompostinės 200 vnt.;
Žaliųjų ir maisto atliekų kompostinės švietimo įstaigoms 21 vnt.</t>
        </r>
      </text>
    </comment>
    <comment ref="D44" authorId="0" shapeId="0">
      <text>
        <r>
          <rPr>
            <sz val="9"/>
            <color indexed="81"/>
            <rFont val="Tahoma"/>
            <family val="2"/>
            <charset val="186"/>
          </rPr>
          <t xml:space="preserve">Tikslas - išplėtoti komunalinių atliekų surinkimo ir tvarkymo infrastruktūrą, įrengiant centrinėje-pietinėje Klaipėdos miesto savivaldybės teritorijos dalyje didelių gabaritų atliekų surinkimo aikštelę (DGASA) kartu su paruošimo pakartotiniam naudojimui centru bei edukacinėmis patalpomis. </t>
        </r>
      </text>
    </comment>
    <comment ref="E44" authorId="1" shapeId="0">
      <text>
        <r>
          <rPr>
            <sz val="9"/>
            <color indexed="81"/>
            <rFont val="Tahoma"/>
            <family val="2"/>
            <charset val="186"/>
          </rPr>
          <t>P-3.3.4.1.</t>
        </r>
      </text>
    </comment>
    <comment ref="J44" authorId="3" shapeId="0">
      <text>
        <r>
          <rPr>
            <sz val="9"/>
            <color indexed="81"/>
            <rFont val="Tahoma"/>
            <family val="2"/>
            <charset val="186"/>
          </rPr>
          <t xml:space="preserve">Projektą įgyvendina KRATC
</t>
        </r>
      </text>
    </comment>
    <comment ref="E49" authorId="1" shapeId="0">
      <text>
        <r>
          <rPr>
            <sz val="9"/>
            <color indexed="81"/>
            <rFont val="Tahoma"/>
            <family val="2"/>
            <charset val="186"/>
          </rPr>
          <t>P-3.3.4.1.</t>
        </r>
      </text>
    </comment>
    <comment ref="K49" authorId="2" shapeId="0">
      <text>
        <r>
          <rPr>
            <sz val="9"/>
            <color indexed="81"/>
            <rFont val="Tahoma"/>
            <family val="2"/>
            <charset val="186"/>
          </rPr>
          <t>Aikštelės įrengimo darbus planuojama pavesti vykdyti KRATC</t>
        </r>
      </text>
    </comment>
    <comment ref="D57" authorId="1" shapeId="0">
      <text>
        <r>
          <rPr>
            <sz val="9"/>
            <color indexed="81"/>
            <rFont val="Tahoma"/>
            <family val="2"/>
            <charset val="186"/>
          </rPr>
          <t>2021-09-30 tarybos sprendimas Nr. T2-  "Dėl Klaipėdos miesto savivaldybės aplinkos monitoringo 2022-2026 m. programos patvirtinimo"</t>
        </r>
      </text>
    </comment>
    <comment ref="E57" authorId="1" shapeId="0">
      <text>
        <r>
          <rPr>
            <b/>
            <sz val="9"/>
            <color indexed="81"/>
            <rFont val="Tahoma"/>
            <family val="2"/>
            <charset val="186"/>
          </rPr>
          <t>P1, 1.1</t>
        </r>
        <r>
          <rPr>
            <sz val="9"/>
            <color indexed="81"/>
            <rFont val="Tahoma"/>
            <family val="2"/>
            <charset val="186"/>
          </rPr>
          <t xml:space="preserve">. Aplinkos oro kokybės valdymo plano parengimas ir oro kokybės mieste užtikrinimo priemonių įgyvendinimas
</t>
        </r>
      </text>
    </comment>
    <comment ref="K57" authorId="0" shapeId="0">
      <text>
        <r>
          <rPr>
            <sz val="9"/>
            <color indexed="81"/>
            <rFont val="Tahoma"/>
            <family val="2"/>
            <charset val="186"/>
          </rPr>
          <t>Aplinkos oro monitoringas;
Aplinkos triukšmo monitoringas;
Dirvožemio monitoringas;
Paviršinio vandens.</t>
        </r>
      </text>
    </comment>
    <comment ref="L57" authorId="0" shapeId="0">
      <text>
        <r>
          <rPr>
            <sz val="9"/>
            <color indexed="81"/>
            <rFont val="Tahoma"/>
            <family val="2"/>
            <charset val="186"/>
          </rPr>
          <t>Aplinkos oro monitoringas;
Aplinkos triukšmo monitoringas; 
Dirvožemio monitoringas;
Gyvosios gamtos monitoringas;
Paviršinio vandens monitoringas</t>
        </r>
      </text>
    </comment>
    <comment ref="E58" authorId="2" shapeId="0">
      <text>
        <r>
          <rPr>
            <sz val="9"/>
            <color indexed="81"/>
            <rFont val="Tahoma"/>
            <family val="2"/>
            <charset val="186"/>
          </rPr>
          <t>P-3.3.5.; 3.3.5.1.; 3.5.4.;</t>
        </r>
      </text>
    </comment>
    <comment ref="K59" authorId="3" shapeId="0">
      <text>
        <r>
          <rPr>
            <sz val="9"/>
            <color indexed="81"/>
            <rFont val="Tahoma"/>
            <family val="2"/>
            <charset val="186"/>
          </rPr>
          <t>• (1 vnt.) savaitraščio „Žaliasis pasaulis“ prenumerata - vykdant ekologinį švietimą kiekvienais metais yra prenumeruojamas savaitraštis „Žaliasis pasaulis“ po 1 egz. 39 įstaigoms (mokykloms, bibliotekoms);
• (2 vnt.) švietėjiškos veiklos Smiltynės ir II Melnragės paplūdimiuose dėl mėlynosios vėliavos gavimo - skirta visuomenės informuotumui apie Baltijos jūros taršą šiukšlėmis didinti.
• (6 vnt.) 2022-2024 m. planuojama organizuoti dalinio finansavimo konkursą ekologiniam švietimui vykdyti, t.y. visuomeninės organizacijos bus kviečiamos vykdyti aplinkosauginio švietimo veiklas pagal Aplinkosaugos skyriaus parengtas temas;
• (1 vnt.) aplinkosauginio švietimo pamokos mokiniams pagal Aplinkosaugos skyriaus parengtas aplinkosauginio švietimo temų krypčių grupes.</t>
        </r>
      </text>
    </comment>
    <comment ref="E60" authorId="2" shapeId="0">
      <text>
        <r>
          <rPr>
            <sz val="9"/>
            <color indexed="81"/>
            <rFont val="Tahoma"/>
            <family val="2"/>
            <charset val="186"/>
          </rPr>
          <t>P-3.3.2.6.; 3.3.5.1.</t>
        </r>
      </text>
    </comment>
    <comment ref="E63" authorId="1" shapeId="0">
      <text>
        <r>
          <rPr>
            <sz val="9"/>
            <color indexed="81"/>
            <rFont val="Tahoma"/>
            <family val="2"/>
            <charset val="186"/>
          </rPr>
          <t>P1, 1.1. Aplinkos oro kokybės valdymo plano parengimas ir oro kokybės mieste užtikrinimo priemonių įgyvendinimas</t>
        </r>
      </text>
    </comment>
    <comment ref="J63" authorId="0" shapeId="0">
      <text>
        <r>
          <rPr>
            <sz val="9"/>
            <color indexed="81"/>
            <rFont val="Tahoma"/>
            <family val="2"/>
            <charset val="186"/>
          </rPr>
          <t>Švyturio g. gyvenamoji teritorija</t>
        </r>
        <r>
          <rPr>
            <sz val="9"/>
            <color indexed="81"/>
            <rFont val="Tahoma"/>
            <family val="2"/>
            <charset val="186"/>
          </rPr>
          <t xml:space="preserve">
</t>
        </r>
      </text>
    </comment>
    <comment ref="E65" authorId="2" shapeId="0">
      <text>
        <r>
          <rPr>
            <sz val="9"/>
            <color indexed="81"/>
            <rFont val="Tahoma"/>
            <family val="2"/>
            <charset val="186"/>
          </rPr>
          <t>P-3.3.5.5.</t>
        </r>
      </text>
    </comment>
    <comment ref="E67" authorId="2" shapeId="0">
      <text>
        <r>
          <rPr>
            <sz val="9"/>
            <color indexed="81"/>
            <rFont val="Tahoma"/>
            <family val="2"/>
            <charset val="186"/>
          </rPr>
          <t>P-3.5.4.;</t>
        </r>
      </text>
    </comment>
    <comment ref="J67" authorId="0" shapeId="0">
      <text>
        <r>
          <rPr>
            <sz val="9"/>
            <color indexed="81"/>
            <rFont val="Tahoma"/>
            <family val="2"/>
            <charset val="186"/>
          </rPr>
          <t>Parengta strateginių triukšmo (kelių, pagrindinių kelių, geležinkelių, pramoninės veiklos zonų) žemėlapių atskirai pagal paros, dienos, vakaro ir nakties triukšmo rodiklius</t>
        </r>
        <r>
          <rPr>
            <sz val="9"/>
            <color indexed="81"/>
            <rFont val="Tahoma"/>
            <family val="2"/>
            <charset val="186"/>
          </rPr>
          <t xml:space="preserve">
</t>
        </r>
      </text>
    </comment>
    <comment ref="E75" authorId="2" shapeId="0">
      <text>
        <r>
          <rPr>
            <sz val="9"/>
            <color indexed="81"/>
            <rFont val="Tahoma"/>
            <family val="2"/>
            <charset val="186"/>
          </rPr>
          <t>P-3.3.1.4.</t>
        </r>
      </text>
    </comment>
    <comment ref="E77" authorId="1" shapeId="0">
      <text>
        <r>
          <rPr>
            <sz val="9"/>
            <color indexed="81"/>
            <rFont val="Tahoma"/>
            <family val="2"/>
            <charset val="186"/>
          </rPr>
          <t xml:space="preserve">KEPS 4.5.1. Išvalyti Danės upę, pastatyti ir išplėtoti mažus uostelius. </t>
        </r>
      </text>
    </comment>
    <comment ref="K77" authorId="0" shapeId="0">
      <text>
        <r>
          <rPr>
            <sz val="9"/>
            <color indexed="81"/>
            <rFont val="Tahoma"/>
            <family val="2"/>
            <charset val="186"/>
          </rPr>
          <t xml:space="preserve">Žardės didysis telkinys, Draugystės telkinys, Danės krantinės, Žardės naujosios kūdros, Mūmlaukio ež., Malūno parkas, Pietinės g. tvenkinys, Smiltelės upė
</t>
        </r>
      </text>
    </comment>
    <comment ref="E79" authorId="1" shapeId="0">
      <text>
        <r>
          <rPr>
            <sz val="9"/>
            <color indexed="81"/>
            <rFont val="Tahoma"/>
            <family val="2"/>
            <charset val="186"/>
          </rPr>
          <t xml:space="preserve">P-3.3.1.4.
</t>
        </r>
      </text>
    </comment>
    <comment ref="L79" authorId="4" shapeId="0">
      <text>
        <r>
          <rPr>
            <sz val="9"/>
            <color indexed="81"/>
            <rFont val="Tahoma"/>
            <family val="2"/>
            <charset val="186"/>
          </rPr>
          <t>II dalies</t>
        </r>
      </text>
    </comment>
    <comment ref="E83" authorId="0" shapeId="0">
      <text>
        <r>
          <rPr>
            <sz val="9"/>
            <color indexed="81"/>
            <rFont val="Tahoma"/>
            <family val="2"/>
            <charset val="186"/>
          </rPr>
          <t xml:space="preserve">1.2.1.3., 3.3.1.4.
</t>
        </r>
      </text>
    </comment>
    <comment ref="E89" authorId="1" shapeId="0">
      <text>
        <r>
          <rPr>
            <b/>
            <sz val="9"/>
            <color indexed="81"/>
            <rFont val="Tahoma"/>
            <family val="2"/>
            <charset val="186"/>
          </rPr>
          <t>P1. 3.5.</t>
        </r>
        <r>
          <rPr>
            <sz val="9"/>
            <color indexed="81"/>
            <rFont val="Tahoma"/>
            <family val="2"/>
            <charset val="186"/>
          </rPr>
          <t xml:space="preserve"> Viešųjų erdvių ir pastatų pritaikymas pagal universalaus dizaino principus, </t>
        </r>
        <r>
          <rPr>
            <b/>
            <sz val="9"/>
            <color indexed="81"/>
            <rFont val="Tahoma"/>
            <family val="2"/>
            <charset val="186"/>
          </rPr>
          <t xml:space="preserve">3.5.1. </t>
        </r>
        <r>
          <rPr>
            <sz val="9"/>
            <color indexed="81"/>
            <rFont val="Tahoma"/>
            <family val="2"/>
            <charset val="186"/>
          </rPr>
          <t>Pritaikyta viešųjų erdvių, vnt.</t>
        </r>
      </text>
    </comment>
    <comment ref="J89" authorId="3" shapeId="0">
      <text>
        <r>
          <rPr>
            <sz val="9"/>
            <color indexed="81"/>
            <rFont val="Tahoma"/>
            <family val="2"/>
            <charset val="186"/>
          </rPr>
          <t xml:space="preserve">Rangos sutartis pasirašyta 2020-04-09 25 mėn. Sutartis galioja iki darbų užbaigimo dokumento pasirašymo ir galutinio apmokėjimo dienos. Sutartyje yra numatyta technologinė pertrauka, todėl darbai gali būti nukelti į 2023 m. 
</t>
        </r>
      </text>
    </comment>
    <comment ref="E92" authorId="1" shapeId="0">
      <text>
        <r>
          <rPr>
            <sz val="9"/>
            <color indexed="81"/>
            <rFont val="Tahoma"/>
            <family val="2"/>
            <charset val="186"/>
          </rPr>
          <t xml:space="preserve">KEPS 3.1.13. Vystyti viešųjų erdvių gerinimo programas ir lokalius urbanistinės struktūros atgaivinimo projektus  </t>
        </r>
      </text>
    </comment>
    <comment ref="E93" authorId="2" shapeId="0">
      <text>
        <r>
          <rPr>
            <sz val="9"/>
            <color indexed="81"/>
            <rFont val="Tahoma"/>
            <family val="2"/>
            <charset val="186"/>
          </rPr>
          <t>P-3.2.2.5.</t>
        </r>
      </text>
    </comment>
    <comment ref="E94" authorId="1" shapeId="0">
      <text>
        <r>
          <rPr>
            <b/>
            <sz val="9"/>
            <color indexed="81"/>
            <rFont val="Tahoma"/>
            <family val="2"/>
            <charset val="186"/>
          </rPr>
          <t>P1 1.2.1.</t>
        </r>
        <r>
          <rPr>
            <sz val="9"/>
            <color indexed="81"/>
            <rFont val="Tahoma"/>
            <family val="2"/>
            <charset val="186"/>
          </rPr>
          <t xml:space="preserve"> Parengtas ir įgyvendintas apsauginių želdinių įrengimo veiksmų planas siekiant apželdinti labiausiai taršos veikiamas teritorijas, vnt.</t>
        </r>
      </text>
    </comment>
    <comment ref="E95" authorId="0"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1.1.7. priemonė, 1.3.4. priemonė</t>
        </r>
      </text>
    </comment>
    <comment ref="E96" authorId="2" shapeId="0">
      <text>
        <r>
          <rPr>
            <sz val="9"/>
            <color indexed="81"/>
            <rFont val="Tahoma"/>
            <family val="2"/>
            <charset val="186"/>
          </rPr>
          <t>P-3.3.1.2.</t>
        </r>
      </text>
    </comment>
    <comment ref="E98" authorId="0" shapeId="0">
      <text>
        <r>
          <rPr>
            <b/>
            <sz val="9"/>
            <color indexed="81"/>
            <rFont val="Tahoma"/>
            <family val="2"/>
            <charset val="186"/>
          </rPr>
          <t>P1, 1.2.1.</t>
        </r>
        <r>
          <rPr>
            <sz val="9"/>
            <color indexed="81"/>
            <rFont val="Tahoma"/>
            <family val="2"/>
            <charset val="186"/>
          </rPr>
          <t xml:space="preserve"> Parengtas ir įgyvendintas apsauginių želdinių įrengimo veiksmų planas siekiant apželdinti labiausiai taršos veikiamas teritorijas, vnt.
</t>
        </r>
      </text>
    </comment>
    <comment ref="E99" authorId="0" shapeId="0">
      <text>
        <r>
          <rPr>
            <sz val="9"/>
            <color indexed="81"/>
            <rFont val="Tahoma"/>
            <family val="2"/>
            <charset val="186"/>
          </rPr>
          <t xml:space="preserve">P-3.3.1.1-1, 3.3.1.2-2
</t>
        </r>
      </text>
    </comment>
    <comment ref="E100" authorId="0"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1.1.7. priemonė, 1.3.4. priemonė</t>
        </r>
      </text>
    </comment>
    <comment ref="K100" authorId="0" shapeId="0">
      <text>
        <r>
          <rPr>
            <sz val="9"/>
            <color indexed="81"/>
            <rFont val="Tahoma"/>
            <family val="2"/>
            <charset val="186"/>
          </rPr>
          <t>1. Teritorijos palei Šilutės pl. nuo Smiltelės g. iki Jūrininkų pr. (plotas apie 6,2 ha) apsauginės paskirties želdynų ir želdinių projekto parengimas.
2. Teritorijos nuo Veliuonos g. iki KVJU ribos (plotas apie 71 a) apsauginės paskirties želdynų ir želdinių projekto parengimas.
3. Teritorijos palei geležinkelį Klevų g. 6H (plotas apie 13 a) apsauginės paskirties želdynų ir želdinių projekto parengimas.</t>
        </r>
        <r>
          <rPr>
            <b/>
            <sz val="9"/>
            <color indexed="81"/>
            <rFont val="Tahoma"/>
            <family val="2"/>
            <charset val="186"/>
          </rPr>
          <t xml:space="preserve">
</t>
        </r>
        <r>
          <rPr>
            <sz val="9"/>
            <color indexed="81"/>
            <rFont val="Tahoma"/>
            <family val="2"/>
            <charset val="186"/>
          </rPr>
          <t xml:space="preserve">4. Apsauginės paskirties želdyno techninio darbo projekto prie Švyturio g. parengimas. 
</t>
        </r>
      </text>
    </comment>
    <comment ref="E102" authorId="1" shapeId="0">
      <text>
        <r>
          <rPr>
            <b/>
            <sz val="9"/>
            <color indexed="81"/>
            <rFont val="Tahoma"/>
            <family val="2"/>
            <charset val="186"/>
          </rPr>
          <t>KEPS 3.1.13.</t>
        </r>
        <r>
          <rPr>
            <sz val="9"/>
            <color indexed="81"/>
            <rFont val="Tahoma"/>
            <family val="2"/>
            <charset val="186"/>
          </rPr>
          <t xml:space="preserve"> Vystyti viešųjų erdvių gerinimo programas ir lokalius urbanistinės struktūros atgaivinimo projektus </t>
        </r>
      </text>
    </comment>
    <comment ref="J102" authorId="5" shapeId="0">
      <text>
        <r>
          <rPr>
            <sz val="9"/>
            <color indexed="81"/>
            <rFont val="Tahoma"/>
            <family val="2"/>
            <charset val="186"/>
          </rPr>
          <t xml:space="preserve">II etapo darbai. Projekto finansavimo sutartis pratęsta iki 2022-06-30. Nepanaudotos lėšos persikels i 2022 m. </t>
        </r>
      </text>
    </comment>
    <comment ref="E105" authorId="1" shapeId="0">
      <text>
        <r>
          <rPr>
            <sz val="9"/>
            <color indexed="81"/>
            <rFont val="Tahoma"/>
            <family val="2"/>
            <charset val="186"/>
          </rPr>
          <t xml:space="preserve">P-3.2.2.5.
</t>
        </r>
      </text>
    </comment>
    <comment ref="E106" authorId="1" shapeId="0">
      <text>
        <r>
          <rPr>
            <b/>
            <sz val="9"/>
            <color indexed="81"/>
            <rFont val="Tahoma"/>
            <family val="2"/>
            <charset val="186"/>
          </rPr>
          <t xml:space="preserve">P1. 3.5. </t>
        </r>
        <r>
          <rPr>
            <sz val="9"/>
            <color indexed="81"/>
            <rFont val="Tahoma"/>
            <family val="2"/>
            <charset val="186"/>
          </rPr>
          <t xml:space="preserve">Viešųjų erdvių ir pastatų pritaikymas pagal universalaus dizaino principus, 3.5.1. Pritaikyta viešųjų erdvių, vnt.
</t>
        </r>
      </text>
    </comment>
    <comment ref="E107" authorId="1" shapeId="0">
      <text>
        <r>
          <rPr>
            <sz val="9"/>
            <color indexed="81"/>
            <rFont val="Tahoma"/>
            <family val="2"/>
            <charset val="186"/>
          </rPr>
          <t xml:space="preserve">KEPS 3.1.13. Vystyti viešųjų erdvių gerinimo programas ir lokalius urbanistinės struktūros atgaivinimo projektus  </t>
        </r>
      </text>
    </comment>
    <comment ref="E110" authorId="1" shapeId="0">
      <text>
        <r>
          <rPr>
            <sz val="9"/>
            <color indexed="81"/>
            <rFont val="Tahoma"/>
            <family val="2"/>
            <charset val="186"/>
          </rPr>
          <t xml:space="preserve">P-3.2.2.5.
</t>
        </r>
      </text>
    </comment>
    <comment ref="E111" authorId="5" shapeId="0">
      <text>
        <r>
          <rPr>
            <sz val="9"/>
            <color indexed="81"/>
            <rFont val="Tahoma"/>
            <family val="2"/>
            <charset val="186"/>
          </rPr>
          <t>P-1.2.1.1.</t>
        </r>
      </text>
    </comment>
    <comment ref="E114" authorId="4" shapeId="0">
      <text>
        <r>
          <rPr>
            <sz val="9"/>
            <color indexed="81"/>
            <rFont val="Tahoma"/>
            <family val="2"/>
            <charset val="186"/>
          </rPr>
          <t>3.3.1.1.</t>
        </r>
      </text>
    </comment>
    <comment ref="E119" authorId="1" shapeId="0">
      <text>
        <r>
          <rPr>
            <sz val="9"/>
            <color indexed="81"/>
            <rFont val="Tahoma"/>
            <family val="2"/>
            <charset val="186"/>
          </rPr>
          <t xml:space="preserve">P6. Klaipėdos miesto ekonominės plėtros strategija ir įgyvendinimo veiksmų planas iki 2030 metų, 4.5.3. Gerinti dviračių infrastruktūrą „EuroVelo“ pajūrio trasose, kad atitiktų „EuroVelo“ reikalavimus
</t>
        </r>
      </text>
    </comment>
    <comment ref="E122" authorId="1" shapeId="0">
      <text>
        <r>
          <rPr>
            <sz val="9"/>
            <color indexed="81"/>
            <rFont val="Tahoma"/>
            <family val="2"/>
            <charset val="186"/>
          </rPr>
          <t xml:space="preserve">P-3.1.1.2
</t>
        </r>
      </text>
    </comment>
    <comment ref="E126" authorId="0" shapeId="0">
      <text>
        <r>
          <rPr>
            <sz val="9"/>
            <color indexed="81"/>
            <rFont val="Tahoma"/>
            <family val="2"/>
            <charset val="186"/>
          </rPr>
          <t>P-3.1.1.2.</t>
        </r>
      </text>
    </comment>
    <comment ref="E129" authorId="1" shapeId="0">
      <text>
        <r>
          <rPr>
            <sz val="9"/>
            <color indexed="81"/>
            <rFont val="Tahoma"/>
            <family val="2"/>
            <charset val="186"/>
          </rPr>
          <t xml:space="preserve">P-3.1.1.2
</t>
        </r>
      </text>
    </comment>
    <comment ref="E131" authorId="1" shapeId="0">
      <text>
        <r>
          <rPr>
            <sz val="9"/>
            <color indexed="81"/>
            <rFont val="Tahoma"/>
            <family val="2"/>
            <charset val="186"/>
          </rPr>
          <t xml:space="preserve">P-3.1.1.2
</t>
        </r>
      </text>
    </comment>
    <comment ref="E134" authorId="1" shapeId="0">
      <text>
        <r>
          <rPr>
            <sz val="9"/>
            <color indexed="81"/>
            <rFont val="Tahoma"/>
            <family val="2"/>
            <charset val="186"/>
          </rPr>
          <t xml:space="preserve">P-3.1.1.2
</t>
        </r>
      </text>
    </comment>
    <comment ref="E137" authorId="1" shapeId="0">
      <text>
        <r>
          <rPr>
            <sz val="9"/>
            <color indexed="81"/>
            <rFont val="Tahoma"/>
            <family val="2"/>
            <charset val="186"/>
          </rPr>
          <t xml:space="preserve">P-3.1.1.2
</t>
        </r>
      </text>
    </comment>
    <comment ref="E140" authorId="1" shapeId="0">
      <text>
        <r>
          <rPr>
            <sz val="9"/>
            <color indexed="81"/>
            <rFont val="Tahoma"/>
            <family val="2"/>
            <charset val="186"/>
          </rPr>
          <t xml:space="preserve">P-3.1.1.2
</t>
        </r>
      </text>
    </comment>
    <comment ref="E143" authorId="0" shapeId="0">
      <text>
        <r>
          <rPr>
            <sz val="9"/>
            <color indexed="81"/>
            <rFont val="Tahoma"/>
            <family val="2"/>
            <charset val="186"/>
          </rPr>
          <t>P-3.1.1.2.</t>
        </r>
      </text>
    </comment>
    <comment ref="J144" authorId="0" shapeId="0">
      <text>
        <r>
          <rPr>
            <sz val="9"/>
            <color indexed="81"/>
            <rFont val="Tahoma"/>
            <family val="2"/>
            <charset val="186"/>
          </rPr>
          <t>II etapas</t>
        </r>
      </text>
    </comment>
    <comment ref="D146" authorId="0" shapeId="0">
      <text>
        <r>
          <rPr>
            <sz val="9"/>
            <color indexed="81"/>
            <rFont val="Tahoma"/>
            <family val="2"/>
            <charset val="186"/>
          </rPr>
          <t xml:space="preserve">Senas pavadinimas - Pėsčiųjų ir dviračių tilto tarp Tauralaukio ir Žolynų kvartalo įrengimas. Siekiant plėtoti darnaus judumo principus ir pagerinti  susisiekimą su naujai statoma mokykla  miesto planavimo dokumentuose numatytas dviračių ir pėsčiųjų tiltas per Danę. Pirmame etape planuojamas architektūrinis konkursas. </t>
        </r>
      </text>
    </comment>
    <comment ref="E146" authorId="0" shapeId="0">
      <text>
        <r>
          <rPr>
            <sz val="9"/>
            <color indexed="81"/>
            <rFont val="Tahoma"/>
            <family val="2"/>
            <charset val="186"/>
          </rPr>
          <t>P-3.1.1.2.
2025-2029 KSP</t>
        </r>
      </text>
    </comment>
    <comment ref="J146" authorId="0" shapeId="0">
      <text>
        <r>
          <rPr>
            <sz val="9"/>
            <color indexed="81"/>
            <rFont val="Tahoma"/>
            <family val="2"/>
            <charset val="186"/>
          </rPr>
          <t xml:space="preserve">Lėšos architektūrinio konkurso organizavimui su prizais numatomos pagal analogišką 2021-07-23 pasirašytą paslaugų sutartį Nr. J9-1927 dėl projekto konkurso organizavimo paslaugų, kaina 8420 Eur parengiamiesiems darbams ir 15000 Eur prizams (7+5+3) 1-3 vietų laimėtojams 
</t>
        </r>
      </text>
    </comment>
    <comment ref="L146" authorId="0" shapeId="0">
      <text>
        <r>
          <rPr>
            <sz val="9"/>
            <color indexed="81"/>
            <rFont val="Tahoma"/>
            <family val="2"/>
            <charset val="186"/>
          </rPr>
          <t xml:space="preserve">Pradžia 2023 m. 
</t>
        </r>
      </text>
    </comment>
    <comment ref="D152" authorId="2" shapeId="0">
      <text>
        <r>
          <rPr>
            <sz val="9"/>
            <color indexed="81"/>
            <rFont val="Tahoma"/>
            <family val="2"/>
            <charset val="186"/>
          </rPr>
          <t>Vykdytojas BĮ Klaipėdos paplūdimiai</t>
        </r>
      </text>
    </comment>
    <comment ref="E152" authorId="1" shapeId="0">
      <text>
        <r>
          <rPr>
            <sz val="9"/>
            <color indexed="81"/>
            <rFont val="Tahoma"/>
            <family val="2"/>
            <charset val="186"/>
          </rPr>
          <t xml:space="preserve">P-1.2.1.5.
</t>
        </r>
      </text>
    </comment>
    <comment ref="E154" authorId="1" shapeId="0">
      <text>
        <r>
          <rPr>
            <sz val="9"/>
            <color indexed="81"/>
            <rFont val="Tahoma"/>
            <family val="2"/>
            <charset val="186"/>
          </rPr>
          <t xml:space="preserve">P-1.2.1.5.
</t>
        </r>
      </text>
    </comment>
    <comment ref="E165" authorId="0" shapeId="0">
      <text>
        <r>
          <rPr>
            <b/>
            <sz val="9"/>
            <color indexed="81"/>
            <rFont val="Tahoma"/>
            <family val="2"/>
            <charset val="186"/>
          </rPr>
          <t xml:space="preserve">P4 </t>
        </r>
        <r>
          <rPr>
            <sz val="9"/>
            <color indexed="81"/>
            <rFont val="Tahoma"/>
            <family val="2"/>
            <charset val="186"/>
          </rPr>
          <t>Klaipėdos miesto savivaldybės triukšmo prevencijos veiksmų planas 2019–2023 metams (2019-07-25, Nr. T2-241), 1.3.2. priemonė</t>
        </r>
      </text>
    </comment>
    <comment ref="E167" authorId="5" shapeId="0">
      <text>
        <r>
          <rPr>
            <sz val="9"/>
            <color indexed="81"/>
            <rFont val="Tahoma"/>
            <family val="2"/>
            <charset val="186"/>
          </rPr>
          <t>P-3.3.5.3.</t>
        </r>
      </text>
    </comment>
    <comment ref="E170" authorId="5" shapeId="0">
      <text>
        <r>
          <rPr>
            <sz val="9"/>
            <color indexed="81"/>
            <rFont val="Tahoma"/>
            <family val="2"/>
            <charset val="186"/>
          </rPr>
          <t>P-3.3.1.4.</t>
        </r>
      </text>
    </comment>
    <comment ref="E171" authorId="4" shapeId="0">
      <text>
        <r>
          <rPr>
            <sz val="9"/>
            <color indexed="81"/>
            <rFont val="Tahoma"/>
            <family val="2"/>
            <charset val="186"/>
          </rPr>
          <t xml:space="preserve">3.3.5.1.
</t>
        </r>
      </text>
    </comment>
  </commentList>
</comments>
</file>

<file path=xl/sharedStrings.xml><?xml version="1.0" encoding="utf-8"?>
<sst xmlns="http://schemas.openxmlformats.org/spreadsheetml/2006/main" count="967" uniqueCount="250">
  <si>
    <t>APLINKOS APSAUGOS PROGRAMOS (NR. 05)</t>
  </si>
  <si>
    <t xml:space="preserve"> TIKSLŲ, UŽDAVINIŲ, PRIEMONIŲ, PRIEMONIŲ IŠLAIDŲ IR PRODUKTO KRITERIJŲ SUVESTINĖ</t>
  </si>
  <si>
    <t>Veiklos plano tikslo kodas</t>
  </si>
  <si>
    <t>Uždavinio kodas</t>
  </si>
  <si>
    <t>Priemonės kodas</t>
  </si>
  <si>
    <t>Papriemonės kodas</t>
  </si>
  <si>
    <t>Pavadinimas</t>
  </si>
  <si>
    <t>Finansavimo šaltinis</t>
  </si>
  <si>
    <t>Strateginis tikslas 02. Kurti mieste patrauklią, švarią ir saugią gyvenamąją aplinką</t>
  </si>
  <si>
    <t>01</t>
  </si>
  <si>
    <t>Siekti subalansuotos ir kokybiškos aplinkos Klaipėdos mieste</t>
  </si>
  <si>
    <t>Tobulinti atliekų tvarkymo sistemą</t>
  </si>
  <si>
    <t>Komunalinių atliekų tvarkymo organizavimas:</t>
  </si>
  <si>
    <t>05</t>
  </si>
  <si>
    <t>Komunalinių atliekų surinkimas ir tvarkymas</t>
  </si>
  <si>
    <t>SB(VR)</t>
  </si>
  <si>
    <t>SB(VRL)</t>
  </si>
  <si>
    <t>Komunalinių atliekų surinkimas ir tvarkymas Lėbartų kapinėse</t>
  </si>
  <si>
    <t>Iš viso:</t>
  </si>
  <si>
    <t>02</t>
  </si>
  <si>
    <t>Atliekų, kurių turėtojo nustatyti neįmanoma arba kuris nebeegzistuoja, tvarkymas:</t>
  </si>
  <si>
    <t>SB(AA)</t>
  </si>
  <si>
    <t>Savavališkai užterštų teritorijų sutvarkymas</t>
  </si>
  <si>
    <t>Išvežta padangų, t</t>
  </si>
  <si>
    <t>Pavojingų atliekų šalinimas</t>
  </si>
  <si>
    <t>SB(AAL)</t>
  </si>
  <si>
    <t>03</t>
  </si>
  <si>
    <t xml:space="preserve">Visuomenės švietimo atliekų tvarkymo klausimais vykdymas </t>
  </si>
  <si>
    <t>04</t>
  </si>
  <si>
    <t>I</t>
  </si>
  <si>
    <t>SB</t>
  </si>
  <si>
    <t>Iš viso uždaviniui:</t>
  </si>
  <si>
    <t xml:space="preserve">Vykdyti gamtinės aplinkos stebėsenos ir gyventojų ekologinio švietimo priemones </t>
  </si>
  <si>
    <t>Klaipėdos miesto savivaldybės aplinkos monitoringo vykdymas</t>
  </si>
  <si>
    <t>Parengta ataskaitų, vnt.</t>
  </si>
  <si>
    <t>Visuomenės ekologinis švietimas</t>
  </si>
  <si>
    <t xml:space="preserve">Prižiūrėti, saugoti ir gausinti miesto poilsio zonų gamtinę aplinką </t>
  </si>
  <si>
    <t>Sanitarinis vandens telkinių valymas</t>
  </si>
  <si>
    <t>Helofitų (nendrių, švendrių) šalinimas iš vandens telkinių</t>
  </si>
  <si>
    <t>Miesto želdynų ir želdinių tvarkymas ir kūrimas:</t>
  </si>
  <si>
    <t>Naujų ir esamų želdynų tvarkymas ir kūrimas</t>
  </si>
  <si>
    <t>Pajūrio juostos priežiūra ir apsauga:</t>
  </si>
  <si>
    <t>SB(VB)</t>
  </si>
  <si>
    <t>Iš viso tikslui:</t>
  </si>
  <si>
    <t xml:space="preserve">Iš viso  programai: </t>
  </si>
  <si>
    <t>Finansavimo šaltinių suvestinė</t>
  </si>
  <si>
    <t>Finansavimo šaltiniai</t>
  </si>
  <si>
    <t xml:space="preserve">Savivaldybės biudžetas, iš jo: </t>
  </si>
  <si>
    <r>
      <t xml:space="preserve">Savivaldybės biudžeto lėšos </t>
    </r>
    <r>
      <rPr>
        <b/>
        <sz val="10"/>
        <rFont val="Times New Roman"/>
        <family val="1"/>
        <charset val="186"/>
      </rPr>
      <t>SB</t>
    </r>
  </si>
  <si>
    <r>
      <t xml:space="preserve">Vietinių rinkliavų lėšos </t>
    </r>
    <r>
      <rPr>
        <b/>
        <sz val="10"/>
        <rFont val="Times New Roman"/>
        <family val="1"/>
        <charset val="186"/>
      </rPr>
      <t>SB(VR)</t>
    </r>
  </si>
  <si>
    <r>
      <t xml:space="preserve">Valstybės biudžeto specialiosios tikslinės dotacijos lėšos </t>
    </r>
    <r>
      <rPr>
        <b/>
        <sz val="10"/>
        <rFont val="Times New Roman"/>
        <family val="1"/>
        <charset val="186"/>
      </rPr>
      <t>SB(VB)</t>
    </r>
  </si>
  <si>
    <r>
      <t xml:space="preserve">Savivaldybės aplinkos apsaugos rėmimo specialiosios programos lėšų likutis </t>
    </r>
    <r>
      <rPr>
        <b/>
        <sz val="10"/>
        <rFont val="Times New Roman"/>
        <family val="1"/>
        <charset val="186"/>
      </rPr>
      <t>SB(AAL)</t>
    </r>
  </si>
  <si>
    <t>KITI ŠALTINIAI, IŠ VISO:</t>
  </si>
  <si>
    <r>
      <t xml:space="preserve">Valstybės biudžeto lėšos </t>
    </r>
    <r>
      <rPr>
        <b/>
        <sz val="10"/>
        <rFont val="Times New Roman"/>
        <family val="1"/>
        <charset val="186"/>
      </rPr>
      <t>LRVB</t>
    </r>
  </si>
  <si>
    <r>
      <t xml:space="preserve">Kitos lėšos </t>
    </r>
    <r>
      <rPr>
        <b/>
        <sz val="10"/>
        <rFont val="Times New Roman"/>
        <family val="1"/>
        <charset val="186"/>
      </rPr>
      <t>Kt</t>
    </r>
  </si>
  <si>
    <t>IŠ VISO:</t>
  </si>
  <si>
    <t>Miesto vandens telkinių priežiūra:</t>
  </si>
  <si>
    <t>Gamtinės aplinkos stebėsenos ir ekologinio švietimo vykdymas:</t>
  </si>
  <si>
    <t>Priimta į sąvartyną atliekų, tūkst. t</t>
  </si>
  <si>
    <t>Valoma vandens telkinių, vnt.</t>
  </si>
  <si>
    <t>Kt</t>
  </si>
  <si>
    <t>Mažinti aplinkos taršą vykdant infrastruktūros plėtros priemones</t>
  </si>
  <si>
    <t>Sakurų parko įrengimas teritorijoje tarp Žvejų rūmų, Taikos pr., Naikupės g. ir įvažiuojamojo kelio į Žvejų rūmus</t>
  </si>
  <si>
    <t>SB(L)</t>
  </si>
  <si>
    <t>SB(ES)</t>
  </si>
  <si>
    <t>Detalus (instrumentinis) medžio būklės vertinimas</t>
  </si>
  <si>
    <t>Ištirtų medžių kiekis, vnt.</t>
  </si>
  <si>
    <t>Dviračių ir pėsčiųjų takų  plėtra:</t>
  </si>
  <si>
    <t>06</t>
  </si>
  <si>
    <t>Pakeista medinių takų ir laiptų, tūkst. kv. m</t>
  </si>
  <si>
    <t>Įrengta pusiau požeminių konteinerių aikštelių, vnt.</t>
  </si>
  <si>
    <t>Komunalinių atliekų tvarkymo infrastruktūros plėtra Klaipėdos miesto, Skuodo ir Kretingos rajonų bei Neringos savivaldybėse</t>
  </si>
  <si>
    <t>SB(ESL)</t>
  </si>
  <si>
    <t>Įrengta informacinių stendų prie atliekų surinkimo konteinerių aikštelių, vnt.</t>
  </si>
  <si>
    <t>Išvežta statybinių, biologiškai skaidžių šiukšlių, t</t>
  </si>
  <si>
    <t>Surinkta pavojingų atliekų, t</t>
  </si>
  <si>
    <t>Įgyvendinta atliekų tvarkymo švietimo priemonių, vnt.</t>
  </si>
  <si>
    <t>Projekto „Aplinkos pritaikymo ir aplinkosauginių priemonių įgyvendinimas Baltijos jūros paplūdimių zonoje“ įgyvendinimas</t>
  </si>
  <si>
    <t xml:space="preserve">Atlikta rangos darbų. Užbaigtumas, proc. </t>
  </si>
  <si>
    <t>Aplinkos taršos infrastruktūros priemonių įgyvendinimas:</t>
  </si>
  <si>
    <t>P1</t>
  </si>
  <si>
    <t>P6</t>
  </si>
  <si>
    <t xml:space="preserve"> Projektų skyrius</t>
  </si>
  <si>
    <t xml:space="preserve">Miesto tvarkymo skyrius </t>
  </si>
  <si>
    <t xml:space="preserve">Miesto tvarkymo skyrius 
</t>
  </si>
  <si>
    <t>Statybos ir infrastruktūros plėtros skyrius</t>
  </si>
  <si>
    <t>SB(VBL)</t>
  </si>
  <si>
    <r>
      <t xml:space="preserve">Valstybės biudžeto specialiosios tikslinės dotacijos likučių lėšos </t>
    </r>
    <r>
      <rPr>
        <b/>
        <sz val="10"/>
        <rFont val="Times New Roman"/>
        <family val="1"/>
        <charset val="186"/>
      </rPr>
      <t>SB(VBL)</t>
    </r>
  </si>
  <si>
    <t>P</t>
  </si>
  <si>
    <t>Triukšmo mažinimo priemonių geležinkeliuose įrengimas Klaipėdos miesto savivaldybėje (projektą įgyvendina AB „Lietuvos geležinkeliai“)</t>
  </si>
  <si>
    <t>Aplinkosaugos skyrius</t>
  </si>
  <si>
    <t>Miesto tvarkymo skyrius</t>
  </si>
  <si>
    <t>Parengtas planas, vnt.</t>
  </si>
  <si>
    <t>Klaipėdos miesto savivaldybės atliekų prevencijos ir tvarkymo 2021–2027 m. plano parengimas</t>
  </si>
  <si>
    <t>Parengta užterštų teritorijų tvarkymo planų, vnt.</t>
  </si>
  <si>
    <t>Smeltalės upės valymo darbai</t>
  </si>
  <si>
    <t xml:space="preserve">Atlikta įrengimo darbų. Užbaigtumas, proc. </t>
  </si>
  <si>
    <t>Projektų skyrius</t>
  </si>
  <si>
    <t>Poveikio aplinkai vertinimas, vnt.</t>
  </si>
  <si>
    <t>Urbanistikos ir architektūros skyrius</t>
  </si>
  <si>
    <t>Danės upės valymo poveikio aplinkai vertinimo atrankos rengimas</t>
  </si>
  <si>
    <t>Lietaus nuotekų tinklų įrengimas Turistų gatvėje</t>
  </si>
  <si>
    <r>
      <t xml:space="preserve">Vietinių rinkliavų likučio lėšos </t>
    </r>
    <r>
      <rPr>
        <b/>
        <sz val="10"/>
        <rFont val="Times New Roman"/>
        <family val="1"/>
        <charset val="186"/>
      </rPr>
      <t>SB(VRL)</t>
    </r>
  </si>
  <si>
    <r>
      <t xml:space="preserve">Programų lėšų likučių lėšos </t>
    </r>
    <r>
      <rPr>
        <b/>
        <sz val="10"/>
        <rFont val="Times New Roman"/>
        <family val="1"/>
        <charset val="186"/>
      </rPr>
      <t>SB(L)</t>
    </r>
  </si>
  <si>
    <r>
      <t xml:space="preserve">Europos Sąjungos finansinės paramos lėšų likučio metų pradžioje lėšos </t>
    </r>
    <r>
      <rPr>
        <b/>
        <sz val="10"/>
        <rFont val="Times New Roman"/>
        <family val="1"/>
        <charset val="186"/>
      </rPr>
      <t>SB(ESL)</t>
    </r>
  </si>
  <si>
    <t>Želdynų projektavimas</t>
  </si>
  <si>
    <t>P4</t>
  </si>
  <si>
    <t>tūkst. Eur</t>
  </si>
  <si>
    <t>Produkto kriterijaus</t>
  </si>
  <si>
    <t>Pasodinta medžių, vnt.</t>
  </si>
  <si>
    <t>Užterštų teritorijų ekogeologinių tyrimų atlikimas ir tvarkymo planų įgyvendinimas</t>
  </si>
  <si>
    <t>Statinių administravimo skyrius</t>
  </si>
  <si>
    <t>Sutvarkyta teritorijų, vnt.</t>
  </si>
  <si>
    <t>07</t>
  </si>
  <si>
    <t>Melnragės parko rytinės dalies įrengimas</t>
  </si>
  <si>
    <t>Priemonės požymis*</t>
  </si>
  <si>
    <t>Vykdytojas (skyrius/asmuo)</t>
  </si>
  <si>
    <t>2024-ųjų metų lėšų projektas</t>
  </si>
  <si>
    <t>2023-ieji metai</t>
  </si>
  <si>
    <t>2024-ieji metai</t>
  </si>
  <si>
    <r>
      <t xml:space="preserve">Savivaldybės aplinkos apsaugos rėmimo specialiosios programos lėšos </t>
    </r>
    <r>
      <rPr>
        <b/>
        <sz val="10"/>
        <rFont val="Times New Roman"/>
        <family val="1"/>
        <charset val="186"/>
      </rPr>
      <t>SB(AA)</t>
    </r>
  </si>
  <si>
    <t>Ištirta teritorijų, kur rasta dirvožemio tarša Cr (chromu), vnt.</t>
  </si>
  <si>
    <t>Želdynų ir želdinių inventorizavimas ir  jų geoduomenų bazės tikslinimas ir papildymas</t>
  </si>
  <si>
    <t>Atlikta inventorizacija. Užbaigtumas, proc.</t>
  </si>
  <si>
    <t>08</t>
  </si>
  <si>
    <t xml:space="preserve">Dviračių ir pėsčiųjų tako Danės upės slėnio teritorijoje nuo Klaipėdos g. tilto iki miesto ribos įrengimas </t>
  </si>
  <si>
    <t>Parengtas techninis projektas, vnt.</t>
  </si>
  <si>
    <t>Nutiesta dviračių tako. Užbaigtumas, proc.</t>
  </si>
  <si>
    <t>Parengta krantotvarkos programa, vnt.</t>
  </si>
  <si>
    <t>Techninio projekto atnaujinimas, vnt.</t>
  </si>
  <si>
    <t>T</t>
  </si>
  <si>
    <t>Strateginio triukšmo žemėlapio parengimas (atnaujinimas)</t>
  </si>
  <si>
    <t>N</t>
  </si>
  <si>
    <t>Želdynų ir želdinių apsaugos, priežiūros ir tvarkymo komisijos narių veiklos užtikrinimas</t>
  </si>
  <si>
    <t>Suorganizuotas architektūrinis konkursas, vnt.</t>
  </si>
  <si>
    <t>Pakeistas detalusis planas, vnt.</t>
  </si>
  <si>
    <t xml:space="preserve">Atlikta rangos darbų. Užbaigtumas, proc.  </t>
  </si>
  <si>
    <t xml:space="preserve">P   </t>
  </si>
  <si>
    <t>SB(KPP)</t>
  </si>
  <si>
    <t xml:space="preserve">P      </t>
  </si>
  <si>
    <t>Dviračių ir pėsčiųjų tako įrengimas nuo Sausio 15-osios g. ir Tilžės g. sankryžos iki Taikos pr. ir Sausio 15-osios sankryžos</t>
  </si>
  <si>
    <t>Dviračių ir pėsčiųjų tako įrengimas Giruliuose (Stoties g., Turistų g., Šlaito g.)</t>
  </si>
  <si>
    <t xml:space="preserve">Malūno parko teritorijos sutvarkymas, gerinant gamtinę aplinką ir skatinant lankytojų srautus </t>
  </si>
  <si>
    <t>Atlikta rangos darbų. Užbaigtumas, proc.</t>
  </si>
  <si>
    <t>Apsauginės paskirties želdyno įrengimo teritorijoje tarp geležinkelio ir žemės sklypų Upelio g. 25 ir Nendrių g. 36 įgyvendinimas, proc.</t>
  </si>
  <si>
    <t>Parengti techniniai projektai, vnt.</t>
  </si>
  <si>
    <t>N
I</t>
  </si>
  <si>
    <t>Dviračių ir pėsčiųjų takų remontas H. Manto g. ties Dariaus ir Girėno g. viaduku</t>
  </si>
  <si>
    <t>Asbesto turinčių gaminių atliekų surinkimas apvažiavimo būdu, transportavimas ir šalinimas iš gyvenamųjų bei viešosios paskirties pastatų</t>
  </si>
  <si>
    <t>Sutvarkyta asbestinių atliekų, t</t>
  </si>
  <si>
    <t>Įgyvendinta aplinkosauginių švietimo priemonių siekiant gauti mėlynąją vėliavą paplūdimiams, oro kokybės gerinimo ir kt. klausimais, vnt.</t>
  </si>
  <si>
    <t>Nepertraukiami oro matavimai oro kokybės stotelėse, skaičius (stotelių)</t>
  </si>
  <si>
    <t xml:space="preserve">Atlikta rangos darbų. Užbaigtumas, proc.            (I etapas)  </t>
  </si>
  <si>
    <t xml:space="preserve">Atlikta rangos darbų. Užbaigtumas, proc.           (II etapas) </t>
  </si>
  <si>
    <t>Girulių miško vertingųjų savybių nustatymo tyrimo atlikimas</t>
  </si>
  <si>
    <t>Parengta ataskaita, vnt.</t>
  </si>
  <si>
    <t>SAVIVALDYBĖS LĖŠOS, IŠ VISO:</t>
  </si>
  <si>
    <r>
      <t xml:space="preserve">Europos Sąjungos finansinės paramos lėšos, kurios įtrauktos į savivaldybės biudžetą </t>
    </r>
    <r>
      <rPr>
        <b/>
        <sz val="10"/>
        <rFont val="Times New Roman"/>
        <family val="1"/>
        <charset val="186"/>
      </rPr>
      <t>SB(ES)</t>
    </r>
  </si>
  <si>
    <r>
      <t xml:space="preserve">Kelių priežiūros ir plėtros programos lėšos, įtrauktos į savivaldybės biudžetą </t>
    </r>
    <r>
      <rPr>
        <b/>
        <sz val="10"/>
        <rFont val="Times New Roman"/>
        <family val="1"/>
        <charset val="186"/>
      </rPr>
      <t>SB(KPP)</t>
    </r>
  </si>
  <si>
    <t>Sutvirtinta kopagūbrio, pinant tvoreles iš žabų, m</t>
  </si>
  <si>
    <t>Sutvirtinta kopagūbrio šakų klojiniais, tūkst. kv. m</t>
  </si>
  <si>
    <t>Dviračių ir pėsčiųjų takų remontas Prano Lideikio g. nuo Liepojos g. iki Molo g.</t>
  </si>
  <si>
    <t>T
P1</t>
  </si>
  <si>
    <t>Planas</t>
  </si>
  <si>
    <t>2022 m. asignavimų planas**</t>
  </si>
  <si>
    <t>Želdinių sutvarkymas prie Joniškės kapinių tvoros, proc.</t>
  </si>
  <si>
    <t>Lėšų poreikis biudžetiniams 2023-iesiems metams</t>
  </si>
  <si>
    <t>2025-ųjų metų lėšų projektas</t>
  </si>
  <si>
    <t>2025-ieji metai</t>
  </si>
  <si>
    <t xml:space="preserve">2022–2025 M. KLAIPĖDOS MIESTO SAVIVALDYBĖS  </t>
  </si>
  <si>
    <t>2022-ieji metai**</t>
  </si>
  <si>
    <t>Apsauginės paskirties želdynų ir želdinių įrengimo labiausiai taršos veikiamose teritorijose veiksmų plano įgyvendinimas, proc.</t>
  </si>
  <si>
    <t>Atliekų surinkimo priemonių įsigijimas</t>
  </si>
  <si>
    <t>Danės upės pakrantės šlaito erozijos ir jos padarinių šalinimas</t>
  </si>
  <si>
    <t>LRVB</t>
  </si>
  <si>
    <t>Įsigyta rūšiavimo konteinerių, vnt.</t>
  </si>
  <si>
    <t>Komisijos narių, kuriems mokamas atlygis, skaičius, vnt.</t>
  </si>
  <si>
    <t>Parengtas projektas, vnt.</t>
  </si>
  <si>
    <t>Įsigyta konteinerių ir dėžių vnt.</t>
  </si>
  <si>
    <t>Batimetrinių matavimų atlikimas</t>
  </si>
  <si>
    <t>Atlikta matavimų, vnt.</t>
  </si>
  <si>
    <t>09</t>
  </si>
  <si>
    <t>60</t>
  </si>
  <si>
    <t>Išvalyti helofitai iš vandens telkinių ploto, ha</t>
  </si>
  <si>
    <r>
      <t>Išvalyti helofitai iš vandens telkinių ploto, tūkst. m</t>
    </r>
    <r>
      <rPr>
        <vertAlign val="superscript"/>
        <sz val="10"/>
        <rFont val="Times New Roman"/>
        <family val="1"/>
        <charset val="186"/>
      </rPr>
      <t>2</t>
    </r>
  </si>
  <si>
    <t>Pasodinta krūmų, tūkst. vnt.</t>
  </si>
  <si>
    <t>Medinių laiptų ir takų, vedančių per apsauginį kopagūbrį, įrengimas ir remontas</t>
  </si>
  <si>
    <t>Parengta želdynų tvarkymo schema (Žalinimo planas), vnt.</t>
  </si>
  <si>
    <t>ES</t>
  </si>
  <si>
    <r>
      <t>Europos Sąjungos paramos lėšos</t>
    </r>
    <r>
      <rPr>
        <b/>
        <sz val="10"/>
        <rFont val="Times New Roman"/>
        <family val="1"/>
        <charset val="186"/>
      </rPr>
      <t xml:space="preserve"> ES</t>
    </r>
  </si>
  <si>
    <t>Įrengta antžeminių konteinerių aikštelių, vnt.</t>
  </si>
  <si>
    <t>Žaliosios miesto erdvės urbanizuotoje teritorijoje palei Šilutės pl. nuo Smiltelės g. iki Jūrininkų pr. sutvarkymas, įrengiant parką</t>
  </si>
  <si>
    <t>Dviračių ir pėsčiųjų tako įrengimas Smiltelės g. nuo Šilutės pl. iki Minijos g.</t>
  </si>
  <si>
    <t>Taršos matavimo, mažinimo ir prevencijos priemonių diegimas</t>
  </si>
  <si>
    <t>P     I     N</t>
  </si>
  <si>
    <t>Automatinių (stacionarių) aplinkos oro kokybės stebėjimo stotelių įrengimas, vnt.</t>
  </si>
  <si>
    <t xml:space="preserve"> I. Kubilienė</t>
  </si>
  <si>
    <t>Atliekų tvarkymo sistemos plėtra Klaipėdos miesto savivaldybės teritorijoje</t>
  </si>
  <si>
    <t>Žemės sklypo parinkimas ir dokumentacijos sutvarkymas, vnt.</t>
  </si>
  <si>
    <t>Atlikta rangos darbų. Užbaigtumas proc.</t>
  </si>
  <si>
    <t>Parengta projektų, vnt.</t>
  </si>
  <si>
    <t>** Pagal Klaipėdos miesto savivaldybės tarybos sprendimus: 2022-02-17 Nr. T2-36; 2022-04-28 Nr. T2-80; 2022-06-22 Nr. T2-150; 2022-10-20 Nr. T2-224.</t>
  </si>
  <si>
    <t>Atlikta rangos darbų. Užbaigtumas, proc. (I dalis)</t>
  </si>
  <si>
    <t>Atlikta rangos darbų. Užbaigtumas, proc. (II dalis)</t>
  </si>
  <si>
    <t>P
T</t>
  </si>
  <si>
    <t>Miško parko įrengimas Smiltynėje</t>
  </si>
  <si>
    <t>Pėsčiųjų ir dviračių takų ties Baltijos pr., Šilutės pl., Varpų g., Dubysos g., Liubeko g., N. Uosto g. kapitalinis remontas, siekiant didinti rišlumą</t>
  </si>
  <si>
    <t xml:space="preserve">Pėsčiųjų ir dviračių takų Minijos g. nuo Baltijos pr. iki Priešpilio g. kapitalinis remontas
</t>
  </si>
  <si>
    <t>Atlikta rangos darbų. Užbaigtumas, proc. (I etapas)</t>
  </si>
  <si>
    <t>Atlikta rangos darbų. Užbaigtumas, proc. (III etapas)</t>
  </si>
  <si>
    <t>Atlikta rangos darbų. Užbaigtumas, proc. (IV etapas)</t>
  </si>
  <si>
    <t>Atlikta rangos darbų. Užbaigtumas, proc. (II etapas)</t>
  </si>
  <si>
    <t>Parengtas investicijų projektas, vnt.</t>
  </si>
  <si>
    <t>Dviračių ir pėsčiųjų tilto per Danės upę, jungiančio naująją mokyklą šiaurinėje miesto dalyje su Tauralaukio kvartalu, statyba</t>
  </si>
  <si>
    <t>10</t>
  </si>
  <si>
    <t xml:space="preserve">Komunalinių atliekų tvarkymo infrastruktūros plėtra </t>
  </si>
  <si>
    <t>Parengta 20 strateginių triukšmo žemėlapių, proc.</t>
  </si>
  <si>
    <t xml:space="preserve">2023–2025 M. KLAIPĖDOS MIESTO SAVIVALDYBĖS  </t>
  </si>
  <si>
    <t>priedas</t>
  </si>
  <si>
    <t>SBVR</t>
  </si>
  <si>
    <t>SBAA</t>
  </si>
  <si>
    <t>SBVB</t>
  </si>
  <si>
    <t>SBVRL</t>
  </si>
  <si>
    <t>SBAAL</t>
  </si>
  <si>
    <t>SBVBL</t>
  </si>
  <si>
    <t>SB(VR)'</t>
  </si>
  <si>
    <t>SB(VRL)'</t>
  </si>
  <si>
    <t>SB(AA)'</t>
  </si>
  <si>
    <t>SB(AAL)'</t>
  </si>
  <si>
    <t>SB(VB)'</t>
  </si>
  <si>
    <t>SB(VBL)'</t>
  </si>
  <si>
    <t>ES'</t>
  </si>
  <si>
    <t>SB'</t>
  </si>
  <si>
    <t>SBL</t>
  </si>
  <si>
    <t>SB(L)'</t>
  </si>
  <si>
    <t>SBKPP</t>
  </si>
  <si>
    <t>SB(KPP)'</t>
  </si>
  <si>
    <t>LRVB'</t>
  </si>
  <si>
    <t>Projektų skyrius, Statybos ir infrastruktūros plėtros skyrius, vyr. patarėjas 
R. Zulcas</t>
  </si>
  <si>
    <t>Statybos ir infrastruktūros plėtros skyrius,   Projektų skyrius</t>
  </si>
  <si>
    <t>Statybos ir infrastruktūros plėtros skyrius,
Projektų skyrius</t>
  </si>
  <si>
    <t xml:space="preserve">vyr. patarėjas 
G. Dovidaitis </t>
  </si>
  <si>
    <t xml:space="preserve"> Projektų skyrius,</t>
  </si>
  <si>
    <t xml:space="preserve">l.e.p. vyr. patarėja             </t>
  </si>
  <si>
    <t>Aiškinamojo rašto 3 priedas</t>
  </si>
  <si>
    <t>Pėsčiųjų ir dviračių takų ties Baltijos pr., Šilutės pl., Varpų g., Dubysos g., Liubeko g., Naująja Uosto g. kapitalinis remontas, siekiant didinti rišlumą</t>
  </si>
  <si>
    <t>Dviračių ir pėsčiųjų tako įrengimas nuo Sausio 15-osios g. ir Tilžės g. sankryžos iki Taikos pr. ir Sausio 15-osios g. sankryžos</t>
  </si>
  <si>
    <t>Lėšų poreikis biudžetiniams      2023-iesiems metams</t>
  </si>
  <si>
    <t>* N – nauja priemonė, T – tęstinė priemonė, I – investicijų projektas.</t>
  </si>
  <si>
    <t xml:space="preserve">Klaipėdos miesto savivaldybės aplinkos apsaugos programos
(Nr. 05) aprašymo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</si>
</sst>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409]General"/>
    <numFmt numFmtId="166" formatCode="0.0"/>
  </numFmts>
  <fonts count="29" x14ac:knownFonts="1">
    <font>
      <sz val="11"/>
      <color theme="1"/>
      <name val="Calibri"/>
      <family val="2"/>
      <charset val="186"/>
      <scheme val="minor"/>
    </font>
    <font>
      <sz val="10"/>
      <name val="Times New Roman"/>
      <family val="1"/>
      <charset val="186"/>
    </font>
    <font>
      <b/>
      <sz val="10"/>
      <name val="Times New Roman"/>
      <family val="1"/>
      <charset val="186"/>
    </font>
    <font>
      <sz val="10"/>
      <name val="Arial"/>
      <family val="2"/>
      <charset val="186"/>
    </font>
    <font>
      <b/>
      <sz val="10"/>
      <name val="Times New Roman"/>
      <family val="1"/>
      <charset val="204"/>
    </font>
    <font>
      <sz val="10"/>
      <name val="Times New Roman"/>
      <family val="1"/>
      <charset val="204"/>
    </font>
    <font>
      <b/>
      <sz val="10"/>
      <name val="Times New Roman"/>
      <family val="1"/>
    </font>
    <font>
      <sz val="10"/>
      <name val="Times New Roman"/>
      <family val="1"/>
    </font>
    <font>
      <sz val="9"/>
      <color indexed="81"/>
      <name val="Tahoma"/>
      <family val="2"/>
      <charset val="186"/>
    </font>
    <font>
      <b/>
      <sz val="9"/>
      <color indexed="81"/>
      <name val="Tahoma"/>
      <family val="2"/>
      <charset val="186"/>
    </font>
    <font>
      <sz val="11"/>
      <name val="Calibri"/>
      <family val="2"/>
      <charset val="186"/>
      <scheme val="minor"/>
    </font>
    <font>
      <sz val="10"/>
      <name val="Calibri"/>
      <family val="2"/>
      <charset val="186"/>
      <scheme val="minor"/>
    </font>
    <font>
      <i/>
      <sz val="10"/>
      <name val="Times New Roman"/>
      <family val="1"/>
      <charset val="186"/>
    </font>
    <font>
      <sz val="12"/>
      <name val="Times New Roman"/>
      <family val="1"/>
      <charset val="186"/>
    </font>
    <font>
      <b/>
      <sz val="12"/>
      <name val="Times New Roman"/>
      <family val="1"/>
      <charset val="186"/>
    </font>
    <font>
      <sz val="11"/>
      <color rgb="FF000000"/>
      <name val="Calibri"/>
      <family val="2"/>
      <charset val="186"/>
    </font>
    <font>
      <sz val="11"/>
      <name val="Times New Roman"/>
      <family val="1"/>
      <charset val="186"/>
    </font>
    <font>
      <b/>
      <sz val="9"/>
      <name val="Times New Roman"/>
      <family val="1"/>
      <charset val="186"/>
    </font>
    <font>
      <sz val="12"/>
      <name val="Times New Roman"/>
      <family val="1"/>
    </font>
    <font>
      <strike/>
      <sz val="10"/>
      <name val="Times New Roman"/>
      <family val="1"/>
      <charset val="186"/>
    </font>
    <font>
      <sz val="8"/>
      <name val="Calibri"/>
      <family val="2"/>
      <charset val="186"/>
      <scheme val="minor"/>
    </font>
    <font>
      <sz val="10"/>
      <color rgb="FFC00000"/>
      <name val="Times New Roman"/>
      <family val="1"/>
      <charset val="186"/>
    </font>
    <font>
      <sz val="10"/>
      <color rgb="FFFF0000"/>
      <name val="Times New Roman"/>
      <family val="1"/>
      <charset val="186"/>
    </font>
    <font>
      <vertAlign val="superscript"/>
      <sz val="10"/>
      <name val="Times New Roman"/>
      <family val="1"/>
      <charset val="186"/>
    </font>
    <font>
      <sz val="10"/>
      <color theme="1"/>
      <name val="Times New Roman"/>
      <family val="1"/>
      <charset val="186"/>
    </font>
    <font>
      <sz val="10"/>
      <color theme="0"/>
      <name val="Times New Roman"/>
      <family val="1"/>
      <charset val="186"/>
    </font>
    <font>
      <b/>
      <sz val="10"/>
      <color theme="0"/>
      <name val="Times New Roman"/>
      <family val="1"/>
      <charset val="186"/>
    </font>
    <font>
      <sz val="10"/>
      <color theme="0"/>
      <name val="Calibri"/>
      <family val="2"/>
      <charset val="186"/>
      <scheme val="minor"/>
    </font>
    <font>
      <b/>
      <sz val="9"/>
      <color theme="0"/>
      <name val="Times New Roman"/>
      <family val="1"/>
      <charset val="186"/>
    </font>
  </fonts>
  <fills count="11">
    <fill>
      <patternFill patternType="none"/>
    </fill>
    <fill>
      <patternFill patternType="gray125"/>
    </fill>
    <fill>
      <patternFill patternType="solid">
        <fgColor rgb="FFFFCCFF"/>
        <bgColor indexed="64"/>
      </patternFill>
    </fill>
    <fill>
      <patternFill patternType="solid">
        <fgColor rgb="FFFFFF99"/>
        <bgColor indexed="64"/>
      </patternFill>
    </fill>
    <fill>
      <patternFill patternType="solid">
        <fgColor theme="3" tint="0.79998168889431442"/>
        <bgColor indexed="64"/>
      </patternFill>
    </fill>
    <fill>
      <patternFill patternType="solid">
        <fgColor indexed="42"/>
        <bgColor indexed="64"/>
      </patternFill>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CCFFCC"/>
        <bgColor indexed="64"/>
      </patternFill>
    </fill>
  </fills>
  <borders count="127">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top style="medium">
        <color indexed="64"/>
      </top>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medium">
        <color indexed="64"/>
      </right>
      <top/>
      <bottom style="hair">
        <color indexed="64"/>
      </bottom>
      <diagonal/>
    </border>
    <border>
      <left/>
      <right style="thin">
        <color indexed="64"/>
      </right>
      <top/>
      <bottom style="medium">
        <color indexed="64"/>
      </bottom>
      <diagonal/>
    </border>
    <border>
      <left style="thin">
        <color indexed="64"/>
      </left>
      <right style="thin">
        <color indexed="64"/>
      </right>
      <top style="hair">
        <color indexed="64"/>
      </top>
      <bottom style="hair">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medium">
        <color indexed="64"/>
      </right>
      <top style="hair">
        <color indexed="64"/>
      </top>
      <bottom/>
      <diagonal/>
    </border>
    <border>
      <left style="medium">
        <color indexed="64"/>
      </left>
      <right style="medium">
        <color indexed="64"/>
      </right>
      <top style="thin">
        <color indexed="64"/>
      </top>
      <bottom style="hair">
        <color indexed="64"/>
      </bottom>
      <diagonal/>
    </border>
    <border>
      <left/>
      <right/>
      <top style="thin">
        <color indexed="64"/>
      </top>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diagonal/>
    </border>
    <border>
      <left style="medium">
        <color indexed="64"/>
      </left>
      <right/>
      <top/>
      <bottom style="hair">
        <color indexed="64"/>
      </bottom>
      <diagonal/>
    </border>
    <border>
      <left style="medium">
        <color indexed="64"/>
      </left>
      <right/>
      <top style="hair">
        <color indexed="64"/>
      </top>
      <bottom/>
      <diagonal/>
    </border>
    <border>
      <left style="thin">
        <color indexed="64"/>
      </left>
      <right/>
      <top style="thin">
        <color indexed="64"/>
      </top>
      <bottom style="hair">
        <color indexed="64"/>
      </bottom>
      <diagonal/>
    </border>
    <border>
      <left style="medium">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s>
  <cellStyleXfs count="3">
    <xf numFmtId="0" fontId="0" fillId="0" borderId="0"/>
    <xf numFmtId="0" fontId="3" fillId="0" borderId="0"/>
    <xf numFmtId="165" fontId="15" fillId="0" borderId="0" applyBorder="0" applyProtection="0"/>
  </cellStyleXfs>
  <cellXfs count="1488">
    <xf numFmtId="0" fontId="0" fillId="0" borderId="0" xfId="0"/>
    <xf numFmtId="3" fontId="1" fillId="0" borderId="0" xfId="0" applyNumberFormat="1" applyFont="1" applyAlignment="1">
      <alignment vertical="top"/>
    </xf>
    <xf numFmtId="3" fontId="2" fillId="0" borderId="0" xfId="0" applyNumberFormat="1" applyFont="1" applyAlignment="1">
      <alignment vertical="top"/>
    </xf>
    <xf numFmtId="3" fontId="3" fillId="0" borderId="0" xfId="0" applyNumberFormat="1" applyFont="1" applyBorder="1"/>
    <xf numFmtId="3" fontId="2" fillId="4" borderId="9" xfId="0" applyNumberFormat="1" applyFont="1" applyFill="1" applyBorder="1" applyAlignment="1">
      <alignment vertical="top"/>
    </xf>
    <xf numFmtId="3" fontId="2" fillId="5" borderId="10" xfId="0" applyNumberFormat="1" applyFont="1" applyFill="1" applyBorder="1" applyAlignment="1">
      <alignment vertical="top"/>
    </xf>
    <xf numFmtId="3" fontId="1" fillId="0" borderId="0" xfId="0" applyNumberFormat="1" applyFont="1" applyFill="1" applyBorder="1" applyAlignment="1">
      <alignment horizontal="center" vertical="top"/>
    </xf>
    <xf numFmtId="3" fontId="2" fillId="4" borderId="52" xfId="0" applyNumberFormat="1" applyFont="1" applyFill="1" applyBorder="1" applyAlignment="1">
      <alignment horizontal="center" vertical="top"/>
    </xf>
    <xf numFmtId="3" fontId="2" fillId="5" borderId="53" xfId="0" applyNumberFormat="1" applyFont="1" applyFill="1" applyBorder="1" applyAlignment="1">
      <alignment horizontal="center" vertical="top"/>
    </xf>
    <xf numFmtId="0" fontId="1" fillId="0" borderId="0" xfId="0" applyFont="1" applyBorder="1" applyAlignment="1">
      <alignment vertical="top"/>
    </xf>
    <xf numFmtId="3" fontId="2" fillId="4" borderId="57" xfId="0" applyNumberFormat="1" applyFont="1" applyFill="1" applyBorder="1" applyAlignment="1">
      <alignment horizontal="center" vertical="top"/>
    </xf>
    <xf numFmtId="3" fontId="2" fillId="6" borderId="33" xfId="0" applyNumberFormat="1" applyFont="1" applyFill="1" applyBorder="1" applyAlignment="1">
      <alignment horizontal="center" vertical="top"/>
    </xf>
    <xf numFmtId="3" fontId="2" fillId="0" borderId="43" xfId="0" applyNumberFormat="1" applyFont="1" applyBorder="1" applyAlignment="1">
      <alignment horizontal="center" vertical="top"/>
    </xf>
    <xf numFmtId="3" fontId="2" fillId="0" borderId="43" xfId="0" applyNumberFormat="1" applyFont="1" applyFill="1" applyBorder="1" applyAlignment="1">
      <alignment horizontal="left" vertical="top" wrapText="1"/>
    </xf>
    <xf numFmtId="3" fontId="2" fillId="4" borderId="2" xfId="0" applyNumberFormat="1" applyFont="1" applyFill="1" applyBorder="1" applyAlignment="1">
      <alignment horizontal="center" vertical="top" wrapText="1"/>
    </xf>
    <xf numFmtId="3" fontId="2" fillId="5" borderId="3" xfId="0" applyNumberFormat="1" applyFont="1" applyFill="1" applyBorder="1" applyAlignment="1">
      <alignment horizontal="center" vertical="top" wrapText="1"/>
    </xf>
    <xf numFmtId="3" fontId="2" fillId="6" borderId="42" xfId="0" applyNumberFormat="1" applyFont="1" applyFill="1" applyBorder="1" applyAlignment="1">
      <alignment horizontal="center" vertical="top" wrapText="1"/>
    </xf>
    <xf numFmtId="3" fontId="2" fillId="6" borderId="42" xfId="0" applyNumberFormat="1" applyFont="1" applyFill="1" applyBorder="1" applyAlignment="1">
      <alignment horizontal="left" vertical="top" wrapText="1"/>
    </xf>
    <xf numFmtId="3" fontId="2" fillId="3" borderId="52" xfId="0" applyNumberFormat="1" applyFont="1" applyFill="1" applyBorder="1" applyAlignment="1">
      <alignment horizontal="center" vertical="top"/>
    </xf>
    <xf numFmtId="3" fontId="1" fillId="7" borderId="0" xfId="0" applyNumberFormat="1" applyFont="1" applyFill="1" applyBorder="1" applyAlignment="1">
      <alignment vertical="top"/>
    </xf>
    <xf numFmtId="3" fontId="1" fillId="0" borderId="0" xfId="0" applyNumberFormat="1" applyFont="1" applyFill="1" applyAlignment="1">
      <alignment vertical="top"/>
    </xf>
    <xf numFmtId="3" fontId="4" fillId="0" borderId="31" xfId="0" applyNumberFormat="1" applyFont="1" applyBorder="1" applyAlignment="1">
      <alignment vertical="top" wrapText="1"/>
    </xf>
    <xf numFmtId="164" fontId="2" fillId="3" borderId="29" xfId="0" applyNumberFormat="1" applyFont="1" applyFill="1" applyBorder="1" applyAlignment="1">
      <alignment horizontal="center" vertical="top" wrapText="1"/>
    </xf>
    <xf numFmtId="164" fontId="2" fillId="8" borderId="39" xfId="0" applyNumberFormat="1" applyFont="1" applyFill="1" applyBorder="1" applyAlignment="1">
      <alignment horizontal="center" vertical="top" wrapText="1"/>
    </xf>
    <xf numFmtId="164" fontId="2" fillId="8" borderId="29" xfId="0" applyNumberFormat="1" applyFont="1" applyFill="1" applyBorder="1" applyAlignment="1">
      <alignment horizontal="center" vertical="top" wrapText="1"/>
    </xf>
    <xf numFmtId="164" fontId="1" fillId="0" borderId="29" xfId="0" applyNumberFormat="1" applyFont="1" applyBorder="1" applyAlignment="1">
      <alignment horizontal="center" vertical="top" wrapText="1"/>
    </xf>
    <xf numFmtId="164" fontId="1" fillId="8" borderId="29" xfId="0" applyNumberFormat="1" applyFont="1" applyFill="1" applyBorder="1" applyAlignment="1">
      <alignment horizontal="center" vertical="top" wrapText="1"/>
    </xf>
    <xf numFmtId="3" fontId="1" fillId="6" borderId="11" xfId="0" applyNumberFormat="1" applyFont="1" applyFill="1" applyBorder="1" applyAlignment="1">
      <alignment vertical="top" wrapText="1"/>
    </xf>
    <xf numFmtId="49" fontId="2" fillId="6" borderId="34" xfId="0" applyNumberFormat="1" applyFont="1" applyFill="1" applyBorder="1" applyAlignment="1">
      <alignment horizontal="center" vertical="top"/>
    </xf>
    <xf numFmtId="3" fontId="2" fillId="6" borderId="4" xfId="0" applyNumberFormat="1" applyFont="1" applyFill="1" applyBorder="1" applyAlignment="1">
      <alignment vertical="top" wrapText="1"/>
    </xf>
    <xf numFmtId="49" fontId="2" fillId="4" borderId="19" xfId="0" applyNumberFormat="1" applyFont="1" applyFill="1" applyBorder="1" applyAlignment="1">
      <alignment horizontal="center" vertical="top"/>
    </xf>
    <xf numFmtId="0" fontId="1" fillId="0" borderId="0" xfId="0" applyFont="1" applyFill="1" applyAlignment="1">
      <alignment vertical="top"/>
    </xf>
    <xf numFmtId="3" fontId="1" fillId="0" borderId="0" xfId="0" applyNumberFormat="1" applyFont="1" applyAlignment="1">
      <alignment horizontal="center" vertical="top"/>
    </xf>
    <xf numFmtId="49" fontId="2" fillId="8" borderId="21" xfId="0" applyNumberFormat="1" applyFont="1" applyFill="1" applyBorder="1" applyAlignment="1">
      <alignment horizontal="center" vertical="top"/>
    </xf>
    <xf numFmtId="3" fontId="2" fillId="8" borderId="21" xfId="0" applyNumberFormat="1" applyFont="1" applyFill="1" applyBorder="1" applyAlignment="1">
      <alignment horizontal="center" vertical="top"/>
    </xf>
    <xf numFmtId="3" fontId="2" fillId="8" borderId="10" xfId="0" applyNumberFormat="1" applyFont="1" applyFill="1" applyBorder="1" applyAlignment="1">
      <alignment vertical="top"/>
    </xf>
    <xf numFmtId="3" fontId="2" fillId="8" borderId="3" xfId="0" applyNumberFormat="1" applyFont="1" applyFill="1" applyBorder="1" applyAlignment="1">
      <alignment horizontal="center" vertical="top" wrapText="1"/>
    </xf>
    <xf numFmtId="164" fontId="1" fillId="0" borderId="0" xfId="0" applyNumberFormat="1" applyFont="1" applyBorder="1" applyAlignment="1">
      <alignment vertical="top"/>
    </xf>
    <xf numFmtId="0" fontId="1" fillId="0" borderId="0" xfId="0" applyFont="1" applyAlignment="1">
      <alignment vertical="top"/>
    </xf>
    <xf numFmtId="3" fontId="2" fillId="6" borderId="11" xfId="0" applyNumberFormat="1" applyFont="1" applyFill="1" applyBorder="1" applyAlignment="1">
      <alignment horizontal="center" vertical="top"/>
    </xf>
    <xf numFmtId="3" fontId="1" fillId="0" borderId="0" xfId="0" applyNumberFormat="1" applyFont="1" applyBorder="1" applyAlignment="1">
      <alignment vertical="top"/>
    </xf>
    <xf numFmtId="49" fontId="1" fillId="6" borderId="11" xfId="0" applyNumberFormat="1" applyFont="1" applyFill="1" applyBorder="1" applyAlignment="1">
      <alignment horizontal="center" vertical="top"/>
    </xf>
    <xf numFmtId="3" fontId="2" fillId="8" borderId="24" xfId="0" applyNumberFormat="1" applyFont="1" applyFill="1" applyBorder="1" applyAlignment="1">
      <alignment horizontal="center" vertical="top"/>
    </xf>
    <xf numFmtId="164" fontId="11" fillId="0" borderId="0" xfId="0" applyNumberFormat="1" applyFont="1"/>
    <xf numFmtId="0" fontId="11" fillId="0" borderId="0" xfId="0" applyFont="1"/>
    <xf numFmtId="49" fontId="2" fillId="6" borderId="11" xfId="0" applyNumberFormat="1" applyFont="1" applyFill="1" applyBorder="1" applyAlignment="1">
      <alignment horizontal="center" vertical="top"/>
    </xf>
    <xf numFmtId="3" fontId="1" fillId="0" borderId="60" xfId="0" applyNumberFormat="1" applyFont="1" applyFill="1" applyBorder="1" applyAlignment="1">
      <alignment horizontal="center" vertical="top"/>
    </xf>
    <xf numFmtId="3" fontId="1" fillId="0" borderId="41" xfId="0" applyNumberFormat="1" applyFont="1" applyFill="1" applyBorder="1" applyAlignment="1">
      <alignment horizontal="center" vertical="top"/>
    </xf>
    <xf numFmtId="3" fontId="2" fillId="0" borderId="41" xfId="0" applyNumberFormat="1" applyFont="1" applyFill="1" applyBorder="1" applyAlignment="1">
      <alignment horizontal="center" vertical="top"/>
    </xf>
    <xf numFmtId="164" fontId="2" fillId="3" borderId="41" xfId="0" applyNumberFormat="1" applyFont="1" applyFill="1" applyBorder="1" applyAlignment="1">
      <alignment horizontal="center" vertical="top" wrapText="1"/>
    </xf>
    <xf numFmtId="3" fontId="2" fillId="6" borderId="31" xfId="0" applyNumberFormat="1" applyFont="1" applyFill="1" applyBorder="1" applyAlignment="1">
      <alignment horizontal="center" vertical="top"/>
    </xf>
    <xf numFmtId="3" fontId="2" fillId="6" borderId="31" xfId="0" applyNumberFormat="1" applyFont="1" applyFill="1" applyBorder="1" applyAlignment="1">
      <alignment horizontal="center" vertical="top" wrapText="1"/>
    </xf>
    <xf numFmtId="3" fontId="2" fillId="6" borderId="5" xfId="0" applyNumberFormat="1" applyFont="1" applyFill="1" applyBorder="1" applyAlignment="1">
      <alignment horizontal="center" vertical="top"/>
    </xf>
    <xf numFmtId="3" fontId="5" fillId="6" borderId="10" xfId="0" applyNumberFormat="1" applyFont="1" applyFill="1" applyBorder="1" applyAlignment="1">
      <alignment vertical="top" wrapText="1"/>
    </xf>
    <xf numFmtId="3" fontId="2" fillId="6" borderId="3" xfId="0" applyNumberFormat="1" applyFont="1" applyFill="1" applyBorder="1" applyAlignment="1">
      <alignment horizontal="center" vertical="top" wrapText="1"/>
    </xf>
    <xf numFmtId="3" fontId="1" fillId="0" borderId="60" xfId="0" applyNumberFormat="1" applyFont="1" applyBorder="1" applyAlignment="1">
      <alignment horizontal="center" vertical="top" wrapText="1"/>
    </xf>
    <xf numFmtId="3" fontId="7" fillId="6" borderId="44" xfId="0" applyNumberFormat="1" applyFont="1" applyFill="1" applyBorder="1" applyAlignment="1">
      <alignment horizontal="center" vertical="top"/>
    </xf>
    <xf numFmtId="3" fontId="2" fillId="6" borderId="44" xfId="0" applyNumberFormat="1" applyFont="1" applyFill="1" applyBorder="1" applyAlignment="1">
      <alignment horizontal="center" vertical="top"/>
    </xf>
    <xf numFmtId="3" fontId="1" fillId="6" borderId="14" xfId="0" applyNumberFormat="1" applyFont="1" applyFill="1" applyBorder="1" applyAlignment="1">
      <alignment horizontal="center" vertical="top" wrapText="1"/>
    </xf>
    <xf numFmtId="3" fontId="2" fillId="6" borderId="43" xfId="0" applyNumberFormat="1" applyFont="1" applyFill="1" applyBorder="1" applyAlignment="1">
      <alignment horizontal="center" vertical="top"/>
    </xf>
    <xf numFmtId="3" fontId="2" fillId="0" borderId="43" xfId="0" applyNumberFormat="1" applyFont="1" applyFill="1" applyBorder="1" applyAlignment="1">
      <alignment horizontal="center" vertical="top" wrapText="1"/>
    </xf>
    <xf numFmtId="3" fontId="1" fillId="6" borderId="40" xfId="0" applyNumberFormat="1" applyFont="1" applyFill="1" applyBorder="1" applyAlignment="1">
      <alignment horizontal="center" vertical="top" wrapText="1"/>
    </xf>
    <xf numFmtId="3" fontId="2" fillId="6" borderId="34" xfId="0" applyNumberFormat="1" applyFont="1" applyFill="1" applyBorder="1" applyAlignment="1">
      <alignment horizontal="center" vertical="top"/>
    </xf>
    <xf numFmtId="3" fontId="2" fillId="4" borderId="12" xfId="0" applyNumberFormat="1" applyFont="1" applyFill="1" applyBorder="1" applyAlignment="1">
      <alignment vertical="top"/>
    </xf>
    <xf numFmtId="3" fontId="2" fillId="8" borderId="48" xfId="0" applyNumberFormat="1" applyFont="1" applyFill="1" applyBorder="1" applyAlignment="1">
      <alignment vertical="top"/>
    </xf>
    <xf numFmtId="49" fontId="2" fillId="5" borderId="20" xfId="0" applyNumberFormat="1" applyFont="1" applyFill="1" applyBorder="1" applyAlignment="1">
      <alignment horizontal="center" vertical="top"/>
    </xf>
    <xf numFmtId="3" fontId="2" fillId="4" borderId="9" xfId="0" applyNumberFormat="1" applyFont="1" applyFill="1" applyBorder="1" applyAlignment="1">
      <alignment horizontal="center" vertical="top"/>
    </xf>
    <xf numFmtId="3" fontId="2" fillId="6" borderId="10" xfId="0" applyNumberFormat="1" applyFont="1" applyFill="1" applyBorder="1" applyAlignment="1">
      <alignment horizontal="center" vertical="top"/>
    </xf>
    <xf numFmtId="3" fontId="2" fillId="4" borderId="2" xfId="0" applyNumberFormat="1" applyFont="1" applyFill="1" applyBorder="1" applyAlignment="1">
      <alignment horizontal="center" vertical="top"/>
    </xf>
    <xf numFmtId="3" fontId="2" fillId="6" borderId="3" xfId="0" applyNumberFormat="1" applyFont="1" applyFill="1" applyBorder="1" applyAlignment="1">
      <alignment horizontal="center" vertical="top"/>
    </xf>
    <xf numFmtId="0" fontId="11" fillId="0" borderId="0" xfId="0" applyFont="1" applyAlignment="1">
      <alignment horizontal="center"/>
    </xf>
    <xf numFmtId="3" fontId="2" fillId="6" borderId="11" xfId="0" applyNumberFormat="1" applyFont="1" applyFill="1" applyBorder="1" applyAlignment="1">
      <alignment horizontal="center" vertical="center" wrapText="1"/>
    </xf>
    <xf numFmtId="3" fontId="1" fillId="6" borderId="43" xfId="0" applyNumberFormat="1" applyFont="1" applyFill="1" applyBorder="1" applyAlignment="1">
      <alignment horizontal="center" vertical="center" wrapText="1"/>
    </xf>
    <xf numFmtId="3" fontId="1" fillId="6" borderId="8" xfId="0" applyNumberFormat="1" applyFont="1" applyFill="1" applyBorder="1" applyAlignment="1">
      <alignment horizontal="center" vertical="center"/>
    </xf>
    <xf numFmtId="3" fontId="1" fillId="6" borderId="40" xfId="0" applyNumberFormat="1" applyFont="1" applyFill="1" applyBorder="1" applyAlignment="1">
      <alignment horizontal="center" vertical="center" wrapText="1"/>
    </xf>
    <xf numFmtId="0" fontId="1" fillId="0" borderId="0" xfId="0" applyFont="1" applyAlignment="1">
      <alignment vertical="center"/>
    </xf>
    <xf numFmtId="164" fontId="1" fillId="6" borderId="14" xfId="0" applyNumberFormat="1" applyFont="1" applyFill="1" applyBorder="1" applyAlignment="1">
      <alignment horizontal="center" vertical="top"/>
    </xf>
    <xf numFmtId="3" fontId="2" fillId="4" borderId="19" xfId="0" applyNumberFormat="1" applyFont="1" applyFill="1" applyBorder="1" applyAlignment="1">
      <alignment horizontal="center" vertical="top"/>
    </xf>
    <xf numFmtId="3" fontId="2" fillId="5" borderId="20" xfId="0" applyNumberFormat="1" applyFont="1" applyFill="1" applyBorder="1" applyAlignment="1">
      <alignment horizontal="center" vertical="top"/>
    </xf>
    <xf numFmtId="49" fontId="2" fillId="6" borderId="11" xfId="0" applyNumberFormat="1" applyFont="1" applyFill="1" applyBorder="1" applyAlignment="1">
      <alignment vertical="top"/>
    </xf>
    <xf numFmtId="3" fontId="1" fillId="0" borderId="36" xfId="0" applyNumberFormat="1" applyFont="1" applyBorder="1" applyAlignment="1">
      <alignment horizontal="center" wrapText="1"/>
    </xf>
    <xf numFmtId="49" fontId="2" fillId="6" borderId="33" xfId="0" applyNumberFormat="1" applyFont="1" applyFill="1" applyBorder="1" applyAlignment="1">
      <alignment vertical="top"/>
    </xf>
    <xf numFmtId="49" fontId="2" fillId="4" borderId="9" xfId="0" applyNumberFormat="1" applyFont="1" applyFill="1" applyBorder="1" applyAlignment="1">
      <alignment vertical="top"/>
    </xf>
    <xf numFmtId="49" fontId="2" fillId="5" borderId="10" xfId="0" applyNumberFormat="1" applyFont="1" applyFill="1" applyBorder="1" applyAlignment="1">
      <alignment vertical="top"/>
    </xf>
    <xf numFmtId="49" fontId="2" fillId="8" borderId="11" xfId="0" applyNumberFormat="1" applyFont="1" applyFill="1" applyBorder="1" applyAlignment="1">
      <alignment vertical="top"/>
    </xf>
    <xf numFmtId="49" fontId="2" fillId="8" borderId="10" xfId="0" applyNumberFormat="1" applyFont="1" applyFill="1" applyBorder="1" applyAlignment="1">
      <alignment vertical="top"/>
    </xf>
    <xf numFmtId="3" fontId="1" fillId="6" borderId="66" xfId="0" applyNumberFormat="1" applyFont="1" applyFill="1" applyBorder="1" applyAlignment="1">
      <alignment horizontal="center" vertical="top"/>
    </xf>
    <xf numFmtId="3" fontId="1" fillId="6" borderId="69" xfId="0" applyNumberFormat="1" applyFont="1" applyFill="1" applyBorder="1" applyAlignment="1">
      <alignment horizontal="center" vertical="top"/>
    </xf>
    <xf numFmtId="164" fontId="1" fillId="6" borderId="10" xfId="0" applyNumberFormat="1" applyFont="1" applyFill="1" applyBorder="1" applyAlignment="1">
      <alignment horizontal="center" vertical="top"/>
    </xf>
    <xf numFmtId="164" fontId="1" fillId="6" borderId="67" xfId="0" applyNumberFormat="1" applyFont="1" applyFill="1" applyBorder="1" applyAlignment="1">
      <alignment horizontal="center" vertical="top"/>
    </xf>
    <xf numFmtId="164" fontId="1" fillId="6" borderId="68" xfId="0" applyNumberFormat="1" applyFont="1" applyFill="1" applyBorder="1" applyAlignment="1">
      <alignment horizontal="center" vertical="top"/>
    </xf>
    <xf numFmtId="164" fontId="1" fillId="6" borderId="48" xfId="0" applyNumberFormat="1" applyFont="1" applyFill="1" applyBorder="1" applyAlignment="1">
      <alignment horizontal="center" vertical="top"/>
    </xf>
    <xf numFmtId="164" fontId="2" fillId="8" borderId="73" xfId="0" applyNumberFormat="1" applyFont="1" applyFill="1" applyBorder="1" applyAlignment="1">
      <alignment horizontal="center" vertical="top"/>
    </xf>
    <xf numFmtId="49" fontId="1" fillId="6" borderId="46" xfId="0" applyNumberFormat="1" applyFont="1" applyFill="1" applyBorder="1" applyAlignment="1">
      <alignment horizontal="center" vertical="top" textRotation="91" wrapText="1"/>
    </xf>
    <xf numFmtId="164" fontId="2" fillId="8" borderId="64" xfId="0" applyNumberFormat="1" applyFont="1" applyFill="1" applyBorder="1" applyAlignment="1">
      <alignment horizontal="center" vertical="top"/>
    </xf>
    <xf numFmtId="3" fontId="2" fillId="6" borderId="73" xfId="0" applyNumberFormat="1" applyFont="1" applyFill="1" applyBorder="1" applyAlignment="1">
      <alignment horizontal="center" vertical="top"/>
    </xf>
    <xf numFmtId="0" fontId="11" fillId="6" borderId="73" xfId="0" applyFont="1" applyFill="1" applyBorder="1" applyAlignment="1"/>
    <xf numFmtId="0" fontId="11" fillId="6" borderId="73" xfId="0" applyFont="1" applyFill="1" applyBorder="1" applyAlignment="1">
      <alignment horizontal="center"/>
    </xf>
    <xf numFmtId="3" fontId="2" fillId="6" borderId="25" xfId="0" applyNumberFormat="1" applyFont="1" applyFill="1" applyBorder="1" applyAlignment="1">
      <alignment horizontal="right" vertical="top"/>
    </xf>
    <xf numFmtId="3" fontId="12" fillId="6" borderId="73" xfId="0" applyNumberFormat="1" applyFont="1" applyFill="1" applyBorder="1" applyAlignment="1">
      <alignment vertical="top" wrapText="1"/>
    </xf>
    <xf numFmtId="3" fontId="1" fillId="6" borderId="64" xfId="0" applyNumberFormat="1" applyFont="1" applyFill="1" applyBorder="1" applyAlignment="1">
      <alignment horizontal="center" vertical="top" textRotation="90" wrapText="1"/>
    </xf>
    <xf numFmtId="3" fontId="2" fillId="6" borderId="64" xfId="0" applyNumberFormat="1" applyFont="1" applyFill="1" applyBorder="1" applyAlignment="1">
      <alignment horizontal="center" vertical="top"/>
    </xf>
    <xf numFmtId="3" fontId="7" fillId="6" borderId="73" xfId="0" applyNumberFormat="1" applyFont="1" applyFill="1" applyBorder="1" applyAlignment="1">
      <alignment horizontal="left" vertical="top" wrapText="1"/>
    </xf>
    <xf numFmtId="3" fontId="1" fillId="6" borderId="73" xfId="0" applyNumberFormat="1" applyFont="1" applyFill="1" applyBorder="1" applyAlignment="1">
      <alignment horizontal="center" vertical="center" textRotation="90" wrapText="1"/>
    </xf>
    <xf numFmtId="3" fontId="3" fillId="6" borderId="25" xfId="0" applyNumberFormat="1" applyFont="1" applyFill="1" applyBorder="1" applyAlignment="1">
      <alignment horizontal="center" vertical="top" wrapText="1"/>
    </xf>
    <xf numFmtId="164" fontId="2" fillId="6" borderId="31" xfId="0" applyNumberFormat="1" applyFont="1" applyFill="1" applyBorder="1" applyAlignment="1">
      <alignment horizontal="center" vertical="top"/>
    </xf>
    <xf numFmtId="3" fontId="1" fillId="0" borderId="14" xfId="0" applyNumberFormat="1" applyFont="1" applyBorder="1" applyAlignment="1">
      <alignment vertical="top"/>
    </xf>
    <xf numFmtId="164" fontId="2" fillId="6" borderId="72" xfId="0" applyNumberFormat="1" applyFont="1" applyFill="1" applyBorder="1" applyAlignment="1">
      <alignment horizontal="center" vertical="top"/>
    </xf>
    <xf numFmtId="3" fontId="2" fillId="8" borderId="11" xfId="0" applyNumberFormat="1" applyFont="1" applyFill="1" applyBorder="1" applyAlignment="1">
      <alignment horizontal="center" vertical="top"/>
    </xf>
    <xf numFmtId="164" fontId="1" fillId="6" borderId="11" xfId="0" applyNumberFormat="1" applyFont="1" applyFill="1" applyBorder="1" applyAlignment="1">
      <alignment horizontal="center" vertical="top"/>
    </xf>
    <xf numFmtId="3" fontId="1" fillId="6" borderId="29" xfId="0" applyNumberFormat="1" applyFont="1" applyFill="1" applyBorder="1" applyAlignment="1">
      <alignment horizontal="center" vertical="top" wrapText="1"/>
    </xf>
    <xf numFmtId="3" fontId="2" fillId="8" borderId="11" xfId="0" applyNumberFormat="1" applyFont="1" applyFill="1" applyBorder="1" applyAlignment="1">
      <alignment horizontal="center" vertical="top" wrapText="1"/>
    </xf>
    <xf numFmtId="164" fontId="1" fillId="6" borderId="71" xfId="0" applyNumberFormat="1" applyFont="1" applyFill="1" applyBorder="1" applyAlignment="1">
      <alignment horizontal="center" vertical="top"/>
    </xf>
    <xf numFmtId="3" fontId="2" fillId="8" borderId="39" xfId="0" applyNumberFormat="1" applyFont="1" applyFill="1" applyBorder="1" applyAlignment="1">
      <alignment horizontal="center" vertical="top"/>
    </xf>
    <xf numFmtId="49" fontId="2" fillId="8" borderId="11" xfId="0" applyNumberFormat="1" applyFont="1" applyFill="1" applyBorder="1" applyAlignment="1">
      <alignment horizontal="center" vertical="top"/>
    </xf>
    <xf numFmtId="0" fontId="2" fillId="6" borderId="33" xfId="0" applyFont="1" applyFill="1" applyBorder="1" applyAlignment="1">
      <alignment vertical="center" wrapText="1"/>
    </xf>
    <xf numFmtId="0" fontId="2" fillId="6" borderId="34" xfId="0" applyFont="1" applyFill="1" applyBorder="1" applyAlignment="1">
      <alignment horizontal="center" vertical="center" wrapText="1"/>
    </xf>
    <xf numFmtId="0" fontId="2" fillId="6" borderId="49" xfId="0" applyFont="1" applyFill="1" applyBorder="1" applyAlignment="1">
      <alignment horizontal="center" vertical="center" wrapText="1"/>
    </xf>
    <xf numFmtId="0" fontId="11" fillId="6" borderId="64" xfId="0" applyFont="1" applyFill="1" applyBorder="1" applyAlignment="1">
      <alignment horizontal="center"/>
    </xf>
    <xf numFmtId="0" fontId="11" fillId="6" borderId="20" xfId="0" applyFont="1" applyFill="1" applyBorder="1" applyAlignment="1">
      <alignment vertical="top"/>
    </xf>
    <xf numFmtId="0" fontId="11" fillId="6" borderId="64" xfId="0" applyFont="1" applyFill="1" applyBorder="1" applyAlignment="1"/>
    <xf numFmtId="0" fontId="11" fillId="6" borderId="40" xfId="0" applyFont="1" applyFill="1" applyBorder="1" applyAlignment="1">
      <alignment horizontal="center" vertical="top" wrapText="1"/>
    </xf>
    <xf numFmtId="0" fontId="11" fillId="6" borderId="73" xfId="0" applyFont="1" applyFill="1" applyBorder="1" applyAlignment="1">
      <alignment vertical="top"/>
    </xf>
    <xf numFmtId="0" fontId="11" fillId="6" borderId="1" xfId="0" applyFont="1" applyFill="1" applyBorder="1" applyAlignment="1">
      <alignment horizontal="center"/>
    </xf>
    <xf numFmtId="0" fontId="11" fillId="6" borderId="25" xfId="0" applyFont="1" applyFill="1" applyBorder="1" applyAlignment="1">
      <alignment vertical="top"/>
    </xf>
    <xf numFmtId="0" fontId="11" fillId="0" borderId="0" xfId="0" applyFont="1" applyAlignment="1">
      <alignment horizontal="left" vertical="top" wrapText="1"/>
    </xf>
    <xf numFmtId="0" fontId="11" fillId="0" borderId="0" xfId="0" applyFont="1" applyAlignment="1">
      <alignment horizontal="center" vertical="top" wrapText="1"/>
    </xf>
    <xf numFmtId="4" fontId="11" fillId="0" borderId="0" xfId="0" applyNumberFormat="1" applyFont="1" applyAlignment="1">
      <alignment horizontal="left" vertical="top" wrapText="1"/>
    </xf>
    <xf numFmtId="0" fontId="11" fillId="6" borderId="16" xfId="0" applyFont="1" applyFill="1" applyBorder="1" applyAlignment="1">
      <alignment vertical="top"/>
    </xf>
    <xf numFmtId="3" fontId="2" fillId="8" borderId="60" xfId="0" applyNumberFormat="1" applyFont="1" applyFill="1" applyBorder="1" applyAlignment="1">
      <alignment horizontal="center" vertical="top"/>
    </xf>
    <xf numFmtId="3" fontId="1" fillId="6" borderId="14" xfId="0" applyNumberFormat="1" applyFont="1" applyFill="1" applyBorder="1" applyAlignment="1">
      <alignment horizontal="center" vertical="top"/>
    </xf>
    <xf numFmtId="164" fontId="1" fillId="6" borderId="29" xfId="0" applyNumberFormat="1" applyFont="1" applyFill="1" applyBorder="1" applyAlignment="1">
      <alignment horizontal="center" vertical="top" wrapText="1"/>
    </xf>
    <xf numFmtId="49" fontId="2" fillId="5" borderId="3" xfId="0" applyNumberFormat="1" applyFont="1" applyFill="1" applyBorder="1" applyAlignment="1">
      <alignment horizontal="center" vertical="top" wrapText="1"/>
    </xf>
    <xf numFmtId="49" fontId="2" fillId="8" borderId="75" xfId="0" applyNumberFormat="1" applyFont="1" applyFill="1" applyBorder="1" applyAlignment="1">
      <alignment horizontal="center" vertical="top" wrapText="1"/>
    </xf>
    <xf numFmtId="164" fontId="1" fillId="6" borderId="48" xfId="1" applyNumberFormat="1" applyFont="1" applyFill="1" applyBorder="1" applyAlignment="1">
      <alignment horizontal="center" vertical="top"/>
    </xf>
    <xf numFmtId="3" fontId="1" fillId="6" borderId="32" xfId="0" applyNumberFormat="1" applyFont="1" applyFill="1" applyBorder="1" applyAlignment="1">
      <alignment vertical="top" wrapText="1"/>
    </xf>
    <xf numFmtId="3" fontId="1" fillId="6" borderId="44" xfId="0" applyNumberFormat="1" applyFont="1" applyFill="1" applyBorder="1" applyAlignment="1">
      <alignment vertical="top"/>
    </xf>
    <xf numFmtId="3" fontId="1" fillId="6" borderId="10" xfId="0" applyNumberFormat="1" applyFont="1" applyFill="1" applyBorder="1" applyAlignment="1">
      <alignment horizontal="center" vertical="top" wrapText="1"/>
    </xf>
    <xf numFmtId="164" fontId="1" fillId="6" borderId="33" xfId="0" applyNumberFormat="1" applyFont="1" applyFill="1" applyBorder="1" applyAlignment="1">
      <alignment horizontal="center" vertical="top"/>
    </xf>
    <xf numFmtId="164" fontId="1" fillId="6" borderId="31" xfId="0" applyNumberFormat="1" applyFont="1" applyFill="1" applyBorder="1" applyAlignment="1">
      <alignment horizontal="center" vertical="top"/>
    </xf>
    <xf numFmtId="3" fontId="1" fillId="6" borderId="60" xfId="0" applyNumberFormat="1" applyFont="1" applyFill="1" applyBorder="1" applyAlignment="1">
      <alignment horizontal="center" vertical="top"/>
    </xf>
    <xf numFmtId="3" fontId="1" fillId="6" borderId="44" xfId="0" applyNumberFormat="1" applyFont="1" applyFill="1" applyBorder="1" applyAlignment="1">
      <alignment horizontal="center" vertical="top"/>
    </xf>
    <xf numFmtId="164" fontId="1" fillId="6" borderId="61" xfId="0" applyNumberFormat="1" applyFont="1" applyFill="1" applyBorder="1" applyAlignment="1">
      <alignment horizontal="center" vertical="top"/>
    </xf>
    <xf numFmtId="164" fontId="1" fillId="6" borderId="45" xfId="0" applyNumberFormat="1" applyFont="1" applyFill="1" applyBorder="1" applyAlignment="1">
      <alignment horizontal="center" vertical="top"/>
    </xf>
    <xf numFmtId="3" fontId="1" fillId="6" borderId="11" xfId="0" applyNumberFormat="1" applyFont="1" applyFill="1" applyBorder="1" applyAlignment="1">
      <alignment horizontal="center" vertical="top" wrapText="1"/>
    </xf>
    <xf numFmtId="164" fontId="2" fillId="5" borderId="56" xfId="0" applyNumberFormat="1" applyFont="1" applyFill="1" applyBorder="1" applyAlignment="1">
      <alignment horizontal="center" vertical="center"/>
    </xf>
    <xf numFmtId="3" fontId="1" fillId="6" borderId="14" xfId="1" applyNumberFormat="1" applyFont="1" applyFill="1" applyBorder="1" applyAlignment="1">
      <alignment horizontal="center" vertical="top"/>
    </xf>
    <xf numFmtId="3" fontId="2" fillId="8" borderId="3" xfId="0" applyNumberFormat="1" applyFont="1" applyFill="1" applyBorder="1" applyAlignment="1">
      <alignment horizontal="center" vertical="top"/>
    </xf>
    <xf numFmtId="164" fontId="2" fillId="8" borderId="39" xfId="0" applyNumberFormat="1" applyFont="1" applyFill="1" applyBorder="1" applyAlignment="1">
      <alignment horizontal="center" vertical="top"/>
    </xf>
    <xf numFmtId="49" fontId="2" fillId="6" borderId="73" xfId="0" applyNumberFormat="1" applyFont="1" applyFill="1" applyBorder="1" applyAlignment="1">
      <alignment horizontal="left" vertical="top" wrapText="1"/>
    </xf>
    <xf numFmtId="3" fontId="2" fillId="5" borderId="58" xfId="0" applyNumberFormat="1" applyFont="1" applyFill="1" applyBorder="1" applyAlignment="1">
      <alignment horizontal="center" vertical="top"/>
    </xf>
    <xf numFmtId="49" fontId="2" fillId="6" borderId="49" xfId="0" applyNumberFormat="1" applyFont="1" applyFill="1" applyBorder="1" applyAlignment="1">
      <alignment horizontal="center" vertical="top"/>
    </xf>
    <xf numFmtId="3" fontId="2" fillId="6" borderId="31" xfId="0" applyNumberFormat="1" applyFont="1" applyFill="1" applyBorder="1" applyAlignment="1">
      <alignment vertical="top" wrapText="1"/>
    </xf>
    <xf numFmtId="3" fontId="1" fillId="0" borderId="49" xfId="0" applyNumberFormat="1" applyFont="1" applyFill="1" applyBorder="1" applyAlignment="1">
      <alignment horizontal="center" vertical="top" textRotation="90" wrapText="1"/>
    </xf>
    <xf numFmtId="3" fontId="1" fillId="6" borderId="13" xfId="0" applyNumberFormat="1" applyFont="1" applyFill="1" applyBorder="1" applyAlignment="1">
      <alignment horizontal="center" vertical="top"/>
    </xf>
    <xf numFmtId="3" fontId="1" fillId="6" borderId="74" xfId="0" applyNumberFormat="1" applyFont="1" applyFill="1" applyBorder="1" applyAlignment="1">
      <alignment horizontal="center" vertical="top"/>
    </xf>
    <xf numFmtId="3" fontId="1" fillId="0" borderId="50" xfId="0" applyNumberFormat="1" applyFont="1" applyFill="1" applyBorder="1" applyAlignment="1">
      <alignment horizontal="center" vertical="top" wrapText="1"/>
    </xf>
    <xf numFmtId="3" fontId="1" fillId="6" borderId="13" xfId="0" applyNumberFormat="1" applyFont="1" applyFill="1" applyBorder="1" applyAlignment="1">
      <alignment horizontal="center" vertical="top" wrapText="1"/>
    </xf>
    <xf numFmtId="3" fontId="1" fillId="6" borderId="50" xfId="0" applyNumberFormat="1" applyFont="1" applyFill="1" applyBorder="1" applyAlignment="1">
      <alignment horizontal="center" vertical="top"/>
    </xf>
    <xf numFmtId="49" fontId="1" fillId="7" borderId="50" xfId="0" applyNumberFormat="1" applyFont="1" applyFill="1" applyBorder="1" applyAlignment="1">
      <alignment horizontal="center" vertical="top"/>
    </xf>
    <xf numFmtId="3" fontId="1" fillId="6" borderId="13" xfId="0" applyNumberFormat="1" applyFont="1" applyFill="1" applyBorder="1" applyAlignment="1">
      <alignment horizontal="center" vertical="center" wrapText="1"/>
    </xf>
    <xf numFmtId="0" fontId="1" fillId="6" borderId="81" xfId="0" applyFont="1" applyFill="1" applyBorder="1" applyAlignment="1">
      <alignment horizontal="center" vertical="top"/>
    </xf>
    <xf numFmtId="0" fontId="1" fillId="6" borderId="80" xfId="0" applyFont="1" applyFill="1" applyBorder="1" applyAlignment="1">
      <alignment horizontal="center" vertical="top"/>
    </xf>
    <xf numFmtId="0" fontId="1" fillId="6" borderId="13" xfId="0" applyFont="1" applyFill="1" applyBorder="1" applyAlignment="1">
      <alignment horizontal="center" vertical="top"/>
    </xf>
    <xf numFmtId="3" fontId="1" fillId="6" borderId="65" xfId="0" applyNumberFormat="1" applyFont="1" applyFill="1" applyBorder="1" applyAlignment="1">
      <alignment horizontal="center" vertical="top"/>
    </xf>
    <xf numFmtId="49" fontId="1" fillId="6" borderId="50" xfId="0" applyNumberFormat="1" applyFont="1" applyFill="1" applyBorder="1" applyAlignment="1">
      <alignment horizontal="center" vertical="top" wrapText="1"/>
    </xf>
    <xf numFmtId="3" fontId="1" fillId="0" borderId="8" xfId="0" applyNumberFormat="1" applyFont="1" applyFill="1" applyBorder="1" applyAlignment="1">
      <alignment horizontal="center" vertical="top"/>
    </xf>
    <xf numFmtId="3" fontId="1" fillId="0" borderId="8" xfId="0" applyNumberFormat="1" applyFont="1" applyFill="1" applyBorder="1" applyAlignment="1">
      <alignment vertical="top" wrapText="1"/>
    </xf>
    <xf numFmtId="3" fontId="1" fillId="0" borderId="88" xfId="0" applyNumberFormat="1" applyFont="1" applyFill="1" applyBorder="1" applyAlignment="1">
      <alignment vertical="top" wrapText="1"/>
    </xf>
    <xf numFmtId="3" fontId="1" fillId="6" borderId="74" xfId="0" applyNumberFormat="1" applyFont="1" applyFill="1" applyBorder="1" applyAlignment="1">
      <alignment horizontal="center" vertical="top" wrapText="1"/>
    </xf>
    <xf numFmtId="0" fontId="1" fillId="6" borderId="65" xfId="0" applyFont="1" applyFill="1" applyBorder="1" applyAlignment="1">
      <alignment horizontal="center" vertical="top" wrapText="1"/>
    </xf>
    <xf numFmtId="3" fontId="1" fillId="6" borderId="77" xfId="0" applyNumberFormat="1" applyFont="1" applyFill="1" applyBorder="1" applyAlignment="1">
      <alignment horizontal="left" vertical="top" wrapText="1"/>
    </xf>
    <xf numFmtId="3" fontId="1" fillId="6" borderId="50" xfId="0" applyNumberFormat="1" applyFont="1" applyFill="1" applyBorder="1" applyAlignment="1">
      <alignment horizontal="left" vertical="top" wrapText="1"/>
    </xf>
    <xf numFmtId="49" fontId="1" fillId="6" borderId="23" xfId="0" applyNumberFormat="1" applyFont="1" applyFill="1" applyBorder="1" applyAlignment="1">
      <alignment horizontal="center" vertical="top" textRotation="91" wrapText="1"/>
    </xf>
    <xf numFmtId="3" fontId="1" fillId="6" borderId="2" xfId="0" applyNumberFormat="1" applyFont="1" applyFill="1" applyBorder="1" applyAlignment="1">
      <alignment horizontal="left" vertical="top" wrapText="1"/>
    </xf>
    <xf numFmtId="3" fontId="1" fillId="0" borderId="88" xfId="0" applyNumberFormat="1" applyFont="1" applyFill="1" applyBorder="1" applyAlignment="1">
      <alignment horizontal="left" vertical="top" wrapText="1"/>
    </xf>
    <xf numFmtId="0" fontId="1" fillId="6" borderId="50" xfId="0" applyFont="1" applyFill="1" applyBorder="1" applyAlignment="1">
      <alignment horizontal="center" vertical="top" wrapText="1"/>
    </xf>
    <xf numFmtId="164" fontId="1" fillId="6" borderId="13" xfId="0" applyNumberFormat="1" applyFont="1" applyFill="1" applyBorder="1" applyAlignment="1">
      <alignment horizontal="center" vertical="top" wrapText="1"/>
    </xf>
    <xf numFmtId="164" fontId="1" fillId="0" borderId="60" xfId="0" applyNumberFormat="1" applyFont="1" applyFill="1" applyBorder="1" applyAlignment="1">
      <alignment horizontal="center" vertical="top"/>
    </xf>
    <xf numFmtId="3" fontId="1" fillId="0" borderId="89" xfId="0" applyNumberFormat="1" applyFont="1" applyFill="1" applyBorder="1" applyAlignment="1">
      <alignment horizontal="center" vertical="top"/>
    </xf>
    <xf numFmtId="3" fontId="1" fillId="6" borderId="90" xfId="0" applyNumberFormat="1" applyFont="1" applyFill="1" applyBorder="1" applyAlignment="1">
      <alignment horizontal="center" vertical="top"/>
    </xf>
    <xf numFmtId="3" fontId="2" fillId="6" borderId="11" xfId="0" applyNumberFormat="1" applyFont="1" applyFill="1" applyBorder="1" applyAlignment="1">
      <alignment vertical="top" wrapText="1"/>
    </xf>
    <xf numFmtId="3" fontId="2" fillId="6" borderId="10" xfId="0" applyNumberFormat="1" applyFont="1" applyFill="1" applyBorder="1" applyAlignment="1">
      <alignment vertical="top" wrapText="1"/>
    </xf>
    <xf numFmtId="164" fontId="1" fillId="6" borderId="69" xfId="0" applyNumberFormat="1" applyFont="1" applyFill="1" applyBorder="1" applyAlignment="1">
      <alignment horizontal="center" vertical="top"/>
    </xf>
    <xf numFmtId="3" fontId="1" fillId="0" borderId="92" xfId="0" applyNumberFormat="1" applyFont="1" applyBorder="1" applyAlignment="1">
      <alignment horizontal="center" vertical="top"/>
    </xf>
    <xf numFmtId="164" fontId="1" fillId="0" borderId="90" xfId="0" applyNumberFormat="1" applyFont="1" applyFill="1" applyBorder="1" applyAlignment="1">
      <alignment horizontal="center" vertical="top"/>
    </xf>
    <xf numFmtId="164" fontId="1" fillId="6" borderId="89" xfId="0" applyNumberFormat="1" applyFont="1" applyFill="1" applyBorder="1" applyAlignment="1">
      <alignment horizontal="center" vertical="top"/>
    </xf>
    <xf numFmtId="3" fontId="1" fillId="0" borderId="0" xfId="0" applyNumberFormat="1" applyFont="1" applyBorder="1" applyAlignment="1">
      <alignment horizontal="center" vertical="top"/>
    </xf>
    <xf numFmtId="3" fontId="2" fillId="6" borderId="34" xfId="0" applyNumberFormat="1" applyFont="1" applyFill="1" applyBorder="1" applyAlignment="1">
      <alignment horizontal="center" vertical="top" wrapText="1"/>
    </xf>
    <xf numFmtId="0" fontId="1" fillId="0" borderId="0" xfId="0" applyFont="1" applyAlignment="1">
      <alignment horizontal="center" vertical="top"/>
    </xf>
    <xf numFmtId="0" fontId="1" fillId="0" borderId="78" xfId="0" applyFont="1" applyBorder="1" applyAlignment="1">
      <alignment horizontal="center" vertical="center" textRotation="90"/>
    </xf>
    <xf numFmtId="3" fontId="1" fillId="6" borderId="9" xfId="0" applyNumberFormat="1" applyFont="1" applyFill="1" applyBorder="1" applyAlignment="1">
      <alignment horizontal="center" vertical="top"/>
    </xf>
    <xf numFmtId="3" fontId="1" fillId="6" borderId="9" xfId="0" applyNumberFormat="1" applyFont="1" applyFill="1" applyBorder="1" applyAlignment="1">
      <alignment horizontal="center" vertical="top" wrapText="1"/>
    </xf>
    <xf numFmtId="3" fontId="1" fillId="6" borderId="30" xfId="0" applyNumberFormat="1" applyFont="1" applyFill="1" applyBorder="1" applyAlignment="1">
      <alignment horizontal="center" vertical="top"/>
    </xf>
    <xf numFmtId="49" fontId="1" fillId="6" borderId="78" xfId="0" applyNumberFormat="1" applyFont="1" applyFill="1" applyBorder="1" applyAlignment="1">
      <alignment horizontal="center" vertical="top" textRotation="91" wrapText="1"/>
    </xf>
    <xf numFmtId="49" fontId="1" fillId="7" borderId="31" xfId="0" applyNumberFormat="1" applyFont="1" applyFill="1" applyBorder="1" applyAlignment="1">
      <alignment horizontal="center" vertical="top"/>
    </xf>
    <xf numFmtId="3" fontId="1" fillId="6" borderId="10" xfId="0" applyNumberFormat="1" applyFont="1" applyFill="1" applyBorder="1" applyAlignment="1">
      <alignment horizontal="center" vertical="top"/>
    </xf>
    <xf numFmtId="3" fontId="1" fillId="0" borderId="31" xfId="0" applyNumberFormat="1" applyFont="1" applyFill="1" applyBorder="1" applyAlignment="1">
      <alignment horizontal="center" vertical="top" wrapText="1"/>
    </xf>
    <xf numFmtId="3" fontId="1" fillId="6" borderId="31" xfId="0" applyNumberFormat="1" applyFont="1" applyFill="1" applyBorder="1" applyAlignment="1">
      <alignment horizontal="center" vertical="top"/>
    </xf>
    <xf numFmtId="49" fontId="1" fillId="6" borderId="64" xfId="0" applyNumberFormat="1" applyFont="1" applyFill="1" applyBorder="1" applyAlignment="1">
      <alignment horizontal="center" vertical="top" textRotation="91" wrapText="1"/>
    </xf>
    <xf numFmtId="164" fontId="1" fillId="6" borderId="103" xfId="0" applyNumberFormat="1" applyFont="1" applyFill="1" applyBorder="1" applyAlignment="1">
      <alignment horizontal="center" vertical="top"/>
    </xf>
    <xf numFmtId="164" fontId="1" fillId="6" borderId="104" xfId="0" applyNumberFormat="1" applyFont="1" applyFill="1" applyBorder="1" applyAlignment="1">
      <alignment horizontal="center" vertical="top"/>
    </xf>
    <xf numFmtId="164" fontId="2" fillId="8" borderId="105" xfId="0" applyNumberFormat="1" applyFont="1" applyFill="1" applyBorder="1" applyAlignment="1">
      <alignment horizontal="center" vertical="top"/>
    </xf>
    <xf numFmtId="3" fontId="2" fillId="4" borderId="78" xfId="0" applyNumberFormat="1" applyFont="1" applyFill="1" applyBorder="1" applyAlignment="1">
      <alignment horizontal="center" vertical="top"/>
    </xf>
    <xf numFmtId="3" fontId="1" fillId="6" borderId="45" xfId="0" applyNumberFormat="1" applyFont="1" applyFill="1" applyBorder="1" applyAlignment="1">
      <alignment horizontal="center" vertical="top"/>
    </xf>
    <xf numFmtId="3" fontId="1" fillId="7" borderId="50" xfId="0" applyNumberFormat="1" applyFont="1" applyFill="1" applyBorder="1" applyAlignment="1">
      <alignment horizontal="center" vertical="top"/>
    </xf>
    <xf numFmtId="164" fontId="2" fillId="5" borderId="106" xfId="0" applyNumberFormat="1" applyFont="1" applyFill="1" applyBorder="1" applyAlignment="1">
      <alignment horizontal="center" vertical="center"/>
    </xf>
    <xf numFmtId="164" fontId="1" fillId="6" borderId="65" xfId="0" applyNumberFormat="1" applyFont="1" applyFill="1" applyBorder="1" applyAlignment="1">
      <alignment horizontal="center" vertical="top"/>
    </xf>
    <xf numFmtId="164" fontId="1" fillId="6" borderId="79" xfId="0" applyNumberFormat="1" applyFont="1" applyFill="1" applyBorder="1" applyAlignment="1">
      <alignment horizontal="center" vertical="top"/>
    </xf>
    <xf numFmtId="3" fontId="1" fillId="6" borderId="107" xfId="0" applyNumberFormat="1" applyFont="1" applyFill="1" applyBorder="1" applyAlignment="1">
      <alignment horizontal="center" vertical="top" wrapText="1"/>
    </xf>
    <xf numFmtId="3" fontId="1" fillId="0" borderId="88" xfId="0" applyNumberFormat="1" applyFont="1" applyFill="1" applyBorder="1" applyAlignment="1">
      <alignment horizontal="center" vertical="top" wrapText="1"/>
    </xf>
    <xf numFmtId="3" fontId="1" fillId="6" borderId="79" xfId="0" applyNumberFormat="1" applyFont="1" applyFill="1" applyBorder="1" applyAlignment="1">
      <alignment horizontal="center" vertical="top" wrapText="1"/>
    </xf>
    <xf numFmtId="3" fontId="1" fillId="6" borderId="30" xfId="0" applyNumberFormat="1" applyFont="1" applyFill="1" applyBorder="1" applyAlignment="1">
      <alignment horizontal="center" vertical="top" wrapText="1"/>
    </xf>
    <xf numFmtId="3" fontId="1" fillId="6" borderId="85" xfId="0" applyNumberFormat="1" applyFont="1" applyFill="1" applyBorder="1" applyAlignment="1">
      <alignment horizontal="center" vertical="top" wrapText="1"/>
    </xf>
    <xf numFmtId="3" fontId="1" fillId="6" borderId="87" xfId="0" applyNumberFormat="1" applyFont="1" applyFill="1" applyBorder="1" applyAlignment="1">
      <alignment horizontal="center" vertical="top" wrapText="1"/>
    </xf>
    <xf numFmtId="3" fontId="1" fillId="0" borderId="42" xfId="0" applyNumberFormat="1" applyFont="1" applyFill="1" applyBorder="1" applyAlignment="1">
      <alignment horizontal="center" vertical="top" wrapText="1"/>
    </xf>
    <xf numFmtId="3" fontId="1" fillId="6" borderId="33" xfId="0" applyNumberFormat="1" applyFont="1" applyFill="1" applyBorder="1" applyAlignment="1">
      <alignment horizontal="center" vertical="top" wrapText="1"/>
    </xf>
    <xf numFmtId="3" fontId="1" fillId="6" borderId="31" xfId="0" applyNumberFormat="1" applyFont="1" applyFill="1" applyBorder="1" applyAlignment="1">
      <alignment horizontal="center" vertical="top" wrapText="1"/>
    </xf>
    <xf numFmtId="3" fontId="1" fillId="6" borderId="67" xfId="0" applyNumberFormat="1" applyFont="1" applyFill="1" applyBorder="1" applyAlignment="1">
      <alignment horizontal="center" vertical="top" wrapText="1"/>
    </xf>
    <xf numFmtId="3" fontId="1" fillId="6" borderId="68" xfId="0" applyNumberFormat="1" applyFont="1" applyFill="1" applyBorder="1" applyAlignment="1">
      <alignment horizontal="center" vertical="top" wrapText="1"/>
    </xf>
    <xf numFmtId="164" fontId="1" fillId="6" borderId="100" xfId="0" applyNumberFormat="1" applyFont="1" applyFill="1" applyBorder="1" applyAlignment="1">
      <alignment horizontal="center" vertical="top"/>
    </xf>
    <xf numFmtId="164" fontId="1" fillId="6" borderId="108" xfId="0" applyNumberFormat="1" applyFont="1" applyFill="1" applyBorder="1" applyAlignment="1">
      <alignment horizontal="center" vertical="top"/>
    </xf>
    <xf numFmtId="164" fontId="2" fillId="8" borderId="94" xfId="0" applyNumberFormat="1" applyFont="1" applyFill="1" applyBorder="1" applyAlignment="1">
      <alignment horizontal="center" vertical="top"/>
    </xf>
    <xf numFmtId="164" fontId="2" fillId="5" borderId="54" xfId="0" applyNumberFormat="1" applyFont="1" applyFill="1" applyBorder="1" applyAlignment="1">
      <alignment horizontal="center" vertical="center"/>
    </xf>
    <xf numFmtId="164" fontId="1" fillId="6" borderId="41" xfId="0" applyNumberFormat="1" applyFont="1" applyFill="1" applyBorder="1" applyAlignment="1">
      <alignment horizontal="center" vertical="top"/>
    </xf>
    <xf numFmtId="164" fontId="1" fillId="6" borderId="29" xfId="0" applyNumberFormat="1" applyFont="1" applyFill="1" applyBorder="1" applyAlignment="1">
      <alignment horizontal="center" vertical="top"/>
    </xf>
    <xf numFmtId="49" fontId="1" fillId="6" borderId="30" xfId="0" applyNumberFormat="1" applyFont="1" applyFill="1" applyBorder="1" applyAlignment="1">
      <alignment horizontal="center" vertical="top" wrapText="1"/>
    </xf>
    <xf numFmtId="3" fontId="1" fillId="0" borderId="88" xfId="0" applyNumberFormat="1" applyFont="1" applyFill="1" applyBorder="1" applyAlignment="1">
      <alignment horizontal="center" vertical="top"/>
    </xf>
    <xf numFmtId="3" fontId="1" fillId="6" borderId="79" xfId="0" applyNumberFormat="1" applyFont="1" applyFill="1" applyBorder="1" applyAlignment="1">
      <alignment horizontal="center" vertical="top"/>
    </xf>
    <xf numFmtId="3" fontId="1" fillId="0" borderId="42" xfId="0" applyNumberFormat="1" applyFont="1" applyFill="1" applyBorder="1" applyAlignment="1">
      <alignment vertical="top" wrapText="1"/>
    </xf>
    <xf numFmtId="49" fontId="1" fillId="6" borderId="31" xfId="0" applyNumberFormat="1" applyFont="1" applyFill="1" applyBorder="1" applyAlignment="1">
      <alignment horizontal="center" vertical="top" wrapText="1"/>
    </xf>
    <xf numFmtId="3" fontId="1" fillId="0" borderId="42" xfId="0" applyNumberFormat="1" applyFont="1" applyFill="1" applyBorder="1" applyAlignment="1">
      <alignment horizontal="center" vertical="top"/>
    </xf>
    <xf numFmtId="3" fontId="1" fillId="6" borderId="33" xfId="0" applyNumberFormat="1" applyFont="1" applyFill="1" applyBorder="1" applyAlignment="1">
      <alignment horizontal="center" vertical="top"/>
    </xf>
    <xf numFmtId="0" fontId="1" fillId="6" borderId="96" xfId="0" applyFont="1" applyFill="1" applyBorder="1" applyAlignment="1">
      <alignment horizontal="center" vertical="top"/>
    </xf>
    <xf numFmtId="0" fontId="1" fillId="6" borderId="71" xfId="0" applyFont="1" applyFill="1" applyBorder="1" applyAlignment="1">
      <alignment horizontal="center" vertical="top"/>
    </xf>
    <xf numFmtId="164" fontId="1" fillId="6" borderId="32" xfId="0" applyNumberFormat="1" applyFont="1" applyFill="1" applyBorder="1" applyAlignment="1">
      <alignment horizontal="center" vertical="top"/>
    </xf>
    <xf numFmtId="164" fontId="1" fillId="6" borderId="30" xfId="0" applyNumberFormat="1" applyFont="1" applyFill="1" applyBorder="1" applyAlignment="1">
      <alignment horizontal="center" vertical="top"/>
    </xf>
    <xf numFmtId="164" fontId="2" fillId="8" borderId="46" xfId="0" applyNumberFormat="1" applyFont="1" applyFill="1" applyBorder="1" applyAlignment="1">
      <alignment horizontal="center" vertical="top"/>
    </xf>
    <xf numFmtId="3" fontId="1" fillId="6" borderId="84" xfId="0" applyNumberFormat="1" applyFont="1" applyFill="1" applyBorder="1" applyAlignment="1">
      <alignment horizontal="center" vertical="top" wrapText="1"/>
    </xf>
    <xf numFmtId="0" fontId="1" fillId="6" borderId="79" xfId="0" applyFont="1" applyFill="1" applyBorder="1" applyAlignment="1">
      <alignment horizontal="center" vertical="top" wrapText="1"/>
    </xf>
    <xf numFmtId="3" fontId="1" fillId="6" borderId="96" xfId="0" applyNumberFormat="1" applyFont="1" applyFill="1" applyBorder="1" applyAlignment="1">
      <alignment horizontal="center" vertical="top" wrapText="1"/>
    </xf>
    <xf numFmtId="0" fontId="1" fillId="6" borderId="33" xfId="0" applyFont="1" applyFill="1" applyBorder="1" applyAlignment="1">
      <alignment horizontal="center" vertical="top" wrapText="1"/>
    </xf>
    <xf numFmtId="164" fontId="1" fillId="6" borderId="93" xfId="0" applyNumberFormat="1" applyFont="1" applyFill="1" applyBorder="1" applyAlignment="1">
      <alignment horizontal="center" vertical="top"/>
    </xf>
    <xf numFmtId="164" fontId="1" fillId="6" borderId="16" xfId="0" applyNumberFormat="1" applyFont="1" applyFill="1" applyBorder="1" applyAlignment="1">
      <alignment horizontal="center" vertical="top"/>
    </xf>
    <xf numFmtId="49" fontId="1" fillId="6" borderId="19" xfId="0" applyNumberFormat="1" applyFont="1" applyFill="1" applyBorder="1" applyAlignment="1">
      <alignment horizontal="center" vertical="top" textRotation="91" wrapText="1"/>
    </xf>
    <xf numFmtId="3" fontId="1" fillId="6" borderId="3" xfId="0" applyNumberFormat="1" applyFont="1" applyFill="1" applyBorder="1" applyAlignment="1">
      <alignment horizontal="left" vertical="top" wrapText="1"/>
    </xf>
    <xf numFmtId="164" fontId="2" fillId="6" borderId="45" xfId="0" applyNumberFormat="1" applyFont="1" applyFill="1" applyBorder="1" applyAlignment="1">
      <alignment horizontal="center" vertical="top"/>
    </xf>
    <xf numFmtId="164" fontId="2" fillId="6" borderId="5" xfId="0" applyNumberFormat="1" applyFont="1" applyFill="1" applyBorder="1" applyAlignment="1">
      <alignment horizontal="center" vertical="top"/>
    </xf>
    <xf numFmtId="164" fontId="2" fillId="6" borderId="44" xfId="0" applyNumberFormat="1" applyFont="1" applyFill="1" applyBorder="1" applyAlignment="1">
      <alignment horizontal="center" vertical="top"/>
    </xf>
    <xf numFmtId="3" fontId="1" fillId="6" borderId="5" xfId="0" applyNumberFormat="1" applyFont="1" applyFill="1" applyBorder="1" applyAlignment="1">
      <alignment horizontal="left" vertical="top" wrapText="1"/>
    </xf>
    <xf numFmtId="3" fontId="1" fillId="0" borderId="41" xfId="0" applyNumberFormat="1" applyFont="1" applyFill="1" applyBorder="1" applyAlignment="1">
      <alignment vertical="top" wrapText="1"/>
    </xf>
    <xf numFmtId="164" fontId="2" fillId="6" borderId="41" xfId="0" applyNumberFormat="1" applyFont="1" applyFill="1" applyBorder="1" applyAlignment="1">
      <alignment horizontal="center" vertical="top"/>
    </xf>
    <xf numFmtId="164" fontId="2" fillId="8" borderId="24" xfId="0" applyNumberFormat="1" applyFont="1" applyFill="1" applyBorder="1" applyAlignment="1">
      <alignment horizontal="center" vertical="top"/>
    </xf>
    <xf numFmtId="3" fontId="1" fillId="0" borderId="41" xfId="0" applyNumberFormat="1" applyFont="1" applyFill="1" applyBorder="1" applyAlignment="1">
      <alignment horizontal="left" vertical="top" wrapText="1"/>
    </xf>
    <xf numFmtId="164" fontId="2" fillId="5" borderId="57" xfId="0" applyNumberFormat="1" applyFont="1" applyFill="1" applyBorder="1" applyAlignment="1">
      <alignment horizontal="center" vertical="center"/>
    </xf>
    <xf numFmtId="164" fontId="2" fillId="8" borderId="78" xfId="0" applyNumberFormat="1" applyFont="1" applyFill="1" applyBorder="1" applyAlignment="1">
      <alignment horizontal="center" vertical="top"/>
    </xf>
    <xf numFmtId="164" fontId="2" fillId="5" borderId="19" xfId="0" applyNumberFormat="1" applyFont="1" applyFill="1" applyBorder="1" applyAlignment="1">
      <alignment horizontal="center" vertical="top"/>
    </xf>
    <xf numFmtId="164" fontId="2" fillId="4" borderId="52" xfId="0" applyNumberFormat="1" applyFont="1" applyFill="1" applyBorder="1" applyAlignment="1">
      <alignment horizontal="center" vertical="top"/>
    </xf>
    <xf numFmtId="164" fontId="2" fillId="3" borderId="52" xfId="0" applyNumberFormat="1" applyFont="1" applyFill="1" applyBorder="1" applyAlignment="1">
      <alignment horizontal="center" vertical="top"/>
    </xf>
    <xf numFmtId="164" fontId="2" fillId="4" borderId="53" xfId="0" applyNumberFormat="1" applyFont="1" applyFill="1" applyBorder="1" applyAlignment="1">
      <alignment horizontal="center" vertical="top"/>
    </xf>
    <xf numFmtId="164" fontId="1" fillId="6" borderId="9" xfId="0" applyNumberFormat="1" applyFont="1" applyFill="1" applyBorder="1" applyAlignment="1">
      <alignment horizontal="center" vertical="top" wrapText="1"/>
    </xf>
    <xf numFmtId="0" fontId="1" fillId="6" borderId="30" xfId="0" applyFont="1" applyFill="1" applyBorder="1" applyAlignment="1">
      <alignment horizontal="center" vertical="top" wrapText="1"/>
    </xf>
    <xf numFmtId="3" fontId="1" fillId="0" borderId="42" xfId="0" applyNumberFormat="1" applyFont="1" applyFill="1" applyBorder="1" applyAlignment="1">
      <alignment horizontal="left" vertical="top" wrapText="1"/>
    </xf>
    <xf numFmtId="164" fontId="1" fillId="6" borderId="10" xfId="0" applyNumberFormat="1" applyFont="1" applyFill="1" applyBorder="1" applyAlignment="1">
      <alignment horizontal="center" vertical="top" wrapText="1"/>
    </xf>
    <xf numFmtId="0" fontId="17" fillId="0" borderId="52" xfId="0" applyFont="1" applyBorder="1" applyAlignment="1">
      <alignment horizontal="center" vertical="center" textRotation="90" wrapText="1"/>
    </xf>
    <xf numFmtId="0" fontId="17" fillId="0" borderId="53" xfId="0" applyFont="1" applyBorder="1" applyAlignment="1">
      <alignment horizontal="center" vertical="center" textRotation="90" wrapText="1"/>
    </xf>
    <xf numFmtId="0" fontId="17" fillId="0" borderId="55" xfId="0" applyFont="1" applyBorder="1" applyAlignment="1">
      <alignment horizontal="center" vertical="center" textRotation="90" wrapText="1"/>
    </xf>
    <xf numFmtId="164" fontId="2" fillId="3" borderId="8" xfId="0" applyNumberFormat="1" applyFont="1" applyFill="1" applyBorder="1" applyAlignment="1">
      <alignment horizontal="center" vertical="top" wrapText="1"/>
    </xf>
    <xf numFmtId="164" fontId="2" fillId="8" borderId="18" xfId="0" applyNumberFormat="1" applyFont="1" applyFill="1" applyBorder="1" applyAlignment="1">
      <alignment horizontal="center" vertical="top" wrapText="1"/>
    </xf>
    <xf numFmtId="164" fontId="1" fillId="0" borderId="18" xfId="0" applyNumberFormat="1" applyFont="1" applyBorder="1" applyAlignment="1">
      <alignment horizontal="center" vertical="top" wrapText="1"/>
    </xf>
    <xf numFmtId="164" fontId="1" fillId="8" borderId="18" xfId="0" applyNumberFormat="1" applyFont="1" applyFill="1" applyBorder="1" applyAlignment="1">
      <alignment horizontal="center" vertical="top" wrapText="1"/>
    </xf>
    <xf numFmtId="164" fontId="2" fillId="3" borderId="18" xfId="0" applyNumberFormat="1" applyFont="1" applyFill="1" applyBorder="1" applyAlignment="1">
      <alignment horizontal="center" vertical="top" wrapText="1"/>
    </xf>
    <xf numFmtId="164" fontId="2" fillId="3" borderId="88" xfId="0" applyNumberFormat="1" applyFont="1" applyFill="1" applyBorder="1" applyAlignment="1">
      <alignment horizontal="center" vertical="top" wrapText="1"/>
    </xf>
    <xf numFmtId="164" fontId="2" fillId="8" borderId="27" xfId="0" applyNumberFormat="1" applyFont="1" applyFill="1" applyBorder="1" applyAlignment="1">
      <alignment horizontal="center" vertical="top" wrapText="1"/>
    </xf>
    <xf numFmtId="164" fontId="1" fillId="0" borderId="27" xfId="0" applyNumberFormat="1" applyFont="1" applyBorder="1" applyAlignment="1">
      <alignment horizontal="center" vertical="top" wrapText="1"/>
    </xf>
    <xf numFmtId="164" fontId="1" fillId="6" borderId="27" xfId="0" applyNumberFormat="1" applyFont="1" applyFill="1" applyBorder="1" applyAlignment="1">
      <alignment horizontal="center" vertical="top" wrapText="1"/>
    </xf>
    <xf numFmtId="164" fontId="1" fillId="8" borderId="27" xfId="0" applyNumberFormat="1" applyFont="1" applyFill="1" applyBorder="1" applyAlignment="1">
      <alignment horizontal="center" vertical="top" wrapText="1"/>
    </xf>
    <xf numFmtId="164" fontId="2" fillId="3" borderId="27" xfId="0" applyNumberFormat="1" applyFont="1" applyFill="1" applyBorder="1" applyAlignment="1">
      <alignment horizontal="center" vertical="top" wrapText="1"/>
    </xf>
    <xf numFmtId="164" fontId="2" fillId="8" borderId="46" xfId="0" applyNumberFormat="1" applyFont="1" applyFill="1" applyBorder="1" applyAlignment="1">
      <alignment horizontal="center" vertical="top" wrapText="1"/>
    </xf>
    <xf numFmtId="164" fontId="2" fillId="8" borderId="78" xfId="0" applyNumberFormat="1" applyFont="1" applyFill="1" applyBorder="1" applyAlignment="1">
      <alignment horizontal="center" vertical="top" wrapText="1"/>
    </xf>
    <xf numFmtId="164" fontId="1" fillId="6" borderId="63" xfId="0" applyNumberFormat="1" applyFont="1" applyFill="1" applyBorder="1" applyAlignment="1">
      <alignment horizontal="center" vertical="top"/>
    </xf>
    <xf numFmtId="3" fontId="1" fillId="6" borderId="109" xfId="0" applyNumberFormat="1" applyFont="1" applyFill="1" applyBorder="1" applyAlignment="1">
      <alignment vertical="top" wrapText="1"/>
    </xf>
    <xf numFmtId="3" fontId="1" fillId="6" borderId="89" xfId="0" applyNumberFormat="1" applyFont="1" applyFill="1" applyBorder="1" applyAlignment="1">
      <alignment horizontal="center" vertical="top" wrapText="1"/>
    </xf>
    <xf numFmtId="3" fontId="1" fillId="6" borderId="48" xfId="0" applyNumberFormat="1" applyFont="1" applyFill="1" applyBorder="1" applyAlignment="1">
      <alignment horizontal="center" vertical="top" wrapText="1"/>
    </xf>
    <xf numFmtId="49" fontId="1" fillId="6" borderId="105" xfId="0" applyNumberFormat="1" applyFont="1" applyFill="1" applyBorder="1" applyAlignment="1">
      <alignment horizontal="center" vertical="top" textRotation="91" wrapText="1"/>
    </xf>
    <xf numFmtId="3" fontId="1" fillId="6" borderId="92" xfId="0" applyNumberFormat="1" applyFont="1" applyFill="1" applyBorder="1" applyAlignment="1">
      <alignment horizontal="center" vertical="top" wrapText="1"/>
    </xf>
    <xf numFmtId="49" fontId="1" fillId="6" borderId="39" xfId="0" applyNumberFormat="1" applyFont="1" applyFill="1" applyBorder="1" applyAlignment="1">
      <alignment horizontal="center" vertical="top" textRotation="91" wrapText="1"/>
    </xf>
    <xf numFmtId="0" fontId="1" fillId="6" borderId="28" xfId="0" applyFont="1" applyFill="1" applyBorder="1" applyAlignment="1">
      <alignment horizontal="left" vertical="top" wrapText="1"/>
    </xf>
    <xf numFmtId="164" fontId="1" fillId="6" borderId="36" xfId="0" applyNumberFormat="1" applyFont="1" applyFill="1" applyBorder="1" applyAlignment="1">
      <alignment horizontal="center" vertical="top"/>
    </xf>
    <xf numFmtId="0" fontId="1" fillId="6" borderId="87" xfId="0" applyFont="1" applyFill="1" applyBorder="1" applyAlignment="1">
      <alignment horizontal="center" vertical="top" wrapText="1"/>
    </xf>
    <xf numFmtId="3" fontId="1" fillId="6" borderId="90" xfId="0" applyNumberFormat="1" applyFont="1" applyFill="1" applyBorder="1" applyAlignment="1">
      <alignment horizontal="center" vertical="top" wrapText="1"/>
    </xf>
    <xf numFmtId="49" fontId="1" fillId="6" borderId="25" xfId="0" applyNumberFormat="1" applyFont="1" applyFill="1" applyBorder="1" applyAlignment="1">
      <alignment horizontal="center" vertical="top" textRotation="91" wrapText="1"/>
    </xf>
    <xf numFmtId="0" fontId="11" fillId="6" borderId="20" xfId="0" applyFont="1" applyFill="1" applyBorder="1" applyAlignment="1"/>
    <xf numFmtId="166" fontId="1" fillId="6" borderId="85" xfId="0" applyNumberFormat="1" applyFont="1" applyFill="1" applyBorder="1" applyAlignment="1">
      <alignment horizontal="center" vertical="top" wrapText="1"/>
    </xf>
    <xf numFmtId="166" fontId="1" fillId="6" borderId="67" xfId="0" applyNumberFormat="1" applyFont="1" applyFill="1" applyBorder="1" applyAlignment="1">
      <alignment horizontal="center" vertical="top" wrapText="1"/>
    </xf>
    <xf numFmtId="164" fontId="1" fillId="0" borderId="92" xfId="0" applyNumberFormat="1" applyFont="1" applyFill="1" applyBorder="1" applyAlignment="1">
      <alignment horizontal="center" vertical="top"/>
    </xf>
    <xf numFmtId="164" fontId="1" fillId="6" borderId="96" xfId="0" applyNumberFormat="1" applyFont="1" applyFill="1" applyBorder="1" applyAlignment="1">
      <alignment horizontal="center" vertical="top"/>
    </xf>
    <xf numFmtId="164" fontId="1" fillId="6" borderId="97" xfId="0" applyNumberFormat="1" applyFont="1" applyFill="1" applyBorder="1" applyAlignment="1">
      <alignment horizontal="center" vertical="top"/>
    </xf>
    <xf numFmtId="3" fontId="1" fillId="6" borderId="69" xfId="0" applyNumberFormat="1" applyFont="1" applyFill="1" applyBorder="1" applyAlignment="1">
      <alignment horizontal="center" vertical="top" wrapText="1"/>
    </xf>
    <xf numFmtId="164" fontId="1" fillId="6" borderId="90" xfId="0" applyNumberFormat="1" applyFont="1" applyFill="1" applyBorder="1" applyAlignment="1">
      <alignment horizontal="center" vertical="top"/>
    </xf>
    <xf numFmtId="164" fontId="1" fillId="6" borderId="86" xfId="0" applyNumberFormat="1" applyFont="1" applyFill="1" applyBorder="1" applyAlignment="1">
      <alignment horizontal="center" vertical="top"/>
    </xf>
    <xf numFmtId="164" fontId="1" fillId="6" borderId="99" xfId="0" applyNumberFormat="1" applyFont="1" applyFill="1" applyBorder="1" applyAlignment="1">
      <alignment horizontal="center" vertical="top"/>
    </xf>
    <xf numFmtId="164" fontId="1" fillId="6" borderId="111" xfId="0" applyNumberFormat="1" applyFont="1" applyFill="1" applyBorder="1" applyAlignment="1">
      <alignment horizontal="center" vertical="top"/>
    </xf>
    <xf numFmtId="164" fontId="1" fillId="6" borderId="92" xfId="0" applyNumberFormat="1" applyFont="1" applyFill="1" applyBorder="1" applyAlignment="1">
      <alignment horizontal="center" vertical="top"/>
    </xf>
    <xf numFmtId="164" fontId="1" fillId="6" borderId="110" xfId="0" applyNumberFormat="1" applyFont="1" applyFill="1" applyBorder="1" applyAlignment="1">
      <alignment horizontal="center" vertical="top"/>
    </xf>
    <xf numFmtId="164" fontId="1" fillId="6" borderId="91" xfId="0" applyNumberFormat="1" applyFont="1" applyFill="1" applyBorder="1" applyAlignment="1">
      <alignment horizontal="center" vertical="top"/>
    </xf>
    <xf numFmtId="3" fontId="1" fillId="6" borderId="0" xfId="1" applyNumberFormat="1" applyFont="1" applyFill="1" applyBorder="1" applyAlignment="1">
      <alignment horizontal="center" vertical="top"/>
    </xf>
    <xf numFmtId="3" fontId="1" fillId="6" borderId="92" xfId="1" applyNumberFormat="1" applyFont="1" applyFill="1" applyBorder="1" applyAlignment="1">
      <alignment horizontal="center" vertical="top"/>
    </xf>
    <xf numFmtId="49" fontId="2" fillId="6" borderId="48" xfId="0" applyNumberFormat="1" applyFont="1" applyFill="1" applyBorder="1" applyAlignment="1">
      <alignment horizontal="left" vertical="top" wrapText="1"/>
    </xf>
    <xf numFmtId="0" fontId="1" fillId="6" borderId="92" xfId="0" applyFont="1" applyFill="1" applyBorder="1" applyAlignment="1">
      <alignment horizontal="center" vertical="top" wrapText="1"/>
    </xf>
    <xf numFmtId="3" fontId="1" fillId="6" borderId="81" xfId="0" applyNumberFormat="1" applyFont="1" applyFill="1" applyBorder="1" applyAlignment="1">
      <alignment horizontal="center" vertical="top" wrapText="1"/>
    </xf>
    <xf numFmtId="0" fontId="1" fillId="6" borderId="14" xfId="0" applyFont="1" applyFill="1" applyBorder="1" applyAlignment="1">
      <alignment horizontal="center" vertical="top" wrapText="1"/>
    </xf>
    <xf numFmtId="3" fontId="1" fillId="6" borderId="0" xfId="0" applyNumberFormat="1" applyFont="1" applyFill="1" applyBorder="1" applyAlignment="1">
      <alignment vertical="top"/>
    </xf>
    <xf numFmtId="3" fontId="1" fillId="6" borderId="99" xfId="0" applyNumberFormat="1" applyFont="1" applyFill="1" applyBorder="1" applyAlignment="1">
      <alignment horizontal="center" vertical="top" wrapText="1"/>
    </xf>
    <xf numFmtId="164" fontId="1" fillId="6" borderId="9" xfId="0" applyNumberFormat="1" applyFont="1" applyFill="1" applyBorder="1" applyAlignment="1">
      <alignment horizontal="center" vertical="top"/>
    </xf>
    <xf numFmtId="164" fontId="7" fillId="6" borderId="60" xfId="0" applyNumberFormat="1" applyFont="1" applyFill="1" applyBorder="1" applyAlignment="1">
      <alignment horizontal="center" vertical="top"/>
    </xf>
    <xf numFmtId="3" fontId="7" fillId="6" borderId="60" xfId="0" applyNumberFormat="1" applyFont="1" applyFill="1" applyBorder="1" applyAlignment="1">
      <alignment horizontal="center" vertical="top"/>
    </xf>
    <xf numFmtId="3" fontId="1" fillId="6" borderId="14" xfId="0" applyNumberFormat="1" applyFont="1" applyFill="1" applyBorder="1" applyAlignment="1">
      <alignment vertical="top"/>
    </xf>
    <xf numFmtId="3" fontId="1" fillId="6" borderId="10" xfId="0" applyNumberFormat="1" applyFont="1" applyFill="1" applyBorder="1" applyAlignment="1">
      <alignment vertical="top"/>
    </xf>
    <xf numFmtId="0" fontId="1" fillId="6" borderId="66" xfId="0" applyFont="1" applyFill="1" applyBorder="1" applyAlignment="1">
      <alignment horizontal="center" vertical="top" wrapText="1"/>
    </xf>
    <xf numFmtId="164" fontId="1" fillId="6" borderId="50" xfId="0" applyNumberFormat="1" applyFont="1" applyFill="1" applyBorder="1" applyAlignment="1">
      <alignment horizontal="center" vertical="top"/>
    </xf>
    <xf numFmtId="3" fontId="1" fillId="6" borderId="66" xfId="0" applyNumberFormat="1" applyFont="1" applyFill="1" applyBorder="1" applyAlignment="1">
      <alignment horizontal="center" vertical="top" wrapText="1"/>
    </xf>
    <xf numFmtId="3" fontId="1" fillId="6" borderId="49" xfId="0" applyNumberFormat="1" applyFont="1" applyFill="1" applyBorder="1" applyAlignment="1">
      <alignment horizontal="center" vertical="top" wrapText="1"/>
    </xf>
    <xf numFmtId="3" fontId="1" fillId="6" borderId="60" xfId="0" applyNumberFormat="1" applyFont="1" applyFill="1" applyBorder="1" applyAlignment="1">
      <alignment vertical="top"/>
    </xf>
    <xf numFmtId="3" fontId="1" fillId="6" borderId="61" xfId="0" applyNumberFormat="1" applyFont="1" applyFill="1" applyBorder="1" applyAlignment="1">
      <alignment horizontal="center" vertical="top" wrapText="1"/>
    </xf>
    <xf numFmtId="3" fontId="1" fillId="6" borderId="34" xfId="0" applyNumberFormat="1" applyFont="1" applyFill="1" applyBorder="1" applyAlignment="1">
      <alignment horizontal="center" vertical="top" wrapText="1"/>
    </xf>
    <xf numFmtId="164" fontId="1" fillId="0" borderId="0" xfId="0" applyNumberFormat="1" applyFont="1" applyAlignment="1">
      <alignment vertical="top"/>
    </xf>
    <xf numFmtId="164" fontId="1" fillId="0" borderId="37" xfId="0" applyNumberFormat="1" applyFont="1" applyBorder="1" applyAlignment="1">
      <alignment horizontal="center" vertical="top" wrapText="1"/>
    </xf>
    <xf numFmtId="0" fontId="2" fillId="6" borderId="10" xfId="0" applyFont="1" applyFill="1" applyBorder="1" applyAlignment="1">
      <alignment horizontal="center" vertical="top" wrapText="1"/>
    </xf>
    <xf numFmtId="3" fontId="1" fillId="6" borderId="31" xfId="0" applyNumberFormat="1" applyFont="1" applyFill="1" applyBorder="1" applyAlignment="1">
      <alignment vertical="top"/>
    </xf>
    <xf numFmtId="49" fontId="2" fillId="6" borderId="48" xfId="0" applyNumberFormat="1" applyFont="1" applyFill="1" applyBorder="1" applyAlignment="1">
      <alignment horizontal="center" vertical="top"/>
    </xf>
    <xf numFmtId="0" fontId="1" fillId="6" borderId="14" xfId="0" applyFont="1" applyFill="1" applyBorder="1" applyAlignment="1">
      <alignment vertical="top"/>
    </xf>
    <xf numFmtId="0" fontId="1" fillId="6" borderId="99" xfId="0" applyFont="1" applyFill="1" applyBorder="1" applyAlignment="1">
      <alignment horizontal="center" vertical="top"/>
    </xf>
    <xf numFmtId="0" fontId="1" fillId="6" borderId="97" xfId="0" applyFont="1" applyFill="1" applyBorder="1" applyAlignment="1">
      <alignment horizontal="center" vertical="top"/>
    </xf>
    <xf numFmtId="0" fontId="1" fillId="6" borderId="9" xfId="0" applyFont="1" applyFill="1" applyBorder="1" applyAlignment="1">
      <alignment vertical="top"/>
    </xf>
    <xf numFmtId="0" fontId="1" fillId="6" borderId="10" xfId="0" applyFont="1" applyFill="1" applyBorder="1" applyAlignment="1">
      <alignment horizontal="center" vertical="top"/>
    </xf>
    <xf numFmtId="49" fontId="2" fillId="6" borderId="0" xfId="0" applyNumberFormat="1" applyFont="1" applyFill="1" applyBorder="1" applyAlignment="1">
      <alignment horizontal="center" vertical="top"/>
    </xf>
    <xf numFmtId="0" fontId="1" fillId="6" borderId="14" xfId="0" applyFont="1" applyFill="1" applyBorder="1" applyAlignment="1">
      <alignment horizontal="center" vertical="top"/>
    </xf>
    <xf numFmtId="3" fontId="1" fillId="6" borderId="92" xfId="0" applyNumberFormat="1" applyFont="1" applyFill="1" applyBorder="1" applyAlignment="1">
      <alignment horizontal="center" vertical="top"/>
    </xf>
    <xf numFmtId="0" fontId="11" fillId="6" borderId="47" xfId="0" applyFont="1" applyFill="1" applyBorder="1" applyAlignment="1">
      <alignment horizontal="center" vertical="top" wrapText="1"/>
    </xf>
    <xf numFmtId="164" fontId="2" fillId="6" borderId="42" xfId="0" applyNumberFormat="1" applyFont="1" applyFill="1" applyBorder="1" applyAlignment="1">
      <alignment horizontal="center" vertical="top"/>
    </xf>
    <xf numFmtId="3" fontId="1" fillId="6" borderId="8" xfId="0" applyNumberFormat="1" applyFont="1" applyFill="1" applyBorder="1" applyAlignment="1">
      <alignment horizontal="left" vertical="top" wrapText="1"/>
    </xf>
    <xf numFmtId="3" fontId="1" fillId="6" borderId="88" xfId="0" applyNumberFormat="1" applyFont="1" applyFill="1" applyBorder="1" applyAlignment="1">
      <alignment horizontal="left" vertical="top" wrapText="1"/>
    </xf>
    <xf numFmtId="164" fontId="1" fillId="6" borderId="13" xfId="0" applyNumberFormat="1" applyFont="1" applyFill="1" applyBorder="1" applyAlignment="1">
      <alignment horizontal="center" vertical="top"/>
    </xf>
    <xf numFmtId="0" fontId="1" fillId="6" borderId="13" xfId="0" applyFont="1" applyFill="1" applyBorder="1" applyAlignment="1">
      <alignment vertical="top"/>
    </xf>
    <xf numFmtId="0" fontId="1" fillId="6" borderId="10" xfId="0" applyFont="1" applyFill="1" applyBorder="1" applyAlignment="1">
      <alignment vertical="top"/>
    </xf>
    <xf numFmtId="3" fontId="2" fillId="6" borderId="4" xfId="0" applyNumberFormat="1" applyFont="1" applyFill="1" applyBorder="1" applyAlignment="1">
      <alignment horizontal="center" vertical="top" wrapText="1"/>
    </xf>
    <xf numFmtId="0" fontId="1" fillId="7" borderId="65" xfId="0" applyNumberFormat="1" applyFont="1" applyFill="1" applyBorder="1" applyAlignment="1">
      <alignment horizontal="center" vertical="top"/>
    </xf>
    <xf numFmtId="0" fontId="1" fillId="6" borderId="74" xfId="0" applyNumberFormat="1" applyFont="1" applyFill="1" applyBorder="1" applyAlignment="1">
      <alignment horizontal="center" vertical="top" wrapText="1"/>
    </xf>
    <xf numFmtId="0" fontId="1" fillId="6" borderId="18" xfId="0" applyNumberFormat="1" applyFont="1" applyFill="1" applyBorder="1" applyAlignment="1">
      <alignment horizontal="center" vertical="top" wrapText="1"/>
    </xf>
    <xf numFmtId="0" fontId="1" fillId="6" borderId="9" xfId="0" applyFont="1" applyFill="1" applyBorder="1" applyAlignment="1">
      <alignment horizontal="center" vertical="top"/>
    </xf>
    <xf numFmtId="0" fontId="1" fillId="0" borderId="44" xfId="0" applyFont="1" applyBorder="1" applyAlignment="1">
      <alignment vertical="top"/>
    </xf>
    <xf numFmtId="3" fontId="1" fillId="6" borderId="37" xfId="0" applyNumberFormat="1" applyFont="1" applyFill="1" applyBorder="1" applyAlignment="1">
      <alignment horizontal="center" vertical="top" wrapText="1"/>
    </xf>
    <xf numFmtId="3" fontId="2" fillId="6" borderId="11" xfId="0" applyNumberFormat="1" applyFont="1" applyFill="1" applyBorder="1" applyAlignment="1">
      <alignment horizontal="center" vertical="top" wrapText="1"/>
    </xf>
    <xf numFmtId="3" fontId="2" fillId="6" borderId="49" xfId="0" applyNumberFormat="1" applyFont="1" applyFill="1" applyBorder="1" applyAlignment="1">
      <alignment horizontal="center" vertical="top" wrapText="1"/>
    </xf>
    <xf numFmtId="0" fontId="1" fillId="6" borderId="89" xfId="0" applyFont="1" applyFill="1" applyBorder="1" applyAlignment="1">
      <alignment horizontal="center" vertical="top"/>
    </xf>
    <xf numFmtId="3" fontId="17" fillId="6" borderId="34" xfId="0" applyNumberFormat="1" applyFont="1" applyFill="1" applyBorder="1" applyAlignment="1">
      <alignment horizontal="center" vertical="top" wrapText="1"/>
    </xf>
    <xf numFmtId="3" fontId="2" fillId="0" borderId="11" xfId="0" applyNumberFormat="1" applyFont="1" applyFill="1" applyBorder="1" applyAlignment="1">
      <alignment horizontal="center" vertical="top" wrapText="1"/>
    </xf>
    <xf numFmtId="0" fontId="2" fillId="6" borderId="49" xfId="0" applyFont="1" applyFill="1" applyBorder="1" applyAlignment="1">
      <alignment horizontal="center" vertical="top" wrapText="1"/>
    </xf>
    <xf numFmtId="3" fontId="2" fillId="6" borderId="0" xfId="0" applyNumberFormat="1" applyFont="1" applyFill="1" applyBorder="1" applyAlignment="1">
      <alignment horizontal="center" vertical="top"/>
    </xf>
    <xf numFmtId="3" fontId="2" fillId="6" borderId="10" xfId="0" applyNumberFormat="1" applyFont="1" applyFill="1" applyBorder="1" applyAlignment="1">
      <alignment horizontal="center" vertical="top" wrapText="1"/>
    </xf>
    <xf numFmtId="0" fontId="2" fillId="6" borderId="11" xfId="0" applyFont="1" applyFill="1" applyBorder="1" applyAlignment="1">
      <alignment horizontal="center" vertical="top" wrapText="1"/>
    </xf>
    <xf numFmtId="164" fontId="2" fillId="6" borderId="10" xfId="0" applyNumberFormat="1" applyFont="1" applyFill="1" applyBorder="1" applyAlignment="1">
      <alignment horizontal="center" vertical="top" wrapText="1"/>
    </xf>
    <xf numFmtId="0" fontId="2" fillId="6" borderId="33" xfId="0" applyFont="1" applyFill="1" applyBorder="1" applyAlignment="1">
      <alignment horizontal="center" vertical="top" wrapText="1"/>
    </xf>
    <xf numFmtId="0" fontId="2" fillId="6" borderId="10" xfId="0" applyFont="1" applyFill="1" applyBorder="1" applyAlignment="1">
      <alignment horizontal="center" vertical="center" wrapText="1"/>
    </xf>
    <xf numFmtId="164" fontId="2" fillId="6" borderId="3" xfId="0" applyNumberFormat="1" applyFont="1" applyFill="1" applyBorder="1" applyAlignment="1">
      <alignment horizontal="center" vertical="top" wrapText="1"/>
    </xf>
    <xf numFmtId="164" fontId="2" fillId="6" borderId="11" xfId="0" applyNumberFormat="1" applyFont="1" applyFill="1" applyBorder="1" applyAlignment="1">
      <alignment horizontal="center" vertical="top" wrapText="1"/>
    </xf>
    <xf numFmtId="0" fontId="2" fillId="6" borderId="31" xfId="0" applyFont="1" applyFill="1" applyBorder="1" applyAlignment="1">
      <alignment horizontal="center" vertical="center" wrapText="1"/>
    </xf>
    <xf numFmtId="3" fontId="1" fillId="6" borderId="67" xfId="0" applyNumberFormat="1" applyFont="1" applyFill="1" applyBorder="1" applyAlignment="1">
      <alignment horizontal="center" vertical="top"/>
    </xf>
    <xf numFmtId="3" fontId="1" fillId="6" borderId="111" xfId="0" applyNumberFormat="1" applyFont="1" applyFill="1" applyBorder="1" applyAlignment="1">
      <alignment horizontal="center" vertical="top" wrapText="1"/>
    </xf>
    <xf numFmtId="0" fontId="1" fillId="6" borderId="85" xfId="0" applyNumberFormat="1" applyFont="1" applyFill="1" applyBorder="1" applyAlignment="1">
      <alignment horizontal="center" vertical="top" wrapText="1"/>
    </xf>
    <xf numFmtId="3" fontId="19" fillId="6" borderId="9" xfId="0" applyNumberFormat="1" applyFont="1" applyFill="1" applyBorder="1" applyAlignment="1">
      <alignment horizontal="center" vertical="top"/>
    </xf>
    <xf numFmtId="49" fontId="2" fillId="6" borderId="28" xfId="0" applyNumberFormat="1" applyFont="1" applyFill="1" applyBorder="1" applyAlignment="1">
      <alignment horizontal="center" vertical="top" wrapText="1"/>
    </xf>
    <xf numFmtId="3" fontId="2" fillId="6" borderId="31" xfId="0" applyNumberFormat="1" applyFont="1" applyFill="1" applyBorder="1" applyAlignment="1">
      <alignment horizontal="center" vertical="top" textRotation="255" wrapText="1"/>
    </xf>
    <xf numFmtId="3" fontId="1" fillId="0" borderId="44" xfId="0" applyNumberFormat="1" applyFont="1" applyBorder="1" applyAlignment="1">
      <alignment vertical="top"/>
    </xf>
    <xf numFmtId="3" fontId="1" fillId="6" borderId="9" xfId="0" applyNumberFormat="1" applyFont="1" applyFill="1" applyBorder="1" applyAlignment="1">
      <alignment vertical="top"/>
    </xf>
    <xf numFmtId="0" fontId="1" fillId="6" borderId="84" xfId="0" applyFont="1" applyFill="1" applyBorder="1" applyAlignment="1">
      <alignment horizontal="center" vertical="top"/>
    </xf>
    <xf numFmtId="0" fontId="1" fillId="6" borderId="83" xfId="0" applyFont="1" applyFill="1" applyBorder="1" applyAlignment="1">
      <alignment horizontal="center" vertical="top"/>
    </xf>
    <xf numFmtId="3" fontId="1" fillId="6" borderId="89" xfId="1" applyNumberFormat="1" applyFont="1" applyFill="1" applyBorder="1" applyAlignment="1">
      <alignment horizontal="center" vertical="top"/>
    </xf>
    <xf numFmtId="164" fontId="1" fillId="6" borderId="71" xfId="1" applyNumberFormat="1" applyFont="1" applyFill="1" applyBorder="1" applyAlignment="1">
      <alignment horizontal="center" vertical="top"/>
    </xf>
    <xf numFmtId="164" fontId="1" fillId="6" borderId="111" xfId="1" applyNumberFormat="1" applyFont="1" applyFill="1" applyBorder="1" applyAlignment="1">
      <alignment horizontal="center" vertical="top"/>
    </xf>
    <xf numFmtId="3" fontId="1" fillId="6" borderId="112" xfId="0" applyNumberFormat="1" applyFont="1" applyFill="1" applyBorder="1" applyAlignment="1">
      <alignment horizontal="center" vertical="top" wrapText="1"/>
    </xf>
    <xf numFmtId="0" fontId="1" fillId="6" borderId="89" xfId="0" applyFont="1" applyFill="1" applyBorder="1" applyAlignment="1">
      <alignment horizontal="center" vertical="top" wrapText="1"/>
    </xf>
    <xf numFmtId="3" fontId="1" fillId="0" borderId="90" xfId="0" applyNumberFormat="1" applyFont="1" applyFill="1" applyBorder="1" applyAlignment="1">
      <alignment horizontal="center" vertical="top"/>
    </xf>
    <xf numFmtId="164" fontId="1" fillId="6" borderId="34" xfId="0" applyNumberFormat="1" applyFont="1" applyFill="1" applyBorder="1" applyAlignment="1">
      <alignment horizontal="center" vertical="top"/>
    </xf>
    <xf numFmtId="0" fontId="1" fillId="6" borderId="85" xfId="0" applyFont="1" applyFill="1" applyBorder="1" applyAlignment="1">
      <alignment horizontal="center" vertical="top"/>
    </xf>
    <xf numFmtId="0" fontId="1" fillId="6" borderId="27" xfId="0" applyNumberFormat="1" applyFont="1" applyFill="1" applyBorder="1" applyAlignment="1">
      <alignment horizontal="center" vertical="top" wrapText="1"/>
    </xf>
    <xf numFmtId="0" fontId="1" fillId="7" borderId="0" xfId="0" applyFont="1" applyFill="1" applyAlignment="1">
      <alignment vertical="top"/>
    </xf>
    <xf numFmtId="0" fontId="1" fillId="6" borderId="30" xfId="0" applyFont="1" applyFill="1" applyBorder="1" applyAlignment="1">
      <alignment vertical="top"/>
    </xf>
    <xf numFmtId="3" fontId="1" fillId="6" borderId="30" xfId="0" applyNumberFormat="1" applyFont="1" applyFill="1" applyBorder="1" applyAlignment="1">
      <alignment vertical="top" wrapText="1"/>
    </xf>
    <xf numFmtId="3" fontId="1" fillId="0" borderId="30" xfId="0" applyNumberFormat="1" applyFont="1" applyBorder="1" applyAlignment="1">
      <alignment vertical="top"/>
    </xf>
    <xf numFmtId="0" fontId="1" fillId="9" borderId="65" xfId="0" applyFont="1" applyFill="1" applyBorder="1" applyAlignment="1">
      <alignment horizontal="center" vertical="center" wrapText="1"/>
    </xf>
    <xf numFmtId="0" fontId="1" fillId="0" borderId="46" xfId="0" applyFont="1" applyBorder="1" applyAlignment="1">
      <alignment horizontal="center" vertical="center" textRotation="90"/>
    </xf>
    <xf numFmtId="3" fontId="1" fillId="0" borderId="12" xfId="0" applyNumberFormat="1" applyFont="1" applyBorder="1" applyAlignment="1">
      <alignment vertical="top"/>
    </xf>
    <xf numFmtId="0" fontId="1" fillId="6" borderId="111" xfId="0" applyFont="1" applyFill="1" applyBorder="1" applyAlignment="1">
      <alignment horizontal="center" vertical="top"/>
    </xf>
    <xf numFmtId="0" fontId="2" fillId="6" borderId="28" xfId="0" applyFont="1" applyFill="1" applyBorder="1" applyAlignment="1">
      <alignment horizontal="center" vertical="center" wrapText="1"/>
    </xf>
    <xf numFmtId="0" fontId="1" fillId="6" borderId="69" xfId="0" applyFont="1" applyFill="1" applyBorder="1" applyAlignment="1">
      <alignment horizontal="center" vertical="top" wrapText="1"/>
    </xf>
    <xf numFmtId="0" fontId="1" fillId="6" borderId="44" xfId="0" applyFont="1" applyFill="1" applyBorder="1" applyAlignment="1">
      <alignment horizontal="center" vertical="top" wrapText="1"/>
    </xf>
    <xf numFmtId="0" fontId="1" fillId="6" borderId="60" xfId="0" applyFont="1" applyFill="1" applyBorder="1" applyAlignment="1">
      <alignment horizontal="center" vertical="top" wrapText="1"/>
    </xf>
    <xf numFmtId="0" fontId="17" fillId="0" borderId="41" xfId="0" applyFont="1" applyBorder="1" applyAlignment="1">
      <alignment horizontal="center" vertical="center" wrapText="1"/>
    </xf>
    <xf numFmtId="49" fontId="2" fillId="6" borderId="10" xfId="0" applyNumberFormat="1" applyFont="1" applyFill="1" applyBorder="1" applyAlignment="1">
      <alignment vertical="top"/>
    </xf>
    <xf numFmtId="3" fontId="1" fillId="0" borderId="89" xfId="0" applyNumberFormat="1" applyFont="1" applyBorder="1" applyAlignment="1">
      <alignment horizontal="center" vertical="top"/>
    </xf>
    <xf numFmtId="3" fontId="1" fillId="6" borderId="30" xfId="0" applyNumberFormat="1" applyFont="1" applyFill="1" applyBorder="1" applyAlignment="1">
      <alignment horizontal="left" vertical="top" wrapText="1"/>
    </xf>
    <xf numFmtId="0" fontId="16" fillId="0" borderId="0" xfId="0" applyFont="1" applyAlignment="1">
      <alignment horizontal="left" vertical="top" wrapText="1"/>
    </xf>
    <xf numFmtId="164" fontId="1" fillId="6" borderId="0" xfId="0" applyNumberFormat="1" applyFont="1" applyFill="1" applyAlignment="1">
      <alignment horizontal="center" vertical="top"/>
    </xf>
    <xf numFmtId="3" fontId="1" fillId="0" borderId="10" xfId="0" applyNumberFormat="1" applyFont="1" applyBorder="1" applyAlignment="1">
      <alignment vertical="top"/>
    </xf>
    <xf numFmtId="3" fontId="1" fillId="6" borderId="83" xfId="0" applyNumberFormat="1" applyFont="1" applyFill="1" applyBorder="1" applyAlignment="1">
      <alignment horizontal="center" vertical="top" wrapText="1"/>
    </xf>
    <xf numFmtId="3" fontId="2" fillId="4" borderId="31" xfId="0" applyNumberFormat="1" applyFont="1" applyFill="1" applyBorder="1" applyAlignment="1">
      <alignment horizontal="center" vertical="top" wrapText="1"/>
    </xf>
    <xf numFmtId="164" fontId="1" fillId="6" borderId="102" xfId="0" applyNumberFormat="1" applyFont="1" applyFill="1" applyBorder="1" applyAlignment="1">
      <alignment horizontal="center" vertical="top"/>
    </xf>
    <xf numFmtId="0" fontId="1" fillId="7" borderId="33" xfId="0" applyFont="1" applyFill="1" applyBorder="1" applyAlignment="1">
      <alignment horizontal="center" vertical="top"/>
    </xf>
    <xf numFmtId="3" fontId="1" fillId="6" borderId="35" xfId="0" applyNumberFormat="1" applyFont="1" applyFill="1" applyBorder="1" applyAlignment="1">
      <alignment vertical="top" wrapText="1"/>
    </xf>
    <xf numFmtId="3" fontId="11" fillId="6" borderId="38" xfId="0" applyNumberFormat="1" applyFont="1" applyFill="1" applyBorder="1" applyAlignment="1">
      <alignment vertical="top" wrapText="1"/>
    </xf>
    <xf numFmtId="3" fontId="1" fillId="7" borderId="41" xfId="0" applyNumberFormat="1" applyFont="1" applyFill="1" applyBorder="1" applyAlignment="1">
      <alignment horizontal="center" vertical="top"/>
    </xf>
    <xf numFmtId="49" fontId="1" fillId="7" borderId="44" xfId="0" applyNumberFormat="1" applyFont="1" applyFill="1" applyBorder="1" applyAlignment="1">
      <alignment horizontal="center" vertical="top"/>
    </xf>
    <xf numFmtId="0" fontId="1" fillId="7" borderId="60" xfId="0" applyNumberFormat="1" applyFont="1" applyFill="1" applyBorder="1" applyAlignment="1">
      <alignment horizontal="center" vertical="top"/>
    </xf>
    <xf numFmtId="166" fontId="1" fillId="6" borderId="66" xfId="0" applyNumberFormat="1" applyFont="1" applyFill="1" applyBorder="1" applyAlignment="1">
      <alignment horizontal="center" vertical="top"/>
    </xf>
    <xf numFmtId="3" fontId="1" fillId="0" borderId="44" xfId="0" applyNumberFormat="1" applyFont="1" applyFill="1" applyBorder="1" applyAlignment="1">
      <alignment horizontal="center" vertical="top" wrapText="1"/>
    </xf>
    <xf numFmtId="3" fontId="1" fillId="7" borderId="42" xfId="0" applyNumberFormat="1" applyFont="1" applyFill="1" applyBorder="1" applyAlignment="1">
      <alignment horizontal="center" vertical="top"/>
    </xf>
    <xf numFmtId="0" fontId="1" fillId="9" borderId="33" xfId="0" applyFont="1" applyFill="1" applyBorder="1" applyAlignment="1">
      <alignment horizontal="center" vertical="center" wrapText="1"/>
    </xf>
    <xf numFmtId="0" fontId="1" fillId="0" borderId="64" xfId="0" applyFont="1" applyBorder="1" applyAlignment="1">
      <alignment horizontal="center" vertical="center" textRotation="90"/>
    </xf>
    <xf numFmtId="3" fontId="1" fillId="6" borderId="41" xfId="0" applyNumberFormat="1" applyFont="1" applyFill="1" applyBorder="1" applyAlignment="1">
      <alignment horizontal="center" vertical="top"/>
    </xf>
    <xf numFmtId="164" fontId="1" fillId="0" borderId="14" xfId="0" applyNumberFormat="1" applyFont="1" applyBorder="1" applyAlignment="1">
      <alignment horizontal="center" vertical="top"/>
    </xf>
    <xf numFmtId="164" fontId="2" fillId="6" borderId="48" xfId="0" applyNumberFormat="1" applyFont="1" applyFill="1" applyBorder="1" applyAlignment="1">
      <alignment horizontal="center" vertical="top"/>
    </xf>
    <xf numFmtId="164" fontId="2" fillId="6" borderId="10" xfId="0" applyNumberFormat="1" applyFont="1" applyFill="1" applyBorder="1" applyAlignment="1">
      <alignment horizontal="center" vertical="top"/>
    </xf>
    <xf numFmtId="164" fontId="2" fillId="6" borderId="36" xfId="0" applyNumberFormat="1" applyFont="1" applyFill="1" applyBorder="1" applyAlignment="1">
      <alignment horizontal="center" vertical="top"/>
    </xf>
    <xf numFmtId="164" fontId="7" fillId="6" borderId="10" xfId="0" applyNumberFormat="1" applyFont="1" applyFill="1" applyBorder="1" applyAlignment="1">
      <alignment horizontal="center" vertical="top"/>
    </xf>
    <xf numFmtId="164" fontId="2" fillId="6" borderId="9" xfId="0" applyNumberFormat="1" applyFont="1" applyFill="1" applyBorder="1" applyAlignment="1">
      <alignment horizontal="center" vertical="center"/>
    </xf>
    <xf numFmtId="164" fontId="2" fillId="6" borderId="10" xfId="0" applyNumberFormat="1" applyFont="1" applyFill="1" applyBorder="1" applyAlignment="1">
      <alignment horizontal="center" vertical="center"/>
    </xf>
    <xf numFmtId="164" fontId="2" fillId="5" borderId="52" xfId="0" applyNumberFormat="1" applyFont="1" applyFill="1" applyBorder="1" applyAlignment="1">
      <alignment horizontal="center" vertical="center"/>
    </xf>
    <xf numFmtId="3" fontId="1" fillId="0" borderId="31" xfId="0" applyNumberFormat="1" applyFont="1" applyBorder="1" applyAlignment="1">
      <alignment vertical="top"/>
    </xf>
    <xf numFmtId="3" fontId="1" fillId="0" borderId="8" xfId="0" applyNumberFormat="1" applyFont="1" applyFill="1" applyBorder="1" applyAlignment="1">
      <alignment horizontal="center" vertical="top" wrapText="1"/>
    </xf>
    <xf numFmtId="3" fontId="1" fillId="6" borderId="11" xfId="0" applyNumberFormat="1" applyFont="1" applyFill="1" applyBorder="1" applyAlignment="1">
      <alignment horizontal="center" vertical="center" wrapText="1"/>
    </xf>
    <xf numFmtId="3" fontId="1" fillId="6" borderId="31" xfId="0" applyNumberFormat="1" applyFont="1" applyFill="1" applyBorder="1" applyAlignment="1">
      <alignment horizontal="center" vertical="center" wrapText="1"/>
    </xf>
    <xf numFmtId="3" fontId="1" fillId="6" borderId="117" xfId="0" applyNumberFormat="1" applyFont="1" applyFill="1" applyBorder="1" applyAlignment="1">
      <alignment horizontal="center" vertical="top" wrapText="1"/>
    </xf>
    <xf numFmtId="3" fontId="1" fillId="6" borderId="118" xfId="0" applyNumberFormat="1" applyFont="1" applyFill="1" applyBorder="1" applyAlignment="1">
      <alignment horizontal="center" vertical="top" wrapText="1"/>
    </xf>
    <xf numFmtId="3" fontId="2" fillId="6" borderId="33" xfId="0" applyNumberFormat="1" applyFont="1" applyFill="1" applyBorder="1" applyAlignment="1">
      <alignment horizontal="center" vertical="top" textRotation="255" wrapText="1"/>
    </xf>
    <xf numFmtId="3" fontId="1" fillId="0" borderId="29" xfId="0" applyNumberFormat="1" applyFont="1" applyFill="1" applyBorder="1" applyAlignment="1">
      <alignment horizontal="center" vertical="top"/>
    </xf>
    <xf numFmtId="3" fontId="1" fillId="6" borderId="26" xfId="0" applyNumberFormat="1" applyFont="1" applyFill="1" applyBorder="1" applyAlignment="1">
      <alignment vertical="top" wrapText="1"/>
    </xf>
    <xf numFmtId="3" fontId="1" fillId="0" borderId="41" xfId="0" applyNumberFormat="1" applyFont="1" applyFill="1" applyBorder="1" applyAlignment="1">
      <alignment horizontal="center" vertical="top" wrapText="1"/>
    </xf>
    <xf numFmtId="3" fontId="1" fillId="6" borderId="119" xfId="0" applyNumberFormat="1" applyFont="1" applyFill="1" applyBorder="1" applyAlignment="1">
      <alignment vertical="top" wrapText="1"/>
    </xf>
    <xf numFmtId="3" fontId="1" fillId="6" borderId="60" xfId="0" applyNumberFormat="1" applyFont="1" applyFill="1" applyBorder="1" applyAlignment="1">
      <alignment horizontal="center" vertical="center" wrapText="1"/>
    </xf>
    <xf numFmtId="3" fontId="1" fillId="6" borderId="44" xfId="0" applyNumberFormat="1" applyFont="1" applyFill="1" applyBorder="1" applyAlignment="1">
      <alignment horizontal="center" vertical="center" wrapText="1"/>
    </xf>
    <xf numFmtId="3" fontId="1" fillId="6" borderId="114" xfId="0" applyNumberFormat="1" applyFont="1" applyFill="1" applyBorder="1" applyAlignment="1">
      <alignment vertical="top" wrapText="1"/>
    </xf>
    <xf numFmtId="3" fontId="1" fillId="0" borderId="35" xfId="0" applyNumberFormat="1" applyFont="1" applyBorder="1" applyAlignment="1">
      <alignment vertical="top"/>
    </xf>
    <xf numFmtId="3" fontId="12" fillId="6" borderId="38" xfId="0" applyNumberFormat="1" applyFont="1" applyFill="1" applyBorder="1" applyAlignment="1">
      <alignment horizontal="left" wrapText="1"/>
    </xf>
    <xf numFmtId="3" fontId="1" fillId="6" borderId="15" xfId="0" applyNumberFormat="1" applyFont="1" applyFill="1" applyBorder="1" applyAlignment="1">
      <alignment horizontal="center" vertical="top" wrapText="1"/>
    </xf>
    <xf numFmtId="49" fontId="1" fillId="6" borderId="94" xfId="0" applyNumberFormat="1" applyFont="1" applyFill="1" applyBorder="1" applyAlignment="1">
      <alignment horizontal="center" vertical="top" textRotation="91" wrapText="1"/>
    </xf>
    <xf numFmtId="164" fontId="1" fillId="6" borderId="3" xfId="0" applyNumberFormat="1" applyFont="1" applyFill="1" applyBorder="1" applyAlignment="1">
      <alignment horizontal="center" vertical="top"/>
    </xf>
    <xf numFmtId="164" fontId="2" fillId="6" borderId="33" xfId="0" applyNumberFormat="1" applyFont="1" applyFill="1" applyBorder="1" applyAlignment="1">
      <alignment horizontal="center" vertical="center"/>
    </xf>
    <xf numFmtId="164" fontId="2" fillId="6" borderId="16" xfId="0" applyNumberFormat="1" applyFont="1" applyFill="1" applyBorder="1" applyAlignment="1">
      <alignment horizontal="center" vertical="center"/>
    </xf>
    <xf numFmtId="164" fontId="2" fillId="5" borderId="53" xfId="0" applyNumberFormat="1" applyFont="1" applyFill="1" applyBorder="1" applyAlignment="1">
      <alignment horizontal="center" vertical="center"/>
    </xf>
    <xf numFmtId="164" fontId="2" fillId="5" borderId="62" xfId="0" applyNumberFormat="1" applyFont="1" applyFill="1" applyBorder="1" applyAlignment="1">
      <alignment horizontal="center" vertical="center"/>
    </xf>
    <xf numFmtId="164" fontId="2" fillId="5" borderId="47" xfId="0" applyNumberFormat="1" applyFont="1" applyFill="1" applyBorder="1" applyAlignment="1">
      <alignment horizontal="center" vertical="center"/>
    </xf>
    <xf numFmtId="3" fontId="1" fillId="6" borderId="49" xfId="0" applyNumberFormat="1" applyFont="1" applyFill="1" applyBorder="1" applyAlignment="1">
      <alignment vertical="top"/>
    </xf>
    <xf numFmtId="164" fontId="2" fillId="6" borderId="40" xfId="0" applyNumberFormat="1" applyFont="1" applyFill="1" applyBorder="1" applyAlignment="1">
      <alignment horizontal="center" vertical="top"/>
    </xf>
    <xf numFmtId="3" fontId="1" fillId="0" borderId="6" xfId="0" applyNumberFormat="1" applyFont="1" applyFill="1" applyBorder="1" applyAlignment="1">
      <alignment vertical="top" wrapText="1"/>
    </xf>
    <xf numFmtId="0" fontId="1" fillId="6" borderId="109" xfId="0" applyFont="1" applyFill="1" applyBorder="1" applyAlignment="1">
      <alignment vertical="top" wrapText="1"/>
    </xf>
    <xf numFmtId="0" fontId="1" fillId="6" borderId="26" xfId="0" applyFont="1" applyFill="1" applyBorder="1" applyAlignment="1">
      <alignment vertical="top" wrapText="1"/>
    </xf>
    <xf numFmtId="3" fontId="1" fillId="0" borderId="6" xfId="0" applyNumberFormat="1" applyFont="1" applyFill="1" applyBorder="1" applyAlignment="1">
      <alignment horizontal="left" wrapText="1"/>
    </xf>
    <xf numFmtId="0" fontId="1" fillId="6" borderId="113" xfId="0" applyFont="1" applyFill="1" applyBorder="1" applyAlignment="1">
      <alignment horizontal="left" vertical="top" wrapText="1"/>
    </xf>
    <xf numFmtId="0" fontId="1" fillId="6" borderId="109" xfId="0" applyFont="1" applyFill="1" applyBorder="1" applyAlignment="1">
      <alignment horizontal="left" vertical="top" wrapText="1"/>
    </xf>
    <xf numFmtId="164" fontId="1" fillId="6" borderId="113" xfId="0" applyNumberFormat="1" applyFont="1" applyFill="1" applyBorder="1" applyAlignment="1">
      <alignment horizontal="left" vertical="top" wrapText="1"/>
    </xf>
    <xf numFmtId="164" fontId="1" fillId="6" borderId="109" xfId="0" applyNumberFormat="1" applyFont="1" applyFill="1" applyBorder="1" applyAlignment="1">
      <alignment horizontal="left" vertical="top" wrapText="1"/>
    </xf>
    <xf numFmtId="0" fontId="1" fillId="6" borderId="119" xfId="0" applyFont="1" applyFill="1" applyBorder="1" applyAlignment="1">
      <alignment vertical="top" wrapText="1"/>
    </xf>
    <xf numFmtId="0" fontId="1" fillId="6" borderId="12" xfId="0" applyFont="1" applyFill="1" applyBorder="1" applyAlignment="1">
      <alignment vertical="top"/>
    </xf>
    <xf numFmtId="0" fontId="1" fillId="6" borderId="35" xfId="0" applyFont="1" applyFill="1" applyBorder="1" applyAlignment="1">
      <alignment vertical="top"/>
    </xf>
    <xf numFmtId="0" fontId="11" fillId="6" borderId="38" xfId="0" applyFont="1" applyFill="1" applyBorder="1" applyAlignment="1">
      <alignment vertical="top"/>
    </xf>
    <xf numFmtId="3" fontId="1" fillId="0" borderId="6" xfId="0" applyNumberFormat="1" applyFont="1" applyFill="1" applyBorder="1" applyAlignment="1">
      <alignment horizontal="left" vertical="top" wrapText="1"/>
    </xf>
    <xf numFmtId="0" fontId="1" fillId="0" borderId="116" xfId="0" applyFont="1" applyBorder="1" applyAlignment="1">
      <alignment vertical="top" wrapText="1"/>
    </xf>
    <xf numFmtId="0" fontId="11" fillId="6" borderId="22" xfId="0" applyFont="1" applyFill="1" applyBorder="1" applyAlignment="1"/>
    <xf numFmtId="3" fontId="19" fillId="6" borderId="13" xfId="0" applyNumberFormat="1" applyFont="1" applyFill="1" applyBorder="1" applyAlignment="1">
      <alignment horizontal="center" vertical="top"/>
    </xf>
    <xf numFmtId="0" fontId="1" fillId="6" borderId="74" xfId="0" applyFont="1" applyFill="1" applyBorder="1" applyAlignment="1">
      <alignment horizontal="center" vertical="top"/>
    </xf>
    <xf numFmtId="3" fontId="1" fillId="0" borderId="13" xfId="0" applyNumberFormat="1" applyFont="1" applyBorder="1" applyAlignment="1">
      <alignment vertical="top"/>
    </xf>
    <xf numFmtId="0" fontId="1" fillId="6" borderId="50" xfId="0" applyFont="1" applyFill="1" applyBorder="1" applyAlignment="1">
      <alignment vertical="top"/>
    </xf>
    <xf numFmtId="166" fontId="1" fillId="6" borderId="74" xfId="0" applyNumberFormat="1" applyFont="1" applyFill="1" applyBorder="1" applyAlignment="1">
      <alignment horizontal="center" vertical="top" wrapText="1"/>
    </xf>
    <xf numFmtId="0" fontId="1" fillId="6" borderId="107" xfId="0" applyFont="1" applyFill="1" applyBorder="1" applyAlignment="1">
      <alignment horizontal="center" vertical="top" wrapText="1"/>
    </xf>
    <xf numFmtId="0" fontId="1" fillId="6" borderId="66" xfId="0" applyNumberFormat="1" applyFont="1" applyFill="1" applyBorder="1" applyAlignment="1">
      <alignment horizontal="center" vertical="top" wrapText="1"/>
    </xf>
    <xf numFmtId="0" fontId="1" fillId="6" borderId="29" xfId="0" applyNumberFormat="1" applyFont="1" applyFill="1" applyBorder="1" applyAlignment="1">
      <alignment horizontal="center" vertical="top" wrapText="1"/>
    </xf>
    <xf numFmtId="3" fontId="19" fillId="6" borderId="14" xfId="0" applyNumberFormat="1" applyFont="1" applyFill="1" applyBorder="1" applyAlignment="1">
      <alignment horizontal="center" vertical="top"/>
    </xf>
    <xf numFmtId="0" fontId="1" fillId="6" borderId="92" xfId="0" applyFont="1" applyFill="1" applyBorder="1" applyAlignment="1">
      <alignment horizontal="center" vertical="top"/>
    </xf>
    <xf numFmtId="0" fontId="1" fillId="6" borderId="66" xfId="0" applyFont="1" applyFill="1" applyBorder="1" applyAlignment="1">
      <alignment horizontal="center" vertical="top"/>
    </xf>
    <xf numFmtId="0" fontId="1" fillId="6" borderId="44" xfId="0" applyFont="1" applyFill="1" applyBorder="1" applyAlignment="1">
      <alignment vertical="top"/>
    </xf>
    <xf numFmtId="164" fontId="1" fillId="6" borderId="14" xfId="0" applyNumberFormat="1" applyFont="1" applyFill="1" applyBorder="1" applyAlignment="1">
      <alignment horizontal="center" vertical="top" wrapText="1"/>
    </xf>
    <xf numFmtId="166" fontId="1" fillId="6" borderId="66" xfId="0" applyNumberFormat="1" applyFont="1" applyFill="1" applyBorder="1" applyAlignment="1">
      <alignment horizontal="center" vertical="top" wrapText="1"/>
    </xf>
    <xf numFmtId="49" fontId="1" fillId="6" borderId="24" xfId="0" applyNumberFormat="1" applyFont="1" applyFill="1" applyBorder="1" applyAlignment="1">
      <alignment horizontal="center" vertical="top" textRotation="91" wrapText="1"/>
    </xf>
    <xf numFmtId="0" fontId="1" fillId="6" borderId="67" xfId="0" applyNumberFormat="1" applyFont="1" applyFill="1" applyBorder="1" applyAlignment="1">
      <alignment horizontal="center" vertical="top" wrapText="1"/>
    </xf>
    <xf numFmtId="0" fontId="1" fillId="6" borderId="28" xfId="0" applyNumberFormat="1" applyFont="1" applyFill="1" applyBorder="1" applyAlignment="1">
      <alignment horizontal="center" vertical="top" wrapText="1"/>
    </xf>
    <xf numFmtId="3" fontId="1" fillId="0" borderId="9" xfId="0" applyNumberFormat="1" applyFont="1" applyBorder="1" applyAlignment="1">
      <alignment vertical="top"/>
    </xf>
    <xf numFmtId="3" fontId="19" fillId="6" borderId="10" xfId="0" applyNumberFormat="1" applyFont="1" applyFill="1" applyBorder="1" applyAlignment="1">
      <alignment horizontal="center" vertical="top"/>
    </xf>
    <xf numFmtId="0" fontId="1" fillId="6" borderId="67" xfId="0" applyFont="1" applyFill="1" applyBorder="1" applyAlignment="1">
      <alignment horizontal="center" vertical="top"/>
    </xf>
    <xf numFmtId="0" fontId="1" fillId="6" borderId="31" xfId="0" applyFont="1" applyFill="1" applyBorder="1" applyAlignment="1">
      <alignment vertical="top"/>
    </xf>
    <xf numFmtId="164" fontId="2" fillId="6" borderId="61" xfId="0" applyNumberFormat="1" applyFont="1" applyFill="1" applyBorder="1" applyAlignment="1">
      <alignment horizontal="center" vertical="center"/>
    </xf>
    <xf numFmtId="164" fontId="2" fillId="5" borderId="75" xfId="0" applyNumberFormat="1" applyFont="1" applyFill="1" applyBorder="1" applyAlignment="1">
      <alignment horizontal="center" vertical="center"/>
    </xf>
    <xf numFmtId="164" fontId="1" fillId="0" borderId="14" xfId="0" applyNumberFormat="1" applyFont="1" applyFill="1" applyBorder="1" applyAlignment="1">
      <alignment horizontal="center" vertical="top"/>
    </xf>
    <xf numFmtId="164" fontId="1" fillId="0" borderId="29" xfId="0" applyNumberFormat="1" applyFont="1" applyFill="1" applyBorder="1" applyAlignment="1">
      <alignment horizontal="center" vertical="top"/>
    </xf>
    <xf numFmtId="164" fontId="2" fillId="5" borderId="24" xfId="0" applyNumberFormat="1" applyFont="1" applyFill="1" applyBorder="1" applyAlignment="1">
      <alignment horizontal="center" vertical="center"/>
    </xf>
    <xf numFmtId="164" fontId="1" fillId="6" borderId="108" xfId="1" applyNumberFormat="1" applyFont="1" applyFill="1" applyBorder="1" applyAlignment="1">
      <alignment horizontal="center" vertical="top"/>
    </xf>
    <xf numFmtId="0" fontId="1" fillId="6" borderId="108" xfId="0" applyFont="1" applyFill="1" applyBorder="1" applyAlignment="1">
      <alignment horizontal="center" vertical="top"/>
    </xf>
    <xf numFmtId="0" fontId="1" fillId="6" borderId="102" xfId="0" applyFont="1" applyFill="1" applyBorder="1" applyAlignment="1">
      <alignment horizontal="center" vertical="top"/>
    </xf>
    <xf numFmtId="164" fontId="2" fillId="6" borderId="2" xfId="0" applyNumberFormat="1" applyFont="1" applyFill="1" applyBorder="1" applyAlignment="1">
      <alignment horizontal="center" vertical="top"/>
    </xf>
    <xf numFmtId="164" fontId="2" fillId="6" borderId="30" xfId="0" applyNumberFormat="1" applyFont="1" applyFill="1" applyBorder="1" applyAlignment="1">
      <alignment horizontal="center" vertical="top"/>
    </xf>
    <xf numFmtId="3" fontId="19" fillId="6" borderId="92" xfId="0" applyNumberFormat="1" applyFont="1" applyFill="1" applyBorder="1" applyAlignment="1">
      <alignment horizontal="center" vertical="top"/>
    </xf>
    <xf numFmtId="3" fontId="1" fillId="0" borderId="79" xfId="0" applyNumberFormat="1" applyFont="1" applyBorder="1" applyAlignment="1">
      <alignment vertical="top"/>
    </xf>
    <xf numFmtId="3" fontId="1" fillId="6" borderId="4" xfId="0" applyNumberFormat="1" applyFont="1" applyFill="1" applyBorder="1" applyAlignment="1">
      <alignment horizontal="center" vertical="top" wrapText="1"/>
    </xf>
    <xf numFmtId="3" fontId="3" fillId="6" borderId="73" xfId="0" applyNumberFormat="1" applyFont="1" applyFill="1" applyBorder="1" applyAlignment="1">
      <alignment horizontal="center" vertical="top" wrapText="1"/>
    </xf>
    <xf numFmtId="164" fontId="1" fillId="6" borderId="77" xfId="0" applyNumberFormat="1" applyFont="1" applyFill="1" applyBorder="1" applyAlignment="1">
      <alignment horizontal="center" vertical="top"/>
    </xf>
    <xf numFmtId="3" fontId="1" fillId="6" borderId="62" xfId="0" applyNumberFormat="1" applyFont="1" applyFill="1" applyBorder="1" applyAlignment="1">
      <alignment horizontal="left" vertical="top" wrapText="1"/>
    </xf>
    <xf numFmtId="3" fontId="1" fillId="6" borderId="51" xfId="0" applyNumberFormat="1" applyFont="1" applyFill="1" applyBorder="1" applyAlignment="1">
      <alignment horizontal="left" vertical="top" wrapText="1"/>
    </xf>
    <xf numFmtId="3" fontId="1" fillId="6" borderId="93" xfId="0" applyNumberFormat="1" applyFont="1" applyFill="1" applyBorder="1" applyAlignment="1">
      <alignment horizontal="left" vertical="top" wrapText="1"/>
    </xf>
    <xf numFmtId="164" fontId="1" fillId="6" borderId="120" xfId="0" applyNumberFormat="1" applyFont="1" applyFill="1" applyBorder="1" applyAlignment="1">
      <alignment vertical="top" wrapText="1"/>
    </xf>
    <xf numFmtId="3" fontId="1" fillId="6" borderId="65" xfId="0" applyNumberFormat="1" applyFont="1" applyFill="1" applyBorder="1" applyAlignment="1">
      <alignment vertical="top"/>
    </xf>
    <xf numFmtId="3" fontId="1" fillId="6" borderId="0" xfId="0" applyNumberFormat="1" applyFont="1" applyFill="1" applyBorder="1" applyAlignment="1">
      <alignment vertical="top" wrapText="1"/>
    </xf>
    <xf numFmtId="3" fontId="1" fillId="6" borderId="93" xfId="0" applyNumberFormat="1" applyFont="1" applyFill="1" applyBorder="1" applyAlignment="1">
      <alignment vertical="top"/>
    </xf>
    <xf numFmtId="3" fontId="1" fillId="6" borderId="74" xfId="0" applyNumberFormat="1" applyFont="1" applyFill="1" applyBorder="1" applyAlignment="1">
      <alignment vertical="top" wrapText="1"/>
    </xf>
    <xf numFmtId="3" fontId="1" fillId="6" borderId="51" xfId="0" applyNumberFormat="1" applyFont="1" applyFill="1" applyBorder="1" applyAlignment="1">
      <alignment vertical="top" wrapText="1"/>
    </xf>
    <xf numFmtId="0" fontId="11" fillId="6" borderId="94" xfId="0" applyFont="1" applyFill="1" applyBorder="1" applyAlignment="1"/>
    <xf numFmtId="3" fontId="1" fillId="0" borderId="13" xfId="0" applyNumberFormat="1" applyFont="1" applyBorder="1" applyAlignment="1">
      <alignment horizontal="left" vertical="top" wrapText="1"/>
    </xf>
    <xf numFmtId="3" fontId="1" fillId="0" borderId="65" xfId="0" applyNumberFormat="1" applyFont="1" applyBorder="1" applyAlignment="1">
      <alignment vertical="top"/>
    </xf>
    <xf numFmtId="49" fontId="1" fillId="6" borderId="79" xfId="0" applyNumberFormat="1" applyFont="1" applyFill="1" applyBorder="1" applyAlignment="1">
      <alignment horizontal="center" vertical="top" textRotation="91" wrapText="1"/>
    </xf>
    <xf numFmtId="49" fontId="1" fillId="6" borderId="33" xfId="0" applyNumberFormat="1" applyFont="1" applyFill="1" applyBorder="1" applyAlignment="1">
      <alignment horizontal="center" vertical="top" textRotation="91" wrapText="1"/>
    </xf>
    <xf numFmtId="49" fontId="1" fillId="6" borderId="65" xfId="0" applyNumberFormat="1" applyFont="1" applyFill="1" applyBorder="1" applyAlignment="1">
      <alignment horizontal="center" vertical="top" textRotation="91" wrapText="1"/>
    </xf>
    <xf numFmtId="3" fontId="19" fillId="6" borderId="96" xfId="0" applyNumberFormat="1" applyFont="1" applyFill="1" applyBorder="1" applyAlignment="1">
      <alignment horizontal="center" vertical="top"/>
    </xf>
    <xf numFmtId="164" fontId="1" fillId="6" borderId="82" xfId="0" applyNumberFormat="1" applyFont="1" applyFill="1" applyBorder="1" applyAlignment="1">
      <alignment horizontal="center" vertical="top"/>
    </xf>
    <xf numFmtId="164" fontId="2" fillId="6" borderId="13" xfId="0" applyNumberFormat="1" applyFont="1" applyFill="1" applyBorder="1" applyAlignment="1">
      <alignment horizontal="center" vertical="top"/>
    </xf>
    <xf numFmtId="164" fontId="2" fillId="6" borderId="50" xfId="0" applyNumberFormat="1" applyFont="1" applyFill="1" applyBorder="1" applyAlignment="1">
      <alignment horizontal="center" vertical="top"/>
    </xf>
    <xf numFmtId="3" fontId="1" fillId="6" borderId="13" xfId="0" applyNumberFormat="1" applyFont="1" applyFill="1" applyBorder="1" applyAlignment="1">
      <alignment vertical="top"/>
    </xf>
    <xf numFmtId="164" fontId="1" fillId="6" borderId="2" xfId="0" applyNumberFormat="1" applyFont="1" applyFill="1" applyBorder="1" applyAlignment="1">
      <alignment horizontal="center" vertical="top"/>
    </xf>
    <xf numFmtId="164" fontId="2" fillId="6" borderId="9" xfId="0" applyNumberFormat="1" applyFont="1" applyFill="1" applyBorder="1" applyAlignment="1">
      <alignment horizontal="center" vertical="top"/>
    </xf>
    <xf numFmtId="164" fontId="2" fillId="6" borderId="50" xfId="0" applyNumberFormat="1" applyFont="1" applyFill="1" applyBorder="1" applyAlignment="1">
      <alignment horizontal="center" vertical="center"/>
    </xf>
    <xf numFmtId="3" fontId="19" fillId="6" borderId="81" xfId="0" applyNumberFormat="1" applyFont="1" applyFill="1" applyBorder="1" applyAlignment="1">
      <alignment horizontal="center" vertical="top"/>
    </xf>
    <xf numFmtId="0" fontId="1" fillId="6" borderId="68" xfId="0" applyFont="1" applyFill="1" applyBorder="1" applyAlignment="1">
      <alignment horizontal="center" vertical="top" wrapText="1"/>
    </xf>
    <xf numFmtId="0" fontId="1" fillId="6" borderId="31" xfId="0" applyFont="1" applyFill="1" applyBorder="1" applyAlignment="1">
      <alignment horizontal="center" vertical="top" wrapText="1"/>
    </xf>
    <xf numFmtId="164" fontId="2" fillId="8" borderId="23" xfId="0" applyNumberFormat="1" applyFont="1" applyFill="1" applyBorder="1" applyAlignment="1">
      <alignment horizontal="center" vertical="top"/>
    </xf>
    <xf numFmtId="164" fontId="2" fillId="8" borderId="20" xfId="0" applyNumberFormat="1" applyFont="1" applyFill="1" applyBorder="1" applyAlignment="1">
      <alignment horizontal="center" vertical="top"/>
    </xf>
    <xf numFmtId="3" fontId="1" fillId="6" borderId="72" xfId="0" applyNumberFormat="1" applyFont="1" applyFill="1" applyBorder="1" applyAlignment="1">
      <alignment horizontal="left" vertical="top" wrapText="1"/>
    </xf>
    <xf numFmtId="3" fontId="1" fillId="6" borderId="61" xfId="0" applyNumberFormat="1" applyFont="1" applyFill="1" applyBorder="1" applyAlignment="1">
      <alignment horizontal="center" vertical="top"/>
    </xf>
    <xf numFmtId="0" fontId="1" fillId="6" borderId="48" xfId="0" applyFont="1" applyFill="1" applyBorder="1" applyAlignment="1">
      <alignment vertical="top"/>
    </xf>
    <xf numFmtId="164" fontId="2" fillId="6" borderId="8" xfId="0" applyNumberFormat="1" applyFont="1" applyFill="1" applyBorder="1" applyAlignment="1">
      <alignment horizontal="center" vertical="top"/>
    </xf>
    <xf numFmtId="4" fontId="11" fillId="6" borderId="10" xfId="0" applyNumberFormat="1" applyFont="1" applyFill="1" applyBorder="1" applyAlignment="1">
      <alignment horizontal="left" vertical="top" wrapText="1"/>
    </xf>
    <xf numFmtId="0" fontId="17" fillId="6" borderId="10" xfId="0" applyFont="1" applyFill="1" applyBorder="1" applyAlignment="1">
      <alignment horizontal="center" vertical="center" textRotation="90" wrapText="1"/>
    </xf>
    <xf numFmtId="0" fontId="17" fillId="6" borderId="36" xfId="0" applyFont="1" applyFill="1" applyBorder="1" applyAlignment="1">
      <alignment horizontal="center" vertical="center" textRotation="90" wrapText="1"/>
    </xf>
    <xf numFmtId="3" fontId="2" fillId="0" borderId="51" xfId="0" applyNumberFormat="1" applyFont="1" applyBorder="1" applyAlignment="1">
      <alignment vertical="top"/>
    </xf>
    <xf numFmtId="3" fontId="1" fillId="0" borderId="51" xfId="0" applyNumberFormat="1" applyFont="1" applyFill="1" applyBorder="1" applyAlignment="1">
      <alignment horizontal="center" vertical="top"/>
    </xf>
    <xf numFmtId="164" fontId="2" fillId="3" borderId="42" xfId="0" applyNumberFormat="1" applyFont="1" applyFill="1" applyBorder="1" applyAlignment="1">
      <alignment horizontal="center" vertical="top" wrapText="1"/>
    </xf>
    <xf numFmtId="164" fontId="2" fillId="8" borderId="28" xfId="0" applyNumberFormat="1" applyFont="1" applyFill="1" applyBorder="1" applyAlignment="1">
      <alignment horizontal="center" vertical="top" wrapText="1"/>
    </xf>
    <xf numFmtId="164" fontId="1" fillId="0" borderId="28" xfId="0" applyNumberFormat="1" applyFont="1" applyBorder="1" applyAlignment="1">
      <alignment horizontal="center" vertical="top" wrapText="1"/>
    </xf>
    <xf numFmtId="164" fontId="1" fillId="8" borderId="28" xfId="0" applyNumberFormat="1" applyFont="1" applyFill="1" applyBorder="1" applyAlignment="1">
      <alignment horizontal="center" vertical="top" wrapText="1"/>
    </xf>
    <xf numFmtId="164" fontId="2" fillId="3" borderId="28" xfId="0" applyNumberFormat="1" applyFont="1" applyFill="1" applyBorder="1" applyAlignment="1">
      <alignment horizontal="center" vertical="top" wrapText="1"/>
    </xf>
    <xf numFmtId="164" fontId="2" fillId="8" borderId="64" xfId="0" applyNumberFormat="1" applyFont="1" applyFill="1" applyBorder="1" applyAlignment="1">
      <alignment horizontal="center" vertical="top" wrapText="1"/>
    </xf>
    <xf numFmtId="164" fontId="2" fillId="5" borderId="52" xfId="0" applyNumberFormat="1" applyFont="1" applyFill="1" applyBorder="1" applyAlignment="1">
      <alignment horizontal="center" vertical="top"/>
    </xf>
    <xf numFmtId="164" fontId="2" fillId="5" borderId="53" xfId="0" applyNumberFormat="1" applyFont="1" applyFill="1" applyBorder="1" applyAlignment="1">
      <alignment horizontal="center" vertical="top"/>
    </xf>
    <xf numFmtId="3" fontId="1" fillId="6" borderId="13" xfId="0" applyNumberFormat="1" applyFont="1" applyFill="1" applyBorder="1" applyAlignment="1">
      <alignment vertical="top" wrapText="1"/>
    </xf>
    <xf numFmtId="0" fontId="11" fillId="6" borderId="50" xfId="0" applyFont="1" applyFill="1" applyBorder="1" applyAlignment="1">
      <alignment vertical="top" wrapText="1"/>
    </xf>
    <xf numFmtId="164" fontId="1" fillId="6" borderId="50" xfId="0" applyNumberFormat="1" applyFont="1" applyFill="1" applyBorder="1" applyAlignment="1">
      <alignment horizontal="left" vertical="top" wrapText="1"/>
    </xf>
    <xf numFmtId="0" fontId="11" fillId="6" borderId="46" xfId="0" applyFont="1" applyFill="1" applyBorder="1" applyAlignment="1"/>
    <xf numFmtId="4" fontId="11" fillId="6" borderId="13" xfId="0" applyNumberFormat="1" applyFont="1" applyFill="1" applyBorder="1" applyAlignment="1">
      <alignment horizontal="left" vertical="top" wrapText="1"/>
    </xf>
    <xf numFmtId="0" fontId="17" fillId="6" borderId="9" xfId="0" applyFont="1" applyFill="1" applyBorder="1" applyAlignment="1">
      <alignment horizontal="center" vertical="center" textRotation="90" wrapText="1"/>
    </xf>
    <xf numFmtId="164" fontId="2" fillId="5" borderId="106" xfId="0" applyNumberFormat="1" applyFont="1" applyFill="1" applyBorder="1" applyAlignment="1">
      <alignment horizontal="center" vertical="top"/>
    </xf>
    <xf numFmtId="164" fontId="2" fillId="4" borderId="106" xfId="0" applyNumberFormat="1" applyFont="1" applyFill="1" applyBorder="1" applyAlignment="1">
      <alignment horizontal="center" vertical="top"/>
    </xf>
    <xf numFmtId="3" fontId="2" fillId="5" borderId="64" xfId="0" applyNumberFormat="1" applyFont="1" applyFill="1" applyBorder="1" applyAlignment="1">
      <alignment horizontal="center" vertical="top"/>
    </xf>
    <xf numFmtId="164" fontId="1" fillId="6" borderId="60" xfId="1" applyNumberFormat="1" applyFont="1" applyFill="1" applyBorder="1" applyAlignment="1">
      <alignment horizontal="center" vertical="top"/>
    </xf>
    <xf numFmtId="166" fontId="1" fillId="6" borderId="60" xfId="0" applyNumberFormat="1" applyFont="1" applyFill="1" applyBorder="1" applyAlignment="1">
      <alignment horizontal="center" vertical="top"/>
    </xf>
    <xf numFmtId="166" fontId="1" fillId="6" borderId="14" xfId="0" applyNumberFormat="1" applyFont="1" applyFill="1" applyBorder="1" applyAlignment="1">
      <alignment horizontal="center" vertical="top"/>
    </xf>
    <xf numFmtId="3" fontId="1" fillId="6" borderId="65" xfId="0" applyNumberFormat="1" applyFont="1" applyFill="1" applyBorder="1" applyAlignment="1">
      <alignment horizontal="center" vertical="top" wrapText="1"/>
    </xf>
    <xf numFmtId="3" fontId="1" fillId="6" borderId="50" xfId="0" applyNumberFormat="1" applyFont="1" applyFill="1" applyBorder="1" applyAlignment="1">
      <alignment horizontal="center" vertical="top" wrapText="1"/>
    </xf>
    <xf numFmtId="3" fontId="1" fillId="6" borderId="44" xfId="0" applyNumberFormat="1" applyFont="1" applyFill="1" applyBorder="1" applyAlignment="1">
      <alignment horizontal="left" vertical="top" wrapText="1"/>
    </xf>
    <xf numFmtId="3" fontId="1" fillId="6" borderId="63" xfId="0" applyNumberFormat="1" applyFont="1" applyFill="1" applyBorder="1" applyAlignment="1">
      <alignment horizontal="center" vertical="top" wrapText="1"/>
    </xf>
    <xf numFmtId="3" fontId="1" fillId="6" borderId="31" xfId="0" applyNumberFormat="1" applyFont="1" applyFill="1" applyBorder="1" applyAlignment="1">
      <alignment horizontal="left" vertical="top" wrapText="1"/>
    </xf>
    <xf numFmtId="3" fontId="2" fillId="6" borderId="3" xfId="0" applyNumberFormat="1" applyFont="1" applyFill="1" applyBorder="1" applyAlignment="1">
      <alignment horizontal="left" vertical="top" wrapText="1"/>
    </xf>
    <xf numFmtId="49" fontId="2" fillId="6" borderId="33" xfId="0" applyNumberFormat="1" applyFont="1" applyFill="1" applyBorder="1" applyAlignment="1">
      <alignment horizontal="center" vertical="top" wrapText="1"/>
    </xf>
    <xf numFmtId="49" fontId="2" fillId="6" borderId="10" xfId="0" applyNumberFormat="1" applyFont="1" applyFill="1" applyBorder="1" applyAlignment="1">
      <alignment horizontal="center" vertical="top" wrapText="1"/>
    </xf>
    <xf numFmtId="0" fontId="1" fillId="6" borderId="33" xfId="0" applyFont="1" applyFill="1" applyBorder="1" applyAlignment="1">
      <alignment vertical="top" wrapText="1"/>
    </xf>
    <xf numFmtId="3" fontId="1" fillId="6" borderId="36" xfId="0" applyNumberFormat="1" applyFont="1" applyFill="1" applyBorder="1" applyAlignment="1">
      <alignment horizontal="center" vertical="top" wrapText="1"/>
    </xf>
    <xf numFmtId="3" fontId="1" fillId="6" borderId="32" xfId="0" applyNumberFormat="1" applyFont="1" applyFill="1" applyBorder="1" applyAlignment="1">
      <alignment horizontal="center" vertical="top" wrapText="1"/>
    </xf>
    <xf numFmtId="0" fontId="13" fillId="0" borderId="0" xfId="0" applyFont="1" applyAlignment="1">
      <alignment horizontal="right" vertical="top"/>
    </xf>
    <xf numFmtId="3" fontId="1" fillId="6" borderId="60" xfId="0" applyNumberFormat="1" applyFont="1" applyFill="1" applyBorder="1" applyAlignment="1">
      <alignment horizontal="center" vertical="top" wrapText="1"/>
    </xf>
    <xf numFmtId="3" fontId="1" fillId="6" borderId="44" xfId="0" applyNumberFormat="1" applyFont="1" applyFill="1" applyBorder="1" applyAlignment="1">
      <alignment horizontal="center" vertical="top" wrapText="1"/>
    </xf>
    <xf numFmtId="164" fontId="1" fillId="6" borderId="60" xfId="0" applyNumberFormat="1" applyFont="1" applyFill="1" applyBorder="1" applyAlignment="1">
      <alignment horizontal="center" vertical="top"/>
    </xf>
    <xf numFmtId="164" fontId="1" fillId="6" borderId="44" xfId="0" applyNumberFormat="1" applyFont="1" applyFill="1" applyBorder="1" applyAlignment="1">
      <alignment horizontal="center" vertical="top"/>
    </xf>
    <xf numFmtId="164" fontId="1" fillId="6" borderId="66" xfId="0" applyNumberFormat="1" applyFont="1" applyFill="1" applyBorder="1" applyAlignment="1">
      <alignment horizontal="center" vertical="top"/>
    </xf>
    <xf numFmtId="3" fontId="1" fillId="0" borderId="0" xfId="0" applyNumberFormat="1" applyFont="1" applyFill="1" applyBorder="1" applyAlignment="1">
      <alignment horizontal="left" vertical="top" wrapText="1"/>
    </xf>
    <xf numFmtId="164" fontId="2" fillId="3" borderId="54" xfId="0" applyNumberFormat="1" applyFont="1" applyFill="1" applyBorder="1" applyAlignment="1">
      <alignment horizontal="center" vertical="top"/>
    </xf>
    <xf numFmtId="49" fontId="2" fillId="6" borderId="33" xfId="0" applyNumberFormat="1" applyFont="1" applyFill="1" applyBorder="1" applyAlignment="1">
      <alignment horizontal="center" vertical="top"/>
    </xf>
    <xf numFmtId="49" fontId="2" fillId="6" borderId="10" xfId="0" applyNumberFormat="1" applyFont="1" applyFill="1" applyBorder="1" applyAlignment="1">
      <alignment horizontal="center" vertical="top"/>
    </xf>
    <xf numFmtId="49" fontId="2" fillId="6" borderId="31" xfId="0" applyNumberFormat="1" applyFont="1" applyFill="1" applyBorder="1" applyAlignment="1">
      <alignment horizontal="center" vertical="top"/>
    </xf>
    <xf numFmtId="0" fontId="1" fillId="6" borderId="114" xfId="0" applyFont="1" applyFill="1" applyBorder="1" applyAlignment="1">
      <alignment vertical="top" wrapText="1"/>
    </xf>
    <xf numFmtId="3" fontId="2" fillId="4" borderId="9" xfId="0" applyNumberFormat="1" applyFont="1" applyFill="1" applyBorder="1" applyAlignment="1">
      <alignment horizontal="center" vertical="top" wrapText="1"/>
    </xf>
    <xf numFmtId="3" fontId="2" fillId="5" borderId="10" xfId="0" applyNumberFormat="1" applyFont="1" applyFill="1" applyBorder="1" applyAlignment="1">
      <alignment horizontal="center" vertical="top" wrapText="1"/>
    </xf>
    <xf numFmtId="3" fontId="2" fillId="8" borderId="10" xfId="0" applyNumberFormat="1" applyFont="1" applyFill="1" applyBorder="1" applyAlignment="1">
      <alignment horizontal="center" vertical="top" wrapText="1"/>
    </xf>
    <xf numFmtId="3" fontId="1" fillId="6" borderId="34" xfId="0" applyNumberFormat="1" applyFont="1" applyFill="1" applyBorder="1" applyAlignment="1">
      <alignment horizontal="left" vertical="top" wrapText="1"/>
    </xf>
    <xf numFmtId="3" fontId="1" fillId="6" borderId="12" xfId="0" applyNumberFormat="1" applyFont="1" applyFill="1" applyBorder="1" applyAlignment="1">
      <alignment horizontal="left" vertical="top" wrapText="1"/>
    </xf>
    <xf numFmtId="3" fontId="2" fillId="6" borderId="28" xfId="0" applyNumberFormat="1" applyFont="1" applyFill="1" applyBorder="1" applyAlignment="1">
      <alignment horizontal="center" vertical="top" wrapText="1"/>
    </xf>
    <xf numFmtId="3" fontId="2" fillId="6" borderId="33" xfId="0" applyNumberFormat="1" applyFont="1" applyFill="1" applyBorder="1" applyAlignment="1">
      <alignment horizontal="center" vertical="top" wrapText="1"/>
    </xf>
    <xf numFmtId="3" fontId="1" fillId="6" borderId="33" xfId="0" applyNumberFormat="1" applyFont="1" applyFill="1" applyBorder="1" applyAlignment="1">
      <alignment vertical="top" wrapText="1"/>
    </xf>
    <xf numFmtId="3" fontId="1" fillId="6" borderId="10" xfId="0" applyNumberFormat="1" applyFont="1" applyFill="1" applyBorder="1" applyAlignment="1">
      <alignment vertical="top" wrapText="1"/>
    </xf>
    <xf numFmtId="0" fontId="1" fillId="6" borderId="59" xfId="0" applyFont="1" applyFill="1" applyBorder="1" applyAlignment="1">
      <alignment vertical="top" wrapText="1"/>
    </xf>
    <xf numFmtId="0" fontId="1" fillId="6" borderId="12" xfId="0" applyFont="1" applyFill="1" applyBorder="1" applyAlignment="1">
      <alignment vertical="top" wrapText="1"/>
    </xf>
    <xf numFmtId="3" fontId="1" fillId="6" borderId="91" xfId="0" applyNumberFormat="1" applyFont="1" applyFill="1" applyBorder="1" applyAlignment="1">
      <alignment horizontal="center" vertical="top" wrapText="1"/>
    </xf>
    <xf numFmtId="49" fontId="2" fillId="4" borderId="9" xfId="0" applyNumberFormat="1" applyFont="1" applyFill="1" applyBorder="1" applyAlignment="1">
      <alignment horizontal="center" vertical="top"/>
    </xf>
    <xf numFmtId="3" fontId="2" fillId="5" borderId="3" xfId="0" applyNumberFormat="1" applyFont="1" applyFill="1" applyBorder="1" applyAlignment="1">
      <alignment horizontal="center" vertical="top"/>
    </xf>
    <xf numFmtId="3" fontId="2" fillId="5" borderId="10" xfId="0" applyNumberFormat="1" applyFont="1" applyFill="1" applyBorder="1" applyAlignment="1">
      <alignment horizontal="center" vertical="top"/>
    </xf>
    <xf numFmtId="3" fontId="2" fillId="8" borderId="10" xfId="0" applyNumberFormat="1" applyFont="1" applyFill="1" applyBorder="1" applyAlignment="1">
      <alignment horizontal="center" vertical="top"/>
    </xf>
    <xf numFmtId="49" fontId="2" fillId="5" borderId="10" xfId="0" applyNumberFormat="1" applyFont="1" applyFill="1" applyBorder="1" applyAlignment="1">
      <alignment horizontal="center" vertical="top"/>
    </xf>
    <xf numFmtId="49" fontId="2" fillId="8" borderId="10" xfId="0" applyNumberFormat="1" applyFont="1" applyFill="1" applyBorder="1" applyAlignment="1">
      <alignment horizontal="center" vertical="top"/>
    </xf>
    <xf numFmtId="3" fontId="1" fillId="6" borderId="31" xfId="0" applyNumberFormat="1" applyFont="1" applyFill="1" applyBorder="1" applyAlignment="1">
      <alignment vertical="top" wrapText="1"/>
    </xf>
    <xf numFmtId="0" fontId="1" fillId="6" borderId="60" xfId="0" applyNumberFormat="1" applyFont="1" applyFill="1" applyBorder="1" applyAlignment="1">
      <alignment horizontal="center" vertical="top" wrapText="1"/>
    </xf>
    <xf numFmtId="166" fontId="1" fillId="9" borderId="14" xfId="0" applyNumberFormat="1" applyFont="1" applyFill="1" applyBorder="1" applyAlignment="1">
      <alignment horizontal="center" vertical="center"/>
    </xf>
    <xf numFmtId="3" fontId="1" fillId="6" borderId="50" xfId="0" applyNumberFormat="1" applyFont="1" applyFill="1" applyBorder="1" applyAlignment="1">
      <alignment vertical="top"/>
    </xf>
    <xf numFmtId="3" fontId="1" fillId="6" borderId="30" xfId="0" applyNumberFormat="1" applyFont="1" applyFill="1" applyBorder="1" applyAlignment="1">
      <alignment vertical="top"/>
    </xf>
    <xf numFmtId="164" fontId="2" fillId="3" borderId="58" xfId="0" applyNumberFormat="1" applyFont="1" applyFill="1" applyBorder="1" applyAlignment="1">
      <alignment horizontal="center" vertical="top"/>
    </xf>
    <xf numFmtId="164" fontId="1" fillId="0" borderId="17" xfId="0" applyNumberFormat="1" applyFont="1" applyBorder="1" applyAlignment="1">
      <alignment horizontal="center" vertical="top" wrapText="1"/>
    </xf>
    <xf numFmtId="49" fontId="2" fillId="4" borderId="9" xfId="0" applyNumberFormat="1" applyFont="1" applyFill="1" applyBorder="1" applyAlignment="1">
      <alignment horizontal="center" vertical="top"/>
    </xf>
    <xf numFmtId="49" fontId="2" fillId="5" borderId="10" xfId="0" applyNumberFormat="1" applyFont="1" applyFill="1" applyBorder="1" applyAlignment="1">
      <alignment horizontal="center" vertical="top"/>
    </xf>
    <xf numFmtId="3" fontId="2" fillId="5" borderId="10" xfId="0" applyNumberFormat="1" applyFont="1" applyFill="1" applyBorder="1" applyAlignment="1">
      <alignment horizontal="center" vertical="top"/>
    </xf>
    <xf numFmtId="164" fontId="1" fillId="6" borderId="60" xfId="0" applyNumberFormat="1" applyFont="1" applyFill="1" applyBorder="1" applyAlignment="1">
      <alignment horizontal="center" vertical="top"/>
    </xf>
    <xf numFmtId="164" fontId="1" fillId="6" borderId="44" xfId="0" applyNumberFormat="1" applyFont="1" applyFill="1" applyBorder="1" applyAlignment="1">
      <alignment horizontal="center" vertical="top"/>
    </xf>
    <xf numFmtId="3" fontId="1" fillId="0" borderId="44" xfId="0" applyNumberFormat="1" applyFont="1" applyBorder="1" applyAlignment="1">
      <alignment horizontal="center" vertical="top"/>
    </xf>
    <xf numFmtId="0" fontId="1" fillId="6" borderId="33" xfId="0" applyNumberFormat="1" applyFont="1" applyFill="1" applyBorder="1" applyAlignment="1">
      <alignment horizontal="center" vertical="top" wrapText="1"/>
    </xf>
    <xf numFmtId="0" fontId="1" fillId="6" borderId="65" xfId="0" applyNumberFormat="1" applyFont="1" applyFill="1" applyBorder="1" applyAlignment="1">
      <alignment horizontal="center" vertical="top" wrapText="1"/>
    </xf>
    <xf numFmtId="3" fontId="1" fillId="6" borderId="51" xfId="0" applyNumberFormat="1" applyFont="1" applyFill="1" applyBorder="1" applyAlignment="1">
      <alignment horizontal="center" vertical="top" wrapText="1"/>
    </xf>
    <xf numFmtId="3" fontId="1" fillId="6" borderId="32" xfId="0" applyNumberFormat="1" applyFont="1" applyFill="1" applyBorder="1" applyAlignment="1">
      <alignment horizontal="center" vertical="top" wrapText="1"/>
    </xf>
    <xf numFmtId="3" fontId="1" fillId="6" borderId="60" xfId="0" applyNumberFormat="1" applyFont="1" applyFill="1" applyBorder="1" applyAlignment="1">
      <alignment horizontal="center" vertical="top" wrapText="1"/>
    </xf>
    <xf numFmtId="3" fontId="1" fillId="6" borderId="44" xfId="0" applyNumberFormat="1" applyFont="1" applyFill="1" applyBorder="1" applyAlignment="1">
      <alignment horizontal="center" vertical="top" wrapText="1"/>
    </xf>
    <xf numFmtId="164" fontId="1" fillId="6" borderId="60" xfId="0" applyNumberFormat="1" applyFont="1" applyFill="1" applyBorder="1" applyAlignment="1">
      <alignment horizontal="center" vertical="top"/>
    </xf>
    <xf numFmtId="164" fontId="1" fillId="6" borderId="44" xfId="0" applyNumberFormat="1" applyFont="1" applyFill="1" applyBorder="1" applyAlignment="1">
      <alignment horizontal="center" vertical="top"/>
    </xf>
    <xf numFmtId="0" fontId="1" fillId="6" borderId="59" xfId="0" applyFont="1" applyFill="1" applyBorder="1" applyAlignment="1">
      <alignment vertical="top" wrapText="1"/>
    </xf>
    <xf numFmtId="0" fontId="1" fillId="6" borderId="35" xfId="0" applyFont="1" applyFill="1" applyBorder="1" applyAlignment="1">
      <alignment vertical="top" wrapText="1"/>
    </xf>
    <xf numFmtId="166" fontId="1" fillId="6" borderId="44" xfId="0" applyNumberFormat="1" applyFont="1" applyFill="1" applyBorder="1" applyAlignment="1">
      <alignment horizontal="center" vertical="top"/>
    </xf>
    <xf numFmtId="3" fontId="1" fillId="6" borderId="66" xfId="0" applyNumberFormat="1" applyFont="1" applyFill="1" applyBorder="1" applyAlignment="1">
      <alignment horizontal="left" vertical="top" wrapText="1"/>
    </xf>
    <xf numFmtId="3" fontId="1" fillId="6" borderId="29" xfId="0" applyNumberFormat="1" applyFont="1" applyFill="1" applyBorder="1" applyAlignment="1">
      <alignment horizontal="center" vertical="top"/>
    </xf>
    <xf numFmtId="164" fontId="2" fillId="6" borderId="11" xfId="0" applyNumberFormat="1" applyFont="1" applyFill="1" applyBorder="1" applyAlignment="1">
      <alignment horizontal="center" vertical="center"/>
    </xf>
    <xf numFmtId="3" fontId="1" fillId="6" borderId="89" xfId="0" applyNumberFormat="1" applyFont="1" applyFill="1" applyBorder="1" applyAlignment="1">
      <alignment horizontal="center" vertical="top"/>
    </xf>
    <xf numFmtId="0" fontId="1" fillId="6" borderId="14" xfId="0" applyNumberFormat="1" applyFont="1" applyFill="1" applyBorder="1" applyAlignment="1">
      <alignment horizontal="center" vertical="top" wrapText="1"/>
    </xf>
    <xf numFmtId="0" fontId="1" fillId="6" borderId="30" xfId="0" applyNumberFormat="1" applyFont="1" applyFill="1" applyBorder="1" applyAlignment="1">
      <alignment horizontal="center" vertical="top" wrapText="1"/>
    </xf>
    <xf numFmtId="166" fontId="1" fillId="6" borderId="83" xfId="0" applyNumberFormat="1" applyFont="1" applyFill="1" applyBorder="1" applyAlignment="1">
      <alignment horizontal="center" vertical="top"/>
    </xf>
    <xf numFmtId="166" fontId="1" fillId="6" borderId="71" xfId="0" applyNumberFormat="1" applyFont="1" applyFill="1" applyBorder="1" applyAlignment="1">
      <alignment horizontal="center" vertical="top"/>
    </xf>
    <xf numFmtId="166" fontId="1" fillId="6" borderId="80" xfId="0" applyNumberFormat="1" applyFont="1" applyFill="1" applyBorder="1" applyAlignment="1">
      <alignment horizontal="center" vertical="top"/>
    </xf>
    <xf numFmtId="166" fontId="1" fillId="6" borderId="79" xfId="0" applyNumberFormat="1" applyFont="1" applyFill="1" applyBorder="1" applyAlignment="1">
      <alignment horizontal="center" vertical="top" wrapText="1"/>
    </xf>
    <xf numFmtId="3" fontId="1" fillId="0" borderId="36" xfId="0" applyNumberFormat="1" applyFont="1" applyBorder="1" applyAlignment="1">
      <alignment vertical="top"/>
    </xf>
    <xf numFmtId="3" fontId="21" fillId="0" borderId="0" xfId="0" applyNumberFormat="1" applyFont="1" applyBorder="1" applyAlignment="1">
      <alignment vertical="top"/>
    </xf>
    <xf numFmtId="3" fontId="1" fillId="0" borderId="8" xfId="0" applyNumberFormat="1" applyFont="1" applyFill="1" applyBorder="1" applyAlignment="1">
      <alignment horizontal="left" vertical="top" wrapText="1"/>
    </xf>
    <xf numFmtId="0" fontId="11" fillId="0" borderId="0" xfId="0" applyFont="1" applyAlignment="1">
      <alignment horizontal="right"/>
    </xf>
    <xf numFmtId="3" fontId="1" fillId="0" borderId="41" xfId="0" applyNumberFormat="1" applyFont="1" applyBorder="1" applyAlignment="1">
      <alignment horizontal="center" vertical="top"/>
    </xf>
    <xf numFmtId="0" fontId="1" fillId="9" borderId="14" xfId="0" applyFont="1" applyFill="1" applyBorder="1" applyAlignment="1">
      <alignment horizontal="center" vertical="center" wrapText="1"/>
    </xf>
    <xf numFmtId="164" fontId="2" fillId="6" borderId="48" xfId="0" applyNumberFormat="1" applyFont="1" applyFill="1" applyBorder="1" applyAlignment="1">
      <alignment horizontal="center" vertical="center"/>
    </xf>
    <xf numFmtId="164" fontId="2" fillId="8" borderId="1" xfId="0" applyNumberFormat="1" applyFont="1" applyFill="1" applyBorder="1" applyAlignment="1">
      <alignment horizontal="center" vertical="top"/>
    </xf>
    <xf numFmtId="3" fontId="1" fillId="7" borderId="72" xfId="0" applyNumberFormat="1" applyFont="1" applyFill="1" applyBorder="1" applyAlignment="1">
      <alignment horizontal="center" vertical="top"/>
    </xf>
    <xf numFmtId="49" fontId="1" fillId="7" borderId="45" xfId="0" applyNumberFormat="1" applyFont="1" applyFill="1" applyBorder="1" applyAlignment="1">
      <alignment horizontal="center" vertical="top"/>
    </xf>
    <xf numFmtId="0" fontId="1" fillId="7" borderId="61" xfId="0" applyFont="1" applyFill="1" applyBorder="1" applyAlignment="1">
      <alignment horizontal="center" vertical="top"/>
    </xf>
    <xf numFmtId="0" fontId="1" fillId="6" borderId="104" xfId="0" applyNumberFormat="1" applyFont="1" applyFill="1" applyBorder="1" applyAlignment="1">
      <alignment horizontal="center" vertical="top" wrapText="1"/>
    </xf>
    <xf numFmtId="3" fontId="1" fillId="6" borderId="48" xfId="0" applyNumberFormat="1" applyFont="1" applyFill="1" applyBorder="1" applyAlignment="1">
      <alignment horizontal="center" vertical="top"/>
    </xf>
    <xf numFmtId="3" fontId="1" fillId="6" borderId="49" xfId="0" applyNumberFormat="1" applyFont="1" applyFill="1" applyBorder="1" applyAlignment="1">
      <alignment horizontal="center" vertical="top"/>
    </xf>
    <xf numFmtId="164" fontId="1" fillId="6" borderId="118" xfId="0" applyNumberFormat="1" applyFont="1" applyFill="1" applyBorder="1" applyAlignment="1">
      <alignment horizontal="center" vertical="top"/>
    </xf>
    <xf numFmtId="164" fontId="1" fillId="6" borderId="122" xfId="0" applyNumberFormat="1" applyFont="1" applyFill="1" applyBorder="1" applyAlignment="1">
      <alignment horizontal="center" vertical="top"/>
    </xf>
    <xf numFmtId="164" fontId="1" fillId="6" borderId="49" xfId="0" applyNumberFormat="1" applyFont="1" applyFill="1" applyBorder="1" applyAlignment="1">
      <alignment horizontal="center" vertical="top"/>
    </xf>
    <xf numFmtId="164" fontId="2" fillId="6" borderId="11" xfId="0" applyNumberFormat="1" applyFont="1" applyFill="1" applyBorder="1" applyAlignment="1">
      <alignment horizontal="center" vertical="top"/>
    </xf>
    <xf numFmtId="3" fontId="1" fillId="6" borderId="41" xfId="0" applyNumberFormat="1" applyFont="1" applyFill="1" applyBorder="1" applyAlignment="1">
      <alignment vertical="top" wrapText="1"/>
    </xf>
    <xf numFmtId="3" fontId="1" fillId="6" borderId="90" xfId="0" applyNumberFormat="1" applyFont="1" applyFill="1" applyBorder="1" applyAlignment="1">
      <alignment horizontal="left" vertical="top" wrapText="1"/>
    </xf>
    <xf numFmtId="3" fontId="1" fillId="6" borderId="60" xfId="0" applyNumberFormat="1" applyFont="1" applyFill="1" applyBorder="1" applyAlignment="1">
      <alignment horizontal="left" vertical="top" wrapText="1"/>
    </xf>
    <xf numFmtId="0" fontId="1" fillId="6" borderId="44" xfId="0" applyFont="1" applyFill="1" applyBorder="1" applyAlignment="1">
      <alignment horizontal="left" vertical="top" wrapText="1"/>
    </xf>
    <xf numFmtId="3" fontId="1" fillId="6" borderId="14" xfId="0" applyNumberFormat="1" applyFont="1" applyFill="1" applyBorder="1" applyAlignment="1">
      <alignment vertical="top" wrapText="1"/>
    </xf>
    <xf numFmtId="0" fontId="1" fillId="6" borderId="14" xfId="0" applyFont="1" applyFill="1" applyBorder="1" applyAlignment="1">
      <alignment horizontal="left" vertical="top" wrapText="1"/>
    </xf>
    <xf numFmtId="3" fontId="11" fillId="6" borderId="39" xfId="0" applyNumberFormat="1" applyFont="1" applyFill="1" applyBorder="1" applyAlignment="1">
      <alignment vertical="top" wrapText="1"/>
    </xf>
    <xf numFmtId="3" fontId="1" fillId="6" borderId="33" xfId="0" applyNumberFormat="1" applyFont="1" applyFill="1" applyBorder="1" applyAlignment="1">
      <alignment horizontal="center" vertical="top" wrapText="1"/>
    </xf>
    <xf numFmtId="3" fontId="1" fillId="6" borderId="31" xfId="0" applyNumberFormat="1" applyFont="1" applyFill="1" applyBorder="1" applyAlignment="1">
      <alignment horizontal="center" vertical="top" wrapText="1"/>
    </xf>
    <xf numFmtId="164" fontId="7" fillId="6" borderId="11" xfId="0" applyNumberFormat="1" applyFont="1" applyFill="1" applyBorder="1" applyAlignment="1">
      <alignment horizontal="center" vertical="top"/>
    </xf>
    <xf numFmtId="3" fontId="11" fillId="6" borderId="11" xfId="0" applyNumberFormat="1" applyFont="1" applyFill="1" applyBorder="1" applyAlignment="1">
      <alignment horizontal="center" vertical="top" wrapText="1"/>
    </xf>
    <xf numFmtId="3" fontId="11" fillId="6" borderId="117" xfId="0" applyNumberFormat="1" applyFont="1" applyFill="1" applyBorder="1" applyAlignment="1">
      <alignment horizontal="center" vertical="top" wrapText="1"/>
    </xf>
    <xf numFmtId="3" fontId="1" fillId="6" borderId="11" xfId="0" applyNumberFormat="1" applyFont="1" applyFill="1" applyBorder="1" applyAlignment="1">
      <alignment horizontal="center" vertical="top" wrapText="1"/>
    </xf>
    <xf numFmtId="3" fontId="1" fillId="6" borderId="49" xfId="0" applyNumberFormat="1" applyFont="1" applyFill="1" applyBorder="1" applyAlignment="1">
      <alignment vertical="top" wrapText="1"/>
    </xf>
    <xf numFmtId="3" fontId="11" fillId="6" borderId="73" xfId="0" applyNumberFormat="1" applyFont="1" applyFill="1" applyBorder="1" applyAlignment="1">
      <alignment horizontal="center" vertical="top" wrapText="1"/>
    </xf>
    <xf numFmtId="3" fontId="1" fillId="6" borderId="45" xfId="0" applyNumberFormat="1" applyFont="1" applyFill="1" applyBorder="1" applyAlignment="1">
      <alignment horizontal="center" vertical="top" wrapText="1"/>
    </xf>
    <xf numFmtId="3" fontId="1" fillId="6" borderId="115" xfId="0" applyNumberFormat="1" applyFont="1" applyFill="1" applyBorder="1" applyAlignment="1">
      <alignment horizontal="center" vertical="top" wrapText="1"/>
    </xf>
    <xf numFmtId="3" fontId="1" fillId="6" borderId="110" xfId="0" applyNumberFormat="1" applyFont="1" applyFill="1" applyBorder="1" applyAlignment="1">
      <alignment horizontal="center" vertical="top" wrapText="1"/>
    </xf>
    <xf numFmtId="3" fontId="1" fillId="6" borderId="33" xfId="0" applyNumberFormat="1" applyFont="1" applyFill="1" applyBorder="1" applyAlignment="1">
      <alignment horizontal="center" vertical="center" wrapText="1"/>
    </xf>
    <xf numFmtId="3" fontId="1" fillId="6" borderId="16" xfId="0" applyNumberFormat="1" applyFont="1" applyFill="1" applyBorder="1" applyAlignment="1">
      <alignment horizontal="center" vertical="center" wrapText="1"/>
    </xf>
    <xf numFmtId="164" fontId="1" fillId="6" borderId="101" xfId="0" applyNumberFormat="1" applyFont="1" applyFill="1" applyBorder="1" applyAlignment="1">
      <alignment horizontal="center" vertical="top"/>
    </xf>
    <xf numFmtId="166" fontId="1" fillId="6" borderId="61" xfId="0" applyNumberFormat="1" applyFont="1" applyFill="1" applyBorder="1" applyAlignment="1">
      <alignment horizontal="center" vertical="top"/>
    </xf>
    <xf numFmtId="166" fontId="1" fillId="6" borderId="33" xfId="0" applyNumberFormat="1" applyFont="1" applyFill="1" applyBorder="1" applyAlignment="1">
      <alignment horizontal="center" vertical="top"/>
    </xf>
    <xf numFmtId="166" fontId="1" fillId="6" borderId="13" xfId="0" applyNumberFormat="1" applyFont="1" applyFill="1" applyBorder="1" applyAlignment="1">
      <alignment horizontal="center" vertical="top"/>
    </xf>
    <xf numFmtId="164" fontId="1" fillId="6" borderId="98" xfId="0" applyNumberFormat="1" applyFont="1" applyFill="1" applyBorder="1" applyAlignment="1">
      <alignment horizontal="center" vertical="top"/>
    </xf>
    <xf numFmtId="164" fontId="1" fillId="6" borderId="121" xfId="0" applyNumberFormat="1" applyFont="1" applyFill="1" applyBorder="1" applyAlignment="1">
      <alignment horizontal="center" vertical="top"/>
    </xf>
    <xf numFmtId="49" fontId="1" fillId="6" borderId="44" xfId="0" applyNumberFormat="1" applyFont="1" applyFill="1" applyBorder="1" applyAlignment="1">
      <alignment horizontal="center" vertical="top"/>
    </xf>
    <xf numFmtId="49" fontId="1" fillId="6" borderId="45" xfId="0" applyNumberFormat="1" applyFont="1" applyFill="1" applyBorder="1" applyAlignment="1">
      <alignment horizontal="center" vertical="top"/>
    </xf>
    <xf numFmtId="49" fontId="1" fillId="6" borderId="31" xfId="0" applyNumberFormat="1" applyFont="1" applyFill="1" applyBorder="1" applyAlignment="1">
      <alignment horizontal="center" vertical="top"/>
    </xf>
    <xf numFmtId="49" fontId="1" fillId="6" borderId="50" xfId="0" applyNumberFormat="1" applyFont="1" applyFill="1" applyBorder="1" applyAlignment="1">
      <alignment horizontal="center" vertical="top"/>
    </xf>
    <xf numFmtId="164" fontId="7" fillId="6" borderId="48" xfId="0" applyNumberFormat="1" applyFont="1" applyFill="1" applyBorder="1" applyAlignment="1">
      <alignment horizontal="center" vertical="top"/>
    </xf>
    <xf numFmtId="0" fontId="1" fillId="6" borderId="60" xfId="0" applyFont="1" applyFill="1" applyBorder="1" applyAlignment="1">
      <alignment vertical="center" wrapText="1"/>
    </xf>
    <xf numFmtId="164" fontId="1" fillId="6" borderId="115" xfId="0" applyNumberFormat="1" applyFont="1" applyFill="1" applyBorder="1" applyAlignment="1">
      <alignment horizontal="center" vertical="top"/>
    </xf>
    <xf numFmtId="3" fontId="1" fillId="6" borderId="29" xfId="0" applyNumberFormat="1" applyFont="1" applyFill="1" applyBorder="1" applyAlignment="1">
      <alignment vertical="top" wrapText="1"/>
    </xf>
    <xf numFmtId="3" fontId="1" fillId="6" borderId="27" xfId="0" applyNumberFormat="1" applyFont="1" applyFill="1" applyBorder="1" applyAlignment="1">
      <alignment horizontal="center" vertical="top" wrapText="1"/>
    </xf>
    <xf numFmtId="3" fontId="1" fillId="6" borderId="28" xfId="0" applyNumberFormat="1" applyFont="1" applyFill="1" applyBorder="1" applyAlignment="1">
      <alignment horizontal="center" vertical="top" wrapText="1"/>
    </xf>
    <xf numFmtId="164" fontId="1" fillId="6" borderId="74" xfId="0" applyNumberFormat="1" applyFont="1" applyFill="1" applyBorder="1" applyAlignment="1">
      <alignment horizontal="center" vertical="top"/>
    </xf>
    <xf numFmtId="3" fontId="1" fillId="6" borderId="45" xfId="0" applyNumberFormat="1" applyFont="1" applyFill="1" applyBorder="1" applyAlignment="1">
      <alignment vertical="top"/>
    </xf>
    <xf numFmtId="164" fontId="1" fillId="6" borderId="117" xfId="0" applyNumberFormat="1" applyFont="1" applyFill="1" applyBorder="1" applyAlignment="1">
      <alignment horizontal="center" vertical="top"/>
    </xf>
    <xf numFmtId="3" fontId="1" fillId="6" borderId="92" xfId="0" applyNumberFormat="1" applyFont="1" applyFill="1" applyBorder="1" applyAlignment="1">
      <alignment horizontal="left" vertical="top" wrapText="1"/>
    </xf>
    <xf numFmtId="3" fontId="1" fillId="6" borderId="101" xfId="0" applyNumberFormat="1" applyFont="1" applyFill="1" applyBorder="1" applyAlignment="1">
      <alignment horizontal="center" vertical="top" wrapText="1"/>
    </xf>
    <xf numFmtId="164" fontId="1" fillId="6" borderId="28" xfId="0" applyNumberFormat="1" applyFont="1" applyFill="1" applyBorder="1" applyAlignment="1">
      <alignment horizontal="center" vertical="top"/>
    </xf>
    <xf numFmtId="164" fontId="1" fillId="6" borderId="37" xfId="0" applyNumberFormat="1" applyFont="1" applyFill="1" applyBorder="1" applyAlignment="1">
      <alignment horizontal="center" vertical="top"/>
    </xf>
    <xf numFmtId="3" fontId="1" fillId="6" borderId="17" xfId="0" applyNumberFormat="1" applyFont="1" applyFill="1" applyBorder="1" applyAlignment="1">
      <alignment horizontal="center" vertical="top" wrapText="1"/>
    </xf>
    <xf numFmtId="0" fontId="1" fillId="6" borderId="33" xfId="0" applyNumberFormat="1" applyFont="1" applyFill="1" applyBorder="1" applyAlignment="1">
      <alignment horizontal="center" vertical="top" wrapText="1"/>
    </xf>
    <xf numFmtId="3" fontId="1" fillId="6" borderId="93" xfId="0" applyNumberFormat="1" applyFont="1" applyFill="1" applyBorder="1" applyAlignment="1">
      <alignment horizontal="center" vertical="top" wrapText="1"/>
    </xf>
    <xf numFmtId="3" fontId="1" fillId="6" borderId="36" xfId="0" applyNumberFormat="1" applyFont="1" applyFill="1" applyBorder="1" applyAlignment="1">
      <alignment horizontal="center" vertical="top" wrapText="1"/>
    </xf>
    <xf numFmtId="3" fontId="1" fillId="6" borderId="32" xfId="0" applyNumberFormat="1" applyFont="1" applyFill="1" applyBorder="1" applyAlignment="1">
      <alignment horizontal="center" vertical="top" wrapText="1"/>
    </xf>
    <xf numFmtId="3" fontId="1" fillId="6" borderId="16" xfId="0" applyNumberFormat="1" applyFont="1" applyFill="1" applyBorder="1" applyAlignment="1">
      <alignment horizontal="center" vertical="top" wrapText="1"/>
    </xf>
    <xf numFmtId="3" fontId="1" fillId="6" borderId="60" xfId="0" applyNumberFormat="1" applyFont="1" applyFill="1" applyBorder="1" applyAlignment="1">
      <alignment horizontal="center" vertical="top" wrapText="1"/>
    </xf>
    <xf numFmtId="164" fontId="1" fillId="6" borderId="60" xfId="0" applyNumberFormat="1" applyFont="1" applyFill="1" applyBorder="1" applyAlignment="1">
      <alignment horizontal="center" vertical="top"/>
    </xf>
    <xf numFmtId="164" fontId="1" fillId="6" borderId="66" xfId="0" applyNumberFormat="1" applyFont="1" applyFill="1" applyBorder="1" applyAlignment="1">
      <alignment horizontal="center" vertical="top"/>
    </xf>
    <xf numFmtId="49" fontId="2" fillId="6" borderId="10" xfId="0" applyNumberFormat="1" applyFont="1" applyFill="1" applyBorder="1" applyAlignment="1">
      <alignment horizontal="center" vertical="top"/>
    </xf>
    <xf numFmtId="3" fontId="1" fillId="6" borderId="34" xfId="0" applyNumberFormat="1" applyFont="1" applyFill="1" applyBorder="1" applyAlignment="1">
      <alignment horizontal="left" vertical="top" wrapText="1"/>
    </xf>
    <xf numFmtId="3" fontId="2" fillId="6" borderId="28" xfId="0" applyNumberFormat="1" applyFont="1" applyFill="1" applyBorder="1" applyAlignment="1">
      <alignment horizontal="center" vertical="top" wrapText="1"/>
    </xf>
    <xf numFmtId="164" fontId="1" fillId="6" borderId="114" xfId="0" applyNumberFormat="1" applyFont="1" applyFill="1" applyBorder="1" applyAlignment="1">
      <alignment horizontal="left" vertical="top" wrapText="1"/>
    </xf>
    <xf numFmtId="49" fontId="2" fillId="4" borderId="9" xfId="0" applyNumberFormat="1" applyFont="1" applyFill="1" applyBorder="1" applyAlignment="1">
      <alignment horizontal="center" vertical="top"/>
    </xf>
    <xf numFmtId="3" fontId="2" fillId="5" borderId="10" xfId="0" applyNumberFormat="1" applyFont="1" applyFill="1" applyBorder="1" applyAlignment="1">
      <alignment horizontal="center" vertical="top"/>
    </xf>
    <xf numFmtId="3" fontId="1" fillId="6" borderId="10" xfId="0" applyNumberFormat="1" applyFont="1" applyFill="1" applyBorder="1" applyAlignment="1">
      <alignment vertical="top" wrapText="1"/>
    </xf>
    <xf numFmtId="164" fontId="1" fillId="6" borderId="44" xfId="0" applyNumberFormat="1" applyFont="1" applyFill="1" applyBorder="1" applyAlignment="1">
      <alignment horizontal="center" vertical="top"/>
    </xf>
    <xf numFmtId="164" fontId="1" fillId="6" borderId="66" xfId="0" applyNumberFormat="1" applyFont="1" applyFill="1" applyBorder="1" applyAlignment="1">
      <alignment horizontal="center" vertical="top"/>
    </xf>
    <xf numFmtId="166" fontId="1" fillId="9" borderId="60" xfId="0" applyNumberFormat="1" applyFont="1" applyFill="1" applyBorder="1" applyAlignment="1">
      <alignment horizontal="center" vertical="top"/>
    </xf>
    <xf numFmtId="164" fontId="2" fillId="6" borderId="34" xfId="0" applyNumberFormat="1" applyFont="1" applyFill="1" applyBorder="1" applyAlignment="1">
      <alignment horizontal="center" vertical="center"/>
    </xf>
    <xf numFmtId="0" fontId="1" fillId="6" borderId="60" xfId="0" applyFont="1" applyFill="1" applyBorder="1" applyAlignment="1">
      <alignment horizontal="left" vertical="top" wrapText="1"/>
    </xf>
    <xf numFmtId="0" fontId="1" fillId="9" borderId="92" xfId="0" applyFont="1" applyFill="1" applyBorder="1" applyAlignment="1">
      <alignment horizontal="center" vertical="top" wrapText="1"/>
    </xf>
    <xf numFmtId="166" fontId="1" fillId="6" borderId="90" xfId="0" applyNumberFormat="1" applyFont="1" applyFill="1" applyBorder="1" applyAlignment="1">
      <alignment horizontal="center" vertical="top"/>
    </xf>
    <xf numFmtId="164" fontId="1" fillId="6" borderId="51" xfId="0" applyNumberFormat="1" applyFont="1" applyFill="1" applyBorder="1" applyAlignment="1">
      <alignment horizontal="center" vertical="top"/>
    </xf>
    <xf numFmtId="164" fontId="1" fillId="6" borderId="84" xfId="0" applyNumberFormat="1" applyFont="1" applyFill="1" applyBorder="1" applyAlignment="1">
      <alignment horizontal="center" vertical="top"/>
    </xf>
    <xf numFmtId="164" fontId="2" fillId="6" borderId="99" xfId="0" applyNumberFormat="1" applyFont="1" applyFill="1" applyBorder="1" applyAlignment="1">
      <alignment horizontal="center" vertical="center"/>
    </xf>
    <xf numFmtId="164" fontId="2" fillId="6" borderId="97" xfId="0" applyNumberFormat="1" applyFont="1" applyFill="1" applyBorder="1" applyAlignment="1">
      <alignment horizontal="center" vertical="center"/>
    </xf>
    <xf numFmtId="0" fontId="1" fillId="6" borderId="90" xfId="0" applyFont="1" applyFill="1" applyBorder="1" applyAlignment="1">
      <alignment horizontal="left" vertical="top" wrapText="1"/>
    </xf>
    <xf numFmtId="3" fontId="1" fillId="6" borderId="84" xfId="0" applyNumberFormat="1" applyFont="1" applyFill="1" applyBorder="1" applyAlignment="1">
      <alignment horizontal="center" vertical="top"/>
    </xf>
    <xf numFmtId="3" fontId="1" fillId="6" borderId="99" xfId="0" applyNumberFormat="1" applyFont="1" applyFill="1" applyBorder="1" applyAlignment="1">
      <alignment horizontal="center" vertical="top"/>
    </xf>
    <xf numFmtId="3" fontId="1" fillId="6" borderId="110" xfId="0" applyNumberFormat="1" applyFont="1" applyFill="1" applyBorder="1" applyAlignment="1">
      <alignment horizontal="center" vertical="top"/>
    </xf>
    <xf numFmtId="0" fontId="1" fillId="6" borderId="60" xfId="0" applyFont="1" applyFill="1" applyBorder="1" applyAlignment="1">
      <alignment horizontal="center" vertical="center" wrapText="1"/>
    </xf>
    <xf numFmtId="164" fontId="2" fillId="6" borderId="93" xfId="0" applyNumberFormat="1" applyFont="1" applyFill="1" applyBorder="1" applyAlignment="1">
      <alignment horizontal="center" vertical="center"/>
    </xf>
    <xf numFmtId="3" fontId="1" fillId="6" borderId="79" xfId="0" applyNumberFormat="1" applyFont="1" applyFill="1" applyBorder="1" applyAlignment="1">
      <alignment vertical="top" wrapText="1"/>
    </xf>
    <xf numFmtId="164" fontId="1" fillId="6" borderId="0" xfId="0" applyNumberFormat="1" applyFont="1" applyFill="1" applyBorder="1" applyAlignment="1">
      <alignment horizontal="center" vertical="top"/>
    </xf>
    <xf numFmtId="0" fontId="1" fillId="6" borderId="60" xfId="0" applyFont="1" applyFill="1" applyBorder="1" applyAlignment="1">
      <alignment vertical="top" wrapText="1"/>
    </xf>
    <xf numFmtId="3" fontId="1" fillId="6" borderId="44" xfId="0" applyNumberFormat="1" applyFont="1" applyFill="1" applyBorder="1" applyAlignment="1">
      <alignment vertical="top" wrapText="1"/>
    </xf>
    <xf numFmtId="3" fontId="1" fillId="6" borderId="92" xfId="0" applyNumberFormat="1" applyFont="1" applyFill="1" applyBorder="1" applyAlignment="1">
      <alignment vertical="top" wrapText="1"/>
    </xf>
    <xf numFmtId="49" fontId="1" fillId="6" borderId="90" xfId="0" applyNumberFormat="1" applyFont="1" applyFill="1" applyBorder="1" applyAlignment="1">
      <alignment horizontal="center" vertical="top" wrapText="1"/>
    </xf>
    <xf numFmtId="0" fontId="1" fillId="6" borderId="84" xfId="0" applyNumberFormat="1" applyFont="1" applyFill="1" applyBorder="1" applyAlignment="1">
      <alignment horizontal="center" vertical="top" wrapText="1"/>
    </xf>
    <xf numFmtId="0" fontId="1" fillId="6" borderId="96" xfId="0" applyNumberFormat="1" applyFont="1" applyFill="1" applyBorder="1" applyAlignment="1">
      <alignment horizontal="center" vertical="top" wrapText="1"/>
    </xf>
    <xf numFmtId="0" fontId="1" fillId="6" borderId="110" xfId="0" applyNumberFormat="1" applyFont="1" applyFill="1" applyBorder="1" applyAlignment="1">
      <alignment horizontal="center" vertical="top" wrapText="1"/>
    </xf>
    <xf numFmtId="164" fontId="1" fillId="6" borderId="85" xfId="0" applyNumberFormat="1" applyFont="1" applyFill="1" applyBorder="1" applyAlignment="1">
      <alignment horizontal="center" vertical="top"/>
    </xf>
    <xf numFmtId="3" fontId="1" fillId="6" borderId="35" xfId="0" applyNumberFormat="1" applyFont="1" applyFill="1" applyBorder="1" applyAlignment="1">
      <alignment horizontal="center" vertical="top"/>
    </xf>
    <xf numFmtId="3" fontId="1" fillId="6" borderId="36" xfId="0" applyNumberFormat="1" applyFont="1" applyFill="1" applyBorder="1" applyAlignment="1">
      <alignment vertical="top"/>
    </xf>
    <xf numFmtId="164" fontId="11" fillId="0" borderId="0" xfId="0" applyNumberFormat="1" applyFont="1" applyAlignment="1">
      <alignment horizontal="right"/>
    </xf>
    <xf numFmtId="166" fontId="11" fillId="0" borderId="0" xfId="0" applyNumberFormat="1" applyFont="1"/>
    <xf numFmtId="3" fontId="1" fillId="6" borderId="60" xfId="0" applyNumberFormat="1" applyFont="1" applyFill="1" applyBorder="1" applyAlignment="1">
      <alignment horizontal="center" vertical="top" wrapText="1"/>
    </xf>
    <xf numFmtId="0" fontId="2" fillId="6" borderId="31" xfId="0" applyFont="1" applyFill="1" applyBorder="1" applyAlignment="1">
      <alignment horizontal="center" vertical="top" wrapText="1"/>
    </xf>
    <xf numFmtId="3" fontId="1" fillId="6" borderId="33" xfId="0" applyNumberFormat="1" applyFont="1" applyFill="1" applyBorder="1" applyAlignment="1">
      <alignment horizontal="center" vertical="top" wrapText="1"/>
    </xf>
    <xf numFmtId="3" fontId="1" fillId="6" borderId="31" xfId="0" applyNumberFormat="1" applyFont="1" applyFill="1" applyBorder="1" applyAlignment="1">
      <alignment horizontal="center" vertical="top" wrapText="1"/>
    </xf>
    <xf numFmtId="3" fontId="1" fillId="6" borderId="16" xfId="0" applyNumberFormat="1" applyFont="1" applyFill="1" applyBorder="1" applyAlignment="1">
      <alignment horizontal="center" vertical="top" wrapText="1"/>
    </xf>
    <xf numFmtId="3" fontId="1" fillId="6" borderId="32" xfId="0" applyNumberFormat="1" applyFont="1" applyFill="1" applyBorder="1" applyAlignment="1">
      <alignment horizontal="center" vertical="top" wrapText="1"/>
    </xf>
    <xf numFmtId="49" fontId="2" fillId="6" borderId="33" xfId="0" applyNumberFormat="1" applyFont="1" applyFill="1" applyBorder="1" applyAlignment="1">
      <alignment horizontal="center" vertical="top"/>
    </xf>
    <xf numFmtId="49" fontId="2" fillId="4" borderId="9" xfId="0" applyNumberFormat="1" applyFont="1" applyFill="1" applyBorder="1" applyAlignment="1">
      <alignment horizontal="center" vertical="top"/>
    </xf>
    <xf numFmtId="3" fontId="2" fillId="5" borderId="10" xfId="0" applyNumberFormat="1" applyFont="1" applyFill="1" applyBorder="1" applyAlignment="1">
      <alignment horizontal="center" vertical="top"/>
    </xf>
    <xf numFmtId="3" fontId="1" fillId="6" borderId="36" xfId="0" applyNumberFormat="1" applyFont="1" applyFill="1" applyBorder="1" applyAlignment="1">
      <alignment horizontal="center" vertical="top" wrapText="1"/>
    </xf>
    <xf numFmtId="3" fontId="2" fillId="6" borderId="33" xfId="0" applyNumberFormat="1" applyFont="1" applyFill="1" applyBorder="1" applyAlignment="1">
      <alignment horizontal="center" vertical="top" wrapText="1"/>
    </xf>
    <xf numFmtId="49" fontId="2" fillId="6" borderId="10" xfId="0" applyNumberFormat="1" applyFont="1" applyFill="1" applyBorder="1" applyAlignment="1">
      <alignment horizontal="center" vertical="top"/>
    </xf>
    <xf numFmtId="3" fontId="1" fillId="6" borderId="60" xfId="0" applyNumberFormat="1" applyFont="1" applyFill="1" applyBorder="1" applyAlignment="1">
      <alignment horizontal="center" vertical="top" wrapText="1"/>
    </xf>
    <xf numFmtId="3" fontId="1" fillId="6" borderId="44" xfId="0" applyNumberFormat="1" applyFont="1" applyFill="1" applyBorder="1" applyAlignment="1">
      <alignment horizontal="center" vertical="top" wrapText="1"/>
    </xf>
    <xf numFmtId="164" fontId="1" fillId="6" borderId="60" xfId="0" applyNumberFormat="1" applyFont="1" applyFill="1" applyBorder="1" applyAlignment="1">
      <alignment horizontal="center" vertical="top"/>
    </xf>
    <xf numFmtId="164" fontId="1" fillId="6" borderId="44" xfId="0" applyNumberFormat="1" applyFont="1" applyFill="1" applyBorder="1" applyAlignment="1">
      <alignment horizontal="center" vertical="top"/>
    </xf>
    <xf numFmtId="164" fontId="1" fillId="6" borderId="66" xfId="0" applyNumberFormat="1" applyFont="1" applyFill="1" applyBorder="1" applyAlignment="1">
      <alignment horizontal="center" vertical="top"/>
    </xf>
    <xf numFmtId="0" fontId="1" fillId="6" borderId="12" xfId="0" applyFont="1" applyFill="1" applyBorder="1" applyAlignment="1">
      <alignment horizontal="left" vertical="top" wrapText="1"/>
    </xf>
    <xf numFmtId="164" fontId="1" fillId="6" borderId="114" xfId="0" applyNumberFormat="1" applyFont="1" applyFill="1" applyBorder="1" applyAlignment="1">
      <alignment horizontal="left" vertical="top" wrapText="1"/>
    </xf>
    <xf numFmtId="3" fontId="17" fillId="6" borderId="11" xfId="0" applyNumberFormat="1" applyFont="1" applyFill="1" applyBorder="1" applyAlignment="1">
      <alignment horizontal="center" vertical="top" wrapText="1"/>
    </xf>
    <xf numFmtId="3" fontId="1" fillId="6" borderId="96" xfId="0" applyNumberFormat="1" applyFont="1" applyFill="1" applyBorder="1" applyAlignment="1">
      <alignment horizontal="center" vertical="top"/>
    </xf>
    <xf numFmtId="0" fontId="1" fillId="6" borderId="110" xfId="0" applyFont="1" applyFill="1" applyBorder="1" applyAlignment="1">
      <alignment horizontal="center" vertical="top"/>
    </xf>
    <xf numFmtId="164" fontId="1" fillId="0" borderId="0" xfId="0" applyNumberFormat="1" applyFont="1" applyAlignment="1">
      <alignment horizontal="center" vertical="top"/>
    </xf>
    <xf numFmtId="3" fontId="6" fillId="4" borderId="9" xfId="0" applyNumberFormat="1" applyFont="1" applyFill="1" applyBorder="1" applyAlignment="1">
      <alignment vertical="top"/>
    </xf>
    <xf numFmtId="3" fontId="6" fillId="4" borderId="19" xfId="0" applyNumberFormat="1" applyFont="1" applyFill="1" applyBorder="1" applyAlignment="1">
      <alignment vertical="top"/>
    </xf>
    <xf numFmtId="3" fontId="6" fillId="5" borderId="10" xfId="0" applyNumberFormat="1" applyFont="1" applyFill="1" applyBorder="1" applyAlignment="1">
      <alignment vertical="top"/>
    </xf>
    <xf numFmtId="3" fontId="6" fillId="5" borderId="20" xfId="0" applyNumberFormat="1" applyFont="1" applyFill="1" applyBorder="1" applyAlignment="1">
      <alignment vertical="top"/>
    </xf>
    <xf numFmtId="3" fontId="6" fillId="8" borderId="10" xfId="0" applyNumberFormat="1" applyFont="1" applyFill="1" applyBorder="1" applyAlignment="1">
      <alignment vertical="top"/>
    </xf>
    <xf numFmtId="3" fontId="6" fillId="8" borderId="20" xfId="0" applyNumberFormat="1" applyFont="1" applyFill="1" applyBorder="1" applyAlignment="1">
      <alignment vertical="top"/>
    </xf>
    <xf numFmtId="49" fontId="2" fillId="6" borderId="33" xfId="0" applyNumberFormat="1" applyFont="1" applyFill="1" applyBorder="1" applyAlignment="1">
      <alignment horizontal="left" vertical="top" wrapText="1"/>
    </xf>
    <xf numFmtId="3" fontId="1" fillId="0" borderId="85" xfId="0" applyNumberFormat="1" applyFont="1" applyBorder="1" applyAlignment="1">
      <alignment vertical="top"/>
    </xf>
    <xf numFmtId="164" fontId="1" fillId="0" borderId="67" xfId="0" applyNumberFormat="1" applyFont="1" applyBorder="1" applyAlignment="1">
      <alignment horizontal="center" vertical="top"/>
    </xf>
    <xf numFmtId="164" fontId="1" fillId="6" borderId="14" xfId="0" applyNumberFormat="1" applyFont="1" applyFill="1" applyBorder="1" applyAlignment="1">
      <alignment horizontal="left" vertical="top" wrapText="1"/>
    </xf>
    <xf numFmtId="164" fontId="1" fillId="6" borderId="44" xfId="0" applyNumberFormat="1" applyFont="1" applyFill="1" applyBorder="1" applyAlignment="1">
      <alignment horizontal="left" vertical="top" wrapText="1"/>
    </xf>
    <xf numFmtId="3" fontId="2" fillId="0" borderId="31" xfId="0" applyNumberFormat="1" applyFont="1" applyBorder="1" applyAlignment="1">
      <alignment horizontal="center" vertical="top"/>
    </xf>
    <xf numFmtId="3" fontId="19" fillId="6" borderId="66" xfId="0" applyNumberFormat="1" applyFont="1" applyFill="1" applyBorder="1" applyAlignment="1">
      <alignment horizontal="center" vertical="top"/>
    </xf>
    <xf numFmtId="3" fontId="19" fillId="6" borderId="110" xfId="0" applyNumberFormat="1" applyFont="1" applyFill="1" applyBorder="1" applyAlignment="1">
      <alignment horizontal="center" vertical="top"/>
    </xf>
    <xf numFmtId="164" fontId="1" fillId="0" borderId="13" xfId="0" applyNumberFormat="1" applyFont="1" applyBorder="1" applyAlignment="1">
      <alignment horizontal="center" vertical="top"/>
    </xf>
    <xf numFmtId="3" fontId="1" fillId="6" borderId="65" xfId="0" applyNumberFormat="1" applyFont="1" applyFill="1" applyBorder="1" applyAlignment="1">
      <alignment vertical="top" wrapText="1"/>
    </xf>
    <xf numFmtId="164" fontId="1" fillId="6" borderId="96" xfId="0" applyNumberFormat="1" applyFont="1" applyFill="1" applyBorder="1" applyAlignment="1">
      <alignment horizontal="center" vertical="top" wrapText="1"/>
    </xf>
    <xf numFmtId="164" fontId="1" fillId="0" borderId="110" xfId="0" applyNumberFormat="1" applyFont="1" applyBorder="1" applyAlignment="1">
      <alignment horizontal="center" vertical="top"/>
    </xf>
    <xf numFmtId="3" fontId="1" fillId="6" borderId="66" xfId="0" applyNumberFormat="1" applyFont="1" applyFill="1" applyBorder="1" applyAlignment="1">
      <alignment vertical="top" wrapText="1"/>
    </xf>
    <xf numFmtId="3" fontId="1" fillId="6" borderId="66" xfId="0" applyNumberFormat="1" applyFont="1" applyFill="1" applyBorder="1" applyAlignment="1">
      <alignment vertical="top"/>
    </xf>
    <xf numFmtId="3" fontId="1" fillId="6" borderId="85" xfId="0" applyNumberFormat="1" applyFont="1" applyFill="1" applyBorder="1" applyAlignment="1">
      <alignment vertical="top"/>
    </xf>
    <xf numFmtId="164" fontId="1" fillId="6" borderId="0" xfId="0" applyNumberFormat="1" applyFont="1" applyFill="1" applyBorder="1" applyAlignment="1">
      <alignment vertical="top" wrapText="1"/>
    </xf>
    <xf numFmtId="164" fontId="1" fillId="6" borderId="66" xfId="0" applyNumberFormat="1" applyFont="1" applyFill="1" applyBorder="1" applyAlignment="1">
      <alignment vertical="top" wrapText="1"/>
    </xf>
    <xf numFmtId="3" fontId="1" fillId="6" borderId="71" xfId="0" applyNumberFormat="1" applyFont="1" applyFill="1" applyBorder="1" applyAlignment="1">
      <alignment horizontal="center" vertical="top" wrapText="1"/>
    </xf>
    <xf numFmtId="3" fontId="1" fillId="0" borderId="99" xfId="0" applyNumberFormat="1" applyFont="1" applyBorder="1" applyAlignment="1">
      <alignment horizontal="center" vertical="top" wrapText="1"/>
    </xf>
    <xf numFmtId="164" fontId="1" fillId="0" borderId="33" xfId="0" applyNumberFormat="1" applyFont="1" applyBorder="1" applyAlignment="1">
      <alignment horizontal="center" vertical="top"/>
    </xf>
    <xf numFmtId="164" fontId="1" fillId="0" borderId="65" xfId="0" applyNumberFormat="1" applyFont="1" applyBorder="1" applyAlignment="1">
      <alignment horizontal="center" vertical="top"/>
    </xf>
    <xf numFmtId="3" fontId="1" fillId="0" borderId="96" xfId="0" applyNumberFormat="1" applyFont="1" applyBorder="1" applyAlignment="1">
      <alignment vertical="top"/>
    </xf>
    <xf numFmtId="164" fontId="1" fillId="6" borderId="91" xfId="0" applyNumberFormat="1" applyFont="1" applyFill="1" applyBorder="1" applyAlignment="1">
      <alignment horizontal="center" vertical="top" wrapText="1"/>
    </xf>
    <xf numFmtId="3" fontId="1" fillId="6" borderId="92" xfId="0" applyNumberFormat="1" applyFont="1" applyFill="1" applyBorder="1" applyAlignment="1">
      <alignment vertical="top"/>
    </xf>
    <xf numFmtId="3" fontId="1" fillId="6" borderId="91" xfId="0" applyNumberFormat="1" applyFont="1" applyFill="1" applyBorder="1" applyAlignment="1">
      <alignment horizontal="center" vertical="top"/>
    </xf>
    <xf numFmtId="164" fontId="1" fillId="6" borderId="99" xfId="0" applyNumberFormat="1" applyFont="1" applyFill="1" applyBorder="1" applyAlignment="1">
      <alignment horizontal="center" vertical="center"/>
    </xf>
    <xf numFmtId="0" fontId="16" fillId="6" borderId="36" xfId="0" applyFont="1" applyFill="1" applyBorder="1" applyAlignment="1">
      <alignment horizontal="center" vertical="top" wrapText="1"/>
    </xf>
    <xf numFmtId="3" fontId="1" fillId="6" borderId="85" xfId="0" applyNumberFormat="1" applyFont="1" applyFill="1" applyBorder="1" applyAlignment="1">
      <alignment horizontal="center" vertical="top"/>
    </xf>
    <xf numFmtId="0" fontId="1" fillId="6" borderId="16" xfId="0" applyFont="1" applyFill="1" applyBorder="1" applyAlignment="1">
      <alignment horizontal="center" vertical="top" wrapText="1"/>
    </xf>
    <xf numFmtId="0" fontId="1" fillId="6" borderId="32" xfId="0" applyFont="1" applyFill="1" applyBorder="1" applyAlignment="1">
      <alignment horizontal="center" vertical="top" wrapText="1"/>
    </xf>
    <xf numFmtId="0" fontId="1" fillId="6" borderId="11" xfId="0" applyFont="1" applyFill="1" applyBorder="1" applyAlignment="1">
      <alignment horizontal="center" vertical="top" wrapText="1"/>
    </xf>
    <xf numFmtId="0" fontId="1" fillId="6" borderId="36" xfId="0" applyFont="1" applyFill="1" applyBorder="1" applyAlignment="1">
      <alignment horizontal="center" vertical="top" wrapText="1"/>
    </xf>
    <xf numFmtId="3" fontId="1" fillId="0" borderId="11" xfId="0" applyNumberFormat="1" applyFont="1" applyBorder="1" applyAlignment="1">
      <alignment vertical="top"/>
    </xf>
    <xf numFmtId="3" fontId="1" fillId="6" borderId="16" xfId="0" applyNumberFormat="1" applyFont="1" applyFill="1" applyBorder="1" applyAlignment="1">
      <alignment horizontal="center" vertical="top"/>
    </xf>
    <xf numFmtId="3" fontId="1" fillId="6" borderId="11" xfId="0" applyNumberFormat="1" applyFont="1" applyFill="1" applyBorder="1" applyAlignment="1">
      <alignment horizontal="center" vertical="top" wrapText="1"/>
    </xf>
    <xf numFmtId="3" fontId="2" fillId="5" borderId="10" xfId="0" applyNumberFormat="1" applyFont="1" applyFill="1" applyBorder="1" applyAlignment="1">
      <alignment horizontal="center" vertical="top"/>
    </xf>
    <xf numFmtId="0" fontId="1" fillId="6" borderId="11" xfId="0" applyFont="1" applyFill="1" applyBorder="1" applyAlignment="1">
      <alignment horizontal="left" vertical="top" wrapText="1"/>
    </xf>
    <xf numFmtId="0" fontId="1" fillId="6" borderId="89" xfId="0" applyNumberFormat="1" applyFont="1" applyFill="1" applyBorder="1" applyAlignment="1">
      <alignment horizontal="center" vertical="top" wrapText="1"/>
    </xf>
    <xf numFmtId="0" fontId="1" fillId="6" borderId="80" xfId="0" applyNumberFormat="1" applyFont="1" applyFill="1" applyBorder="1" applyAlignment="1">
      <alignment horizontal="center" vertical="top" wrapText="1"/>
    </xf>
    <xf numFmtId="3" fontId="1" fillId="6" borderId="32" xfId="0" applyNumberFormat="1" applyFont="1" applyFill="1" applyBorder="1" applyAlignment="1">
      <alignment vertical="top"/>
    </xf>
    <xf numFmtId="3" fontId="1" fillId="6" borderId="11" xfId="0" applyNumberFormat="1" applyFont="1" applyFill="1" applyBorder="1" applyAlignment="1">
      <alignment horizontal="center" vertical="top" wrapText="1"/>
    </xf>
    <xf numFmtId="49" fontId="2" fillId="4" borderId="9" xfId="0" applyNumberFormat="1" applyFont="1" applyFill="1" applyBorder="1" applyAlignment="1">
      <alignment horizontal="center" vertical="top"/>
    </xf>
    <xf numFmtId="49" fontId="2" fillId="5" borderId="10" xfId="0" applyNumberFormat="1" applyFont="1" applyFill="1" applyBorder="1" applyAlignment="1">
      <alignment horizontal="center" vertical="top"/>
    </xf>
    <xf numFmtId="3" fontId="1" fillId="6" borderId="36" xfId="0" applyNumberFormat="1" applyFont="1" applyFill="1" applyBorder="1" applyAlignment="1">
      <alignment horizontal="center" vertical="top" wrapText="1"/>
    </xf>
    <xf numFmtId="3" fontId="1" fillId="6" borderId="59" xfId="0" applyNumberFormat="1" applyFont="1" applyFill="1" applyBorder="1" applyAlignment="1">
      <alignment horizontal="left" vertical="top" wrapText="1"/>
    </xf>
    <xf numFmtId="1" fontId="1" fillId="6" borderId="66" xfId="0" applyNumberFormat="1" applyFont="1" applyFill="1" applyBorder="1" applyAlignment="1">
      <alignment horizontal="center" vertical="top"/>
    </xf>
    <xf numFmtId="1" fontId="1" fillId="6" borderId="103" xfId="0" applyNumberFormat="1" applyFont="1" applyFill="1" applyBorder="1" applyAlignment="1">
      <alignment horizontal="center" vertical="top"/>
    </xf>
    <xf numFmtId="1" fontId="1" fillId="6" borderId="67" xfId="0" applyNumberFormat="1" applyFont="1" applyFill="1" applyBorder="1" applyAlignment="1">
      <alignment horizontal="center" vertical="top"/>
    </xf>
    <xf numFmtId="1" fontId="1" fillId="6" borderId="74" xfId="0" applyNumberFormat="1" applyFont="1" applyFill="1" applyBorder="1" applyAlignment="1">
      <alignment horizontal="center" vertical="top"/>
    </xf>
    <xf numFmtId="3" fontId="1" fillId="6" borderId="89" xfId="0" applyNumberFormat="1" applyFont="1" applyFill="1" applyBorder="1" applyAlignment="1">
      <alignment horizontal="left" vertical="top" wrapText="1"/>
    </xf>
    <xf numFmtId="3" fontId="1" fillId="6" borderId="71" xfId="0" applyNumberFormat="1" applyFont="1" applyFill="1" applyBorder="1" applyAlignment="1">
      <alignment horizontal="center" vertical="top"/>
    </xf>
    <xf numFmtId="3" fontId="1" fillId="6" borderId="111" xfId="0" applyNumberFormat="1" applyFont="1" applyFill="1" applyBorder="1" applyAlignment="1">
      <alignment horizontal="center" vertical="top"/>
    </xf>
    <xf numFmtId="3" fontId="1" fillId="6" borderId="83" xfId="0" applyNumberFormat="1" applyFont="1" applyFill="1" applyBorder="1" applyAlignment="1">
      <alignment horizontal="center" vertical="top"/>
    </xf>
    <xf numFmtId="3" fontId="1" fillId="6" borderId="97" xfId="0" applyNumberFormat="1" applyFont="1" applyFill="1" applyBorder="1" applyAlignment="1">
      <alignment horizontal="center" vertical="top"/>
    </xf>
    <xf numFmtId="0" fontId="1" fillId="6" borderId="36" xfId="0" applyFont="1" applyFill="1" applyBorder="1" applyAlignment="1">
      <alignment horizontal="center" vertical="top" wrapText="1"/>
    </xf>
    <xf numFmtId="164" fontId="7" fillId="6" borderId="14" xfId="0" applyNumberFormat="1" applyFont="1" applyFill="1" applyBorder="1" applyAlignment="1">
      <alignment horizontal="center" vertical="top"/>
    </xf>
    <xf numFmtId="0" fontId="1" fillId="6" borderId="90" xfId="0" applyFont="1" applyFill="1" applyBorder="1" applyAlignment="1">
      <alignment vertical="top" wrapText="1"/>
    </xf>
    <xf numFmtId="0" fontId="1" fillId="6" borderId="92" xfId="0" applyNumberFormat="1" applyFont="1" applyFill="1" applyBorder="1" applyAlignment="1">
      <alignment horizontal="center" vertical="top" wrapText="1"/>
    </xf>
    <xf numFmtId="3" fontId="1" fillId="6" borderId="16" xfId="0" applyNumberFormat="1" applyFont="1" applyFill="1" applyBorder="1" applyAlignment="1">
      <alignment horizontal="center" vertical="top" wrapText="1"/>
    </xf>
    <xf numFmtId="3" fontId="2" fillId="5" borderId="10" xfId="0" applyNumberFormat="1" applyFont="1" applyFill="1" applyBorder="1" applyAlignment="1">
      <alignment horizontal="center" vertical="top"/>
    </xf>
    <xf numFmtId="3" fontId="1" fillId="6" borderId="118" xfId="0" applyNumberFormat="1" applyFont="1" applyFill="1" applyBorder="1" applyAlignment="1">
      <alignment horizontal="center" vertical="top" wrapText="1"/>
    </xf>
    <xf numFmtId="3" fontId="1" fillId="6" borderId="36" xfId="0" applyNumberFormat="1" applyFont="1" applyFill="1" applyBorder="1" applyAlignment="1">
      <alignment horizontal="center" vertical="top" wrapText="1"/>
    </xf>
    <xf numFmtId="164" fontId="1" fillId="6" borderId="60" xfId="0" applyNumberFormat="1" applyFont="1" applyFill="1" applyBorder="1" applyAlignment="1">
      <alignment horizontal="center" vertical="top"/>
    </xf>
    <xf numFmtId="164" fontId="1" fillId="6" borderId="66" xfId="0" applyNumberFormat="1" applyFont="1" applyFill="1" applyBorder="1" applyAlignment="1">
      <alignment horizontal="center" vertical="top"/>
    </xf>
    <xf numFmtId="0" fontId="1" fillId="6" borderId="12" xfId="0" applyFont="1" applyFill="1" applyBorder="1" applyAlignment="1">
      <alignment vertical="top" wrapText="1"/>
    </xf>
    <xf numFmtId="3" fontId="1" fillId="6" borderId="16" xfId="0" applyNumberFormat="1" applyFont="1" applyFill="1" applyBorder="1" applyAlignment="1">
      <alignment horizontal="center" vertical="top" wrapText="1"/>
    </xf>
    <xf numFmtId="3" fontId="1" fillId="6" borderId="36" xfId="0" applyNumberFormat="1" applyFont="1" applyFill="1" applyBorder="1" applyAlignment="1">
      <alignment horizontal="center" vertical="top" wrapText="1"/>
    </xf>
    <xf numFmtId="166" fontId="24" fillId="6" borderId="0" xfId="0" applyNumberFormat="1" applyFont="1" applyFill="1" applyBorder="1" applyAlignment="1">
      <alignment horizontal="center" vertical="center"/>
    </xf>
    <xf numFmtId="166" fontId="24" fillId="6" borderId="71" xfId="0" applyNumberFormat="1" applyFont="1" applyFill="1" applyBorder="1" applyAlignment="1">
      <alignment horizontal="center" vertical="center"/>
    </xf>
    <xf numFmtId="3" fontId="1" fillId="6" borderId="118" xfId="0" applyNumberFormat="1" applyFont="1" applyFill="1" applyBorder="1" applyAlignment="1">
      <alignment horizontal="left" vertical="top" wrapText="1"/>
    </xf>
    <xf numFmtId="3" fontId="1" fillId="6" borderId="12" xfId="0" applyNumberFormat="1" applyFont="1" applyFill="1" applyBorder="1" applyAlignment="1">
      <alignment vertical="top" wrapText="1"/>
    </xf>
    <xf numFmtId="3" fontId="1" fillId="6" borderId="0" xfId="0" applyNumberFormat="1" applyFont="1" applyFill="1" applyBorder="1" applyAlignment="1">
      <alignment horizontal="center" vertical="top" wrapText="1"/>
    </xf>
    <xf numFmtId="164" fontId="1" fillId="6" borderId="67" xfId="0" applyNumberFormat="1" applyFont="1" applyFill="1" applyBorder="1" applyAlignment="1">
      <alignment horizontal="center" vertical="top" wrapText="1"/>
    </xf>
    <xf numFmtId="0" fontId="1" fillId="6" borderId="89" xfId="0" applyFont="1" applyFill="1" applyBorder="1" applyAlignment="1">
      <alignment vertical="top" wrapText="1"/>
    </xf>
    <xf numFmtId="0" fontId="1" fillId="6" borderId="71" xfId="0" applyNumberFormat="1" applyFont="1" applyFill="1" applyBorder="1" applyAlignment="1">
      <alignment horizontal="center" vertical="top" wrapText="1"/>
    </xf>
    <xf numFmtId="0" fontId="1" fillId="6" borderId="111" xfId="0" applyNumberFormat="1" applyFont="1" applyFill="1" applyBorder="1" applyAlignment="1">
      <alignment horizontal="center" vertical="top" wrapText="1"/>
    </xf>
    <xf numFmtId="3" fontId="1" fillId="6" borderId="0" xfId="0" applyNumberFormat="1" applyFont="1" applyFill="1" applyAlignment="1">
      <alignment vertical="top"/>
    </xf>
    <xf numFmtId="0" fontId="1" fillId="6" borderId="86" xfId="0" applyFont="1" applyFill="1" applyBorder="1" applyAlignment="1">
      <alignment horizontal="center" vertical="top" wrapText="1"/>
    </xf>
    <xf numFmtId="3" fontId="1" fillId="0" borderId="0" xfId="0" applyNumberFormat="1" applyFont="1" applyBorder="1" applyAlignment="1">
      <alignment vertical="top" wrapText="1"/>
    </xf>
    <xf numFmtId="164" fontId="1" fillId="6" borderId="66" xfId="0" applyNumberFormat="1" applyFont="1" applyFill="1" applyBorder="1" applyAlignment="1">
      <alignment horizontal="center" vertical="top" wrapText="1"/>
    </xf>
    <xf numFmtId="3" fontId="1" fillId="6" borderId="79" xfId="0" applyNumberFormat="1" applyFont="1" applyFill="1" applyBorder="1" applyAlignment="1">
      <alignment vertical="top"/>
    </xf>
    <xf numFmtId="164" fontId="1" fillId="6" borderId="33" xfId="0" applyNumberFormat="1" applyFont="1" applyFill="1" applyBorder="1" applyAlignment="1">
      <alignment horizontal="center" vertical="top" wrapText="1"/>
    </xf>
    <xf numFmtId="164" fontId="2" fillId="6" borderId="84" xfId="0" applyNumberFormat="1" applyFont="1" applyFill="1" applyBorder="1" applyAlignment="1">
      <alignment horizontal="center" vertical="center"/>
    </xf>
    <xf numFmtId="3" fontId="1" fillId="6" borderId="16" xfId="0" applyNumberFormat="1" applyFont="1" applyFill="1" applyBorder="1" applyAlignment="1">
      <alignment vertical="top"/>
    </xf>
    <xf numFmtId="3" fontId="1" fillId="0" borderId="32" xfId="0" applyNumberFormat="1" applyFont="1" applyBorder="1" applyAlignment="1">
      <alignment vertical="top"/>
    </xf>
    <xf numFmtId="164" fontId="1" fillId="6" borderId="28" xfId="0" applyNumberFormat="1" applyFont="1" applyFill="1" applyBorder="1" applyAlignment="1">
      <alignment horizontal="center" vertical="top" wrapText="1"/>
    </xf>
    <xf numFmtId="164" fontId="1" fillId="6" borderId="18" xfId="0" applyNumberFormat="1" applyFont="1" applyFill="1" applyBorder="1" applyAlignment="1">
      <alignment horizontal="center" vertical="top" wrapText="1"/>
    </xf>
    <xf numFmtId="3" fontId="1" fillId="6" borderId="44" xfId="0" applyNumberFormat="1" applyFont="1" applyFill="1" applyBorder="1" applyAlignment="1">
      <alignment horizontal="center" vertical="top" wrapText="1"/>
    </xf>
    <xf numFmtId="3" fontId="2" fillId="6" borderId="33" xfId="0" applyNumberFormat="1" applyFont="1" applyFill="1" applyBorder="1" applyAlignment="1">
      <alignment horizontal="center" vertical="top" wrapText="1"/>
    </xf>
    <xf numFmtId="3" fontId="2" fillId="6" borderId="31" xfId="0" applyNumberFormat="1" applyFont="1" applyFill="1" applyBorder="1" applyAlignment="1">
      <alignment horizontal="center" vertical="top" wrapText="1"/>
    </xf>
    <xf numFmtId="3" fontId="2" fillId="5" borderId="10" xfId="0" applyNumberFormat="1" applyFont="1" applyFill="1" applyBorder="1" applyAlignment="1">
      <alignment horizontal="center" vertical="top"/>
    </xf>
    <xf numFmtId="49" fontId="2" fillId="6" borderId="10" xfId="0" applyNumberFormat="1" applyFont="1" applyFill="1" applyBorder="1" applyAlignment="1">
      <alignment horizontal="center" vertical="top"/>
    </xf>
    <xf numFmtId="164" fontId="1" fillId="6" borderId="44" xfId="0" applyNumberFormat="1" applyFont="1" applyFill="1" applyBorder="1" applyAlignment="1">
      <alignment horizontal="center" vertical="top"/>
    </xf>
    <xf numFmtId="164" fontId="1" fillId="6" borderId="83" xfId="0" applyNumberFormat="1" applyFont="1" applyFill="1" applyBorder="1" applyAlignment="1">
      <alignment horizontal="center" vertical="top"/>
    </xf>
    <xf numFmtId="0" fontId="1" fillId="6" borderId="99" xfId="0" applyNumberFormat="1" applyFont="1" applyFill="1" applyBorder="1" applyAlignment="1">
      <alignment horizontal="center" vertical="top" wrapText="1"/>
    </xf>
    <xf numFmtId="0" fontId="1" fillId="6" borderId="13" xfId="0" applyNumberFormat="1" applyFont="1" applyFill="1" applyBorder="1" applyAlignment="1">
      <alignment horizontal="center" vertical="top" wrapText="1"/>
    </xf>
    <xf numFmtId="164" fontId="1" fillId="6" borderId="81" xfId="0" applyNumberFormat="1" applyFont="1" applyFill="1" applyBorder="1" applyAlignment="1">
      <alignment horizontal="center" vertical="top"/>
    </xf>
    <xf numFmtId="3" fontId="22" fillId="6" borderId="9" xfId="0" applyNumberFormat="1" applyFont="1" applyFill="1" applyBorder="1" applyAlignment="1">
      <alignment horizontal="center" vertical="top" wrapText="1"/>
    </xf>
    <xf numFmtId="0" fontId="24" fillId="6" borderId="96" xfId="0" applyFont="1" applyFill="1" applyBorder="1" applyAlignment="1">
      <alignment horizontal="center" vertical="center"/>
    </xf>
    <xf numFmtId="0" fontId="24" fillId="6" borderId="0" xfId="0" applyFont="1" applyFill="1" applyBorder="1" applyAlignment="1">
      <alignment horizontal="center" vertical="center"/>
    </xf>
    <xf numFmtId="3" fontId="1" fillId="6" borderId="33" xfId="0" applyNumberFormat="1" applyFont="1" applyFill="1" applyBorder="1" applyAlignment="1">
      <alignment horizontal="left" vertical="top" wrapText="1"/>
    </xf>
    <xf numFmtId="3" fontId="1" fillId="6" borderId="33" xfId="0" applyNumberFormat="1" applyFont="1" applyFill="1" applyBorder="1" applyAlignment="1">
      <alignment vertical="top" wrapText="1"/>
    </xf>
    <xf numFmtId="3" fontId="1" fillId="6" borderId="60" xfId="0" applyNumberFormat="1" applyFont="1" applyFill="1" applyBorder="1" applyAlignment="1">
      <alignment horizontal="center" vertical="top" wrapText="1"/>
    </xf>
    <xf numFmtId="3" fontId="1" fillId="6" borderId="44" xfId="0" applyNumberFormat="1" applyFont="1" applyFill="1" applyBorder="1" applyAlignment="1">
      <alignment horizontal="center" vertical="top" wrapText="1"/>
    </xf>
    <xf numFmtId="3" fontId="1" fillId="6" borderId="28" xfId="0" applyNumberFormat="1" applyFont="1" applyFill="1" applyBorder="1" applyAlignment="1">
      <alignment horizontal="left" vertical="top" wrapText="1"/>
    </xf>
    <xf numFmtId="3" fontId="1" fillId="6" borderId="86" xfId="0" applyNumberFormat="1" applyFont="1" applyFill="1" applyBorder="1" applyAlignment="1">
      <alignment horizontal="center" vertical="top" wrapText="1"/>
    </xf>
    <xf numFmtId="3" fontId="1" fillId="6" borderId="31" xfId="0" applyNumberFormat="1" applyFont="1" applyFill="1" applyBorder="1" applyAlignment="1">
      <alignment horizontal="left" vertical="top" wrapText="1"/>
    </xf>
    <xf numFmtId="164" fontId="1" fillId="6" borderId="66" xfId="0" applyNumberFormat="1" applyFont="1" applyFill="1" applyBorder="1" applyAlignment="1">
      <alignment horizontal="left" vertical="top" wrapText="1"/>
    </xf>
    <xf numFmtId="3" fontId="1" fillId="6" borderId="44" xfId="0" applyNumberFormat="1" applyFont="1" applyFill="1" applyBorder="1" applyAlignment="1">
      <alignment horizontal="center" vertical="top" wrapText="1"/>
    </xf>
    <xf numFmtId="49" fontId="2" fillId="6" borderId="33" xfId="0" applyNumberFormat="1" applyFont="1" applyFill="1" applyBorder="1" applyAlignment="1">
      <alignment horizontal="center" vertical="top"/>
    </xf>
    <xf numFmtId="49" fontId="2" fillId="6" borderId="10" xfId="0" applyNumberFormat="1" applyFont="1" applyFill="1" applyBorder="1" applyAlignment="1">
      <alignment horizontal="center" vertical="top"/>
    </xf>
    <xf numFmtId="3" fontId="1" fillId="6" borderId="34" xfId="0" applyNumberFormat="1" applyFont="1" applyFill="1" applyBorder="1" applyAlignment="1">
      <alignment horizontal="left" vertical="top" wrapText="1"/>
    </xf>
    <xf numFmtId="3" fontId="1" fillId="6" borderId="11" xfId="0" applyNumberFormat="1" applyFont="1" applyFill="1" applyBorder="1" applyAlignment="1">
      <alignment horizontal="left" vertical="top" wrapText="1"/>
    </xf>
    <xf numFmtId="3" fontId="2" fillId="5" borderId="10" xfId="0" applyNumberFormat="1" applyFont="1" applyFill="1" applyBorder="1" applyAlignment="1">
      <alignment horizontal="center" vertical="top"/>
    </xf>
    <xf numFmtId="3" fontId="1" fillId="6" borderId="36" xfId="0" applyNumberFormat="1" applyFont="1" applyFill="1" applyBorder="1" applyAlignment="1">
      <alignment horizontal="center" vertical="top" wrapText="1"/>
    </xf>
    <xf numFmtId="3" fontId="1" fillId="6" borderId="32" xfId="0" applyNumberFormat="1" applyFont="1" applyFill="1" applyBorder="1" applyAlignment="1">
      <alignment horizontal="center" vertical="top" wrapText="1"/>
    </xf>
    <xf numFmtId="0" fontId="1" fillId="6" borderId="14" xfId="0" applyFont="1" applyFill="1" applyBorder="1" applyAlignment="1">
      <alignment horizontal="left" vertical="top" wrapText="1"/>
    </xf>
    <xf numFmtId="49" fontId="2" fillId="5" borderId="10" xfId="0" applyNumberFormat="1" applyFont="1" applyFill="1" applyBorder="1" applyAlignment="1">
      <alignment horizontal="center" vertical="top"/>
    </xf>
    <xf numFmtId="49" fontId="2" fillId="4" borderId="9" xfId="0" applyNumberFormat="1" applyFont="1" applyFill="1" applyBorder="1" applyAlignment="1">
      <alignment horizontal="center" vertical="top"/>
    </xf>
    <xf numFmtId="164" fontId="1" fillId="6" borderId="44" xfId="0" applyNumberFormat="1" applyFont="1" applyFill="1" applyBorder="1" applyAlignment="1">
      <alignment horizontal="center" vertical="top"/>
    </xf>
    <xf numFmtId="49" fontId="2" fillId="6" borderId="33" xfId="0" applyNumberFormat="1" applyFont="1" applyFill="1" applyBorder="1" applyAlignment="1">
      <alignment horizontal="center" vertical="top"/>
    </xf>
    <xf numFmtId="166" fontId="1" fillId="6" borderId="48" xfId="0" applyNumberFormat="1" applyFont="1" applyFill="1" applyBorder="1" applyAlignment="1">
      <alignment horizontal="center" vertical="top"/>
    </xf>
    <xf numFmtId="164" fontId="2" fillId="6" borderId="32" xfId="0" applyNumberFormat="1" applyFont="1" applyFill="1" applyBorder="1" applyAlignment="1">
      <alignment horizontal="center" vertical="center"/>
    </xf>
    <xf numFmtId="3" fontId="21" fillId="6" borderId="31" xfId="0" applyNumberFormat="1" applyFont="1" applyFill="1" applyBorder="1" applyAlignment="1">
      <alignment horizontal="center" vertical="top"/>
    </xf>
    <xf numFmtId="3" fontId="21" fillId="6" borderId="32" xfId="0" applyNumberFormat="1" applyFont="1" applyFill="1" applyBorder="1" applyAlignment="1">
      <alignment horizontal="center" vertical="top"/>
    </xf>
    <xf numFmtId="3" fontId="21" fillId="6" borderId="13" xfId="0" applyNumberFormat="1" applyFont="1" applyFill="1" applyBorder="1" applyAlignment="1">
      <alignment horizontal="center" vertical="top"/>
    </xf>
    <xf numFmtId="3" fontId="21" fillId="6" borderId="67" xfId="0" applyNumberFormat="1" applyFont="1" applyFill="1" applyBorder="1" applyAlignment="1">
      <alignment horizontal="center" vertical="top"/>
    </xf>
    <xf numFmtId="3" fontId="21" fillId="6" borderId="16" xfId="0" applyNumberFormat="1" applyFont="1" applyFill="1" applyBorder="1" applyAlignment="1">
      <alignment horizontal="center" vertical="top"/>
    </xf>
    <xf numFmtId="3" fontId="18" fillId="0" borderId="0" xfId="0" applyNumberFormat="1" applyFont="1" applyAlignment="1">
      <alignment vertical="top"/>
    </xf>
    <xf numFmtId="3" fontId="14" fillId="0" borderId="0" xfId="0" applyNumberFormat="1" applyFont="1" applyAlignment="1">
      <alignment vertical="top" wrapText="1"/>
    </xf>
    <xf numFmtId="3" fontId="13" fillId="0" borderId="0" xfId="0" applyNumberFormat="1" applyFont="1" applyAlignment="1">
      <alignment vertical="top"/>
    </xf>
    <xf numFmtId="166" fontId="1" fillId="6" borderId="10" xfId="0" applyNumberFormat="1" applyFont="1" applyFill="1" applyBorder="1" applyAlignment="1">
      <alignment horizontal="center" vertical="top"/>
    </xf>
    <xf numFmtId="0" fontId="1" fillId="6" borderId="48" xfId="0" applyFont="1" applyFill="1" applyBorder="1" applyAlignment="1">
      <alignment horizontal="center" vertical="top" wrapText="1"/>
    </xf>
    <xf numFmtId="0" fontId="1" fillId="6" borderId="103" xfId="0" applyFont="1" applyFill="1" applyBorder="1" applyAlignment="1">
      <alignment horizontal="center" vertical="top" wrapText="1"/>
    </xf>
    <xf numFmtId="3" fontId="1" fillId="6" borderId="59" xfId="0" applyNumberFormat="1" applyFont="1" applyFill="1" applyBorder="1" applyAlignment="1">
      <alignment horizontal="center" vertical="center" wrapText="1"/>
    </xf>
    <xf numFmtId="0" fontId="1" fillId="6" borderId="48" xfId="0" applyFont="1" applyFill="1" applyBorder="1" applyAlignment="1">
      <alignment horizontal="center" vertical="center" wrapText="1"/>
    </xf>
    <xf numFmtId="164" fontId="1" fillId="6" borderId="48" xfId="0" applyNumberFormat="1" applyFont="1" applyFill="1" applyBorder="1" applyAlignment="1">
      <alignment horizontal="center" vertical="top" wrapText="1"/>
    </xf>
    <xf numFmtId="3" fontId="1" fillId="6" borderId="93" xfId="0" applyNumberFormat="1" applyFont="1" applyFill="1" applyBorder="1" applyAlignment="1">
      <alignment horizontal="center" vertical="top"/>
    </xf>
    <xf numFmtId="49" fontId="2" fillId="6" borderId="10" xfId="0" applyNumberFormat="1" applyFont="1" applyFill="1" applyBorder="1" applyAlignment="1">
      <alignment horizontal="center" vertical="top"/>
    </xf>
    <xf numFmtId="3" fontId="1" fillId="6" borderId="69" xfId="0" applyNumberFormat="1" applyFont="1" applyFill="1" applyBorder="1" applyAlignment="1">
      <alignment vertical="top" wrapText="1"/>
    </xf>
    <xf numFmtId="3" fontId="1" fillId="6" borderId="63" xfId="0" applyNumberFormat="1" applyFont="1" applyFill="1" applyBorder="1" applyAlignment="1">
      <alignment horizontal="center" vertical="top"/>
    </xf>
    <xf numFmtId="49" fontId="2" fillId="4" borderId="9" xfId="0" applyNumberFormat="1" applyFont="1" applyFill="1" applyBorder="1" applyAlignment="1">
      <alignment horizontal="center" vertical="top"/>
    </xf>
    <xf numFmtId="49" fontId="2" fillId="5" borderId="10" xfId="0" applyNumberFormat="1" applyFont="1" applyFill="1" applyBorder="1" applyAlignment="1">
      <alignment horizontal="center" vertical="top"/>
    </xf>
    <xf numFmtId="49" fontId="2" fillId="8" borderId="10" xfId="0" applyNumberFormat="1" applyFont="1" applyFill="1" applyBorder="1" applyAlignment="1">
      <alignment horizontal="center" vertical="top"/>
    </xf>
    <xf numFmtId="3" fontId="1" fillId="6" borderId="33" xfId="0" applyNumberFormat="1" applyFont="1" applyFill="1" applyBorder="1" applyAlignment="1">
      <alignment vertical="top" wrapText="1"/>
    </xf>
    <xf numFmtId="3" fontId="1" fillId="6" borderId="10" xfId="0" applyNumberFormat="1" applyFont="1" applyFill="1" applyBorder="1" applyAlignment="1">
      <alignment vertical="top" wrapText="1"/>
    </xf>
    <xf numFmtId="3" fontId="1" fillId="6" borderId="31" xfId="0" applyNumberFormat="1" applyFont="1" applyFill="1" applyBorder="1" applyAlignment="1">
      <alignment vertical="top" wrapText="1"/>
    </xf>
    <xf numFmtId="0" fontId="1" fillId="6" borderId="33" xfId="0" applyNumberFormat="1" applyFont="1" applyFill="1" applyBorder="1" applyAlignment="1">
      <alignment horizontal="center" vertical="top" wrapText="1"/>
    </xf>
    <xf numFmtId="3" fontId="1" fillId="6" borderId="33" xfId="0" applyNumberFormat="1" applyFont="1" applyFill="1" applyBorder="1" applyAlignment="1">
      <alignment horizontal="left" vertical="top" wrapText="1"/>
    </xf>
    <xf numFmtId="0" fontId="1" fillId="6" borderId="65" xfId="0" applyNumberFormat="1" applyFont="1" applyFill="1" applyBorder="1" applyAlignment="1">
      <alignment horizontal="center" vertical="top" wrapText="1"/>
    </xf>
    <xf numFmtId="0" fontId="1" fillId="6" borderId="13" xfId="0" applyNumberFormat="1" applyFont="1" applyFill="1" applyBorder="1" applyAlignment="1">
      <alignment horizontal="center" vertical="top" wrapText="1"/>
    </xf>
    <xf numFmtId="164" fontId="2" fillId="3" borderId="54" xfId="0" applyNumberFormat="1" applyFont="1" applyFill="1" applyBorder="1" applyAlignment="1">
      <alignment horizontal="center" vertical="top"/>
    </xf>
    <xf numFmtId="3" fontId="1" fillId="6" borderId="16" xfId="0" applyNumberFormat="1" applyFont="1" applyFill="1" applyBorder="1" applyAlignment="1">
      <alignment horizontal="center" vertical="top" wrapText="1"/>
    </xf>
    <xf numFmtId="3" fontId="1" fillId="6" borderId="36" xfId="0" applyNumberFormat="1" applyFont="1" applyFill="1" applyBorder="1" applyAlignment="1">
      <alignment horizontal="center" vertical="top" wrapText="1"/>
    </xf>
    <xf numFmtId="3" fontId="1" fillId="6" borderId="32" xfId="0" applyNumberFormat="1" applyFont="1" applyFill="1" applyBorder="1" applyAlignment="1">
      <alignment horizontal="center" vertical="top" wrapText="1"/>
    </xf>
    <xf numFmtId="3" fontId="1" fillId="0" borderId="0" xfId="0" applyNumberFormat="1" applyFont="1" applyFill="1" applyBorder="1" applyAlignment="1">
      <alignment horizontal="left" vertical="top" wrapText="1"/>
    </xf>
    <xf numFmtId="3" fontId="1" fillId="6" borderId="31" xfId="0" applyNumberFormat="1" applyFont="1" applyFill="1" applyBorder="1" applyAlignment="1">
      <alignment horizontal="left" vertical="top" wrapText="1"/>
    </xf>
    <xf numFmtId="3" fontId="2" fillId="6" borderId="33" xfId="0" applyNumberFormat="1" applyFont="1" applyFill="1" applyBorder="1" applyAlignment="1">
      <alignment horizontal="center" vertical="top" wrapText="1"/>
    </xf>
    <xf numFmtId="3" fontId="2" fillId="6" borderId="31" xfId="0" applyNumberFormat="1" applyFont="1" applyFill="1" applyBorder="1" applyAlignment="1">
      <alignment horizontal="center" vertical="top" wrapText="1"/>
    </xf>
    <xf numFmtId="3" fontId="1" fillId="6" borderId="59" xfId="0" applyNumberFormat="1" applyFont="1" applyFill="1" applyBorder="1" applyAlignment="1">
      <alignment horizontal="left" vertical="top" wrapText="1"/>
    </xf>
    <xf numFmtId="0" fontId="1" fillId="6" borderId="59" xfId="0" applyFont="1" applyFill="1" applyBorder="1" applyAlignment="1">
      <alignment vertical="top" wrapText="1"/>
    </xf>
    <xf numFmtId="0" fontId="1" fillId="6" borderId="12" xfId="0" applyFont="1" applyFill="1" applyBorder="1" applyAlignment="1">
      <alignment vertical="top" wrapText="1"/>
    </xf>
    <xf numFmtId="0" fontId="1" fillId="6" borderId="35" xfId="0" applyFont="1" applyFill="1" applyBorder="1" applyAlignment="1">
      <alignment vertical="top" wrapText="1"/>
    </xf>
    <xf numFmtId="164" fontId="1" fillId="6" borderId="14" xfId="0" applyNumberFormat="1" applyFont="1" applyFill="1" applyBorder="1" applyAlignment="1">
      <alignment horizontal="left" vertical="top" wrapText="1"/>
    </xf>
    <xf numFmtId="3" fontId="2" fillId="8" borderId="10" xfId="0" applyNumberFormat="1" applyFont="1" applyFill="1" applyBorder="1" applyAlignment="1">
      <alignment horizontal="center" vertical="top" wrapText="1"/>
    </xf>
    <xf numFmtId="3" fontId="1" fillId="6" borderId="34" xfId="0" applyNumberFormat="1" applyFont="1" applyFill="1" applyBorder="1" applyAlignment="1">
      <alignment horizontal="left" vertical="top" wrapText="1"/>
    </xf>
    <xf numFmtId="3" fontId="1" fillId="6" borderId="11" xfId="0" applyNumberFormat="1" applyFont="1" applyFill="1" applyBorder="1" applyAlignment="1">
      <alignment horizontal="left" vertical="top" wrapText="1"/>
    </xf>
    <xf numFmtId="3" fontId="1" fillId="6" borderId="12" xfId="0" applyNumberFormat="1" applyFont="1" applyFill="1" applyBorder="1" applyAlignment="1">
      <alignment horizontal="left" vertical="top" wrapText="1"/>
    </xf>
    <xf numFmtId="3" fontId="2" fillId="6" borderId="28" xfId="0" applyNumberFormat="1" applyFont="1" applyFill="1" applyBorder="1" applyAlignment="1">
      <alignment horizontal="center" vertical="top" wrapText="1"/>
    </xf>
    <xf numFmtId="0" fontId="1" fillId="6" borderId="14" xfId="0" applyFont="1" applyFill="1" applyBorder="1" applyAlignment="1">
      <alignment horizontal="left" vertical="top" wrapText="1"/>
    </xf>
    <xf numFmtId="164" fontId="1" fillId="6" borderId="66" xfId="0" applyNumberFormat="1" applyFont="1" applyFill="1" applyBorder="1" applyAlignment="1">
      <alignment horizontal="left" vertical="top" wrapText="1"/>
    </xf>
    <xf numFmtId="164" fontId="1" fillId="6" borderId="44" xfId="0" applyNumberFormat="1" applyFont="1" applyFill="1" applyBorder="1" applyAlignment="1">
      <alignment horizontal="left" vertical="top" wrapText="1"/>
    </xf>
    <xf numFmtId="0" fontId="1" fillId="6" borderId="33" xfId="0" applyFont="1" applyFill="1" applyBorder="1" applyAlignment="1">
      <alignment vertical="top" wrapText="1"/>
    </xf>
    <xf numFmtId="3" fontId="2" fillId="4" borderId="9" xfId="0" applyNumberFormat="1" applyFont="1" applyFill="1" applyBorder="1" applyAlignment="1">
      <alignment horizontal="center" vertical="top" wrapText="1"/>
    </xf>
    <xf numFmtId="3" fontId="2" fillId="5" borderId="10" xfId="0" applyNumberFormat="1" applyFont="1" applyFill="1" applyBorder="1" applyAlignment="1">
      <alignment horizontal="center" vertical="top" wrapText="1"/>
    </xf>
    <xf numFmtId="3" fontId="1" fillId="6" borderId="11" xfId="0" applyNumberFormat="1" applyFont="1" applyFill="1" applyBorder="1" applyAlignment="1">
      <alignment horizontal="center" vertical="top" wrapText="1"/>
    </xf>
    <xf numFmtId="3" fontId="2" fillId="5" borderId="3" xfId="0" applyNumberFormat="1" applyFont="1" applyFill="1" applyBorder="1" applyAlignment="1">
      <alignment horizontal="center" vertical="top"/>
    </xf>
    <xf numFmtId="3" fontId="2" fillId="5" borderId="10" xfId="0" applyNumberFormat="1" applyFont="1" applyFill="1" applyBorder="1" applyAlignment="1">
      <alignment horizontal="center" vertical="top"/>
    </xf>
    <xf numFmtId="3" fontId="2" fillId="8" borderId="10" xfId="0" applyNumberFormat="1" applyFont="1" applyFill="1" applyBorder="1" applyAlignment="1">
      <alignment horizontal="center" vertical="top"/>
    </xf>
    <xf numFmtId="3" fontId="1" fillId="6" borderId="60" xfId="0" applyNumberFormat="1" applyFont="1" applyFill="1" applyBorder="1" applyAlignment="1">
      <alignment horizontal="left" vertical="top" wrapText="1"/>
    </xf>
    <xf numFmtId="3" fontId="1" fillId="6" borderId="44" xfId="0" applyNumberFormat="1" applyFont="1" applyFill="1" applyBorder="1" applyAlignment="1">
      <alignment horizontal="left" vertical="top" wrapText="1"/>
    </xf>
    <xf numFmtId="0" fontId="1" fillId="6" borderId="33" xfId="0" applyFont="1" applyFill="1" applyBorder="1" applyAlignment="1">
      <alignment vertical="top" wrapText="1"/>
    </xf>
    <xf numFmtId="3" fontId="1" fillId="6" borderId="16" xfId="0" applyNumberFormat="1" applyFont="1" applyFill="1" applyBorder="1" applyAlignment="1">
      <alignment horizontal="center" vertical="top" wrapText="1"/>
    </xf>
    <xf numFmtId="3" fontId="1" fillId="6" borderId="32" xfId="0" applyNumberFormat="1" applyFont="1" applyFill="1" applyBorder="1" applyAlignment="1">
      <alignment horizontal="center" vertical="top" wrapText="1"/>
    </xf>
    <xf numFmtId="3" fontId="1" fillId="6" borderId="31" xfId="0" applyNumberFormat="1" applyFont="1" applyFill="1" applyBorder="1" applyAlignment="1">
      <alignment horizontal="left" vertical="top" wrapText="1"/>
    </xf>
    <xf numFmtId="3" fontId="1" fillId="6" borderId="11" xfId="0" applyNumberFormat="1" applyFont="1" applyFill="1" applyBorder="1" applyAlignment="1">
      <alignment horizontal="center" vertical="top" wrapText="1"/>
    </xf>
    <xf numFmtId="3" fontId="2" fillId="5" borderId="10" xfId="0" applyNumberFormat="1" applyFont="1" applyFill="1" applyBorder="1" applyAlignment="1">
      <alignment horizontal="center" vertical="top"/>
    </xf>
    <xf numFmtId="3" fontId="2" fillId="8" borderId="10" xfId="0" applyNumberFormat="1" applyFont="1" applyFill="1" applyBorder="1" applyAlignment="1">
      <alignment horizontal="center" vertical="top"/>
    </xf>
    <xf numFmtId="3" fontId="1" fillId="6" borderId="10" xfId="0" applyNumberFormat="1" applyFont="1" applyFill="1" applyBorder="1" applyAlignment="1">
      <alignment horizontal="left" vertical="top" wrapText="1"/>
    </xf>
    <xf numFmtId="3" fontId="2" fillId="4" borderId="9" xfId="0" applyNumberFormat="1" applyFont="1" applyFill="1" applyBorder="1" applyAlignment="1">
      <alignment horizontal="center" vertical="top" wrapText="1"/>
    </xf>
    <xf numFmtId="3" fontId="2" fillId="5" borderId="10" xfId="0" applyNumberFormat="1" applyFont="1" applyFill="1" applyBorder="1" applyAlignment="1">
      <alignment horizontal="center" vertical="top" wrapText="1"/>
    </xf>
    <xf numFmtId="3" fontId="1" fillId="6" borderId="36" xfId="0" applyNumberFormat="1" applyFont="1" applyFill="1" applyBorder="1" applyAlignment="1">
      <alignment horizontal="center" vertical="top" wrapText="1"/>
    </xf>
    <xf numFmtId="3" fontId="1" fillId="6" borderId="10" xfId="0" applyNumberFormat="1" applyFont="1" applyFill="1" applyBorder="1" applyAlignment="1">
      <alignment vertical="top" wrapText="1"/>
    </xf>
    <xf numFmtId="3" fontId="1" fillId="6" borderId="13" xfId="0" applyNumberFormat="1" applyFont="1" applyFill="1" applyBorder="1" applyAlignment="1">
      <alignment horizontal="left" vertical="top" wrapText="1"/>
    </xf>
    <xf numFmtId="3" fontId="2" fillId="8" borderId="10" xfId="0" applyNumberFormat="1" applyFont="1" applyFill="1" applyBorder="1" applyAlignment="1">
      <alignment horizontal="center" vertical="top" wrapText="1"/>
    </xf>
    <xf numFmtId="49" fontId="1" fillId="6" borderId="16" xfId="0" applyNumberFormat="1" applyFont="1" applyFill="1" applyBorder="1" applyAlignment="1">
      <alignment horizontal="center" vertical="top" wrapText="1"/>
    </xf>
    <xf numFmtId="0" fontId="16" fillId="0" borderId="0" xfId="0" applyFont="1" applyFill="1" applyBorder="1" applyAlignment="1">
      <alignment horizontal="left" vertical="top" wrapText="1"/>
    </xf>
    <xf numFmtId="3" fontId="1" fillId="0" borderId="7" xfId="0" applyNumberFormat="1" applyFont="1" applyFill="1" applyBorder="1" applyAlignment="1">
      <alignment horizontal="center" vertical="top"/>
    </xf>
    <xf numFmtId="0" fontId="11" fillId="0" borderId="7" xfId="0" applyFont="1" applyBorder="1"/>
    <xf numFmtId="3" fontId="1" fillId="6" borderId="90" xfId="0" applyNumberFormat="1" applyFont="1" applyFill="1" applyBorder="1" applyAlignment="1">
      <alignment vertical="top" wrapText="1"/>
    </xf>
    <xf numFmtId="3" fontId="1" fillId="6" borderId="30" xfId="0" applyNumberFormat="1" applyFont="1" applyFill="1" applyBorder="1" applyAlignment="1">
      <alignment horizontal="center" vertical="center" wrapText="1"/>
    </xf>
    <xf numFmtId="0" fontId="2" fillId="6" borderId="36" xfId="0" applyFont="1" applyFill="1" applyBorder="1" applyAlignment="1">
      <alignment horizontal="center" vertical="top" wrapText="1"/>
    </xf>
    <xf numFmtId="3" fontId="1" fillId="6" borderId="36" xfId="0" applyNumberFormat="1" applyFont="1" applyFill="1" applyBorder="1" applyAlignment="1">
      <alignment horizontal="center" vertical="top"/>
    </xf>
    <xf numFmtId="49" fontId="1" fillId="6" borderId="79" xfId="0" applyNumberFormat="1" applyFont="1" applyFill="1" applyBorder="1" applyAlignment="1">
      <alignment horizontal="center" vertical="top" wrapText="1"/>
    </xf>
    <xf numFmtId="49" fontId="1" fillId="6" borderId="33" xfId="0" applyNumberFormat="1" applyFont="1" applyFill="1" applyBorder="1" applyAlignment="1">
      <alignment horizontal="center" vertical="top" wrapText="1"/>
    </xf>
    <xf numFmtId="0" fontId="1" fillId="6" borderId="14" xfId="0" applyFont="1" applyFill="1" applyBorder="1" applyAlignment="1">
      <alignment vertical="top" wrapText="1"/>
    </xf>
    <xf numFmtId="0" fontId="1" fillId="0" borderId="11" xfId="0" applyFont="1" applyBorder="1" applyAlignment="1">
      <alignment vertical="top"/>
    </xf>
    <xf numFmtId="0" fontId="1" fillId="0" borderId="9" xfId="0" applyFont="1" applyBorder="1" applyAlignment="1">
      <alignment vertical="top"/>
    </xf>
    <xf numFmtId="0" fontId="1" fillId="0" borderId="12" xfId="0" applyFont="1" applyBorder="1" applyAlignment="1">
      <alignment vertical="top"/>
    </xf>
    <xf numFmtId="164" fontId="1" fillId="6" borderId="14" xfId="0" applyNumberFormat="1" applyFont="1" applyFill="1" applyBorder="1" applyAlignment="1">
      <alignment vertical="top" wrapText="1"/>
    </xf>
    <xf numFmtId="164" fontId="1" fillId="6" borderId="44" xfId="0" applyNumberFormat="1" applyFont="1" applyFill="1" applyBorder="1" applyAlignment="1">
      <alignment vertical="top" wrapText="1"/>
    </xf>
    <xf numFmtId="0" fontId="1" fillId="6" borderId="32" xfId="0" applyFont="1" applyFill="1" applyBorder="1" applyAlignment="1">
      <alignment vertical="top"/>
    </xf>
    <xf numFmtId="0" fontId="1" fillId="0" borderId="48" xfId="0" applyFont="1" applyBorder="1" applyAlignment="1">
      <alignment vertical="top"/>
    </xf>
    <xf numFmtId="0" fontId="1" fillId="0" borderId="36" xfId="0" applyFont="1" applyBorder="1" applyAlignment="1">
      <alignment vertical="top"/>
    </xf>
    <xf numFmtId="3" fontId="1" fillId="7" borderId="48" xfId="0" applyNumberFormat="1" applyFont="1" applyFill="1" applyBorder="1" applyAlignment="1">
      <alignment horizontal="center" vertical="top"/>
    </xf>
    <xf numFmtId="3" fontId="1" fillId="7" borderId="10" xfId="0" applyNumberFormat="1" applyFont="1" applyFill="1" applyBorder="1" applyAlignment="1">
      <alignment horizontal="center" vertical="top"/>
    </xf>
    <xf numFmtId="3" fontId="1" fillId="7" borderId="13" xfId="0" applyNumberFormat="1" applyFont="1" applyFill="1" applyBorder="1" applyAlignment="1">
      <alignment horizontal="center" vertical="top"/>
    </xf>
    <xf numFmtId="3" fontId="1" fillId="0" borderId="60" xfId="0" applyNumberFormat="1" applyFont="1" applyBorder="1" applyAlignment="1">
      <alignment horizontal="center" vertical="top"/>
    </xf>
    <xf numFmtId="3" fontId="1" fillId="7" borderId="32" xfId="0" applyNumberFormat="1" applyFont="1" applyFill="1" applyBorder="1" applyAlignment="1">
      <alignment horizontal="center" vertical="top"/>
    </xf>
    <xf numFmtId="3" fontId="1" fillId="6" borderId="5" xfId="0" applyNumberFormat="1" applyFont="1" applyFill="1" applyBorder="1" applyAlignment="1">
      <alignment vertical="top" wrapText="1"/>
    </xf>
    <xf numFmtId="3" fontId="1" fillId="7" borderId="75" xfId="0" applyNumberFormat="1" applyFont="1" applyFill="1" applyBorder="1" applyAlignment="1">
      <alignment horizontal="center" vertical="top"/>
    </xf>
    <xf numFmtId="3" fontId="1" fillId="7" borderId="9" xfId="0" applyNumberFormat="1" applyFont="1" applyFill="1" applyBorder="1" applyAlignment="1">
      <alignment horizontal="center" vertical="top"/>
    </xf>
    <xf numFmtId="3" fontId="1" fillId="7" borderId="3" xfId="0" applyNumberFormat="1" applyFont="1" applyFill="1" applyBorder="1" applyAlignment="1">
      <alignment horizontal="center" vertical="top"/>
    </xf>
    <xf numFmtId="3" fontId="1" fillId="7" borderId="47" xfId="0" applyNumberFormat="1" applyFont="1" applyFill="1" applyBorder="1" applyAlignment="1">
      <alignment horizontal="center" vertical="top"/>
    </xf>
    <xf numFmtId="164" fontId="1" fillId="6" borderId="123" xfId="0" applyNumberFormat="1" applyFont="1" applyFill="1" applyBorder="1" applyAlignment="1">
      <alignment horizontal="center" vertical="top"/>
    </xf>
    <xf numFmtId="164" fontId="2" fillId="8" borderId="25" xfId="0" applyNumberFormat="1" applyFont="1" applyFill="1" applyBorder="1" applyAlignment="1">
      <alignment horizontal="center" vertical="top"/>
    </xf>
    <xf numFmtId="3" fontId="25" fillId="0" borderId="92" xfId="0" applyNumberFormat="1" applyFont="1" applyBorder="1" applyAlignment="1">
      <alignment horizontal="center" vertical="top"/>
    </xf>
    <xf numFmtId="164" fontId="25" fillId="6" borderId="101" xfId="0" applyNumberFormat="1" applyFont="1" applyFill="1" applyBorder="1" applyAlignment="1">
      <alignment horizontal="center" vertical="top"/>
    </xf>
    <xf numFmtId="164" fontId="25" fillId="6" borderId="96" xfId="0" applyNumberFormat="1" applyFont="1" applyFill="1" applyBorder="1" applyAlignment="1">
      <alignment horizontal="center" vertical="top"/>
    </xf>
    <xf numFmtId="164" fontId="25" fillId="6" borderId="93" xfId="0" applyNumberFormat="1" applyFont="1" applyFill="1" applyBorder="1" applyAlignment="1">
      <alignment horizontal="center" vertical="top"/>
    </xf>
    <xf numFmtId="3" fontId="25" fillId="0" borderId="44" xfId="0" applyNumberFormat="1" applyFont="1" applyBorder="1" applyAlignment="1">
      <alignment horizontal="center" vertical="top"/>
    </xf>
    <xf numFmtId="164" fontId="25" fillId="6" borderId="102" xfId="0" applyNumberFormat="1" applyFont="1" applyFill="1" applyBorder="1" applyAlignment="1">
      <alignment horizontal="center" vertical="top"/>
    </xf>
    <xf numFmtId="164" fontId="25" fillId="6" borderId="98" xfId="0" applyNumberFormat="1" applyFont="1" applyFill="1" applyBorder="1" applyAlignment="1">
      <alignment horizontal="center" vertical="top"/>
    </xf>
    <xf numFmtId="164" fontId="25" fillId="6" borderId="121" xfId="0" applyNumberFormat="1" applyFont="1" applyFill="1" applyBorder="1" applyAlignment="1">
      <alignment horizontal="center" vertical="top"/>
    </xf>
    <xf numFmtId="3" fontId="25" fillId="6" borderId="60" xfId="0" applyNumberFormat="1" applyFont="1" applyFill="1" applyBorder="1" applyAlignment="1">
      <alignment horizontal="center" vertical="top"/>
    </xf>
    <xf numFmtId="164" fontId="25" fillId="6" borderId="61" xfId="0" applyNumberFormat="1" applyFont="1" applyFill="1" applyBorder="1" applyAlignment="1">
      <alignment horizontal="center" vertical="top"/>
    </xf>
    <xf numFmtId="164" fontId="25" fillId="6" borderId="33" xfId="0" applyNumberFormat="1" applyFont="1" applyFill="1" applyBorder="1" applyAlignment="1">
      <alignment horizontal="center" vertical="top"/>
    </xf>
    <xf numFmtId="164" fontId="25" fillId="6" borderId="34" xfId="0" applyNumberFormat="1" applyFont="1" applyFill="1" applyBorder="1" applyAlignment="1">
      <alignment horizontal="center" vertical="top"/>
    </xf>
    <xf numFmtId="3" fontId="25" fillId="6" borderId="44" xfId="0" applyNumberFormat="1" applyFont="1" applyFill="1" applyBorder="1" applyAlignment="1">
      <alignment horizontal="center" vertical="top"/>
    </xf>
    <xf numFmtId="164" fontId="25" fillId="6" borderId="48" xfId="0" applyNumberFormat="1" applyFont="1" applyFill="1" applyBorder="1" applyAlignment="1">
      <alignment horizontal="center" vertical="top"/>
    </xf>
    <xf numFmtId="164" fontId="25" fillId="6" borderId="10" xfId="0" applyNumberFormat="1" applyFont="1" applyFill="1" applyBorder="1" applyAlignment="1">
      <alignment horizontal="center" vertical="top"/>
    </xf>
    <xf numFmtId="164" fontId="25" fillId="6" borderId="11" xfId="0" applyNumberFormat="1" applyFont="1" applyFill="1" applyBorder="1" applyAlignment="1">
      <alignment horizontal="center" vertical="top"/>
    </xf>
    <xf numFmtId="3" fontId="25" fillId="6" borderId="92" xfId="0" applyNumberFormat="1" applyFont="1" applyFill="1" applyBorder="1" applyAlignment="1">
      <alignment horizontal="center" vertical="top"/>
    </xf>
    <xf numFmtId="164" fontId="25" fillId="6" borderId="110" xfId="0" applyNumberFormat="1" applyFont="1" applyFill="1" applyBorder="1" applyAlignment="1">
      <alignment horizontal="center" vertical="top"/>
    </xf>
    <xf numFmtId="3" fontId="25" fillId="6" borderId="69" xfId="0" applyNumberFormat="1" applyFont="1" applyFill="1" applyBorder="1" applyAlignment="1">
      <alignment horizontal="center" vertical="top"/>
    </xf>
    <xf numFmtId="164" fontId="25" fillId="6" borderId="83" xfId="0" applyNumberFormat="1" applyFont="1" applyFill="1" applyBorder="1" applyAlignment="1">
      <alignment horizontal="center" vertical="top"/>
    </xf>
    <xf numFmtId="164" fontId="25" fillId="6" borderId="71" xfId="0" applyNumberFormat="1" applyFont="1" applyFill="1" applyBorder="1" applyAlignment="1">
      <alignment horizontal="center" vertical="top"/>
    </xf>
    <xf numFmtId="3" fontId="25" fillId="0" borderId="89" xfId="0" applyNumberFormat="1" applyFont="1" applyBorder="1" applyAlignment="1">
      <alignment horizontal="center" vertical="top"/>
    </xf>
    <xf numFmtId="164" fontId="25" fillId="6" borderId="104" xfId="0" applyNumberFormat="1" applyFont="1" applyFill="1" applyBorder="1" applyAlignment="1">
      <alignment horizontal="center" vertical="top"/>
    </xf>
    <xf numFmtId="164" fontId="25" fillId="6" borderId="122" xfId="0" applyNumberFormat="1" applyFont="1" applyFill="1" applyBorder="1" applyAlignment="1">
      <alignment horizontal="center" vertical="top"/>
    </xf>
    <xf numFmtId="164" fontId="25" fillId="6" borderId="117" xfId="0" applyNumberFormat="1" applyFont="1" applyFill="1" applyBorder="1" applyAlignment="1">
      <alignment horizontal="center" vertical="top"/>
    </xf>
    <xf numFmtId="3" fontId="25" fillId="6" borderId="89" xfId="0" applyNumberFormat="1" applyFont="1" applyFill="1" applyBorder="1" applyAlignment="1">
      <alignment horizontal="center" vertical="top"/>
    </xf>
    <xf numFmtId="3" fontId="25" fillId="6" borderId="92" xfId="0" applyNumberFormat="1" applyFont="1" applyFill="1" applyBorder="1" applyAlignment="1">
      <alignment horizontal="center" vertical="top" wrapText="1"/>
    </xf>
    <xf numFmtId="164" fontId="25" fillId="6" borderId="115" xfId="0" applyNumberFormat="1" applyFont="1" applyFill="1" applyBorder="1" applyAlignment="1">
      <alignment horizontal="center" vertical="top"/>
    </xf>
    <xf numFmtId="3" fontId="25" fillId="6" borderId="14" xfId="0" applyNumberFormat="1" applyFont="1" applyFill="1" applyBorder="1" applyAlignment="1">
      <alignment horizontal="center" vertical="top" wrapText="1"/>
    </xf>
    <xf numFmtId="164" fontId="25" fillId="6" borderId="99" xfId="0" applyNumberFormat="1" applyFont="1" applyFill="1" applyBorder="1" applyAlignment="1">
      <alignment horizontal="center" vertical="top"/>
    </xf>
    <xf numFmtId="164" fontId="25" fillId="6" borderId="49" xfId="0" applyNumberFormat="1" applyFont="1" applyFill="1" applyBorder="1" applyAlignment="1">
      <alignment horizontal="center" vertical="top"/>
    </xf>
    <xf numFmtId="164" fontId="25" fillId="6" borderId="16" xfId="0" applyNumberFormat="1" applyFont="1" applyFill="1" applyBorder="1" applyAlignment="1">
      <alignment horizontal="center" vertical="top"/>
    </xf>
    <xf numFmtId="3" fontId="25" fillId="6" borderId="14" xfId="0" applyNumberFormat="1" applyFont="1" applyFill="1" applyBorder="1" applyAlignment="1">
      <alignment horizontal="center" vertical="top"/>
    </xf>
    <xf numFmtId="164" fontId="25" fillId="6" borderId="9" xfId="0" applyNumberFormat="1" applyFont="1" applyFill="1" applyBorder="1" applyAlignment="1">
      <alignment horizontal="center" vertical="top"/>
    </xf>
    <xf numFmtId="164" fontId="25" fillId="6" borderId="30" xfId="0" applyNumberFormat="1" applyFont="1" applyFill="1" applyBorder="1" applyAlignment="1">
      <alignment horizontal="center" vertical="top"/>
    </xf>
    <xf numFmtId="164" fontId="25" fillId="6" borderId="31" xfId="0" applyNumberFormat="1" applyFont="1" applyFill="1" applyBorder="1" applyAlignment="1">
      <alignment horizontal="center" vertical="top"/>
    </xf>
    <xf numFmtId="164" fontId="25" fillId="6" borderId="32" xfId="0" applyNumberFormat="1" applyFont="1" applyFill="1" applyBorder="1" applyAlignment="1">
      <alignment horizontal="center" vertical="top"/>
    </xf>
    <xf numFmtId="164" fontId="25" fillId="6" borderId="45" xfId="0" applyNumberFormat="1" applyFont="1" applyFill="1" applyBorder="1" applyAlignment="1">
      <alignment horizontal="center" vertical="top"/>
    </xf>
    <xf numFmtId="0" fontId="25" fillId="9" borderId="14" xfId="0" applyFont="1" applyFill="1" applyBorder="1" applyAlignment="1">
      <alignment horizontal="center" vertical="center" wrapText="1"/>
    </xf>
    <xf numFmtId="164" fontId="26" fillId="6" borderId="48" xfId="0" applyNumberFormat="1" applyFont="1" applyFill="1" applyBorder="1" applyAlignment="1">
      <alignment horizontal="center" vertical="top"/>
    </xf>
    <xf numFmtId="164" fontId="26" fillId="6" borderId="10" xfId="0" applyNumberFormat="1" applyFont="1" applyFill="1" applyBorder="1" applyAlignment="1">
      <alignment horizontal="center" vertical="top"/>
    </xf>
    <xf numFmtId="164" fontId="26" fillId="6" borderId="11" xfId="0" applyNumberFormat="1" applyFont="1" applyFill="1" applyBorder="1" applyAlignment="1">
      <alignment horizontal="center" vertical="top"/>
    </xf>
    <xf numFmtId="164" fontId="26" fillId="6" borderId="48" xfId="0" applyNumberFormat="1" applyFont="1" applyFill="1" applyBorder="1" applyAlignment="1">
      <alignment horizontal="center" vertical="center"/>
    </xf>
    <xf numFmtId="164" fontId="26" fillId="6" borderId="10" xfId="0" applyNumberFormat="1" applyFont="1" applyFill="1" applyBorder="1" applyAlignment="1">
      <alignment horizontal="center" vertical="center"/>
    </xf>
    <xf numFmtId="164" fontId="26" fillId="6" borderId="11" xfId="0" applyNumberFormat="1" applyFont="1" applyFill="1" applyBorder="1" applyAlignment="1">
      <alignment horizontal="center" vertical="center"/>
    </xf>
    <xf numFmtId="0" fontId="25" fillId="9" borderId="92" xfId="0" applyFont="1" applyFill="1" applyBorder="1" applyAlignment="1">
      <alignment horizontal="center" vertical="top" wrapText="1"/>
    </xf>
    <xf numFmtId="164" fontId="25" fillId="6" borderId="84" xfId="0" applyNumberFormat="1" applyFont="1" applyFill="1" applyBorder="1" applyAlignment="1">
      <alignment horizontal="center" vertical="top"/>
    </xf>
    <xf numFmtId="164" fontId="26" fillId="6" borderId="34" xfId="0" applyNumberFormat="1" applyFont="1" applyFill="1" applyBorder="1" applyAlignment="1">
      <alignment horizontal="center" vertical="center"/>
    </xf>
    <xf numFmtId="164" fontId="25" fillId="6" borderId="51" xfId="0" applyNumberFormat="1" applyFont="1" applyFill="1" applyBorder="1" applyAlignment="1">
      <alignment horizontal="center" vertical="top"/>
    </xf>
    <xf numFmtId="164" fontId="26" fillId="6" borderId="99" xfId="0" applyNumberFormat="1" applyFont="1" applyFill="1" applyBorder="1" applyAlignment="1">
      <alignment horizontal="center" vertical="center"/>
    </xf>
    <xf numFmtId="164" fontId="26" fillId="6" borderId="97" xfId="0" applyNumberFormat="1" applyFont="1" applyFill="1" applyBorder="1" applyAlignment="1">
      <alignment horizontal="center" vertical="center"/>
    </xf>
    <xf numFmtId="3" fontId="25" fillId="6" borderId="66" xfId="0" applyNumberFormat="1" applyFont="1" applyFill="1" applyBorder="1" applyAlignment="1">
      <alignment horizontal="center" vertical="top"/>
    </xf>
    <xf numFmtId="164" fontId="25" fillId="6" borderId="0" xfId="0" applyNumberFormat="1" applyFont="1" applyFill="1" applyBorder="1" applyAlignment="1">
      <alignment horizontal="center" vertical="top"/>
    </xf>
    <xf numFmtId="164" fontId="25" fillId="6" borderId="67" xfId="0" applyNumberFormat="1" applyFont="1" applyFill="1" applyBorder="1" applyAlignment="1">
      <alignment horizontal="center" vertical="top"/>
    </xf>
    <xf numFmtId="164" fontId="25" fillId="6" borderId="36" xfId="0" applyNumberFormat="1" applyFont="1" applyFill="1" applyBorder="1" applyAlignment="1">
      <alignment horizontal="center" vertical="top"/>
    </xf>
    <xf numFmtId="164" fontId="26" fillId="6" borderId="32" xfId="0" applyNumberFormat="1" applyFont="1" applyFill="1" applyBorder="1" applyAlignment="1">
      <alignment horizontal="center" vertical="center"/>
    </xf>
    <xf numFmtId="164" fontId="25" fillId="6" borderId="85" xfId="0" applyNumberFormat="1" applyFont="1" applyFill="1" applyBorder="1" applyAlignment="1">
      <alignment horizontal="center" vertical="top"/>
    </xf>
    <xf numFmtId="3" fontId="2" fillId="0" borderId="16" xfId="0" applyNumberFormat="1" applyFont="1" applyFill="1" applyBorder="1" applyAlignment="1">
      <alignment horizontal="center" vertical="top" wrapText="1"/>
    </xf>
    <xf numFmtId="3" fontId="1" fillId="6" borderId="2" xfId="0" applyNumberFormat="1" applyFont="1" applyFill="1" applyBorder="1" applyAlignment="1">
      <alignment horizontal="center" vertical="top" wrapText="1"/>
    </xf>
    <xf numFmtId="3" fontId="1" fillId="6" borderId="3" xfId="0" applyNumberFormat="1" applyFont="1" applyFill="1" applyBorder="1" applyAlignment="1">
      <alignment horizontal="center" vertical="top" wrapText="1"/>
    </xf>
    <xf numFmtId="3" fontId="1" fillId="6" borderId="47" xfId="0" applyNumberFormat="1" applyFont="1" applyFill="1" applyBorder="1" applyAlignment="1">
      <alignment horizontal="center" vertical="top" wrapText="1"/>
    </xf>
    <xf numFmtId="3" fontId="1" fillId="6" borderId="125" xfId="0" applyNumberFormat="1" applyFont="1" applyFill="1" applyBorder="1" applyAlignment="1">
      <alignment horizontal="center" vertical="top"/>
    </xf>
    <xf numFmtId="164" fontId="25" fillId="6" borderId="79" xfId="0" applyNumberFormat="1" applyFont="1" applyFill="1" applyBorder="1" applyAlignment="1">
      <alignment horizontal="center" vertical="top"/>
    </xf>
    <xf numFmtId="3" fontId="25" fillId="0" borderId="69" xfId="0" applyNumberFormat="1" applyFont="1" applyFill="1" applyBorder="1" applyAlignment="1">
      <alignment horizontal="center" vertical="top"/>
    </xf>
    <xf numFmtId="3" fontId="25" fillId="0" borderId="60" xfId="0" applyNumberFormat="1" applyFont="1" applyFill="1" applyBorder="1" applyAlignment="1">
      <alignment horizontal="center" vertical="top"/>
    </xf>
    <xf numFmtId="164" fontId="25" fillId="6" borderId="97" xfId="0" applyNumberFormat="1" applyFont="1" applyFill="1" applyBorder="1" applyAlignment="1">
      <alignment horizontal="center" vertical="top"/>
    </xf>
    <xf numFmtId="3" fontId="25" fillId="0" borderId="44" xfId="0" applyNumberFormat="1" applyFont="1" applyFill="1" applyBorder="1" applyAlignment="1">
      <alignment horizontal="center" vertical="top"/>
    </xf>
    <xf numFmtId="166" fontId="25" fillId="6" borderId="0" xfId="0" applyNumberFormat="1" applyFont="1" applyFill="1" applyBorder="1" applyAlignment="1">
      <alignment horizontal="center" vertical="center"/>
    </xf>
    <xf numFmtId="166" fontId="25" fillId="6" borderId="33" xfId="0" applyNumberFormat="1" applyFont="1" applyFill="1" applyBorder="1" applyAlignment="1">
      <alignment horizontal="center" vertical="center"/>
    </xf>
    <xf numFmtId="164" fontId="25" fillId="6" borderId="112" xfId="0" applyNumberFormat="1" applyFont="1" applyFill="1" applyBorder="1" applyAlignment="1">
      <alignment horizontal="center" vertical="top"/>
    </xf>
    <xf numFmtId="3" fontId="25" fillId="0" borderId="44" xfId="0" applyNumberFormat="1" applyFont="1" applyBorder="1" applyAlignment="1">
      <alignment vertical="top"/>
    </xf>
    <xf numFmtId="3" fontId="25" fillId="0" borderId="35" xfId="0" applyNumberFormat="1" applyFont="1" applyBorder="1" applyAlignment="1">
      <alignment vertical="top"/>
    </xf>
    <xf numFmtId="3" fontId="25" fillId="0" borderId="31" xfId="0" applyNumberFormat="1" applyFont="1" applyBorder="1" applyAlignment="1">
      <alignment vertical="top"/>
    </xf>
    <xf numFmtId="3" fontId="25" fillId="0" borderId="32" xfId="0" applyNumberFormat="1" applyFont="1" applyBorder="1" applyAlignment="1">
      <alignment vertical="top"/>
    </xf>
    <xf numFmtId="3" fontId="25" fillId="6" borderId="29" xfId="0" applyNumberFormat="1" applyFont="1" applyFill="1" applyBorder="1" applyAlignment="1">
      <alignment horizontal="center" vertical="top"/>
    </xf>
    <xf numFmtId="164" fontId="25" fillId="6" borderId="100" xfId="0" applyNumberFormat="1" applyFont="1" applyFill="1" applyBorder="1" applyAlignment="1">
      <alignment horizontal="center" vertical="top"/>
    </xf>
    <xf numFmtId="164" fontId="25" fillId="6" borderId="28" xfId="0" applyNumberFormat="1" applyFont="1" applyFill="1" applyBorder="1" applyAlignment="1">
      <alignment horizontal="center" vertical="top"/>
    </xf>
    <xf numFmtId="164" fontId="25" fillId="6" borderId="37" xfId="0" applyNumberFormat="1" applyFont="1" applyFill="1" applyBorder="1" applyAlignment="1">
      <alignment horizontal="center" vertical="top"/>
    </xf>
    <xf numFmtId="164" fontId="25" fillId="6" borderId="48" xfId="0" applyNumberFormat="1" applyFont="1" applyFill="1" applyBorder="1" applyAlignment="1">
      <alignment horizontal="center" vertical="top" wrapText="1"/>
    </xf>
    <xf numFmtId="3" fontId="25" fillId="0" borderId="0" xfId="0" applyNumberFormat="1" applyFont="1" applyAlignment="1">
      <alignment vertical="top"/>
    </xf>
    <xf numFmtId="164" fontId="25" fillId="6" borderId="44" xfId="0" applyNumberFormat="1" applyFont="1" applyFill="1" applyBorder="1" applyAlignment="1">
      <alignment horizontal="center" vertical="top"/>
    </xf>
    <xf numFmtId="3" fontId="25" fillId="6" borderId="45" xfId="0" applyNumberFormat="1" applyFont="1" applyFill="1" applyBorder="1" applyAlignment="1">
      <alignment vertical="top"/>
    </xf>
    <xf numFmtId="3" fontId="25" fillId="6" borderId="48" xfId="0" applyNumberFormat="1" applyFont="1" applyFill="1" applyBorder="1" applyAlignment="1">
      <alignment horizontal="center" vertical="top" wrapText="1"/>
    </xf>
    <xf numFmtId="3" fontId="25" fillId="6" borderId="10" xfId="0" applyNumberFormat="1" applyFont="1" applyFill="1" applyBorder="1" applyAlignment="1">
      <alignment horizontal="center" vertical="top" wrapText="1"/>
    </xf>
    <xf numFmtId="3" fontId="1" fillId="6" borderId="4" xfId="0" applyNumberFormat="1" applyFont="1" applyFill="1" applyBorder="1" applyAlignment="1">
      <alignment horizontal="center" vertical="center" wrapText="1"/>
    </xf>
    <xf numFmtId="3" fontId="1" fillId="6" borderId="32" xfId="0" applyNumberFormat="1" applyFont="1" applyFill="1" applyBorder="1" applyAlignment="1">
      <alignment horizontal="center" vertical="center" wrapText="1"/>
    </xf>
    <xf numFmtId="3" fontId="1" fillId="6" borderId="76" xfId="0" applyNumberFormat="1" applyFont="1" applyFill="1" applyBorder="1" applyAlignment="1">
      <alignment vertical="top" wrapText="1"/>
    </xf>
    <xf numFmtId="3" fontId="1" fillId="6" borderId="2" xfId="0" applyNumberFormat="1" applyFont="1" applyFill="1" applyBorder="1" applyAlignment="1">
      <alignment vertical="top" wrapText="1"/>
    </xf>
    <xf numFmtId="3" fontId="1" fillId="6" borderId="3" xfId="0" applyNumberFormat="1" applyFont="1" applyFill="1" applyBorder="1" applyAlignment="1">
      <alignment vertical="top" wrapText="1"/>
    </xf>
    <xf numFmtId="3" fontId="1" fillId="6" borderId="47" xfId="0" applyNumberFormat="1" applyFont="1" applyFill="1" applyBorder="1" applyAlignment="1">
      <alignment vertical="top" wrapText="1"/>
    </xf>
    <xf numFmtId="3" fontId="1" fillId="6" borderId="9" xfId="0" applyNumberFormat="1" applyFont="1" applyFill="1" applyBorder="1" applyAlignment="1">
      <alignment vertical="top" wrapText="1"/>
    </xf>
    <xf numFmtId="164" fontId="1" fillId="6" borderId="124" xfId="0" applyNumberFormat="1" applyFont="1" applyFill="1" applyBorder="1" applyAlignment="1">
      <alignment horizontal="center" vertical="top"/>
    </xf>
    <xf numFmtId="3" fontId="25" fillId="6" borderId="60" xfId="0" applyNumberFormat="1" applyFont="1" applyFill="1" applyBorder="1" applyAlignment="1">
      <alignment horizontal="center" vertical="top" wrapText="1"/>
    </xf>
    <xf numFmtId="3" fontId="25" fillId="6" borderId="44" xfId="0" applyNumberFormat="1" applyFont="1" applyFill="1" applyBorder="1" applyAlignment="1">
      <alignment horizontal="center" vertical="top" wrapText="1"/>
    </xf>
    <xf numFmtId="3" fontId="25" fillId="6" borderId="89" xfId="0" applyNumberFormat="1" applyFont="1" applyFill="1" applyBorder="1" applyAlignment="1">
      <alignment horizontal="center" vertical="top" wrapText="1"/>
    </xf>
    <xf numFmtId="164" fontId="25" fillId="6" borderId="111" xfId="0" applyNumberFormat="1" applyFont="1" applyFill="1" applyBorder="1" applyAlignment="1">
      <alignment horizontal="center" vertical="top"/>
    </xf>
    <xf numFmtId="164" fontId="25" fillId="6" borderId="67" xfId="0" applyNumberFormat="1" applyFont="1" applyFill="1" applyBorder="1" applyAlignment="1">
      <alignment horizontal="center" vertical="top" wrapText="1"/>
    </xf>
    <xf numFmtId="164" fontId="25" fillId="6" borderId="91" xfId="0" applyNumberFormat="1" applyFont="1" applyFill="1" applyBorder="1" applyAlignment="1">
      <alignment horizontal="center" vertical="top" wrapText="1"/>
    </xf>
    <xf numFmtId="3" fontId="25" fillId="6" borderId="44" xfId="0" applyNumberFormat="1" applyFont="1" applyFill="1" applyBorder="1" applyAlignment="1">
      <alignment vertical="top"/>
    </xf>
    <xf numFmtId="3" fontId="25" fillId="6" borderId="0" xfId="0" applyNumberFormat="1" applyFont="1" applyFill="1" applyAlignment="1">
      <alignment vertical="top"/>
    </xf>
    <xf numFmtId="3" fontId="25" fillId="6" borderId="31" xfId="0" applyNumberFormat="1" applyFont="1" applyFill="1" applyBorder="1" applyAlignment="1">
      <alignment vertical="top"/>
    </xf>
    <xf numFmtId="3" fontId="25" fillId="6" borderId="32" xfId="0" applyNumberFormat="1" applyFont="1" applyFill="1" applyBorder="1" applyAlignment="1">
      <alignment vertical="top"/>
    </xf>
    <xf numFmtId="0" fontId="25" fillId="6" borderId="96" xfId="0" applyFont="1" applyFill="1" applyBorder="1" applyAlignment="1">
      <alignment horizontal="center" vertical="center"/>
    </xf>
    <xf numFmtId="164" fontId="25" fillId="6" borderId="86" xfId="0" applyNumberFormat="1" applyFont="1" applyFill="1" applyBorder="1" applyAlignment="1">
      <alignment horizontal="center" vertical="top"/>
    </xf>
    <xf numFmtId="0" fontId="25" fillId="6" borderId="0" xfId="0" applyFont="1" applyFill="1" applyBorder="1" applyAlignment="1">
      <alignment horizontal="center" vertical="center"/>
    </xf>
    <xf numFmtId="3" fontId="2" fillId="6" borderId="4" xfId="0" applyNumberFormat="1" applyFont="1" applyFill="1" applyBorder="1" applyAlignment="1">
      <alignment horizontal="center" vertical="top"/>
    </xf>
    <xf numFmtId="3" fontId="2" fillId="6" borderId="36" xfId="0" applyNumberFormat="1" applyFont="1" applyFill="1" applyBorder="1" applyAlignment="1">
      <alignment horizontal="center" vertical="top"/>
    </xf>
    <xf numFmtId="3" fontId="1" fillId="6" borderId="76" xfId="0" applyNumberFormat="1" applyFont="1" applyFill="1" applyBorder="1" applyAlignment="1">
      <alignment horizontal="left" wrapText="1"/>
    </xf>
    <xf numFmtId="3" fontId="1" fillId="6" borderId="2" xfId="0" applyNumberFormat="1" applyFont="1" applyFill="1" applyBorder="1" applyAlignment="1">
      <alignment horizontal="center" vertical="top"/>
    </xf>
    <xf numFmtId="3" fontId="1" fillId="6" borderId="3" xfId="0" applyNumberFormat="1" applyFont="1" applyFill="1" applyBorder="1" applyAlignment="1">
      <alignment horizontal="center" vertical="top"/>
    </xf>
    <xf numFmtId="3" fontId="1" fillId="6" borderId="47" xfId="0" applyNumberFormat="1" applyFont="1" applyFill="1" applyBorder="1" applyAlignment="1">
      <alignment horizontal="center" vertical="top"/>
    </xf>
    <xf numFmtId="3" fontId="1" fillId="6" borderId="14" xfId="0" applyNumberFormat="1" applyFont="1" applyFill="1" applyBorder="1" applyAlignment="1">
      <alignment horizontal="left" wrapText="1"/>
    </xf>
    <xf numFmtId="3" fontId="1" fillId="6" borderId="12" xfId="0" applyNumberFormat="1" applyFont="1" applyFill="1" applyBorder="1" applyAlignment="1">
      <alignment horizontal="left" wrapText="1"/>
    </xf>
    <xf numFmtId="164" fontId="1" fillId="6" borderId="75" xfId="0" applyNumberFormat="1" applyFont="1" applyFill="1" applyBorder="1" applyAlignment="1">
      <alignment horizontal="center" vertical="top"/>
    </xf>
    <xf numFmtId="164" fontId="1" fillId="6" borderId="47" xfId="0" applyNumberFormat="1" applyFont="1" applyFill="1" applyBorder="1" applyAlignment="1">
      <alignment horizontal="center" vertical="top"/>
    </xf>
    <xf numFmtId="3" fontId="25" fillId="6" borderId="60" xfId="1" applyNumberFormat="1" applyFont="1" applyFill="1" applyBorder="1" applyAlignment="1">
      <alignment horizontal="center" vertical="top"/>
    </xf>
    <xf numFmtId="3" fontId="25" fillId="6" borderId="14" xfId="1" applyNumberFormat="1" applyFont="1" applyFill="1" applyBorder="1" applyAlignment="1">
      <alignment horizontal="center" vertical="top"/>
    </xf>
    <xf numFmtId="164" fontId="25" fillId="6" borderId="9" xfId="1" applyNumberFormat="1" applyFont="1" applyFill="1" applyBorder="1" applyAlignment="1">
      <alignment horizontal="center" vertical="top"/>
    </xf>
    <xf numFmtId="164" fontId="25" fillId="6" borderId="10" xfId="1" applyNumberFormat="1" applyFont="1" applyFill="1" applyBorder="1" applyAlignment="1">
      <alignment horizontal="center" vertical="top"/>
    </xf>
    <xf numFmtId="164" fontId="25" fillId="6" borderId="36" xfId="1" applyNumberFormat="1" applyFont="1" applyFill="1" applyBorder="1" applyAlignment="1">
      <alignment horizontal="center" vertical="top"/>
    </xf>
    <xf numFmtId="164" fontId="25" fillId="6" borderId="48" xfId="1" applyNumberFormat="1" applyFont="1" applyFill="1" applyBorder="1" applyAlignment="1">
      <alignment horizontal="center" vertical="top"/>
    </xf>
    <xf numFmtId="3" fontId="25" fillId="0" borderId="14" xfId="0" applyNumberFormat="1" applyFont="1" applyBorder="1" applyAlignment="1">
      <alignment vertical="top"/>
    </xf>
    <xf numFmtId="3" fontId="25" fillId="0" borderId="9" xfId="0" applyNumberFormat="1" applyFont="1" applyBorder="1" applyAlignment="1">
      <alignment vertical="top"/>
    </xf>
    <xf numFmtId="3" fontId="25" fillId="0" borderId="10" xfId="0" applyNumberFormat="1" applyFont="1" applyBorder="1" applyAlignment="1">
      <alignment vertical="top"/>
    </xf>
    <xf numFmtId="3" fontId="25" fillId="0" borderId="36" xfId="0" applyNumberFormat="1" applyFont="1" applyBorder="1" applyAlignment="1">
      <alignment vertical="top"/>
    </xf>
    <xf numFmtId="3" fontId="25" fillId="6" borderId="35" xfId="0" applyNumberFormat="1" applyFont="1" applyFill="1" applyBorder="1" applyAlignment="1">
      <alignment horizontal="center" vertical="top"/>
    </xf>
    <xf numFmtId="0" fontId="25" fillId="6" borderId="92" xfId="0" applyFont="1" applyFill="1" applyBorder="1" applyAlignment="1">
      <alignment horizontal="center" vertical="top" wrapText="1"/>
    </xf>
    <xf numFmtId="0" fontId="25" fillId="6" borderId="14" xfId="0" applyFont="1" applyFill="1" applyBorder="1" applyAlignment="1">
      <alignment horizontal="center" vertical="top" wrapText="1"/>
    </xf>
    <xf numFmtId="164" fontId="25" fillId="6" borderId="103" xfId="0" applyNumberFormat="1" applyFont="1" applyFill="1" applyBorder="1" applyAlignment="1">
      <alignment horizontal="center" vertical="top"/>
    </xf>
    <xf numFmtId="164" fontId="25" fillId="6" borderId="91" xfId="0" applyNumberFormat="1" applyFont="1" applyFill="1" applyBorder="1" applyAlignment="1">
      <alignment horizontal="center" vertical="top"/>
    </xf>
    <xf numFmtId="3" fontId="25" fillId="6" borderId="14" xfId="0" applyNumberFormat="1" applyFont="1" applyFill="1" applyBorder="1" applyAlignment="1">
      <alignment vertical="top"/>
    </xf>
    <xf numFmtId="3" fontId="25" fillId="6" borderId="9" xfId="0" applyNumberFormat="1" applyFont="1" applyFill="1" applyBorder="1" applyAlignment="1">
      <alignment vertical="top"/>
    </xf>
    <xf numFmtId="3" fontId="25" fillId="6" borderId="10" xfId="0" applyNumberFormat="1" applyFont="1" applyFill="1" applyBorder="1" applyAlignment="1">
      <alignment vertical="top"/>
    </xf>
    <xf numFmtId="3" fontId="25" fillId="6" borderId="36" xfId="0" applyNumberFormat="1" applyFont="1" applyFill="1" applyBorder="1" applyAlignment="1">
      <alignment vertical="top"/>
    </xf>
    <xf numFmtId="164" fontId="25" fillId="6" borderId="92" xfId="0" applyNumberFormat="1" applyFont="1" applyFill="1" applyBorder="1" applyAlignment="1">
      <alignment horizontal="center" vertical="top"/>
    </xf>
    <xf numFmtId="164" fontId="25" fillId="6" borderId="66" xfId="0" applyNumberFormat="1" applyFont="1" applyFill="1" applyBorder="1" applyAlignment="1">
      <alignment horizontal="center" vertical="top"/>
    </xf>
    <xf numFmtId="164" fontId="25" fillId="6" borderId="14" xfId="0" applyNumberFormat="1" applyFont="1" applyFill="1" applyBorder="1" applyAlignment="1">
      <alignment horizontal="center" vertical="top" wrapText="1"/>
    </xf>
    <xf numFmtId="166" fontId="25" fillId="6" borderId="79" xfId="0" applyNumberFormat="1" applyFont="1" applyFill="1" applyBorder="1" applyAlignment="1">
      <alignment horizontal="center" vertical="top"/>
    </xf>
    <xf numFmtId="166" fontId="25" fillId="6" borderId="10" xfId="0" applyNumberFormat="1" applyFont="1" applyFill="1" applyBorder="1" applyAlignment="1">
      <alignment horizontal="center" vertical="top"/>
    </xf>
    <xf numFmtId="0" fontId="25" fillId="6" borderId="16" xfId="0" applyFont="1" applyFill="1" applyBorder="1" applyAlignment="1">
      <alignment horizontal="center" vertical="top"/>
    </xf>
    <xf numFmtId="0" fontId="25" fillId="0" borderId="14" xfId="0" applyFont="1" applyBorder="1" applyAlignment="1">
      <alignment vertical="top"/>
    </xf>
    <xf numFmtId="0" fontId="25" fillId="0" borderId="9" xfId="0" applyFont="1" applyBorder="1" applyAlignment="1">
      <alignment vertical="top"/>
    </xf>
    <xf numFmtId="0" fontId="25" fillId="0" borderId="10" xfId="0" applyFont="1" applyBorder="1" applyAlignment="1">
      <alignment vertical="top"/>
    </xf>
    <xf numFmtId="0" fontId="25" fillId="0" borderId="36" xfId="0" applyFont="1" applyBorder="1" applyAlignment="1">
      <alignment vertical="top"/>
    </xf>
    <xf numFmtId="164" fontId="26" fillId="6" borderId="36" xfId="0" applyNumberFormat="1" applyFont="1" applyFill="1" applyBorder="1" applyAlignment="1">
      <alignment horizontal="center" vertical="top"/>
    </xf>
    <xf numFmtId="164" fontId="26" fillId="6" borderId="45" xfId="0" applyNumberFormat="1" applyFont="1" applyFill="1" applyBorder="1" applyAlignment="1">
      <alignment horizontal="center" vertical="top"/>
    </xf>
    <xf numFmtId="164" fontId="26" fillId="6" borderId="31" xfId="0" applyNumberFormat="1" applyFont="1" applyFill="1" applyBorder="1" applyAlignment="1">
      <alignment horizontal="center" vertical="top"/>
    </xf>
    <xf numFmtId="164" fontId="25" fillId="6" borderId="50" xfId="0" applyNumberFormat="1" applyFont="1" applyFill="1" applyBorder="1" applyAlignment="1">
      <alignment horizontal="center" vertical="top"/>
    </xf>
    <xf numFmtId="3" fontId="25" fillId="0" borderId="85" xfId="0" applyNumberFormat="1" applyFont="1" applyBorder="1" applyAlignment="1">
      <alignment vertical="top"/>
    </xf>
    <xf numFmtId="164" fontId="25" fillId="0" borderId="67" xfId="0" applyNumberFormat="1" applyFont="1" applyBorder="1" applyAlignment="1">
      <alignment horizontal="center" vertical="top"/>
    </xf>
    <xf numFmtId="164" fontId="25" fillId="0" borderId="0" xfId="0" applyNumberFormat="1" applyFont="1" applyAlignment="1">
      <alignment horizontal="center" vertical="top"/>
    </xf>
    <xf numFmtId="3" fontId="1" fillId="6" borderId="0" xfId="0" applyNumberFormat="1" applyFont="1" applyFill="1" applyBorder="1" applyAlignment="1">
      <alignment horizontal="left" vertical="top" wrapText="1"/>
    </xf>
    <xf numFmtId="3" fontId="1" fillId="6" borderId="9" xfId="0" applyNumberFormat="1" applyFont="1" applyFill="1" applyBorder="1" applyAlignment="1">
      <alignment horizontal="left" vertical="top" wrapText="1"/>
    </xf>
    <xf numFmtId="164" fontId="1" fillId="6" borderId="126" xfId="0" applyNumberFormat="1" applyFont="1" applyFill="1" applyBorder="1" applyAlignment="1">
      <alignment horizontal="center" vertical="top"/>
    </xf>
    <xf numFmtId="164" fontId="2" fillId="8" borderId="38" xfId="0" applyNumberFormat="1" applyFont="1" applyFill="1" applyBorder="1" applyAlignment="1">
      <alignment horizontal="center" vertical="top"/>
    </xf>
    <xf numFmtId="0" fontId="11" fillId="6" borderId="39" xfId="0" applyFont="1" applyFill="1" applyBorder="1" applyAlignment="1"/>
    <xf numFmtId="164" fontId="25" fillId="6" borderId="96" xfId="0" applyNumberFormat="1" applyFont="1" applyFill="1" applyBorder="1" applyAlignment="1">
      <alignment horizontal="center" vertical="top" wrapText="1"/>
    </xf>
    <xf numFmtId="164" fontId="25" fillId="0" borderId="110" xfId="0" applyNumberFormat="1" applyFont="1" applyBorder="1" applyAlignment="1">
      <alignment horizontal="center" vertical="top"/>
    </xf>
    <xf numFmtId="164" fontId="25" fillId="6" borderId="14" xfId="0" applyNumberFormat="1" applyFont="1" applyFill="1" applyBorder="1" applyAlignment="1">
      <alignment horizontal="center" vertical="top"/>
    </xf>
    <xf numFmtId="164" fontId="25" fillId="6" borderId="10" xfId="0" applyNumberFormat="1" applyFont="1" applyFill="1" applyBorder="1" applyAlignment="1">
      <alignment horizontal="center" vertical="top" wrapText="1"/>
    </xf>
    <xf numFmtId="164" fontId="25" fillId="6" borderId="13" xfId="0" applyNumberFormat="1" applyFont="1" applyFill="1" applyBorder="1" applyAlignment="1">
      <alignment horizontal="center" vertical="top" wrapText="1"/>
    </xf>
    <xf numFmtId="3" fontId="25" fillId="6" borderId="30" xfId="0" applyNumberFormat="1" applyFont="1" applyFill="1" applyBorder="1" applyAlignment="1">
      <alignment vertical="top" wrapText="1"/>
    </xf>
    <xf numFmtId="3" fontId="25" fillId="6" borderId="31" xfId="0" applyNumberFormat="1" applyFont="1" applyFill="1" applyBorder="1" applyAlignment="1">
      <alignment horizontal="center" vertical="top" wrapText="1"/>
    </xf>
    <xf numFmtId="3" fontId="25" fillId="6" borderId="50" xfId="0" applyNumberFormat="1" applyFont="1" applyFill="1" applyBorder="1" applyAlignment="1">
      <alignment horizontal="center" vertical="top" wrapText="1"/>
    </xf>
    <xf numFmtId="164" fontId="25" fillId="6" borderId="60" xfId="0" applyNumberFormat="1" applyFont="1" applyFill="1" applyBorder="1" applyAlignment="1">
      <alignment horizontal="center" vertical="top"/>
    </xf>
    <xf numFmtId="3" fontId="25" fillId="0" borderId="79" xfId="0" applyNumberFormat="1" applyFont="1" applyBorder="1" applyAlignment="1">
      <alignment vertical="top"/>
    </xf>
    <xf numFmtId="164" fontId="25" fillId="0" borderId="33" xfId="0" applyNumberFormat="1" applyFont="1" applyBorder="1" applyAlignment="1">
      <alignment horizontal="center" vertical="top"/>
    </xf>
    <xf numFmtId="164" fontId="25" fillId="0" borderId="65" xfId="0" applyNumberFormat="1" applyFont="1" applyBorder="1" applyAlignment="1">
      <alignment horizontal="center" vertical="top"/>
    </xf>
    <xf numFmtId="164" fontId="26" fillId="6" borderId="13" xfId="0" applyNumberFormat="1" applyFont="1" applyFill="1" applyBorder="1" applyAlignment="1">
      <alignment horizontal="center" vertical="top"/>
    </xf>
    <xf numFmtId="164" fontId="26" fillId="6" borderId="30" xfId="0" applyNumberFormat="1" applyFont="1" applyFill="1" applyBorder="1" applyAlignment="1">
      <alignment horizontal="center" vertical="top"/>
    </xf>
    <xf numFmtId="164" fontId="26" fillId="6" borderId="50" xfId="0" applyNumberFormat="1" applyFont="1" applyFill="1" applyBorder="1" applyAlignment="1">
      <alignment horizontal="center" vertical="top"/>
    </xf>
    <xf numFmtId="164" fontId="25" fillId="6" borderId="65" xfId="0" applyNumberFormat="1" applyFont="1" applyFill="1" applyBorder="1" applyAlignment="1">
      <alignment horizontal="center" vertical="top"/>
    </xf>
    <xf numFmtId="164" fontId="25" fillId="6" borderId="13" xfId="0" applyNumberFormat="1" applyFont="1" applyFill="1" applyBorder="1" applyAlignment="1">
      <alignment horizontal="center" vertical="top"/>
    </xf>
    <xf numFmtId="3" fontId="25" fillId="6" borderId="13" xfId="0" applyNumberFormat="1" applyFont="1" applyFill="1" applyBorder="1" applyAlignment="1">
      <alignment vertical="top"/>
    </xf>
    <xf numFmtId="164" fontId="26" fillId="6" borderId="9" xfId="0" applyNumberFormat="1" applyFont="1" applyFill="1" applyBorder="1" applyAlignment="1">
      <alignment horizontal="center" vertical="top"/>
    </xf>
    <xf numFmtId="164" fontId="26" fillId="6" borderId="9" xfId="0" applyNumberFormat="1" applyFont="1" applyFill="1" applyBorder="1" applyAlignment="1">
      <alignment horizontal="center" vertical="center"/>
    </xf>
    <xf numFmtId="164" fontId="26" fillId="6" borderId="50" xfId="0" applyNumberFormat="1" applyFont="1" applyFill="1" applyBorder="1" applyAlignment="1">
      <alignment horizontal="center" vertical="center"/>
    </xf>
    <xf numFmtId="164" fontId="25" fillId="0" borderId="13" xfId="0" applyNumberFormat="1" applyFont="1" applyBorder="1" applyAlignment="1">
      <alignment horizontal="center" vertical="top"/>
    </xf>
    <xf numFmtId="3" fontId="25" fillId="6" borderId="79" xfId="0" applyNumberFormat="1" applyFont="1" applyFill="1" applyBorder="1" applyAlignment="1">
      <alignment vertical="top"/>
    </xf>
    <xf numFmtId="164" fontId="25" fillId="6" borderId="33" xfId="0" applyNumberFormat="1" applyFont="1" applyFill="1" applyBorder="1" applyAlignment="1">
      <alignment horizontal="center" vertical="top" wrapText="1"/>
    </xf>
    <xf numFmtId="3" fontId="25" fillId="6" borderId="13" xfId="0" applyNumberFormat="1" applyFont="1" applyFill="1" applyBorder="1" applyAlignment="1">
      <alignment horizontal="center" vertical="top" wrapText="1"/>
    </xf>
    <xf numFmtId="164" fontId="25" fillId="6" borderId="81" xfId="0" applyNumberFormat="1" applyFont="1" applyFill="1" applyBorder="1" applyAlignment="1">
      <alignment horizontal="center" vertical="top"/>
    </xf>
    <xf numFmtId="3" fontId="2" fillId="6" borderId="32" xfId="0" applyNumberFormat="1" applyFont="1" applyFill="1" applyBorder="1" applyAlignment="1">
      <alignment horizontal="center" vertical="top" wrapText="1"/>
    </xf>
    <xf numFmtId="3" fontId="1" fillId="6" borderId="76" xfId="0" applyNumberFormat="1" applyFont="1" applyFill="1" applyBorder="1" applyAlignment="1">
      <alignment horizontal="left" vertical="top" wrapText="1"/>
    </xf>
    <xf numFmtId="3" fontId="1" fillId="6" borderId="47" xfId="0" applyNumberFormat="1" applyFont="1" applyFill="1" applyBorder="1" applyAlignment="1">
      <alignment horizontal="left" vertical="top" wrapText="1"/>
    </xf>
    <xf numFmtId="49" fontId="2" fillId="5" borderId="10" xfId="0" applyNumberFormat="1" applyFont="1" applyFill="1" applyBorder="1" applyAlignment="1">
      <alignment horizontal="center" vertical="top" wrapText="1"/>
    </xf>
    <xf numFmtId="49" fontId="2" fillId="8" borderId="48" xfId="0" applyNumberFormat="1" applyFont="1" applyFill="1" applyBorder="1" applyAlignment="1">
      <alignment horizontal="center" vertical="top" wrapText="1"/>
    </xf>
    <xf numFmtId="3" fontId="1" fillId="6" borderId="48" xfId="0" applyNumberFormat="1" applyFont="1" applyFill="1" applyBorder="1" applyAlignment="1">
      <alignment horizontal="left" vertical="top" wrapText="1"/>
    </xf>
    <xf numFmtId="3" fontId="1" fillId="6" borderId="60" xfId="0" applyNumberFormat="1" applyFont="1" applyFill="1" applyBorder="1" applyAlignment="1">
      <alignment vertical="top" wrapText="1"/>
    </xf>
    <xf numFmtId="164" fontId="26" fillId="6" borderId="16" xfId="0" applyNumberFormat="1" applyFont="1" applyFill="1" applyBorder="1" applyAlignment="1">
      <alignment horizontal="center" vertical="top"/>
    </xf>
    <xf numFmtId="0" fontId="25" fillId="6" borderId="60" xfId="0" applyFont="1" applyFill="1" applyBorder="1" applyAlignment="1">
      <alignment horizontal="center" vertical="top" wrapText="1"/>
    </xf>
    <xf numFmtId="4" fontId="27" fillId="6" borderId="10" xfId="0" applyNumberFormat="1" applyFont="1" applyFill="1" applyBorder="1" applyAlignment="1">
      <alignment horizontal="left" vertical="top" wrapText="1"/>
    </xf>
    <xf numFmtId="4" fontId="27" fillId="6" borderId="13" xfId="0" applyNumberFormat="1" applyFont="1" applyFill="1" applyBorder="1" applyAlignment="1">
      <alignment horizontal="left" vertical="top" wrapText="1"/>
    </xf>
    <xf numFmtId="0" fontId="25" fillId="0" borderId="44" xfId="0" applyFont="1" applyBorder="1" applyAlignment="1">
      <alignment vertical="top"/>
    </xf>
    <xf numFmtId="0" fontId="28" fillId="6" borderId="9" xfId="0" applyFont="1" applyFill="1" applyBorder="1" applyAlignment="1">
      <alignment horizontal="center" vertical="center" textRotation="90" wrapText="1"/>
    </xf>
    <xf numFmtId="0" fontId="28" fillId="6" borderId="10" xfId="0" applyFont="1" applyFill="1" applyBorder="1" applyAlignment="1">
      <alignment horizontal="center" vertical="center" textRotation="90" wrapText="1"/>
    </xf>
    <xf numFmtId="0" fontId="28" fillId="6" borderId="36" xfId="0" applyFont="1" applyFill="1" applyBorder="1" applyAlignment="1">
      <alignment horizontal="center" vertical="center" textRotation="90" wrapText="1"/>
    </xf>
    <xf numFmtId="164" fontId="26" fillId="6" borderId="84" xfId="0" applyNumberFormat="1" applyFont="1" applyFill="1" applyBorder="1" applyAlignment="1">
      <alignment horizontal="center" vertical="center"/>
    </xf>
    <xf numFmtId="164" fontId="26" fillId="6" borderId="16" xfId="0" applyNumberFormat="1" applyFont="1" applyFill="1" applyBorder="1" applyAlignment="1">
      <alignment horizontal="center" vertical="center"/>
    </xf>
    <xf numFmtId="3" fontId="25" fillId="0" borderId="90" xfId="0" applyNumberFormat="1" applyFont="1" applyFill="1" applyBorder="1" applyAlignment="1">
      <alignment horizontal="center" vertical="top"/>
    </xf>
    <xf numFmtId="164" fontId="25" fillId="6" borderId="99" xfId="0" applyNumberFormat="1" applyFont="1" applyFill="1" applyBorder="1" applyAlignment="1">
      <alignment horizontal="center" vertical="center"/>
    </xf>
    <xf numFmtId="3" fontId="25" fillId="0" borderId="60" xfId="0" applyNumberFormat="1" applyFont="1" applyBorder="1" applyAlignment="1">
      <alignment horizontal="center" vertical="top" wrapText="1"/>
    </xf>
    <xf numFmtId="3" fontId="25" fillId="6" borderId="12" xfId="0" applyNumberFormat="1" applyFont="1" applyFill="1" applyBorder="1" applyAlignment="1">
      <alignment vertical="top"/>
    </xf>
    <xf numFmtId="3" fontId="25" fillId="0" borderId="0" xfId="0" applyNumberFormat="1" applyFont="1" applyBorder="1" applyAlignment="1">
      <alignment vertical="top"/>
    </xf>
    <xf numFmtId="164" fontId="25" fillId="0" borderId="0" xfId="0" applyNumberFormat="1" applyFont="1" applyBorder="1" applyAlignment="1">
      <alignment vertical="top"/>
    </xf>
    <xf numFmtId="0" fontId="25" fillId="0" borderId="0" xfId="0" applyFont="1" applyAlignment="1">
      <alignment vertical="top"/>
    </xf>
    <xf numFmtId="164" fontId="25" fillId="0" borderId="0" xfId="0" applyNumberFormat="1" applyFont="1" applyAlignment="1">
      <alignment vertical="top"/>
    </xf>
    <xf numFmtId="164" fontId="1" fillId="0" borderId="89" xfId="0" applyNumberFormat="1" applyFont="1" applyBorder="1" applyAlignment="1">
      <alignment horizontal="center" vertical="top"/>
    </xf>
    <xf numFmtId="3" fontId="1" fillId="6" borderId="31" xfId="0" applyNumberFormat="1" applyFont="1" applyFill="1" applyBorder="1" applyAlignment="1">
      <alignment horizontal="left" vertical="top" wrapText="1"/>
    </xf>
    <xf numFmtId="3" fontId="1" fillId="6" borderId="85" xfId="0" applyNumberFormat="1" applyFont="1" applyFill="1" applyBorder="1" applyAlignment="1">
      <alignment horizontal="center" vertical="top" wrapText="1"/>
    </xf>
    <xf numFmtId="3" fontId="1" fillId="6" borderId="87" xfId="0" applyNumberFormat="1" applyFont="1" applyFill="1" applyBorder="1" applyAlignment="1">
      <alignment horizontal="center" vertical="top" wrapText="1"/>
    </xf>
    <xf numFmtId="3" fontId="1" fillId="6" borderId="30" xfId="0" applyNumberFormat="1" applyFont="1" applyFill="1" applyBorder="1" applyAlignment="1">
      <alignment horizontal="center" vertical="top" wrapText="1"/>
    </xf>
    <xf numFmtId="3" fontId="1" fillId="0" borderId="62" xfId="0" applyNumberFormat="1" applyFont="1" applyFill="1" applyBorder="1" applyAlignment="1">
      <alignment horizontal="left" vertical="top" wrapText="1"/>
    </xf>
    <xf numFmtId="3" fontId="18" fillId="0" borderId="0" xfId="0" applyNumberFormat="1" applyFont="1" applyAlignment="1">
      <alignment horizontal="center" vertical="top"/>
    </xf>
    <xf numFmtId="3" fontId="14" fillId="0" borderId="0" xfId="0" applyNumberFormat="1" applyFont="1" applyAlignment="1">
      <alignment horizontal="center" vertical="top" wrapText="1"/>
    </xf>
    <xf numFmtId="3" fontId="13" fillId="0" borderId="0" xfId="0" applyNumberFormat="1" applyFont="1" applyAlignment="1">
      <alignment horizontal="center" vertical="top"/>
    </xf>
    <xf numFmtId="3" fontId="1" fillId="6" borderId="26" xfId="0" applyNumberFormat="1" applyFont="1" applyFill="1" applyBorder="1" applyAlignment="1">
      <alignment horizontal="left" vertical="top" wrapText="1"/>
    </xf>
    <xf numFmtId="3" fontId="1" fillId="6" borderId="17" xfId="0" applyNumberFormat="1" applyFont="1" applyFill="1" applyBorder="1" applyAlignment="1">
      <alignment horizontal="left" vertical="top" wrapText="1"/>
    </xf>
    <xf numFmtId="3" fontId="1" fillId="6" borderId="18" xfId="0" applyNumberFormat="1" applyFont="1" applyFill="1" applyBorder="1" applyAlignment="1">
      <alignment horizontal="left" vertical="top" wrapText="1"/>
    </xf>
    <xf numFmtId="3" fontId="2" fillId="6" borderId="33" xfId="0" applyNumberFormat="1" applyFont="1" applyFill="1" applyBorder="1" applyAlignment="1">
      <alignment horizontal="center" vertical="top" wrapText="1"/>
    </xf>
    <xf numFmtId="3" fontId="2" fillId="6" borderId="31" xfId="0" applyNumberFormat="1" applyFont="1" applyFill="1" applyBorder="1" applyAlignment="1">
      <alignment horizontal="center" vertical="top" wrapText="1"/>
    </xf>
    <xf numFmtId="3" fontId="1" fillId="6" borderId="60" xfId="0" applyNumberFormat="1" applyFont="1" applyFill="1" applyBorder="1" applyAlignment="1">
      <alignment horizontal="left" vertical="top" wrapText="1"/>
    </xf>
    <xf numFmtId="3" fontId="1" fillId="6" borderId="44" xfId="0" applyNumberFormat="1" applyFont="1" applyFill="1" applyBorder="1" applyAlignment="1">
      <alignment horizontal="left" vertical="top" wrapText="1"/>
    </xf>
    <xf numFmtId="164" fontId="1" fillId="6" borderId="34" xfId="0" applyNumberFormat="1" applyFont="1" applyFill="1" applyBorder="1" applyAlignment="1">
      <alignment horizontal="center" vertical="top" wrapText="1"/>
    </xf>
    <xf numFmtId="0" fontId="0" fillId="6" borderId="49" xfId="0" applyFill="1" applyBorder="1" applyAlignment="1">
      <alignment horizontal="center" vertical="top" wrapText="1"/>
    </xf>
    <xf numFmtId="0" fontId="1" fillId="6" borderId="33" xfId="0" applyFont="1" applyFill="1" applyBorder="1" applyAlignment="1">
      <alignment vertical="top" wrapText="1"/>
    </xf>
    <xf numFmtId="0" fontId="1" fillId="6" borderId="31" xfId="0" applyFont="1" applyFill="1" applyBorder="1" applyAlignment="1">
      <alignment vertical="top" wrapText="1"/>
    </xf>
    <xf numFmtId="49" fontId="2" fillId="6" borderId="33" xfId="0" applyNumberFormat="1" applyFont="1" applyFill="1" applyBorder="1" applyAlignment="1">
      <alignment horizontal="center" vertical="top" wrapText="1"/>
    </xf>
    <xf numFmtId="49" fontId="2" fillId="6" borderId="31" xfId="0" applyNumberFormat="1" applyFont="1" applyFill="1" applyBorder="1" applyAlignment="1">
      <alignment horizontal="center" vertical="top" wrapText="1"/>
    </xf>
    <xf numFmtId="3" fontId="1" fillId="6" borderId="16" xfId="0" applyNumberFormat="1" applyFont="1" applyFill="1" applyBorder="1" applyAlignment="1">
      <alignment horizontal="center" vertical="top" wrapText="1"/>
    </xf>
    <xf numFmtId="3" fontId="1" fillId="6" borderId="32" xfId="0" applyNumberFormat="1" applyFont="1" applyFill="1" applyBorder="1" applyAlignment="1">
      <alignment horizontal="center" vertical="top" wrapText="1"/>
    </xf>
    <xf numFmtId="3" fontId="1" fillId="6" borderId="33" xfId="0" applyNumberFormat="1" applyFont="1" applyFill="1" applyBorder="1" applyAlignment="1">
      <alignment horizontal="left" vertical="top" wrapText="1"/>
    </xf>
    <xf numFmtId="3" fontId="1" fillId="6" borderId="31" xfId="0" applyNumberFormat="1" applyFont="1" applyFill="1" applyBorder="1" applyAlignment="1">
      <alignment horizontal="left" vertical="top" wrapText="1"/>
    </xf>
    <xf numFmtId="49" fontId="2" fillId="6" borderId="33" xfId="0" applyNumberFormat="1" applyFont="1" applyFill="1" applyBorder="1" applyAlignment="1">
      <alignment horizontal="center" vertical="top"/>
    </xf>
    <xf numFmtId="49" fontId="2" fillId="6" borderId="31" xfId="0" applyNumberFormat="1" applyFont="1" applyFill="1" applyBorder="1" applyAlignment="1">
      <alignment horizontal="center" vertical="top"/>
    </xf>
    <xf numFmtId="3" fontId="1" fillId="6" borderId="118" xfId="0" applyNumberFormat="1" applyFont="1" applyFill="1" applyBorder="1" applyAlignment="1">
      <alignment horizontal="center" vertical="top" wrapText="1"/>
    </xf>
    <xf numFmtId="3" fontId="1" fillId="6" borderId="11" xfId="0" applyNumberFormat="1" applyFont="1" applyFill="1" applyBorder="1" applyAlignment="1">
      <alignment horizontal="center" vertical="top" wrapText="1"/>
    </xf>
    <xf numFmtId="3" fontId="1" fillId="6" borderId="49" xfId="0" applyNumberFormat="1" applyFont="1" applyFill="1" applyBorder="1" applyAlignment="1">
      <alignment horizontal="center" vertical="top" wrapText="1"/>
    </xf>
    <xf numFmtId="3" fontId="2" fillId="5" borderId="4" xfId="0" applyNumberFormat="1" applyFont="1" applyFill="1" applyBorder="1" applyAlignment="1">
      <alignment horizontal="right" vertical="center"/>
    </xf>
    <xf numFmtId="3" fontId="2" fillId="5" borderId="62" xfId="0" applyNumberFormat="1" applyFont="1" applyFill="1" applyBorder="1" applyAlignment="1">
      <alignment horizontal="right" vertical="center"/>
    </xf>
    <xf numFmtId="3" fontId="2" fillId="5" borderId="77" xfId="0" applyNumberFormat="1" applyFont="1" applyFill="1" applyBorder="1" applyAlignment="1">
      <alignment horizontal="right" vertical="center"/>
    </xf>
    <xf numFmtId="3" fontId="1" fillId="5" borderId="57" xfId="0" applyNumberFormat="1" applyFont="1" applyFill="1" applyBorder="1" applyAlignment="1">
      <alignment horizontal="center" vertical="top" wrapText="1"/>
    </xf>
    <xf numFmtId="3" fontId="1" fillId="5" borderId="54" xfId="0" applyNumberFormat="1" applyFont="1" applyFill="1" applyBorder="1" applyAlignment="1">
      <alignment horizontal="center" vertical="top" wrapText="1"/>
    </xf>
    <xf numFmtId="3" fontId="1" fillId="5" borderId="55" xfId="0" applyNumberFormat="1" applyFont="1" applyFill="1" applyBorder="1" applyAlignment="1">
      <alignment horizontal="center" vertical="top" wrapText="1"/>
    </xf>
    <xf numFmtId="3" fontId="2" fillId="5" borderId="57" xfId="0" applyNumberFormat="1" applyFont="1" applyFill="1" applyBorder="1" applyAlignment="1">
      <alignment horizontal="left" vertical="top"/>
    </xf>
    <xf numFmtId="3" fontId="2" fillId="5" borderId="54" xfId="0" applyNumberFormat="1" applyFont="1" applyFill="1" applyBorder="1" applyAlignment="1">
      <alignment horizontal="left" vertical="top"/>
    </xf>
    <xf numFmtId="3" fontId="2" fillId="5" borderId="62" xfId="0" applyNumberFormat="1" applyFont="1" applyFill="1" applyBorder="1" applyAlignment="1">
      <alignment horizontal="left" vertical="top"/>
    </xf>
    <xf numFmtId="3" fontId="2" fillId="5" borderId="55" xfId="0" applyNumberFormat="1" applyFont="1" applyFill="1" applyBorder="1" applyAlignment="1">
      <alignment horizontal="left" vertical="top"/>
    </xf>
    <xf numFmtId="3" fontId="1" fillId="5" borderId="76" xfId="0" applyNumberFormat="1" applyFont="1" applyFill="1" applyBorder="1" applyAlignment="1">
      <alignment horizontal="center" vertical="top" wrapText="1"/>
    </xf>
    <xf numFmtId="3" fontId="1" fillId="5" borderId="62" xfId="0" applyNumberFormat="1" applyFont="1" applyFill="1" applyBorder="1" applyAlignment="1">
      <alignment horizontal="center" vertical="top" wrapText="1"/>
    </xf>
    <xf numFmtId="3" fontId="1" fillId="5" borderId="77" xfId="0" applyNumberFormat="1" applyFont="1" applyFill="1" applyBorder="1" applyAlignment="1">
      <alignment horizontal="center" vertical="top" wrapText="1"/>
    </xf>
    <xf numFmtId="49" fontId="2" fillId="4" borderId="2" xfId="0" applyNumberFormat="1" applyFont="1" applyFill="1" applyBorder="1" applyAlignment="1">
      <alignment horizontal="center" vertical="top"/>
    </xf>
    <xf numFmtId="49" fontId="2" fillId="4" borderId="9" xfId="0" applyNumberFormat="1" applyFont="1" applyFill="1" applyBorder="1" applyAlignment="1">
      <alignment horizontal="center" vertical="top"/>
    </xf>
    <xf numFmtId="3" fontId="2" fillId="5" borderId="3" xfId="0" applyNumberFormat="1" applyFont="1" applyFill="1" applyBorder="1" applyAlignment="1">
      <alignment horizontal="center" vertical="top"/>
    </xf>
    <xf numFmtId="3" fontId="2" fillId="5" borderId="10" xfId="0" applyNumberFormat="1" applyFont="1" applyFill="1" applyBorder="1" applyAlignment="1">
      <alignment horizontal="center" vertical="top"/>
    </xf>
    <xf numFmtId="3" fontId="2" fillId="8" borderId="10" xfId="0" applyNumberFormat="1" applyFont="1" applyFill="1" applyBorder="1" applyAlignment="1">
      <alignment horizontal="center" vertical="top"/>
    </xf>
    <xf numFmtId="3" fontId="1" fillId="0" borderId="26" xfId="0" applyNumberFormat="1" applyFont="1" applyBorder="1" applyAlignment="1">
      <alignment horizontal="left" vertical="top" wrapText="1"/>
    </xf>
    <xf numFmtId="3" fontId="1" fillId="0" borderId="17" xfId="0" applyNumberFormat="1" applyFont="1" applyBorder="1" applyAlignment="1">
      <alignment horizontal="left" vertical="top" wrapText="1"/>
    </xf>
    <xf numFmtId="3" fontId="1" fillId="0" borderId="18" xfId="0" applyNumberFormat="1" applyFont="1" applyBorder="1" applyAlignment="1">
      <alignment horizontal="left" vertical="top" wrapText="1"/>
    </xf>
    <xf numFmtId="164" fontId="1" fillId="6" borderId="16" xfId="0" applyNumberFormat="1" applyFont="1" applyFill="1" applyBorder="1" applyAlignment="1">
      <alignment horizontal="center" vertical="top" wrapText="1"/>
    </xf>
    <xf numFmtId="164" fontId="1" fillId="6" borderId="36" xfId="0" applyNumberFormat="1" applyFont="1" applyFill="1" applyBorder="1" applyAlignment="1">
      <alignment horizontal="center" vertical="top" wrapText="1"/>
    </xf>
    <xf numFmtId="164" fontId="1" fillId="6" borderId="32" xfId="0" applyNumberFormat="1" applyFont="1" applyFill="1" applyBorder="1" applyAlignment="1">
      <alignment horizontal="center" vertical="top" wrapText="1"/>
    </xf>
    <xf numFmtId="0" fontId="1" fillId="6" borderId="60" xfId="0" applyNumberFormat="1" applyFont="1" applyFill="1" applyBorder="1" applyAlignment="1">
      <alignment horizontal="center" vertical="top" wrapText="1"/>
    </xf>
    <xf numFmtId="0" fontId="1" fillId="6" borderId="14" xfId="0" applyNumberFormat="1" applyFont="1" applyFill="1" applyBorder="1" applyAlignment="1">
      <alignment horizontal="center" vertical="top" wrapText="1"/>
    </xf>
    <xf numFmtId="0" fontId="1" fillId="6" borderId="69" xfId="0" applyNumberFormat="1" applyFont="1" applyFill="1" applyBorder="1" applyAlignment="1">
      <alignment horizontal="center" vertical="top" wrapText="1"/>
    </xf>
    <xf numFmtId="3" fontId="5" fillId="6" borderId="16" xfId="0" applyNumberFormat="1" applyFont="1" applyFill="1" applyBorder="1" applyAlignment="1">
      <alignment horizontal="center" vertical="top" wrapText="1"/>
    </xf>
    <xf numFmtId="3" fontId="5" fillId="6" borderId="36" xfId="0" applyNumberFormat="1" applyFont="1" applyFill="1" applyBorder="1" applyAlignment="1">
      <alignment horizontal="center" vertical="top" wrapText="1"/>
    </xf>
    <xf numFmtId="3" fontId="5" fillId="6" borderId="63" xfId="0" applyNumberFormat="1" applyFont="1" applyFill="1" applyBorder="1" applyAlignment="1">
      <alignment horizontal="center" vertical="top" wrapText="1"/>
    </xf>
    <xf numFmtId="3" fontId="1" fillId="6" borderId="10" xfId="0" applyNumberFormat="1" applyFont="1" applyFill="1" applyBorder="1" applyAlignment="1">
      <alignment horizontal="left" vertical="top" wrapText="1"/>
    </xf>
    <xf numFmtId="3" fontId="1" fillId="6" borderId="68" xfId="0" applyNumberFormat="1" applyFont="1" applyFill="1" applyBorder="1" applyAlignment="1">
      <alignment horizontal="left" vertical="top" wrapText="1"/>
    </xf>
    <xf numFmtId="0" fontId="1" fillId="0" borderId="5" xfId="0" applyFont="1" applyBorder="1" applyAlignment="1">
      <alignment horizontal="center" vertical="center" wrapText="1"/>
    </xf>
    <xf numFmtId="0" fontId="1" fillId="0" borderId="24" xfId="0" applyFont="1" applyBorder="1" applyAlignment="1">
      <alignment horizontal="center" vertical="center" wrapText="1"/>
    </xf>
    <xf numFmtId="3" fontId="1" fillId="0" borderId="76" xfId="0" applyNumberFormat="1" applyFont="1" applyBorder="1" applyAlignment="1">
      <alignment horizontal="center" vertical="center" textRotation="90" shrinkToFit="1"/>
    </xf>
    <xf numFmtId="3" fontId="1" fillId="0" borderId="12" xfId="0" applyNumberFormat="1" applyFont="1" applyBorder="1" applyAlignment="1">
      <alignment horizontal="center" vertical="center" textRotation="90" shrinkToFit="1"/>
    </xf>
    <xf numFmtId="3" fontId="1" fillId="0" borderId="22" xfId="0" applyNumberFormat="1" applyFont="1" applyBorder="1" applyAlignment="1">
      <alignment horizontal="center" vertical="center" textRotation="90" shrinkToFit="1"/>
    </xf>
    <xf numFmtId="3" fontId="1" fillId="0" borderId="47" xfId="0" applyNumberFormat="1" applyFont="1" applyFill="1" applyBorder="1" applyAlignment="1">
      <alignment horizontal="center" vertical="center" wrapText="1" shrinkToFit="1"/>
    </xf>
    <xf numFmtId="3" fontId="1" fillId="0" borderId="36" xfId="0" applyNumberFormat="1" applyFont="1" applyFill="1" applyBorder="1" applyAlignment="1">
      <alignment horizontal="center" vertical="center" wrapText="1" shrinkToFit="1"/>
    </xf>
    <xf numFmtId="3" fontId="1" fillId="0" borderId="95" xfId="0" applyNumberFormat="1" applyFont="1" applyFill="1" applyBorder="1" applyAlignment="1">
      <alignment horizontal="center" vertical="center" wrapText="1" shrinkToFit="1"/>
    </xf>
    <xf numFmtId="3" fontId="1" fillId="0" borderId="5" xfId="0" applyNumberFormat="1" applyFont="1" applyBorder="1" applyAlignment="1">
      <alignment horizontal="center" vertical="center" textRotation="90" wrapText="1" shrinkToFit="1"/>
    </xf>
    <xf numFmtId="3" fontId="1" fillId="0" borderId="14" xfId="0" applyNumberFormat="1" applyFont="1" applyBorder="1" applyAlignment="1">
      <alignment horizontal="center" vertical="center" textRotation="90" wrapText="1" shrinkToFit="1"/>
    </xf>
    <xf numFmtId="3" fontId="1" fillId="0" borderId="24" xfId="0" applyNumberFormat="1" applyFont="1" applyBorder="1" applyAlignment="1">
      <alignment horizontal="center" vertical="center" textRotation="90" wrapText="1" shrinkToFit="1"/>
    </xf>
    <xf numFmtId="0" fontId="1" fillId="0" borderId="5" xfId="0" applyFont="1" applyBorder="1" applyAlignment="1">
      <alignment horizontal="center" vertical="center" textRotation="90" wrapText="1"/>
    </xf>
    <xf numFmtId="0" fontId="1" fillId="0" borderId="14" xfId="0" applyFont="1" applyBorder="1" applyAlignment="1">
      <alignment horizontal="center" vertical="center" textRotation="90" wrapText="1"/>
    </xf>
    <xf numFmtId="0" fontId="1" fillId="0" borderId="24" xfId="0" applyFont="1" applyBorder="1" applyAlignment="1">
      <alignment horizontal="center" vertical="center" textRotation="90" wrapText="1"/>
    </xf>
    <xf numFmtId="3" fontId="1" fillId="0" borderId="2" xfId="0" applyNumberFormat="1" applyFont="1" applyBorder="1" applyAlignment="1">
      <alignment horizontal="center" vertical="center" textRotation="90" shrinkToFit="1"/>
    </xf>
    <xf numFmtId="3" fontId="1" fillId="0" borderId="9" xfId="0" applyNumberFormat="1" applyFont="1" applyBorder="1" applyAlignment="1">
      <alignment horizontal="center" vertical="center" textRotation="90" shrinkToFit="1"/>
    </xf>
    <xf numFmtId="3" fontId="1" fillId="0" borderId="3" xfId="0" applyNumberFormat="1" applyFont="1" applyBorder="1" applyAlignment="1">
      <alignment horizontal="center" vertical="center" textRotation="90" shrinkToFit="1"/>
    </xf>
    <xf numFmtId="3" fontId="1" fillId="0" borderId="10" xfId="0" applyNumberFormat="1" applyFont="1" applyBorder="1" applyAlignment="1">
      <alignment horizontal="center" vertical="center" textRotation="90" shrinkToFit="1"/>
    </xf>
    <xf numFmtId="3" fontId="1" fillId="0" borderId="4" xfId="0" applyNumberFormat="1" applyFont="1" applyBorder="1" applyAlignment="1">
      <alignment horizontal="center" vertical="center" shrinkToFit="1"/>
    </xf>
    <xf numFmtId="3" fontId="1" fillId="0" borderId="11" xfId="0" applyNumberFormat="1" applyFont="1" applyBorder="1" applyAlignment="1">
      <alignment horizontal="center" vertical="center" shrinkToFit="1"/>
    </xf>
    <xf numFmtId="3" fontId="1" fillId="6" borderId="11" xfId="0" applyNumberFormat="1" applyFont="1" applyFill="1" applyBorder="1" applyAlignment="1">
      <alignment horizontal="left" vertical="top" wrapText="1"/>
    </xf>
    <xf numFmtId="3" fontId="1" fillId="0" borderId="36" xfId="0" applyNumberFormat="1" applyFont="1" applyBorder="1" applyAlignment="1">
      <alignment horizontal="center" vertical="top" wrapText="1"/>
    </xf>
    <xf numFmtId="49" fontId="2" fillId="5" borderId="10" xfId="0" applyNumberFormat="1" applyFont="1" applyFill="1" applyBorder="1" applyAlignment="1">
      <alignment horizontal="center" vertical="top"/>
    </xf>
    <xf numFmtId="49" fontId="2" fillId="8" borderId="10" xfId="0" applyNumberFormat="1" applyFont="1" applyFill="1" applyBorder="1" applyAlignment="1">
      <alignment horizontal="center" vertical="top"/>
    </xf>
    <xf numFmtId="3" fontId="2" fillId="4" borderId="9" xfId="0" applyNumberFormat="1" applyFont="1" applyFill="1" applyBorder="1" applyAlignment="1">
      <alignment horizontal="center" vertical="top" wrapText="1"/>
    </xf>
    <xf numFmtId="3" fontId="2" fillId="5" borderId="10" xfId="0" applyNumberFormat="1" applyFont="1" applyFill="1" applyBorder="1" applyAlignment="1">
      <alignment horizontal="center" vertical="top" wrapText="1"/>
    </xf>
    <xf numFmtId="3" fontId="2" fillId="10" borderId="58" xfId="0" applyNumberFormat="1" applyFont="1" applyFill="1" applyBorder="1" applyAlignment="1">
      <alignment horizontal="left" vertical="top" wrapText="1"/>
    </xf>
    <xf numFmtId="3" fontId="2" fillId="10" borderId="54" xfId="0" applyNumberFormat="1" applyFont="1" applyFill="1" applyBorder="1" applyAlignment="1">
      <alignment horizontal="left" vertical="top" wrapText="1"/>
    </xf>
    <xf numFmtId="3" fontId="2" fillId="10" borderId="55" xfId="0" applyNumberFormat="1" applyFont="1" applyFill="1" applyBorder="1" applyAlignment="1">
      <alignment horizontal="left" vertical="top" wrapText="1"/>
    </xf>
    <xf numFmtId="3" fontId="1" fillId="6" borderId="36" xfId="0" applyNumberFormat="1" applyFont="1" applyFill="1" applyBorder="1" applyAlignment="1">
      <alignment horizontal="center" vertical="top" wrapText="1"/>
    </xf>
    <xf numFmtId="164" fontId="1" fillId="6" borderId="60" xfId="0" applyNumberFormat="1" applyFont="1" applyFill="1" applyBorder="1" applyAlignment="1">
      <alignment horizontal="left" vertical="top" wrapText="1"/>
    </xf>
    <xf numFmtId="164" fontId="1" fillId="6" borderId="14" xfId="0" applyNumberFormat="1" applyFont="1" applyFill="1" applyBorder="1" applyAlignment="1">
      <alignment horizontal="left" vertical="top" wrapText="1"/>
    </xf>
    <xf numFmtId="3" fontId="2" fillId="8" borderId="10" xfId="0" applyNumberFormat="1" applyFont="1" applyFill="1" applyBorder="1" applyAlignment="1">
      <alignment horizontal="center" vertical="top" wrapText="1"/>
    </xf>
    <xf numFmtId="3" fontId="1" fillId="6" borderId="34" xfId="0" applyNumberFormat="1" applyFont="1" applyFill="1" applyBorder="1" applyAlignment="1">
      <alignment horizontal="left" vertical="top" wrapText="1"/>
    </xf>
    <xf numFmtId="3" fontId="1" fillId="6" borderId="59" xfId="0" applyNumberFormat="1" applyFont="1" applyFill="1" applyBorder="1" applyAlignment="1">
      <alignment horizontal="left" vertical="top" wrapText="1"/>
    </xf>
    <xf numFmtId="3" fontId="1" fillId="6" borderId="12" xfId="0" applyNumberFormat="1" applyFont="1" applyFill="1" applyBorder="1" applyAlignment="1">
      <alignment horizontal="left" vertical="top" wrapText="1"/>
    </xf>
    <xf numFmtId="3" fontId="6" fillId="8" borderId="45" xfId="0" applyNumberFormat="1" applyFont="1" applyFill="1" applyBorder="1" applyAlignment="1">
      <alignment horizontal="center" vertical="top"/>
    </xf>
    <xf numFmtId="3" fontId="6" fillId="8" borderId="48" xfId="0" applyNumberFormat="1" applyFont="1" applyFill="1" applyBorder="1" applyAlignment="1">
      <alignment horizontal="center" vertical="top"/>
    </xf>
    <xf numFmtId="3" fontId="2" fillId="6" borderId="28" xfId="0" applyNumberFormat="1" applyFont="1" applyFill="1" applyBorder="1" applyAlignment="1">
      <alignment horizontal="center" vertical="top" wrapText="1"/>
    </xf>
    <xf numFmtId="3" fontId="7" fillId="6" borderId="10" xfId="0" applyNumberFormat="1" applyFont="1" applyFill="1" applyBorder="1" applyAlignment="1">
      <alignment horizontal="left" vertical="top" wrapText="1"/>
    </xf>
    <xf numFmtId="0" fontId="10" fillId="0" borderId="31" xfId="0" applyFont="1" applyBorder="1" applyAlignment="1">
      <alignment horizontal="left" vertical="top" wrapText="1"/>
    </xf>
    <xf numFmtId="0" fontId="1" fillId="6" borderId="114" xfId="0" applyFont="1" applyFill="1" applyBorder="1" applyAlignment="1">
      <alignment vertical="top" wrapText="1"/>
    </xf>
    <xf numFmtId="0" fontId="10" fillId="6" borderId="12" xfId="0" applyFont="1" applyFill="1" applyBorder="1" applyAlignment="1">
      <alignment vertical="top" wrapText="1"/>
    </xf>
    <xf numFmtId="3" fontId="1" fillId="0" borderId="10" xfId="0" applyNumberFormat="1" applyFont="1" applyBorder="1" applyAlignment="1">
      <alignment horizontal="center" vertical="top"/>
    </xf>
    <xf numFmtId="3" fontId="1" fillId="0" borderId="31" xfId="0" applyNumberFormat="1" applyFont="1" applyBorder="1" applyAlignment="1">
      <alignment horizontal="center" vertical="top"/>
    </xf>
    <xf numFmtId="0" fontId="1" fillId="6" borderId="66" xfId="0" applyFont="1" applyFill="1" applyBorder="1" applyAlignment="1">
      <alignment horizontal="left" vertical="top" wrapText="1"/>
    </xf>
    <xf numFmtId="0" fontId="1" fillId="6" borderId="14" xfId="0" applyFont="1" applyFill="1" applyBorder="1" applyAlignment="1">
      <alignment horizontal="left" vertical="top" wrapText="1"/>
    </xf>
    <xf numFmtId="0" fontId="1" fillId="6" borderId="33" xfId="0" applyFont="1" applyFill="1" applyBorder="1" applyAlignment="1">
      <alignment horizontal="left" vertical="top"/>
    </xf>
    <xf numFmtId="0" fontId="1" fillId="6" borderId="10" xfId="0" applyFont="1" applyFill="1" applyBorder="1" applyAlignment="1">
      <alignment horizontal="left" vertical="top"/>
    </xf>
    <xf numFmtId="0" fontId="1" fillId="6" borderId="31" xfId="0" applyFont="1" applyFill="1" applyBorder="1" applyAlignment="1">
      <alignment horizontal="left" vertical="top"/>
    </xf>
    <xf numFmtId="0" fontId="1" fillId="6" borderId="16" xfId="0" applyFont="1" applyFill="1" applyBorder="1" applyAlignment="1">
      <alignment horizontal="center" vertical="top" wrapText="1"/>
    </xf>
    <xf numFmtId="0" fontId="1" fillId="6" borderId="36" xfId="0" applyFont="1" applyFill="1" applyBorder="1" applyAlignment="1">
      <alignment horizontal="center" vertical="top" wrapText="1"/>
    </xf>
    <xf numFmtId="164" fontId="1" fillId="6" borderId="66" xfId="0" applyNumberFormat="1" applyFont="1" applyFill="1" applyBorder="1" applyAlignment="1">
      <alignment horizontal="left" vertical="top" wrapText="1"/>
    </xf>
    <xf numFmtId="164" fontId="1" fillId="6" borderId="44" xfId="0" applyNumberFormat="1" applyFont="1" applyFill="1" applyBorder="1" applyAlignment="1">
      <alignment horizontal="left" vertical="top" wrapText="1"/>
    </xf>
    <xf numFmtId="49" fontId="1" fillId="6" borderId="16" xfId="0" applyNumberFormat="1" applyFont="1" applyFill="1" applyBorder="1" applyAlignment="1">
      <alignment horizontal="center" vertical="top" wrapText="1"/>
    </xf>
    <xf numFmtId="49" fontId="1" fillId="6" borderId="36" xfId="0" applyNumberFormat="1" applyFont="1" applyFill="1" applyBorder="1" applyAlignment="1">
      <alignment horizontal="center" vertical="top" wrapText="1"/>
    </xf>
    <xf numFmtId="0" fontId="1" fillId="6" borderId="32" xfId="0" applyFont="1" applyFill="1" applyBorder="1" applyAlignment="1">
      <alignment horizontal="center" vertical="top" wrapText="1"/>
    </xf>
    <xf numFmtId="3" fontId="1" fillId="6" borderId="65" xfId="0" applyNumberFormat="1" applyFont="1" applyFill="1" applyBorder="1" applyAlignment="1">
      <alignment horizontal="left" vertical="top" wrapText="1"/>
    </xf>
    <xf numFmtId="3" fontId="1" fillId="6" borderId="13" xfId="0" applyNumberFormat="1" applyFont="1" applyFill="1" applyBorder="1" applyAlignment="1">
      <alignment horizontal="left" vertical="top" wrapText="1"/>
    </xf>
    <xf numFmtId="3" fontId="2" fillId="5" borderId="54" xfId="0" applyNumberFormat="1" applyFont="1" applyFill="1" applyBorder="1" applyAlignment="1">
      <alignment horizontal="right" vertical="center"/>
    </xf>
    <xf numFmtId="3" fontId="1" fillId="10" borderId="57" xfId="0" applyNumberFormat="1" applyFont="1" applyFill="1" applyBorder="1" applyAlignment="1">
      <alignment horizontal="center" vertical="top" wrapText="1"/>
    </xf>
    <xf numFmtId="3" fontId="1" fillId="10" borderId="54" xfId="0" applyNumberFormat="1" applyFont="1" applyFill="1" applyBorder="1" applyAlignment="1">
      <alignment horizontal="center" vertical="top" wrapText="1"/>
    </xf>
    <xf numFmtId="3" fontId="1" fillId="10" borderId="55" xfId="0" applyNumberFormat="1" applyFont="1" applyFill="1" applyBorder="1" applyAlignment="1">
      <alignment horizontal="center" vertical="top" wrapText="1"/>
    </xf>
    <xf numFmtId="3" fontId="6" fillId="4" borderId="35" xfId="0" applyNumberFormat="1" applyFont="1" applyFill="1" applyBorder="1" applyAlignment="1">
      <alignment horizontal="center" vertical="top"/>
    </xf>
    <xf numFmtId="3" fontId="6" fillId="4" borderId="12" xfId="0" applyNumberFormat="1" applyFont="1" applyFill="1" applyBorder="1" applyAlignment="1">
      <alignment horizontal="center" vertical="top"/>
    </xf>
    <xf numFmtId="3" fontId="6" fillId="5" borderId="31" xfId="0" applyNumberFormat="1" applyFont="1" applyFill="1" applyBorder="1" applyAlignment="1">
      <alignment horizontal="center" vertical="top"/>
    </xf>
    <xf numFmtId="3" fontId="6" fillId="5" borderId="10" xfId="0" applyNumberFormat="1" applyFont="1" applyFill="1" applyBorder="1" applyAlignment="1">
      <alignment horizontal="center" vertical="top"/>
    </xf>
    <xf numFmtId="3" fontId="5" fillId="0" borderId="11" xfId="0" applyNumberFormat="1" applyFont="1" applyBorder="1" applyAlignment="1">
      <alignment horizontal="center" vertical="center" wrapText="1"/>
    </xf>
    <xf numFmtId="3" fontId="11" fillId="0" borderId="11" xfId="0" applyNumberFormat="1" applyFont="1" applyBorder="1" applyAlignment="1">
      <alignment horizontal="center" vertical="center" wrapText="1"/>
    </xf>
    <xf numFmtId="3" fontId="2" fillId="5" borderId="58" xfId="0" applyNumberFormat="1" applyFont="1" applyFill="1" applyBorder="1" applyAlignment="1">
      <alignment horizontal="left" vertical="top"/>
    </xf>
    <xf numFmtId="0" fontId="1" fillId="6" borderId="114" xfId="0" applyFont="1" applyFill="1" applyBorder="1" applyAlignment="1">
      <alignment horizontal="left" vertical="top" wrapText="1"/>
    </xf>
    <xf numFmtId="0" fontId="1" fillId="6" borderId="35" xfId="0" applyFont="1" applyFill="1" applyBorder="1" applyAlignment="1">
      <alignment horizontal="left" vertical="top" wrapText="1"/>
    </xf>
    <xf numFmtId="3" fontId="1" fillId="6" borderId="33" xfId="0" applyNumberFormat="1" applyFont="1" applyFill="1" applyBorder="1" applyAlignment="1">
      <alignment vertical="top" wrapText="1"/>
    </xf>
    <xf numFmtId="3" fontId="1" fillId="6" borderId="10" xfId="0" applyNumberFormat="1" applyFont="1" applyFill="1" applyBorder="1" applyAlignment="1">
      <alignment vertical="top" wrapText="1"/>
    </xf>
    <xf numFmtId="0" fontId="10" fillId="6" borderId="10" xfId="0" applyFont="1" applyFill="1" applyBorder="1" applyAlignment="1">
      <alignment vertical="top" wrapText="1"/>
    </xf>
    <xf numFmtId="0" fontId="11" fillId="6" borderId="36" xfId="0" applyFont="1" applyFill="1" applyBorder="1" applyAlignment="1">
      <alignment horizontal="center" vertical="top" wrapText="1"/>
    </xf>
    <xf numFmtId="3" fontId="1" fillId="6" borderId="31" xfId="0" applyNumberFormat="1" applyFont="1" applyFill="1" applyBorder="1" applyAlignment="1">
      <alignment vertical="top" wrapText="1"/>
    </xf>
    <xf numFmtId="0" fontId="1" fillId="0" borderId="5" xfId="0" applyFont="1" applyBorder="1" applyAlignment="1">
      <alignment horizontal="center" vertical="center" textRotation="90"/>
    </xf>
    <xf numFmtId="0" fontId="1" fillId="0" borderId="24" xfId="0" applyFont="1" applyBorder="1" applyAlignment="1">
      <alignment horizontal="center" vertical="center" textRotation="90"/>
    </xf>
    <xf numFmtId="0" fontId="1" fillId="0" borderId="2" xfId="0" applyFont="1" applyBorder="1" applyAlignment="1">
      <alignment horizontal="center" vertical="center" textRotation="90" wrapText="1"/>
    </xf>
    <xf numFmtId="0" fontId="1" fillId="0" borderId="9" xfId="0" applyFont="1" applyBorder="1" applyAlignment="1">
      <alignment horizontal="center" vertical="center" textRotation="90" wrapText="1"/>
    </xf>
    <xf numFmtId="0" fontId="1" fillId="0" borderId="19" xfId="0" applyFont="1" applyBorder="1" applyAlignment="1">
      <alignment horizontal="center" vertical="center" textRotation="90" wrapText="1"/>
    </xf>
    <xf numFmtId="0" fontId="1" fillId="0" borderId="75" xfId="0" applyFont="1" applyBorder="1" applyAlignment="1">
      <alignment horizontal="center" vertical="center" textRotation="90" wrapText="1"/>
    </xf>
    <xf numFmtId="0" fontId="1" fillId="0" borderId="48" xfId="0" applyFont="1" applyBorder="1" applyAlignment="1">
      <alignment horizontal="center" vertical="center" textRotation="90" wrapText="1"/>
    </xf>
    <xf numFmtId="0" fontId="1" fillId="0" borderId="70" xfId="0" applyFont="1" applyBorder="1" applyAlignment="1">
      <alignment horizontal="center" vertical="center" textRotation="90" wrapText="1"/>
    </xf>
    <xf numFmtId="0" fontId="1" fillId="0" borderId="77" xfId="0" applyFont="1" applyBorder="1" applyAlignment="1">
      <alignment horizontal="center" vertical="center" textRotation="90" wrapText="1"/>
    </xf>
    <xf numFmtId="0" fontId="1" fillId="0" borderId="13" xfId="0" applyFont="1" applyBorder="1" applyAlignment="1">
      <alignment horizontal="center" vertical="center" textRotation="90" wrapText="1"/>
    </xf>
    <xf numFmtId="0" fontId="1" fillId="0" borderId="23" xfId="0" applyFont="1" applyBorder="1" applyAlignment="1">
      <alignment horizontal="center" vertical="center" textRotation="90" wrapText="1"/>
    </xf>
    <xf numFmtId="0" fontId="1" fillId="6" borderId="33" xfId="0" applyFont="1" applyFill="1" applyBorder="1" applyAlignment="1">
      <alignment horizontal="left" vertical="top" wrapText="1"/>
    </xf>
    <xf numFmtId="0" fontId="1" fillId="6" borderId="10" xfId="0" applyFont="1" applyFill="1" applyBorder="1" applyAlignment="1">
      <alignment horizontal="left" vertical="top" wrapText="1"/>
    </xf>
    <xf numFmtId="3" fontId="1" fillId="6" borderId="35" xfId="0" applyNumberFormat="1" applyFont="1" applyFill="1" applyBorder="1" applyAlignment="1">
      <alignment horizontal="left" vertical="top" wrapText="1"/>
    </xf>
    <xf numFmtId="0" fontId="1" fillId="6" borderId="59" xfId="0" applyFont="1" applyFill="1" applyBorder="1" applyAlignment="1">
      <alignment vertical="top" wrapText="1"/>
    </xf>
    <xf numFmtId="0" fontId="1" fillId="6" borderId="12" xfId="0" applyFont="1" applyFill="1" applyBorder="1" applyAlignment="1">
      <alignment vertical="top" wrapText="1"/>
    </xf>
    <xf numFmtId="0" fontId="1" fillId="6" borderId="35" xfId="0" applyFont="1" applyFill="1" applyBorder="1" applyAlignment="1">
      <alignment vertical="top" wrapText="1"/>
    </xf>
    <xf numFmtId="3" fontId="2" fillId="6" borderId="3" xfId="0" applyNumberFormat="1" applyFont="1" applyFill="1" applyBorder="1" applyAlignment="1">
      <alignment horizontal="left" vertical="top" wrapText="1"/>
    </xf>
    <xf numFmtId="0" fontId="10" fillId="6" borderId="31" xfId="0" applyFont="1" applyFill="1" applyBorder="1" applyAlignment="1">
      <alignment horizontal="left" vertical="top" wrapText="1"/>
    </xf>
    <xf numFmtId="0" fontId="1" fillId="6" borderId="10" xfId="0" applyFont="1" applyFill="1" applyBorder="1" applyAlignment="1">
      <alignment vertical="top" wrapText="1"/>
    </xf>
    <xf numFmtId="0" fontId="3" fillId="6" borderId="10" xfId="0" applyFont="1" applyFill="1" applyBorder="1" applyAlignment="1">
      <alignment vertical="top" wrapText="1"/>
    </xf>
    <xf numFmtId="164" fontId="1" fillId="6" borderId="11" xfId="0" applyNumberFormat="1" applyFont="1" applyFill="1" applyBorder="1" applyAlignment="1">
      <alignment horizontal="center" vertical="top" wrapText="1"/>
    </xf>
    <xf numFmtId="3" fontId="2" fillId="3" borderId="6" xfId="0" applyNumberFormat="1" applyFont="1" applyFill="1" applyBorder="1" applyAlignment="1">
      <alignment horizontal="right" vertical="top" wrapText="1"/>
    </xf>
    <xf numFmtId="3" fontId="2" fillId="3" borderId="7" xfId="0" applyNumberFormat="1" applyFont="1" applyFill="1" applyBorder="1" applyAlignment="1">
      <alignment horizontal="right" vertical="top" wrapText="1"/>
    </xf>
    <xf numFmtId="3" fontId="2" fillId="3" borderId="8" xfId="0" applyNumberFormat="1" applyFont="1" applyFill="1" applyBorder="1" applyAlignment="1">
      <alignment horizontal="right" vertical="top" wrapText="1"/>
    </xf>
    <xf numFmtId="3" fontId="1" fillId="0" borderId="1" xfId="0" applyNumberFormat="1" applyFont="1" applyBorder="1" applyAlignment="1">
      <alignment horizontal="right" vertical="top"/>
    </xf>
    <xf numFmtId="49" fontId="2" fillId="5" borderId="3" xfId="0" applyNumberFormat="1" applyFont="1" applyFill="1" applyBorder="1" applyAlignment="1">
      <alignment horizontal="center" vertical="top"/>
    </xf>
    <xf numFmtId="3" fontId="2" fillId="8" borderId="26" xfId="0" applyNumberFormat="1" applyFont="1" applyFill="1" applyBorder="1" applyAlignment="1">
      <alignment horizontal="right" wrapText="1"/>
    </xf>
    <xf numFmtId="3" fontId="11" fillId="8" borderId="17" xfId="0" applyNumberFormat="1" applyFont="1" applyFill="1" applyBorder="1" applyAlignment="1">
      <alignment horizontal="right" wrapText="1"/>
    </xf>
    <xf numFmtId="3" fontId="11" fillId="8" borderId="18" xfId="0" applyNumberFormat="1" applyFont="1" applyFill="1" applyBorder="1" applyAlignment="1">
      <alignment horizontal="right" wrapText="1"/>
    </xf>
    <xf numFmtId="0" fontId="2" fillId="0" borderId="57"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3" fontId="1" fillId="0" borderId="35" xfId="0" applyNumberFormat="1" applyFont="1" applyBorder="1" applyAlignment="1">
      <alignment horizontal="left" vertical="top" wrapText="1"/>
    </xf>
    <xf numFmtId="3" fontId="1" fillId="0" borderId="51" xfId="0" applyNumberFormat="1" applyFont="1" applyBorder="1" applyAlignment="1">
      <alignment horizontal="left" vertical="top" wrapText="1"/>
    </xf>
    <xf numFmtId="3" fontId="1" fillId="0" borderId="50" xfId="0" applyNumberFormat="1" applyFont="1" applyBorder="1" applyAlignment="1">
      <alignment horizontal="left" vertical="top" wrapText="1"/>
    </xf>
    <xf numFmtId="3" fontId="2" fillId="4" borderId="58" xfId="0" applyNumberFormat="1" applyFont="1" applyFill="1" applyBorder="1" applyAlignment="1">
      <alignment horizontal="right" vertical="top"/>
    </xf>
    <xf numFmtId="3" fontId="2" fillId="4" borderId="54" xfId="0" applyNumberFormat="1" applyFont="1" applyFill="1" applyBorder="1" applyAlignment="1">
      <alignment horizontal="right" vertical="top"/>
    </xf>
    <xf numFmtId="3" fontId="2" fillId="4" borderId="55" xfId="0" applyNumberFormat="1" applyFont="1" applyFill="1" applyBorder="1" applyAlignment="1">
      <alignment horizontal="right" vertical="top"/>
    </xf>
    <xf numFmtId="3" fontId="2" fillId="3" borderId="58" xfId="0" applyNumberFormat="1" applyFont="1" applyFill="1" applyBorder="1" applyAlignment="1">
      <alignment horizontal="right" vertical="top"/>
    </xf>
    <xf numFmtId="3" fontId="2" fillId="3" borderId="54" xfId="0" applyNumberFormat="1" applyFont="1" applyFill="1" applyBorder="1" applyAlignment="1">
      <alignment horizontal="right" vertical="top"/>
    </xf>
    <xf numFmtId="3" fontId="2" fillId="3" borderId="55" xfId="0" applyNumberFormat="1" applyFont="1" applyFill="1" applyBorder="1" applyAlignment="1">
      <alignment horizontal="right" vertical="top"/>
    </xf>
    <xf numFmtId="164" fontId="2" fillId="4" borderId="54" xfId="0" applyNumberFormat="1" applyFont="1" applyFill="1" applyBorder="1" applyAlignment="1">
      <alignment horizontal="center" vertical="top"/>
    </xf>
    <xf numFmtId="164" fontId="2" fillId="4" borderId="55" xfId="0" applyNumberFormat="1" applyFont="1" applyFill="1" applyBorder="1" applyAlignment="1">
      <alignment horizontal="center" vertical="top"/>
    </xf>
    <xf numFmtId="164" fontId="2" fillId="3" borderId="57" xfId="0" applyNumberFormat="1" applyFont="1" applyFill="1" applyBorder="1" applyAlignment="1">
      <alignment horizontal="center" vertical="top"/>
    </xf>
    <xf numFmtId="164" fontId="2" fillId="3" borderId="54" xfId="0" applyNumberFormat="1" applyFont="1" applyFill="1" applyBorder="1" applyAlignment="1">
      <alignment horizontal="center" vertical="top"/>
    </xf>
    <xf numFmtId="164" fontId="2" fillId="3" borderId="55" xfId="0" applyNumberFormat="1" applyFont="1" applyFill="1" applyBorder="1" applyAlignment="1">
      <alignment horizontal="center" vertical="top"/>
    </xf>
    <xf numFmtId="0" fontId="10" fillId="6" borderId="10" xfId="0" applyFont="1" applyFill="1" applyBorder="1" applyAlignment="1">
      <alignment horizontal="left" vertical="top" wrapText="1"/>
    </xf>
    <xf numFmtId="0" fontId="16" fillId="6" borderId="36" xfId="0" applyFont="1" applyFill="1" applyBorder="1" applyAlignment="1">
      <alignment horizontal="center" vertical="top" wrapText="1"/>
    </xf>
    <xf numFmtId="49" fontId="2" fillId="6" borderId="10" xfId="0" applyNumberFormat="1" applyFont="1" applyFill="1" applyBorder="1" applyAlignment="1">
      <alignment horizontal="center" vertical="top"/>
    </xf>
    <xf numFmtId="0" fontId="1" fillId="6" borderId="31" xfId="0" applyFont="1" applyFill="1" applyBorder="1" applyAlignment="1">
      <alignment horizontal="left" vertical="top" wrapText="1"/>
    </xf>
    <xf numFmtId="3" fontId="2" fillId="5" borderId="58" xfId="0" applyNumberFormat="1" applyFont="1" applyFill="1" applyBorder="1" applyAlignment="1">
      <alignment horizontal="right" vertical="top"/>
    </xf>
    <xf numFmtId="3" fontId="2" fillId="5" borderId="54" xfId="0" applyNumberFormat="1" applyFont="1" applyFill="1" applyBorder="1" applyAlignment="1">
      <alignment horizontal="right" vertical="top"/>
    </xf>
    <xf numFmtId="3" fontId="2" fillId="5" borderId="55" xfId="0" applyNumberFormat="1" applyFont="1" applyFill="1" applyBorder="1" applyAlignment="1">
      <alignment horizontal="right" vertical="top"/>
    </xf>
    <xf numFmtId="3" fontId="1" fillId="0" borderId="0" xfId="0" applyNumberFormat="1" applyFont="1" applyFill="1" applyBorder="1" applyAlignment="1">
      <alignment horizontal="left" vertical="top" wrapText="1"/>
    </xf>
    <xf numFmtId="3" fontId="1" fillId="0" borderId="6"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0" fontId="13" fillId="0" borderId="0" xfId="0" applyFont="1" applyAlignment="1">
      <alignment horizontal="right" vertical="top"/>
    </xf>
    <xf numFmtId="3" fontId="1" fillId="0" borderId="27" xfId="0" applyNumberFormat="1" applyFont="1" applyBorder="1" applyAlignment="1">
      <alignment horizontal="left" vertical="top" wrapText="1"/>
    </xf>
    <xf numFmtId="3" fontId="1" fillId="0" borderId="28" xfId="0" applyNumberFormat="1" applyFont="1" applyBorder="1" applyAlignment="1">
      <alignment horizontal="left" vertical="top" wrapText="1"/>
    </xf>
    <xf numFmtId="3" fontId="1" fillId="0" borderId="15" xfId="0" applyNumberFormat="1" applyFont="1" applyBorder="1" applyAlignment="1">
      <alignment horizontal="left" vertical="top" wrapText="1"/>
    </xf>
    <xf numFmtId="3" fontId="1" fillId="0" borderId="37" xfId="0" applyNumberFormat="1" applyFont="1" applyBorder="1" applyAlignment="1">
      <alignment horizontal="left" vertical="top" wrapText="1"/>
    </xf>
    <xf numFmtId="3" fontId="2" fillId="8" borderId="22" xfId="0" applyNumberFormat="1" applyFont="1" applyFill="1" applyBorder="1" applyAlignment="1">
      <alignment horizontal="right" vertical="top" wrapText="1"/>
    </xf>
    <xf numFmtId="3" fontId="2" fillId="8" borderId="1" xfId="0" applyNumberFormat="1" applyFont="1" applyFill="1" applyBorder="1" applyAlignment="1">
      <alignment horizontal="right" vertical="top" wrapText="1"/>
    </xf>
    <xf numFmtId="3" fontId="2" fillId="8" borderId="23" xfId="0" applyNumberFormat="1" applyFont="1" applyFill="1" applyBorder="1" applyAlignment="1">
      <alignment horizontal="right" vertical="top" wrapText="1"/>
    </xf>
    <xf numFmtId="3" fontId="1" fillId="6" borderId="60" xfId="0" applyNumberFormat="1" applyFont="1" applyFill="1" applyBorder="1" applyAlignment="1">
      <alignment horizontal="center" vertical="top" wrapText="1"/>
    </xf>
    <xf numFmtId="3" fontId="1" fillId="6" borderId="44" xfId="0" applyNumberFormat="1" applyFont="1" applyFill="1" applyBorder="1" applyAlignment="1">
      <alignment horizontal="center" vertical="top" wrapText="1"/>
    </xf>
    <xf numFmtId="164" fontId="1" fillId="6" borderId="60" xfId="0" applyNumberFormat="1" applyFont="1" applyFill="1" applyBorder="1" applyAlignment="1">
      <alignment horizontal="center" vertical="top"/>
    </xf>
    <xf numFmtId="164" fontId="1" fillId="6" borderId="44" xfId="0" applyNumberFormat="1" applyFont="1" applyFill="1" applyBorder="1" applyAlignment="1">
      <alignment horizontal="center" vertical="top"/>
    </xf>
    <xf numFmtId="3" fontId="1" fillId="0" borderId="66" xfId="0" applyNumberFormat="1" applyFont="1" applyBorder="1" applyAlignment="1">
      <alignment horizontal="center" vertical="top"/>
    </xf>
    <xf numFmtId="3" fontId="1" fillId="0" borderId="44" xfId="0" applyNumberFormat="1" applyFont="1" applyBorder="1" applyAlignment="1">
      <alignment horizontal="center" vertical="top"/>
    </xf>
    <xf numFmtId="164" fontId="1" fillId="6" borderId="66" xfId="0" applyNumberFormat="1" applyFont="1" applyFill="1" applyBorder="1" applyAlignment="1">
      <alignment horizontal="center" vertical="top"/>
    </xf>
    <xf numFmtId="3" fontId="1" fillId="8" borderId="26" xfId="0" applyNumberFormat="1" applyFont="1" applyFill="1" applyBorder="1" applyAlignment="1">
      <alignment horizontal="left" vertical="top" wrapText="1"/>
    </xf>
    <xf numFmtId="3" fontId="1" fillId="8" borderId="17" xfId="0" applyNumberFormat="1" applyFont="1" applyFill="1" applyBorder="1" applyAlignment="1">
      <alignment horizontal="left" vertical="top" wrapText="1"/>
    </xf>
    <xf numFmtId="3" fontId="1" fillId="8" borderId="18" xfId="0" applyNumberFormat="1" applyFont="1" applyFill="1" applyBorder="1" applyAlignment="1">
      <alignment horizontal="left" vertical="top" wrapText="1"/>
    </xf>
    <xf numFmtId="164" fontId="1" fillId="8" borderId="26" xfId="0" applyNumberFormat="1" applyFont="1" applyFill="1" applyBorder="1" applyAlignment="1">
      <alignment horizontal="left" vertical="top" wrapText="1"/>
    </xf>
    <xf numFmtId="164" fontId="1" fillId="8" borderId="17" xfId="0" applyNumberFormat="1" applyFont="1" applyFill="1" applyBorder="1" applyAlignment="1">
      <alignment horizontal="left" vertical="top" wrapText="1"/>
    </xf>
    <xf numFmtId="164" fontId="1" fillId="8" borderId="18" xfId="0" applyNumberFormat="1" applyFont="1" applyFill="1" applyBorder="1" applyAlignment="1">
      <alignment horizontal="left" vertical="top" wrapText="1"/>
    </xf>
    <xf numFmtId="3" fontId="2" fillId="3" borderId="26" xfId="0" applyNumberFormat="1" applyFont="1" applyFill="1" applyBorder="1" applyAlignment="1">
      <alignment horizontal="right" vertical="top" wrapText="1"/>
    </xf>
    <xf numFmtId="3" fontId="2" fillId="3" borderId="17" xfId="0" applyNumberFormat="1" applyFont="1" applyFill="1" applyBorder="1" applyAlignment="1">
      <alignment horizontal="right" vertical="top" wrapText="1"/>
    </xf>
    <xf numFmtId="3" fontId="2" fillId="3" borderId="18" xfId="0" applyNumberFormat="1" applyFont="1" applyFill="1" applyBorder="1" applyAlignment="1">
      <alignment horizontal="right" vertical="top" wrapText="1"/>
    </xf>
    <xf numFmtId="0" fontId="1" fillId="0" borderId="26" xfId="0" applyFont="1" applyBorder="1" applyAlignment="1">
      <alignment horizontal="left" vertical="top" wrapText="1"/>
    </xf>
    <xf numFmtId="0" fontId="1" fillId="0" borderId="17" xfId="0" applyFont="1" applyBorder="1" applyAlignment="1">
      <alignment horizontal="left" vertical="top" wrapText="1"/>
    </xf>
    <xf numFmtId="0" fontId="1" fillId="0" borderId="18" xfId="0" applyFont="1" applyBorder="1" applyAlignment="1">
      <alignment horizontal="left" vertical="top" wrapText="1"/>
    </xf>
    <xf numFmtId="164" fontId="1" fillId="6" borderId="26" xfId="0" applyNumberFormat="1" applyFont="1" applyFill="1" applyBorder="1" applyAlignment="1">
      <alignment horizontal="left" vertical="top" wrapText="1"/>
    </xf>
    <xf numFmtId="164" fontId="1" fillId="6" borderId="17" xfId="0" applyNumberFormat="1" applyFont="1" applyFill="1" applyBorder="1" applyAlignment="1">
      <alignment horizontal="left" vertical="top" wrapText="1"/>
    </xf>
    <xf numFmtId="164" fontId="1" fillId="6" borderId="18" xfId="0" applyNumberFormat="1" applyFont="1" applyFill="1" applyBorder="1" applyAlignment="1">
      <alignment horizontal="left" vertical="top" wrapText="1"/>
    </xf>
    <xf numFmtId="3" fontId="2" fillId="0" borderId="1" xfId="0" applyNumberFormat="1" applyFont="1" applyFill="1" applyBorder="1" applyAlignment="1">
      <alignment horizontal="center" vertical="top" wrapText="1"/>
    </xf>
    <xf numFmtId="0" fontId="1" fillId="6" borderId="65" xfId="0" applyNumberFormat="1" applyFont="1" applyFill="1" applyBorder="1" applyAlignment="1">
      <alignment horizontal="center" vertical="top" wrapText="1"/>
    </xf>
    <xf numFmtId="0" fontId="1" fillId="6" borderId="13" xfId="0" applyNumberFormat="1" applyFont="1" applyFill="1" applyBorder="1" applyAlignment="1">
      <alignment horizontal="center" vertical="top" wrapText="1"/>
    </xf>
    <xf numFmtId="0" fontId="1" fillId="6" borderId="107" xfId="0" applyNumberFormat="1" applyFont="1" applyFill="1" applyBorder="1" applyAlignment="1">
      <alignment horizontal="center" vertical="top" wrapText="1"/>
    </xf>
    <xf numFmtId="3" fontId="1" fillId="0" borderId="16" xfId="0" applyNumberFormat="1" applyFont="1" applyBorder="1" applyAlignment="1">
      <alignment horizontal="center" vertical="top" wrapText="1"/>
    </xf>
    <xf numFmtId="3" fontId="2" fillId="0" borderId="57" xfId="0" applyNumberFormat="1" applyFont="1" applyBorder="1" applyAlignment="1">
      <alignment horizontal="center" vertical="center" wrapText="1"/>
    </xf>
    <xf numFmtId="3" fontId="2" fillId="0" borderId="54" xfId="0" applyNumberFormat="1" applyFont="1" applyBorder="1" applyAlignment="1">
      <alignment horizontal="center" vertical="center" wrapText="1"/>
    </xf>
    <xf numFmtId="3" fontId="2" fillId="0" borderId="55" xfId="0" applyNumberFormat="1" applyFont="1" applyBorder="1" applyAlignment="1">
      <alignment horizontal="center" vertical="center" wrapText="1"/>
    </xf>
    <xf numFmtId="3" fontId="2" fillId="2" borderId="76" xfId="0" applyNumberFormat="1" applyFont="1" applyFill="1" applyBorder="1" applyAlignment="1">
      <alignment horizontal="left" vertical="top" wrapText="1"/>
    </xf>
    <xf numFmtId="3" fontId="2" fillId="2" borderId="62" xfId="0" applyNumberFormat="1" applyFont="1" applyFill="1" applyBorder="1" applyAlignment="1">
      <alignment horizontal="left" vertical="top" wrapText="1"/>
    </xf>
    <xf numFmtId="3" fontId="2" fillId="2" borderId="77" xfId="0" applyNumberFormat="1" applyFont="1" applyFill="1" applyBorder="1" applyAlignment="1">
      <alignment horizontal="left" vertical="top" wrapText="1"/>
    </xf>
    <xf numFmtId="3" fontId="2" fillId="3" borderId="43" xfId="0" applyNumberFormat="1" applyFont="1" applyFill="1" applyBorder="1" applyAlignment="1">
      <alignment horizontal="left" vertical="top" wrapText="1"/>
    </xf>
    <xf numFmtId="3" fontId="2" fillId="3" borderId="7" xfId="0" applyNumberFormat="1" applyFont="1" applyFill="1" applyBorder="1" applyAlignment="1">
      <alignment horizontal="left" vertical="top" wrapText="1"/>
    </xf>
    <xf numFmtId="3" fontId="2" fillId="3" borderId="8" xfId="0" applyNumberFormat="1" applyFont="1" applyFill="1" applyBorder="1" applyAlignment="1">
      <alignment horizontal="left" vertical="top" wrapText="1"/>
    </xf>
    <xf numFmtId="3" fontId="2" fillId="4" borderId="15" xfId="0" applyNumberFormat="1" applyFont="1" applyFill="1" applyBorder="1" applyAlignment="1">
      <alignment horizontal="left" vertical="top" wrapText="1"/>
    </xf>
    <xf numFmtId="3" fontId="2" fillId="4" borderId="17" xfId="0" applyNumberFormat="1" applyFont="1" applyFill="1" applyBorder="1" applyAlignment="1">
      <alignment horizontal="left" vertical="top" wrapText="1"/>
    </xf>
    <xf numFmtId="3" fontId="2" fillId="4" borderId="18" xfId="0" applyNumberFormat="1" applyFont="1" applyFill="1" applyBorder="1" applyAlignment="1">
      <alignment horizontal="left" vertical="top" wrapText="1"/>
    </xf>
    <xf numFmtId="3" fontId="2" fillId="5" borderId="94" xfId="0" applyNumberFormat="1" applyFont="1" applyFill="1" applyBorder="1" applyAlignment="1">
      <alignment horizontal="left" vertical="top" wrapText="1"/>
    </xf>
    <xf numFmtId="3" fontId="2" fillId="5" borderId="46" xfId="0" applyNumberFormat="1" applyFont="1" applyFill="1" applyBorder="1" applyAlignment="1">
      <alignment horizontal="left" vertical="top" wrapText="1"/>
    </xf>
    <xf numFmtId="0" fontId="11" fillId="0" borderId="31" xfId="0" applyFont="1" applyBorder="1" applyAlignment="1">
      <alignment vertical="top" wrapText="1"/>
    </xf>
    <xf numFmtId="0" fontId="11" fillId="0" borderId="32" xfId="0" applyFont="1" applyBorder="1" applyAlignment="1">
      <alignment horizontal="center" vertical="top" wrapText="1"/>
    </xf>
    <xf numFmtId="3" fontId="1" fillId="6" borderId="14" xfId="0" applyNumberFormat="1" applyFont="1" applyFill="1" applyBorder="1" applyAlignment="1">
      <alignment horizontal="left" vertical="top" wrapText="1"/>
    </xf>
    <xf numFmtId="3" fontId="1" fillId="6" borderId="69" xfId="0" applyNumberFormat="1" applyFont="1" applyFill="1" applyBorder="1" applyAlignment="1">
      <alignment horizontal="left" vertical="top" wrapText="1"/>
    </xf>
    <xf numFmtId="3" fontId="5" fillId="6" borderId="67" xfId="0" applyNumberFormat="1" applyFont="1" applyFill="1" applyBorder="1" applyAlignment="1">
      <alignment horizontal="left" vertical="top" wrapText="1"/>
    </xf>
    <xf numFmtId="3" fontId="5" fillId="6" borderId="68" xfId="0" applyNumberFormat="1" applyFont="1" applyFill="1" applyBorder="1" applyAlignment="1">
      <alignment horizontal="left" vertical="top" wrapText="1"/>
    </xf>
    <xf numFmtId="0" fontId="1" fillId="6" borderId="33" xfId="0" applyNumberFormat="1" applyFont="1" applyFill="1" applyBorder="1" applyAlignment="1">
      <alignment horizontal="center" vertical="top" wrapText="1"/>
    </xf>
    <xf numFmtId="0" fontId="1" fillId="6" borderId="10" xfId="0" applyNumberFormat="1" applyFont="1" applyFill="1" applyBorder="1" applyAlignment="1">
      <alignment horizontal="center" vertical="top" wrapText="1"/>
    </xf>
    <xf numFmtId="0" fontId="1" fillId="6" borderId="68" xfId="0" applyNumberFormat="1" applyFont="1" applyFill="1" applyBorder="1" applyAlignment="1">
      <alignment horizontal="center" vertical="top" wrapText="1"/>
    </xf>
    <xf numFmtId="3" fontId="4" fillId="6" borderId="11" xfId="0" applyNumberFormat="1" applyFont="1" applyFill="1" applyBorder="1" applyAlignment="1">
      <alignment horizontal="center" vertical="top" wrapText="1"/>
    </xf>
    <xf numFmtId="3" fontId="1" fillId="6" borderId="85" xfId="0" applyNumberFormat="1" applyFont="1" applyFill="1" applyBorder="1" applyAlignment="1">
      <alignment horizontal="center" vertical="top" wrapText="1"/>
    </xf>
    <xf numFmtId="3" fontId="1" fillId="6" borderId="87" xfId="0" applyNumberFormat="1" applyFont="1" applyFill="1" applyBorder="1" applyAlignment="1">
      <alignment horizontal="center" vertical="top" wrapText="1"/>
    </xf>
    <xf numFmtId="3" fontId="1" fillId="6" borderId="67" xfId="0" applyNumberFormat="1" applyFont="1" applyFill="1" applyBorder="1" applyAlignment="1">
      <alignment horizontal="center" vertical="top" wrapText="1"/>
    </xf>
    <xf numFmtId="3" fontId="1" fillId="6" borderId="68" xfId="0" applyNumberFormat="1" applyFont="1" applyFill="1" applyBorder="1" applyAlignment="1">
      <alignment horizontal="center" vertical="top" wrapText="1"/>
    </xf>
    <xf numFmtId="3" fontId="1" fillId="6" borderId="91" xfId="0" applyNumberFormat="1" applyFont="1" applyFill="1" applyBorder="1" applyAlignment="1">
      <alignment horizontal="center" vertical="top" wrapText="1"/>
    </xf>
    <xf numFmtId="3" fontId="1" fillId="6" borderId="63" xfId="0" applyNumberFormat="1" applyFont="1" applyFill="1" applyBorder="1" applyAlignment="1">
      <alignment horizontal="center" vertical="top" wrapText="1"/>
    </xf>
    <xf numFmtId="3" fontId="1" fillId="6" borderId="30" xfId="0" applyNumberFormat="1" applyFont="1" applyFill="1" applyBorder="1" applyAlignment="1">
      <alignment horizontal="center" vertical="top" wrapText="1"/>
    </xf>
    <xf numFmtId="3" fontId="1" fillId="6" borderId="31" xfId="0" applyNumberFormat="1" applyFont="1" applyFill="1" applyBorder="1" applyAlignment="1">
      <alignment horizontal="center" vertical="top" wrapText="1"/>
    </xf>
    <xf numFmtId="3" fontId="4" fillId="0" borderId="3" xfId="0" applyNumberFormat="1" applyFont="1" applyBorder="1" applyAlignment="1">
      <alignment horizontal="left" vertical="top" wrapText="1"/>
    </xf>
    <xf numFmtId="3" fontId="4" fillId="0" borderId="10" xfId="0" applyNumberFormat="1" applyFont="1" applyBorder="1" applyAlignment="1">
      <alignment horizontal="left" vertical="top" wrapText="1"/>
    </xf>
    <xf numFmtId="3" fontId="4" fillId="0" borderId="31" xfId="0" applyNumberFormat="1" applyFont="1" applyBorder="1" applyAlignment="1">
      <alignment horizontal="left" vertical="top" wrapText="1"/>
    </xf>
    <xf numFmtId="3" fontId="25" fillId="6" borderId="60" xfId="0" applyNumberFormat="1" applyFont="1" applyFill="1" applyBorder="1" applyAlignment="1">
      <alignment horizontal="center" vertical="top" wrapText="1"/>
    </xf>
    <xf numFmtId="3" fontId="25" fillId="6" borderId="44" xfId="0" applyNumberFormat="1" applyFont="1" applyFill="1" applyBorder="1" applyAlignment="1">
      <alignment horizontal="center" vertical="top" wrapText="1"/>
    </xf>
    <xf numFmtId="3" fontId="2" fillId="6" borderId="10" xfId="0" applyNumberFormat="1" applyFont="1" applyFill="1" applyBorder="1" applyAlignment="1">
      <alignment horizontal="left" vertical="top" wrapText="1"/>
    </xf>
    <xf numFmtId="3" fontId="2" fillId="6" borderId="31" xfId="0" applyNumberFormat="1" applyFont="1" applyFill="1" applyBorder="1" applyAlignment="1">
      <alignment horizontal="left" vertical="top" wrapText="1"/>
    </xf>
    <xf numFmtId="3" fontId="1" fillId="0" borderId="47" xfId="0" applyNumberFormat="1" applyFont="1" applyFill="1" applyBorder="1" applyAlignment="1">
      <alignment horizontal="center" vertical="top" textRotation="90" wrapText="1"/>
    </xf>
    <xf numFmtId="3" fontId="1" fillId="0" borderId="36" xfId="0" applyNumberFormat="1" applyFont="1" applyFill="1" applyBorder="1" applyAlignment="1">
      <alignment horizontal="center" vertical="top" textRotation="90" wrapText="1"/>
    </xf>
    <xf numFmtId="0" fontId="1" fillId="6" borderId="12" xfId="0" applyFont="1" applyFill="1" applyBorder="1" applyAlignment="1">
      <alignment horizontal="left" vertical="top" wrapText="1"/>
    </xf>
    <xf numFmtId="3" fontId="2" fillId="0" borderId="3" xfId="0" applyNumberFormat="1" applyFont="1" applyFill="1" applyBorder="1" applyAlignment="1">
      <alignment horizontal="left" vertical="top" wrapText="1"/>
    </xf>
    <xf numFmtId="3" fontId="2" fillId="0" borderId="10" xfId="0" applyNumberFormat="1" applyFont="1" applyFill="1" applyBorder="1" applyAlignment="1">
      <alignment horizontal="left" vertical="top" wrapText="1"/>
    </xf>
    <xf numFmtId="3" fontId="2" fillId="0" borderId="31" xfId="0" applyNumberFormat="1" applyFont="1" applyFill="1" applyBorder="1" applyAlignment="1">
      <alignment horizontal="left" vertical="top" wrapText="1"/>
    </xf>
    <xf numFmtId="164" fontId="1" fillId="6" borderId="69" xfId="0" applyNumberFormat="1" applyFont="1" applyFill="1" applyBorder="1" applyAlignment="1">
      <alignment horizontal="left" vertical="top" wrapText="1"/>
    </xf>
    <xf numFmtId="0" fontId="16" fillId="0" borderId="0" xfId="0" applyFont="1" applyFill="1" applyBorder="1" applyAlignment="1">
      <alignment horizontal="left" vertical="top" wrapText="1"/>
    </xf>
  </cellXfs>
  <cellStyles count="3">
    <cellStyle name="Excel Built-in Normal" xfId="2"/>
    <cellStyle name="Įprastas" xfId="0" builtinId="0"/>
    <cellStyle name="Įprastas 2" xfId="1"/>
  </cellStyles>
  <dxfs count="0"/>
  <tableStyles count="0" defaultTableStyle="TableStyleMedium2" defaultPivotStyle="PivotStyleLight16"/>
  <colors>
    <mruColors>
      <color rgb="FFFFFF99"/>
      <color rgb="FFCCFFCC"/>
      <color rgb="FFFFCCFF"/>
      <color rgb="FFFFDDFF"/>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luosnis\kmsa\Savivaldyb&#279;s%20administracija\BENDROSIOS%20VALDYMO%20FUNKCIJOS\Strateginio%20planavimo%20skyrius\MVP%20PLANAI\2022%20MVP\8.%20KEITIMAS%20(bir&#382;elis%20II%20po%20tarybos)\5%20programa%20MV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 programa MVP"/>
      <sheetName val="Aiškinamoji lentelė"/>
    </sheetNames>
    <sheetDataSet>
      <sheetData sheetId="0">
        <row r="15">
          <cell r="A15" t="str">
            <v>05 Aplinkos apsaugos programa</v>
          </cell>
        </row>
      </sheetData>
      <sheetData sheetId="1"/>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204"/>
  <sheetViews>
    <sheetView zoomScaleNormal="100" zoomScaleSheetLayoutView="100" workbookViewId="0">
      <selection activeCell="M168" sqref="M168:M169"/>
    </sheetView>
  </sheetViews>
  <sheetFormatPr defaultColWidth="9.28515625" defaultRowHeight="12.75" x14ac:dyDescent="0.2"/>
  <cols>
    <col min="1" max="1" width="2.7109375" style="44" customWidth="1"/>
    <col min="2" max="2" width="3.28515625" style="44" customWidth="1"/>
    <col min="3" max="3" width="2.7109375" style="44" customWidth="1"/>
    <col min="4" max="4" width="3.28515625" style="44" customWidth="1"/>
    <col min="5" max="5" width="32.28515625" style="44" customWidth="1"/>
    <col min="6" max="6" width="4.28515625" style="70" customWidth="1"/>
    <col min="7" max="7" width="13.7109375" style="44" customWidth="1"/>
    <col min="8" max="8" width="8" style="44" customWidth="1"/>
    <col min="9" max="12" width="10.28515625" style="44" customWidth="1"/>
    <col min="13" max="13" width="35.7109375" style="44" customWidth="1"/>
    <col min="14" max="14" width="7.28515625" style="44" customWidth="1"/>
    <col min="15" max="15" width="7.5703125" style="44" customWidth="1"/>
    <col min="16" max="16" width="8.28515625" style="44" customWidth="1"/>
    <col min="17" max="17" width="8" style="44" customWidth="1"/>
    <col min="18" max="18" width="22.42578125" style="44" customWidth="1"/>
    <col min="19" max="16384" width="9.28515625" style="44"/>
  </cols>
  <sheetData>
    <row r="1" spans="1:20" s="38" customFormat="1" ht="15.75" x14ac:dyDescent="0.25">
      <c r="F1" s="75"/>
      <c r="H1" s="189"/>
      <c r="M1" s="1406" t="s">
        <v>244</v>
      </c>
      <c r="N1" s="1406"/>
      <c r="O1" s="1406"/>
      <c r="P1" s="1406"/>
      <c r="Q1" s="1406"/>
      <c r="R1" s="574"/>
      <c r="S1" s="574"/>
      <c r="T1" s="574"/>
    </row>
    <row r="2" spans="1:20" s="38" customFormat="1" ht="15" customHeight="1" x14ac:dyDescent="0.25">
      <c r="F2" s="75"/>
      <c r="H2" s="189"/>
      <c r="I2" s="403"/>
      <c r="J2" s="403"/>
      <c r="K2" s="403"/>
      <c r="L2" s="403"/>
      <c r="M2" s="403"/>
      <c r="N2" s="403"/>
      <c r="O2" s="403"/>
      <c r="P2" s="403"/>
      <c r="Q2" s="403"/>
      <c r="R2" s="403"/>
      <c r="S2" s="403"/>
      <c r="T2" s="403"/>
    </row>
    <row r="3" spans="1:20" s="38" customFormat="1" ht="15" customHeight="1" x14ac:dyDescent="0.25">
      <c r="A3" s="1214" t="s">
        <v>169</v>
      </c>
      <c r="B3" s="1214"/>
      <c r="C3" s="1214"/>
      <c r="D3" s="1214"/>
      <c r="E3" s="1214"/>
      <c r="F3" s="1214"/>
      <c r="G3" s="1214"/>
      <c r="H3" s="1214"/>
      <c r="I3" s="1214"/>
      <c r="J3" s="1214"/>
      <c r="K3" s="1214"/>
      <c r="L3" s="1214"/>
      <c r="M3" s="1214"/>
      <c r="N3" s="1214"/>
      <c r="O3" s="1214"/>
      <c r="P3" s="1214"/>
      <c r="Q3" s="1214"/>
      <c r="R3" s="903"/>
      <c r="S3" s="903"/>
      <c r="T3" s="903"/>
    </row>
    <row r="4" spans="1:20" s="1" customFormat="1" ht="15" customHeight="1" x14ac:dyDescent="0.25">
      <c r="A4" s="1215" t="s">
        <v>0</v>
      </c>
      <c r="B4" s="1215"/>
      <c r="C4" s="1215"/>
      <c r="D4" s="1215"/>
      <c r="E4" s="1215"/>
      <c r="F4" s="1215"/>
      <c r="G4" s="1215"/>
      <c r="H4" s="1215"/>
      <c r="I4" s="1215"/>
      <c r="J4" s="1215"/>
      <c r="K4" s="1215"/>
      <c r="L4" s="1215"/>
      <c r="M4" s="1215"/>
      <c r="N4" s="1215"/>
      <c r="O4" s="1215"/>
      <c r="P4" s="1215"/>
      <c r="Q4" s="1215"/>
      <c r="R4" s="904"/>
      <c r="S4" s="904"/>
      <c r="T4" s="904"/>
    </row>
    <row r="5" spans="1:20" s="1" customFormat="1" ht="15" customHeight="1" x14ac:dyDescent="0.25">
      <c r="A5" s="1216" t="s">
        <v>1</v>
      </c>
      <c r="B5" s="1216"/>
      <c r="C5" s="1216"/>
      <c r="D5" s="1216"/>
      <c r="E5" s="1216"/>
      <c r="F5" s="1216"/>
      <c r="G5" s="1216"/>
      <c r="H5" s="1216"/>
      <c r="I5" s="1216"/>
      <c r="J5" s="1216"/>
      <c r="K5" s="1216"/>
      <c r="L5" s="1216"/>
      <c r="M5" s="1216"/>
      <c r="N5" s="1216"/>
      <c r="O5" s="1216"/>
      <c r="P5" s="1216"/>
      <c r="Q5" s="1216"/>
      <c r="R5" s="905"/>
      <c r="S5" s="905"/>
      <c r="T5" s="905"/>
    </row>
    <row r="6" spans="1:20" s="40" customFormat="1" ht="13.5" customHeight="1" x14ac:dyDescent="0.25">
      <c r="A6" s="1"/>
      <c r="B6" s="1"/>
      <c r="C6" s="1"/>
      <c r="D6" s="1"/>
      <c r="E6" s="1"/>
      <c r="F6" s="32"/>
      <c r="G6" s="2"/>
      <c r="H6" s="32"/>
      <c r="I6" s="32"/>
      <c r="J6" s="32"/>
      <c r="K6" s="32"/>
      <c r="L6" s="32"/>
      <c r="N6" s="37"/>
      <c r="O6" s="37"/>
      <c r="P6" s="37"/>
      <c r="Q6" s="37"/>
    </row>
    <row r="7" spans="1:20" s="40" customFormat="1" ht="14.65" customHeight="1" thickBot="1" x14ac:dyDescent="0.3">
      <c r="A7" s="1"/>
      <c r="B7" s="1"/>
      <c r="C7" s="1"/>
      <c r="D7" s="1"/>
      <c r="E7" s="1"/>
      <c r="F7" s="32"/>
      <c r="G7" s="2"/>
      <c r="H7" s="32"/>
      <c r="I7" s="187"/>
      <c r="J7" s="32"/>
      <c r="K7" s="32"/>
      <c r="L7" s="32"/>
      <c r="M7" s="1373" t="s">
        <v>107</v>
      </c>
      <c r="N7" s="1373"/>
      <c r="O7" s="1373"/>
      <c r="P7" s="1373"/>
      <c r="Q7" s="1373"/>
    </row>
    <row r="8" spans="1:20" s="40" customFormat="1" ht="23.25" customHeight="1" thickBot="1" x14ac:dyDescent="0.3">
      <c r="A8" s="1285" t="s">
        <v>2</v>
      </c>
      <c r="B8" s="1287" t="s">
        <v>3</v>
      </c>
      <c r="C8" s="1287" t="s">
        <v>4</v>
      </c>
      <c r="D8" s="1287" t="s">
        <v>5</v>
      </c>
      <c r="E8" s="1289" t="s">
        <v>6</v>
      </c>
      <c r="F8" s="1273" t="s">
        <v>115</v>
      </c>
      <c r="G8" s="1276" t="s">
        <v>116</v>
      </c>
      <c r="H8" s="1279" t="s">
        <v>7</v>
      </c>
      <c r="I8" s="1282" t="s">
        <v>164</v>
      </c>
      <c r="J8" s="1350" t="s">
        <v>166</v>
      </c>
      <c r="K8" s="1353" t="s">
        <v>117</v>
      </c>
      <c r="L8" s="1356" t="s">
        <v>167</v>
      </c>
      <c r="M8" s="1378" t="s">
        <v>108</v>
      </c>
      <c r="N8" s="1379"/>
      <c r="O8" s="1379"/>
      <c r="P8" s="1379"/>
      <c r="Q8" s="1380"/>
    </row>
    <row r="9" spans="1:20" s="40" customFormat="1" ht="18.75" customHeight="1" x14ac:dyDescent="0.25">
      <c r="A9" s="1286"/>
      <c r="B9" s="1288"/>
      <c r="C9" s="1288"/>
      <c r="D9" s="1288"/>
      <c r="E9" s="1290"/>
      <c r="F9" s="1274"/>
      <c r="G9" s="1277"/>
      <c r="H9" s="1280"/>
      <c r="I9" s="1283"/>
      <c r="J9" s="1351"/>
      <c r="K9" s="1354"/>
      <c r="L9" s="1357"/>
      <c r="M9" s="1271" t="s">
        <v>6</v>
      </c>
      <c r="N9" s="1348" t="s">
        <v>170</v>
      </c>
      <c r="O9" s="1403" t="s">
        <v>163</v>
      </c>
      <c r="P9" s="1404"/>
      <c r="Q9" s="1405"/>
    </row>
    <row r="10" spans="1:20" s="40" customFormat="1" ht="89.25" customHeight="1" thickBot="1" x14ac:dyDescent="0.3">
      <c r="A10" s="1286"/>
      <c r="B10" s="1288"/>
      <c r="C10" s="1288"/>
      <c r="D10" s="1288"/>
      <c r="E10" s="1290"/>
      <c r="F10" s="1275"/>
      <c r="G10" s="1278"/>
      <c r="H10" s="1281"/>
      <c r="I10" s="1284"/>
      <c r="J10" s="1352"/>
      <c r="K10" s="1355"/>
      <c r="L10" s="1358"/>
      <c r="M10" s="1272"/>
      <c r="N10" s="1349"/>
      <c r="O10" s="190" t="s">
        <v>118</v>
      </c>
      <c r="P10" s="419" t="s">
        <v>119</v>
      </c>
      <c r="Q10" s="392" t="s">
        <v>168</v>
      </c>
    </row>
    <row r="11" spans="1:20" s="3" customFormat="1" ht="15" customHeight="1" thickBot="1" x14ac:dyDescent="0.25">
      <c r="A11" s="1444" t="s">
        <v>8</v>
      </c>
      <c r="B11" s="1445"/>
      <c r="C11" s="1445"/>
      <c r="D11" s="1445"/>
      <c r="E11" s="1445"/>
      <c r="F11" s="1445"/>
      <c r="G11" s="1445"/>
      <c r="H11" s="1445"/>
      <c r="I11" s="1445"/>
      <c r="J11" s="1445"/>
      <c r="K11" s="1445"/>
      <c r="L11" s="1445"/>
      <c r="M11" s="1445"/>
      <c r="N11" s="1445"/>
      <c r="O11" s="1445"/>
      <c r="P11" s="1445"/>
      <c r="Q11" s="1446"/>
    </row>
    <row r="12" spans="1:20" s="3" customFormat="1" ht="15" customHeight="1" x14ac:dyDescent="0.2">
      <c r="A12" s="1447" t="str">
        <f>'[1]5 programa MVP'!$A$15</f>
        <v>05 Aplinkos apsaugos programa</v>
      </c>
      <c r="B12" s="1448"/>
      <c r="C12" s="1448"/>
      <c r="D12" s="1448"/>
      <c r="E12" s="1448"/>
      <c r="F12" s="1448"/>
      <c r="G12" s="1448"/>
      <c r="H12" s="1448"/>
      <c r="I12" s="1448"/>
      <c r="J12" s="1448"/>
      <c r="K12" s="1448"/>
      <c r="L12" s="1448"/>
      <c r="M12" s="1448"/>
      <c r="N12" s="1448"/>
      <c r="O12" s="1448"/>
      <c r="P12" s="1448"/>
      <c r="Q12" s="1449"/>
    </row>
    <row r="13" spans="1:20" s="40" customFormat="1" ht="15" customHeight="1" x14ac:dyDescent="0.25">
      <c r="A13" s="407" t="s">
        <v>9</v>
      </c>
      <c r="B13" s="1450" t="s">
        <v>10</v>
      </c>
      <c r="C13" s="1451"/>
      <c r="D13" s="1451"/>
      <c r="E13" s="1451"/>
      <c r="F13" s="1451"/>
      <c r="G13" s="1451"/>
      <c r="H13" s="1451"/>
      <c r="I13" s="1451"/>
      <c r="J13" s="1451"/>
      <c r="K13" s="1451"/>
      <c r="L13" s="1451"/>
      <c r="M13" s="1451"/>
      <c r="N13" s="1451"/>
      <c r="O13" s="1451"/>
      <c r="P13" s="1451"/>
      <c r="Q13" s="1452"/>
      <c r="R13" s="393"/>
    </row>
    <row r="14" spans="1:20" s="40" customFormat="1" ht="15" customHeight="1" thickBot="1" x14ac:dyDescent="0.3">
      <c r="A14" s="203" t="s">
        <v>9</v>
      </c>
      <c r="B14" s="559" t="s">
        <v>9</v>
      </c>
      <c r="C14" s="1453" t="s">
        <v>11</v>
      </c>
      <c r="D14" s="1453"/>
      <c r="E14" s="1453"/>
      <c r="F14" s="1453"/>
      <c r="G14" s="1453"/>
      <c r="H14" s="1453"/>
      <c r="I14" s="1453"/>
      <c r="J14" s="1453"/>
      <c r="K14" s="1453"/>
      <c r="L14" s="1453"/>
      <c r="M14" s="1453"/>
      <c r="N14" s="1453"/>
      <c r="O14" s="1453"/>
      <c r="P14" s="1453"/>
      <c r="Q14" s="1454"/>
    </row>
    <row r="15" spans="1:20" s="40" customFormat="1" ht="26.25" customHeight="1" x14ac:dyDescent="0.2">
      <c r="A15" s="1253" t="s">
        <v>9</v>
      </c>
      <c r="B15" s="1374" t="s">
        <v>9</v>
      </c>
      <c r="C15" s="1294" t="s">
        <v>9</v>
      </c>
      <c r="D15" s="79"/>
      <c r="E15" s="21" t="s">
        <v>12</v>
      </c>
      <c r="F15" s="353"/>
      <c r="G15" s="80"/>
      <c r="H15" s="642"/>
      <c r="I15" s="420"/>
      <c r="J15" s="204"/>
      <c r="K15" s="198"/>
      <c r="L15" s="651"/>
      <c r="M15" s="656"/>
      <c r="N15" s="412"/>
      <c r="O15" s="646"/>
      <c r="P15" s="417"/>
      <c r="Q15" s="205"/>
    </row>
    <row r="16" spans="1:20" s="40" customFormat="1" ht="15.6" customHeight="1" x14ac:dyDescent="0.25">
      <c r="A16" s="1253"/>
      <c r="B16" s="1293"/>
      <c r="C16" s="1294"/>
      <c r="D16" s="81" t="s">
        <v>9</v>
      </c>
      <c r="E16" s="1343" t="s">
        <v>14</v>
      </c>
      <c r="F16" s="592" t="s">
        <v>130</v>
      </c>
      <c r="G16" s="1440" t="s">
        <v>90</v>
      </c>
      <c r="H16" s="184" t="s">
        <v>15</v>
      </c>
      <c r="I16" s="295">
        <v>4708</v>
      </c>
      <c r="J16" s="676">
        <v>5000</v>
      </c>
      <c r="K16" s="296">
        <v>5000</v>
      </c>
      <c r="L16" s="242">
        <v>5000</v>
      </c>
      <c r="M16" s="1222" t="s">
        <v>58</v>
      </c>
      <c r="N16" s="562">
        <v>58</v>
      </c>
      <c r="O16" s="677">
        <v>57.4</v>
      </c>
      <c r="P16" s="678">
        <v>57.4</v>
      </c>
      <c r="Q16" s="679">
        <v>57.4</v>
      </c>
    </row>
    <row r="17" spans="1:17" s="40" customFormat="1" ht="15.6" customHeight="1" x14ac:dyDescent="0.25">
      <c r="A17" s="1253"/>
      <c r="B17" s="1293"/>
      <c r="C17" s="1294"/>
      <c r="D17" s="79"/>
      <c r="E17" s="1455"/>
      <c r="F17" s="51"/>
      <c r="G17" s="1456"/>
      <c r="H17" s="616" t="s">
        <v>16</v>
      </c>
      <c r="I17" s="185">
        <f>5062.8-I16</f>
        <v>354.80000000000018</v>
      </c>
      <c r="J17" s="408">
        <v>272.2</v>
      </c>
      <c r="K17" s="680">
        <v>272.2</v>
      </c>
      <c r="L17" s="681">
        <v>27.2</v>
      </c>
      <c r="M17" s="1223"/>
      <c r="N17" s="682"/>
      <c r="O17" s="683"/>
      <c r="P17" s="684"/>
      <c r="Q17" s="685"/>
    </row>
    <row r="18" spans="1:17" s="40" customFormat="1" ht="15.6" customHeight="1" x14ac:dyDescent="0.25">
      <c r="A18" s="82"/>
      <c r="B18" s="83"/>
      <c r="C18" s="84"/>
      <c r="D18" s="81" t="s">
        <v>19</v>
      </c>
      <c r="E18" s="1291" t="s">
        <v>17</v>
      </c>
      <c r="F18" s="353" t="s">
        <v>130</v>
      </c>
      <c r="G18" s="1292" t="s">
        <v>91</v>
      </c>
      <c r="H18" s="140" t="s">
        <v>16</v>
      </c>
      <c r="I18" s="614">
        <v>93.8</v>
      </c>
      <c r="J18" s="142">
        <v>87.6</v>
      </c>
      <c r="K18" s="138">
        <v>88</v>
      </c>
      <c r="L18" s="384">
        <v>88</v>
      </c>
      <c r="M18" s="1222" t="s">
        <v>58</v>
      </c>
      <c r="N18" s="414">
        <v>1.8</v>
      </c>
      <c r="O18" s="648">
        <v>1.3</v>
      </c>
      <c r="P18" s="409">
        <v>1.3</v>
      </c>
      <c r="Q18" s="347">
        <v>1.3</v>
      </c>
    </row>
    <row r="19" spans="1:17" s="40" customFormat="1" ht="15.6" customHeight="1" x14ac:dyDescent="0.25">
      <c r="A19" s="82"/>
      <c r="B19" s="83"/>
      <c r="C19" s="84"/>
      <c r="D19" s="79"/>
      <c r="E19" s="1291"/>
      <c r="F19" s="144"/>
      <c r="G19" s="1292"/>
      <c r="H19" s="141"/>
      <c r="I19" s="615"/>
      <c r="J19" s="91"/>
      <c r="K19" s="88"/>
      <c r="L19" s="109"/>
      <c r="M19" s="1223"/>
      <c r="N19" s="413"/>
      <c r="O19" s="647"/>
      <c r="P19" s="195"/>
      <c r="Q19" s="159"/>
    </row>
    <row r="20" spans="1:17" s="40" customFormat="1" ht="19.5" customHeight="1" x14ac:dyDescent="0.25">
      <c r="A20" s="82"/>
      <c r="B20" s="83"/>
      <c r="C20" s="85"/>
      <c r="D20" s="81" t="s">
        <v>26</v>
      </c>
      <c r="E20" s="1232" t="s">
        <v>20</v>
      </c>
      <c r="F20" s="188" t="s">
        <v>130</v>
      </c>
      <c r="G20" s="1266" t="s">
        <v>91</v>
      </c>
      <c r="H20" s="338" t="s">
        <v>21</v>
      </c>
      <c r="I20" s="303">
        <v>90.1</v>
      </c>
      <c r="J20" s="142">
        <v>77.5</v>
      </c>
      <c r="K20" s="138">
        <v>93</v>
      </c>
      <c r="L20" s="304">
        <v>93</v>
      </c>
      <c r="M20" s="1222" t="s">
        <v>74</v>
      </c>
      <c r="N20" s="1263">
        <v>901</v>
      </c>
      <c r="O20" s="908">
        <v>2023</v>
      </c>
      <c r="P20" s="1461">
        <v>670</v>
      </c>
      <c r="Q20" s="1437">
        <v>670</v>
      </c>
    </row>
    <row r="21" spans="1:17" s="40" customFormat="1" ht="19.5" customHeight="1" x14ac:dyDescent="0.25">
      <c r="A21" s="82"/>
      <c r="B21" s="83"/>
      <c r="C21" s="85"/>
      <c r="D21" s="400"/>
      <c r="E21" s="1269"/>
      <c r="F21" s="353"/>
      <c r="G21" s="1267"/>
      <c r="H21" s="87" t="s">
        <v>25</v>
      </c>
      <c r="I21" s="183"/>
      <c r="J21" s="868">
        <v>139.6</v>
      </c>
      <c r="K21" s="112"/>
      <c r="L21" s="109"/>
      <c r="M21" s="1457"/>
      <c r="N21" s="1264"/>
      <c r="O21" s="907"/>
      <c r="P21" s="1462"/>
      <c r="Q21" s="1438"/>
    </row>
    <row r="22" spans="1:17" s="40" customFormat="1" ht="19.5" customHeight="1" x14ac:dyDescent="0.25">
      <c r="A22" s="82"/>
      <c r="B22" s="83"/>
      <c r="C22" s="85"/>
      <c r="D22" s="400"/>
      <c r="E22" s="1270"/>
      <c r="F22" s="353"/>
      <c r="G22" s="1267"/>
      <c r="H22" s="130" t="s">
        <v>30</v>
      </c>
      <c r="I22" s="186">
        <v>18.899999999999999</v>
      </c>
      <c r="J22" s="221"/>
      <c r="K22" s="89"/>
      <c r="L22" s="652"/>
      <c r="M22" s="1458"/>
      <c r="N22" s="1265"/>
      <c r="O22" s="649"/>
      <c r="P22" s="1463"/>
      <c r="Q22" s="1439"/>
    </row>
    <row r="23" spans="1:17" s="40" customFormat="1" ht="18.600000000000001" customHeight="1" x14ac:dyDescent="0.25">
      <c r="A23" s="1253"/>
      <c r="B23" s="1293"/>
      <c r="C23" s="1294"/>
      <c r="D23" s="583"/>
      <c r="E23" s="1459" t="s">
        <v>22</v>
      </c>
      <c r="F23" s="1464"/>
      <c r="G23" s="1267"/>
      <c r="H23" s="401" t="s">
        <v>42</v>
      </c>
      <c r="I23" s="1208">
        <v>5.5</v>
      </c>
      <c r="J23" s="201">
        <v>4.5</v>
      </c>
      <c r="K23" s="112"/>
      <c r="L23" s="653"/>
      <c r="M23" s="787" t="s">
        <v>23</v>
      </c>
      <c r="N23" s="86">
        <f>190+50</f>
        <v>240</v>
      </c>
      <c r="O23" s="802">
        <v>258</v>
      </c>
      <c r="P23" s="368">
        <v>100</v>
      </c>
      <c r="Q23" s="155">
        <v>100</v>
      </c>
    </row>
    <row r="24" spans="1:17" s="40" customFormat="1" ht="18.600000000000001" customHeight="1" x14ac:dyDescent="0.25">
      <c r="A24" s="1253"/>
      <c r="B24" s="1293"/>
      <c r="C24" s="1294"/>
      <c r="D24" s="913"/>
      <c r="E24" s="1460"/>
      <c r="F24" s="1464"/>
      <c r="G24" s="1267"/>
      <c r="H24" s="401" t="s">
        <v>86</v>
      </c>
      <c r="I24" s="421"/>
      <c r="J24" s="201">
        <v>1.9</v>
      </c>
      <c r="K24" s="112"/>
      <c r="L24" s="694"/>
      <c r="M24" s="914"/>
      <c r="N24" s="130"/>
      <c r="O24" s="650"/>
      <c r="P24" s="196"/>
      <c r="Q24" s="915"/>
    </row>
    <row r="25" spans="1:17" s="40" customFormat="1" ht="16.149999999999999" customHeight="1" x14ac:dyDescent="0.25">
      <c r="A25" s="1253"/>
      <c r="B25" s="1293"/>
      <c r="C25" s="1294"/>
      <c r="D25" s="583"/>
      <c r="E25" s="53" t="s">
        <v>24</v>
      </c>
      <c r="F25" s="1464"/>
      <c r="G25" s="1268"/>
      <c r="H25" s="631" t="s">
        <v>21</v>
      </c>
      <c r="I25" s="186">
        <v>36.1</v>
      </c>
      <c r="J25" s="201">
        <v>36.1</v>
      </c>
      <c r="K25" s="112">
        <v>36.1</v>
      </c>
      <c r="L25" s="694">
        <v>36.1</v>
      </c>
      <c r="M25" s="628" t="s">
        <v>75</v>
      </c>
      <c r="N25" s="820">
        <v>4</v>
      </c>
      <c r="O25" s="821">
        <v>4</v>
      </c>
      <c r="P25" s="822">
        <v>4</v>
      </c>
      <c r="Q25" s="823">
        <v>4</v>
      </c>
    </row>
    <row r="26" spans="1:17" s="40" customFormat="1" ht="27" customHeight="1" x14ac:dyDescent="0.25">
      <c r="A26" s="1253"/>
      <c r="B26" s="1293"/>
      <c r="C26" s="1294"/>
      <c r="D26" s="582" t="s">
        <v>28</v>
      </c>
      <c r="E26" s="1232" t="s">
        <v>27</v>
      </c>
      <c r="F26" s="188" t="s">
        <v>130</v>
      </c>
      <c r="G26" s="1440" t="s">
        <v>90</v>
      </c>
      <c r="H26" s="285" t="s">
        <v>16</v>
      </c>
      <c r="I26" s="303">
        <v>15.9</v>
      </c>
      <c r="J26" s="142">
        <v>30</v>
      </c>
      <c r="K26" s="296">
        <v>21.9</v>
      </c>
      <c r="L26" s="688">
        <v>31</v>
      </c>
      <c r="M26" s="695" t="s">
        <v>76</v>
      </c>
      <c r="N26" s="285">
        <v>5</v>
      </c>
      <c r="O26" s="696">
        <v>6</v>
      </c>
      <c r="P26" s="240">
        <v>5</v>
      </c>
      <c r="Q26" s="310">
        <v>6</v>
      </c>
    </row>
    <row r="27" spans="1:17" s="40" customFormat="1" ht="28.15" customHeight="1" x14ac:dyDescent="0.25">
      <c r="A27" s="1253"/>
      <c r="B27" s="1293"/>
      <c r="C27" s="1294"/>
      <c r="D27" s="583"/>
      <c r="E27" s="1233"/>
      <c r="F27" s="51"/>
      <c r="G27" s="1292"/>
      <c r="H27" s="58" t="s">
        <v>16</v>
      </c>
      <c r="I27" s="299">
        <f>11.5+7.4</f>
        <v>18.899999999999999</v>
      </c>
      <c r="J27" s="408">
        <v>7</v>
      </c>
      <c r="K27" s="301"/>
      <c r="L27" s="654"/>
      <c r="M27" s="657" t="s">
        <v>73</v>
      </c>
      <c r="N27" s="416">
        <v>82</v>
      </c>
      <c r="O27" s="671">
        <v>40</v>
      </c>
      <c r="P27" s="197"/>
      <c r="Q27" s="156"/>
    </row>
    <row r="28" spans="1:17" s="40" customFormat="1" ht="26.25" customHeight="1" x14ac:dyDescent="0.25">
      <c r="A28" s="1253"/>
      <c r="B28" s="1293"/>
      <c r="C28" s="1294"/>
      <c r="D28" s="582" t="s">
        <v>13</v>
      </c>
      <c r="E28" s="1343" t="s">
        <v>71</v>
      </c>
      <c r="F28" s="356" t="s">
        <v>88</v>
      </c>
      <c r="G28" s="840" t="s">
        <v>82</v>
      </c>
      <c r="H28" s="140" t="s">
        <v>16</v>
      </c>
      <c r="I28" s="315">
        <v>427.2</v>
      </c>
      <c r="J28" s="142">
        <v>495</v>
      </c>
      <c r="K28" s="138"/>
      <c r="L28" s="243"/>
      <c r="M28" s="658" t="s">
        <v>70</v>
      </c>
      <c r="N28" s="338">
        <v>73</v>
      </c>
      <c r="O28" s="727"/>
      <c r="P28" s="766"/>
      <c r="Q28" s="729"/>
    </row>
    <row r="29" spans="1:17" s="40" customFormat="1" ht="16.5" customHeight="1" x14ac:dyDescent="0.25">
      <c r="A29" s="1253"/>
      <c r="B29" s="1293"/>
      <c r="C29" s="1294"/>
      <c r="D29" s="757"/>
      <c r="E29" s="1344"/>
      <c r="F29" s="765" t="s">
        <v>130</v>
      </c>
      <c r="G29" s="889"/>
      <c r="H29" s="130"/>
      <c r="I29" s="830"/>
      <c r="J29" s="314"/>
      <c r="K29" s="88"/>
      <c r="L29" s="109"/>
      <c r="M29" s="628" t="s">
        <v>190</v>
      </c>
      <c r="N29" s="86"/>
      <c r="O29" s="802">
        <v>40</v>
      </c>
      <c r="P29" s="196"/>
      <c r="Q29" s="799"/>
    </row>
    <row r="30" spans="1:17" s="40" customFormat="1" ht="16.5" customHeight="1" x14ac:dyDescent="0.25">
      <c r="A30" s="1253"/>
      <c r="B30" s="1293"/>
      <c r="C30" s="1294"/>
      <c r="D30" s="583"/>
      <c r="E30" s="1347"/>
      <c r="F30" s="354" t="s">
        <v>29</v>
      </c>
      <c r="G30" s="890"/>
      <c r="H30" s="141"/>
      <c r="I30" s="894"/>
      <c r="J30" s="236"/>
      <c r="K30" s="139"/>
      <c r="L30" s="235"/>
      <c r="M30" s="659"/>
      <c r="N30" s="141"/>
      <c r="O30" s="193"/>
      <c r="P30" s="898"/>
      <c r="Q30" s="899"/>
    </row>
    <row r="31" spans="1:17" s="40" customFormat="1" ht="20.65" customHeight="1" x14ac:dyDescent="0.25">
      <c r="A31" s="1253"/>
      <c r="B31" s="1293"/>
      <c r="C31" s="1294"/>
      <c r="D31" s="582" t="s">
        <v>68</v>
      </c>
      <c r="E31" s="1344" t="s">
        <v>93</v>
      </c>
      <c r="F31" s="353" t="s">
        <v>130</v>
      </c>
      <c r="G31" s="1230" t="s">
        <v>90</v>
      </c>
      <c r="H31" s="1414" t="s">
        <v>16</v>
      </c>
      <c r="I31" s="1416">
        <v>9.6999999999999993</v>
      </c>
      <c r="J31" s="686">
        <v>9.6999999999999993</v>
      </c>
      <c r="K31" s="425"/>
      <c r="L31" s="665"/>
      <c r="M31" s="660" t="s">
        <v>92</v>
      </c>
      <c r="N31" s="58">
        <v>1</v>
      </c>
      <c r="O31" s="283">
        <v>1</v>
      </c>
      <c r="P31" s="137"/>
      <c r="Q31" s="157"/>
    </row>
    <row r="32" spans="1:17" s="40" customFormat="1" ht="20.65" customHeight="1" x14ac:dyDescent="0.25">
      <c r="A32" s="1253"/>
      <c r="B32" s="1293"/>
      <c r="C32" s="1294"/>
      <c r="D32" s="583"/>
      <c r="E32" s="1347"/>
      <c r="F32" s="144"/>
      <c r="G32" s="1231"/>
      <c r="H32" s="1415"/>
      <c r="I32" s="1417"/>
      <c r="J32" s="143"/>
      <c r="K32" s="139"/>
      <c r="L32" s="654"/>
      <c r="M32" s="659"/>
      <c r="N32" s="141"/>
      <c r="O32" s="204"/>
      <c r="P32" s="198"/>
      <c r="Q32" s="158"/>
    </row>
    <row r="33" spans="1:18" s="40" customFormat="1" ht="20.65" customHeight="1" x14ac:dyDescent="0.25">
      <c r="A33" s="598"/>
      <c r="B33" s="602"/>
      <c r="C33" s="114"/>
      <c r="D33" s="582" t="s">
        <v>113</v>
      </c>
      <c r="E33" s="1232" t="s">
        <v>148</v>
      </c>
      <c r="F33" s="592" t="s">
        <v>130</v>
      </c>
      <c r="G33" s="1230" t="s">
        <v>90</v>
      </c>
      <c r="H33" s="58" t="s">
        <v>42</v>
      </c>
      <c r="I33" s="76">
        <f>5.8+3.1</f>
        <v>8.9</v>
      </c>
      <c r="J33" s="142">
        <v>3.9</v>
      </c>
      <c r="K33" s="88"/>
      <c r="L33" s="384"/>
      <c r="M33" s="687" t="s">
        <v>149</v>
      </c>
      <c r="N33" s="730">
        <v>60</v>
      </c>
      <c r="O33" s="910">
        <v>26</v>
      </c>
      <c r="P33" s="418"/>
      <c r="Q33" s="391"/>
    </row>
    <row r="34" spans="1:18" s="40" customFormat="1" ht="20.65" customHeight="1" x14ac:dyDescent="0.25">
      <c r="A34" s="598"/>
      <c r="B34" s="602"/>
      <c r="C34" s="114"/>
      <c r="D34" s="45"/>
      <c r="E34" s="1269"/>
      <c r="F34" s="144"/>
      <c r="G34" s="1300"/>
      <c r="H34" s="643"/>
      <c r="I34" s="606"/>
      <c r="J34" s="422"/>
      <c r="K34" s="423"/>
      <c r="L34" s="655"/>
      <c r="M34" s="661"/>
      <c r="N34" s="130"/>
      <c r="O34" s="650"/>
      <c r="P34" s="196"/>
      <c r="Q34" s="154"/>
    </row>
    <row r="35" spans="1:18" s="40" customFormat="1" ht="30.75" customHeight="1" x14ac:dyDescent="0.25">
      <c r="A35" s="598"/>
      <c r="B35" s="602"/>
      <c r="C35" s="114"/>
      <c r="D35" s="45"/>
      <c r="E35" s="1233"/>
      <c r="F35" s="144"/>
      <c r="G35" s="572"/>
      <c r="H35" s="643"/>
      <c r="I35" s="606"/>
      <c r="J35" s="644"/>
      <c r="K35" s="427"/>
      <c r="L35" s="630"/>
      <c r="M35" s="661"/>
      <c r="N35" s="130"/>
      <c r="O35" s="650"/>
      <c r="P35" s="196"/>
      <c r="Q35" s="154"/>
    </row>
    <row r="36" spans="1:18" s="40" customFormat="1" ht="33" customHeight="1" x14ac:dyDescent="0.25">
      <c r="A36" s="611"/>
      <c r="B36" s="612"/>
      <c r="C36" s="114"/>
      <c r="D36" s="1234" t="s">
        <v>124</v>
      </c>
      <c r="E36" s="1232" t="s">
        <v>172</v>
      </c>
      <c r="F36" s="1220" t="s">
        <v>130</v>
      </c>
      <c r="G36" s="673" t="s">
        <v>91</v>
      </c>
      <c r="H36" s="720" t="s">
        <v>21</v>
      </c>
      <c r="I36" s="717">
        <v>33</v>
      </c>
      <c r="J36" s="723">
        <v>28</v>
      </c>
      <c r="K36" s="718"/>
      <c r="L36" s="718"/>
      <c r="M36" s="719" t="s">
        <v>178</v>
      </c>
      <c r="N36" s="140">
        <v>61</v>
      </c>
      <c r="O36" s="727">
        <v>80</v>
      </c>
      <c r="P36" s="232"/>
      <c r="Q36" s="729"/>
    </row>
    <row r="37" spans="1:18" s="40" customFormat="1" ht="30.75" customHeight="1" x14ac:dyDescent="0.25">
      <c r="A37" s="611"/>
      <c r="B37" s="612"/>
      <c r="C37" s="114"/>
      <c r="D37" s="1235"/>
      <c r="E37" s="1233"/>
      <c r="F37" s="1221"/>
      <c r="G37" s="703" t="s">
        <v>90</v>
      </c>
      <c r="H37" s="141" t="s">
        <v>16</v>
      </c>
      <c r="I37" s="721"/>
      <c r="J37" s="722">
        <f>33.4+28.2</f>
        <v>61.599999999999994</v>
      </c>
      <c r="K37" s="724"/>
      <c r="L37" s="725"/>
      <c r="M37" s="726" t="s">
        <v>175</v>
      </c>
      <c r="N37" s="180"/>
      <c r="O37" s="204">
        <f>200+21</f>
        <v>221</v>
      </c>
      <c r="P37" s="728"/>
      <c r="Q37" s="154"/>
    </row>
    <row r="38" spans="1:18" s="40" customFormat="1" ht="27" customHeight="1" x14ac:dyDescent="0.25">
      <c r="A38" s="816"/>
      <c r="B38" s="817"/>
      <c r="C38" s="114"/>
      <c r="D38" s="45" t="s">
        <v>181</v>
      </c>
      <c r="E38" s="1232" t="s">
        <v>197</v>
      </c>
      <c r="F38" s="356" t="s">
        <v>88</v>
      </c>
      <c r="G38" s="818" t="s">
        <v>97</v>
      </c>
      <c r="H38" s="130" t="s">
        <v>16</v>
      </c>
      <c r="I38" s="562"/>
      <c r="J38" s="723">
        <v>25</v>
      </c>
      <c r="K38" s="138">
        <v>15</v>
      </c>
      <c r="L38" s="304">
        <v>94.1</v>
      </c>
      <c r="M38" s="819" t="s">
        <v>198</v>
      </c>
      <c r="N38" s="338"/>
      <c r="O38" s="727">
        <v>1</v>
      </c>
      <c r="P38" s="232"/>
      <c r="Q38" s="729"/>
    </row>
    <row r="39" spans="1:18" s="40" customFormat="1" ht="16.5" customHeight="1" x14ac:dyDescent="0.25">
      <c r="A39" s="816"/>
      <c r="B39" s="817"/>
      <c r="C39" s="114"/>
      <c r="D39" s="45"/>
      <c r="E39" s="1269"/>
      <c r="F39" s="353" t="s">
        <v>29</v>
      </c>
      <c r="G39" s="818"/>
      <c r="H39" s="86" t="s">
        <v>188</v>
      </c>
      <c r="I39" s="415"/>
      <c r="J39" s="733"/>
      <c r="K39" s="89">
        <v>85</v>
      </c>
      <c r="L39" s="288">
        <v>532.70000000000005</v>
      </c>
      <c r="M39" s="824" t="s">
        <v>212</v>
      </c>
      <c r="N39" s="130"/>
      <c r="O39" s="191">
        <v>1</v>
      </c>
      <c r="P39" s="825"/>
      <c r="Q39" s="826"/>
    </row>
    <row r="40" spans="1:18" s="40" customFormat="1" ht="16.5" customHeight="1" x14ac:dyDescent="0.25">
      <c r="A40" s="816"/>
      <c r="B40" s="817"/>
      <c r="C40" s="114"/>
      <c r="D40" s="45"/>
      <c r="E40" s="1269"/>
      <c r="F40" s="353" t="s">
        <v>132</v>
      </c>
      <c r="G40" s="818"/>
      <c r="H40" s="130"/>
      <c r="I40" s="562"/>
      <c r="J40" s="733"/>
      <c r="K40" s="630"/>
      <c r="L40" s="630"/>
      <c r="M40" s="824" t="s">
        <v>98</v>
      </c>
      <c r="N40" s="86"/>
      <c r="O40" s="827"/>
      <c r="P40" s="196">
        <v>1</v>
      </c>
      <c r="Q40" s="154"/>
    </row>
    <row r="41" spans="1:18" s="40" customFormat="1" ht="16.5" customHeight="1" x14ac:dyDescent="0.25">
      <c r="A41" s="816"/>
      <c r="B41" s="817"/>
      <c r="C41" s="114"/>
      <c r="D41" s="45"/>
      <c r="E41" s="1269"/>
      <c r="F41" s="815"/>
      <c r="G41" s="818"/>
      <c r="H41" s="130"/>
      <c r="I41" s="562"/>
      <c r="J41" s="733"/>
      <c r="K41" s="630"/>
      <c r="L41" s="630"/>
      <c r="M41" s="824" t="s">
        <v>126</v>
      </c>
      <c r="N41" s="86"/>
      <c r="O41" s="827"/>
      <c r="P41" s="368">
        <v>1</v>
      </c>
      <c r="Q41" s="826"/>
    </row>
    <row r="42" spans="1:18" s="40" customFormat="1" ht="16.5" customHeight="1" x14ac:dyDescent="0.25">
      <c r="A42" s="816"/>
      <c r="B42" s="817"/>
      <c r="C42" s="114"/>
      <c r="D42" s="45"/>
      <c r="E42" s="1233"/>
      <c r="F42" s="749"/>
      <c r="G42" s="818"/>
      <c r="H42" s="130"/>
      <c r="I42" s="627"/>
      <c r="J42" s="236"/>
      <c r="K42" s="630"/>
      <c r="L42" s="897"/>
      <c r="M42" s="726" t="s">
        <v>199</v>
      </c>
      <c r="N42" s="180"/>
      <c r="O42" s="193"/>
      <c r="P42" s="728"/>
      <c r="Q42" s="828">
        <v>30</v>
      </c>
    </row>
    <row r="43" spans="1:18" s="40" customFormat="1" ht="15.6" customHeight="1" x14ac:dyDescent="0.25">
      <c r="A43" s="893"/>
      <c r="B43" s="892"/>
      <c r="C43" s="114"/>
      <c r="D43" s="895" t="s">
        <v>214</v>
      </c>
      <c r="E43" s="1232" t="s">
        <v>215</v>
      </c>
      <c r="F43" s="356" t="s">
        <v>88</v>
      </c>
      <c r="G43" s="1230" t="s">
        <v>90</v>
      </c>
      <c r="H43" s="140" t="s">
        <v>16</v>
      </c>
      <c r="I43" s="76"/>
      <c r="J43" s="741">
        <v>12.3</v>
      </c>
      <c r="K43" s="138"/>
      <c r="L43" s="288"/>
      <c r="M43" s="719" t="s">
        <v>177</v>
      </c>
      <c r="N43" s="130"/>
      <c r="O43" s="228">
        <v>1</v>
      </c>
      <c r="P43" s="901"/>
      <c r="Q43" s="902"/>
    </row>
    <row r="44" spans="1:18" s="40" customFormat="1" ht="15.6" customHeight="1" x14ac:dyDescent="0.25">
      <c r="A44" s="893"/>
      <c r="B44" s="892"/>
      <c r="C44" s="114"/>
      <c r="D44" s="45"/>
      <c r="E44" s="1233"/>
      <c r="F44" s="353" t="s">
        <v>132</v>
      </c>
      <c r="G44" s="1231"/>
      <c r="H44" s="130"/>
      <c r="I44" s="894"/>
      <c r="J44" s="236"/>
      <c r="K44" s="109"/>
      <c r="L44" s="235"/>
      <c r="M44" s="891"/>
      <c r="N44" s="141"/>
      <c r="O44" s="650"/>
      <c r="P44" s="898"/>
      <c r="Q44" s="900"/>
    </row>
    <row r="45" spans="1:18" s="40" customFormat="1" ht="15.6" customHeight="1" thickBot="1" x14ac:dyDescent="0.25">
      <c r="A45" s="77"/>
      <c r="B45" s="78"/>
      <c r="C45" s="34"/>
      <c r="D45" s="95"/>
      <c r="E45" s="96"/>
      <c r="F45" s="97"/>
      <c r="G45" s="98"/>
      <c r="H45" s="113" t="s">
        <v>18</v>
      </c>
      <c r="I45" s="148">
        <f>SUM(I16:I44)</f>
        <v>5820.7999999999993</v>
      </c>
      <c r="J45" s="645">
        <f>SUM(J16:J44)</f>
        <v>6291.9000000000005</v>
      </c>
      <c r="K45" s="92">
        <f>SUM(K16:K44)</f>
        <v>5611.2</v>
      </c>
      <c r="L45" s="92">
        <f>SUM(L16:L44)</f>
        <v>5902.1</v>
      </c>
      <c r="M45" s="662"/>
      <c r="N45" s="286"/>
      <c r="O45" s="284"/>
      <c r="P45" s="199"/>
      <c r="Q45" s="93"/>
    </row>
    <row r="46" spans="1:18" s="40" customFormat="1" ht="15" customHeight="1" thickBot="1" x14ac:dyDescent="0.3">
      <c r="A46" s="7" t="s">
        <v>9</v>
      </c>
      <c r="B46" s="8" t="s">
        <v>9</v>
      </c>
      <c r="C46" s="1239" t="s">
        <v>31</v>
      </c>
      <c r="D46" s="1240"/>
      <c r="E46" s="1240"/>
      <c r="F46" s="1240"/>
      <c r="G46" s="1240"/>
      <c r="H46" s="1241"/>
      <c r="I46" s="145">
        <f t="shared" ref="I46:L46" si="0">I45</f>
        <v>5820.7999999999993</v>
      </c>
      <c r="J46" s="428">
        <f t="shared" si="0"/>
        <v>6291.9000000000005</v>
      </c>
      <c r="K46" s="223">
        <f t="shared" si="0"/>
        <v>5611.2</v>
      </c>
      <c r="L46" s="206">
        <f t="shared" si="0"/>
        <v>5902.1</v>
      </c>
      <c r="M46" s="1242"/>
      <c r="N46" s="1243"/>
      <c r="O46" s="1243"/>
      <c r="P46" s="1243"/>
      <c r="Q46" s="1244"/>
      <c r="R46" s="393"/>
    </row>
    <row r="47" spans="1:18" s="40" customFormat="1" ht="15" customHeight="1" thickBot="1" x14ac:dyDescent="0.3">
      <c r="A47" s="7" t="s">
        <v>9</v>
      </c>
      <c r="B47" s="150" t="s">
        <v>19</v>
      </c>
      <c r="C47" s="1245" t="s">
        <v>32</v>
      </c>
      <c r="D47" s="1246"/>
      <c r="E47" s="1246"/>
      <c r="F47" s="1246"/>
      <c r="G47" s="1246"/>
      <c r="H47" s="1246"/>
      <c r="I47" s="1246"/>
      <c r="J47" s="1246"/>
      <c r="K47" s="1246"/>
      <c r="L47" s="1246"/>
      <c r="M47" s="1247"/>
      <c r="N47" s="1246"/>
      <c r="O47" s="1246"/>
      <c r="P47" s="1246"/>
      <c r="Q47" s="1248"/>
      <c r="R47" s="393"/>
    </row>
    <row r="48" spans="1:18" s="40" customFormat="1" ht="30.6" customHeight="1" x14ac:dyDescent="0.25">
      <c r="A48" s="1252" t="s">
        <v>9</v>
      </c>
      <c r="B48" s="1254" t="s">
        <v>19</v>
      </c>
      <c r="C48" s="1256" t="s">
        <v>9</v>
      </c>
      <c r="D48" s="151"/>
      <c r="E48" s="152" t="s">
        <v>57</v>
      </c>
      <c r="F48" s="153"/>
      <c r="G48" s="1338" t="s">
        <v>90</v>
      </c>
      <c r="H48" s="47"/>
      <c r="I48" s="224"/>
      <c r="J48" s="91"/>
      <c r="K48" s="88"/>
      <c r="L48" s="88"/>
      <c r="M48" s="656"/>
      <c r="N48" s="438"/>
      <c r="O48" s="210"/>
      <c r="P48" s="215"/>
      <c r="Q48" s="430"/>
    </row>
    <row r="49" spans="1:25" s="40" customFormat="1" ht="26.65" customHeight="1" x14ac:dyDescent="0.25">
      <c r="A49" s="1253"/>
      <c r="B49" s="1255"/>
      <c r="C49" s="1256"/>
      <c r="D49" s="45" t="s">
        <v>9</v>
      </c>
      <c r="E49" s="1269" t="s">
        <v>33</v>
      </c>
      <c r="F49" s="357" t="s">
        <v>162</v>
      </c>
      <c r="G49" s="1338"/>
      <c r="H49" s="130" t="s">
        <v>21</v>
      </c>
      <c r="I49" s="76">
        <f>142.5-55.6</f>
        <v>86.9</v>
      </c>
      <c r="J49" s="142">
        <v>180.1</v>
      </c>
      <c r="K49" s="138">
        <v>143.6</v>
      </c>
      <c r="L49" s="207">
        <v>141</v>
      </c>
      <c r="M49" s="439" t="s">
        <v>34</v>
      </c>
      <c r="N49" s="285">
        <v>2</v>
      </c>
      <c r="O49" s="240">
        <v>4</v>
      </c>
      <c r="P49" s="672">
        <v>5</v>
      </c>
      <c r="Q49" s="673">
        <v>5</v>
      </c>
    </row>
    <row r="50" spans="1:25" s="40" customFormat="1" ht="28.5" customHeight="1" x14ac:dyDescent="0.25">
      <c r="A50" s="1253"/>
      <c r="B50" s="1255"/>
      <c r="C50" s="1256"/>
      <c r="D50" s="584"/>
      <c r="E50" s="1233"/>
      <c r="F50" s="358" t="s">
        <v>88</v>
      </c>
      <c r="G50" s="1339"/>
      <c r="H50" s="179" t="s">
        <v>25</v>
      </c>
      <c r="I50" s="299">
        <f>5.8+12+0.2</f>
        <v>18</v>
      </c>
      <c r="J50" s="408"/>
      <c r="K50" s="301"/>
      <c r="L50" s="297"/>
      <c r="M50" s="410" t="s">
        <v>151</v>
      </c>
      <c r="N50" s="290"/>
      <c r="O50" s="664">
        <v>5</v>
      </c>
      <c r="P50" s="664">
        <v>5</v>
      </c>
      <c r="Q50" s="620">
        <v>5</v>
      </c>
    </row>
    <row r="51" spans="1:25" s="40" customFormat="1" ht="20.100000000000001" customHeight="1" x14ac:dyDescent="0.25">
      <c r="A51" s="66"/>
      <c r="B51" s="600"/>
      <c r="C51" s="601"/>
      <c r="D51" s="28" t="s">
        <v>19</v>
      </c>
      <c r="E51" s="876" t="s">
        <v>35</v>
      </c>
      <c r="F51" s="359" t="s">
        <v>130</v>
      </c>
      <c r="G51" s="144"/>
      <c r="H51" s="46" t="s">
        <v>21</v>
      </c>
      <c r="I51" s="303">
        <v>15.8</v>
      </c>
      <c r="J51" s="723">
        <v>15.8</v>
      </c>
      <c r="K51" s="296">
        <v>15.8</v>
      </c>
      <c r="L51" s="138">
        <v>15.8</v>
      </c>
      <c r="M51" s="1305" t="s">
        <v>150</v>
      </c>
      <c r="N51" s="440">
        <v>9</v>
      </c>
      <c r="O51" s="909">
        <v>10</v>
      </c>
      <c r="P51" s="674">
        <v>9</v>
      </c>
      <c r="Q51" s="675">
        <v>9</v>
      </c>
    </row>
    <row r="52" spans="1:25" s="40" customFormat="1" ht="36" customHeight="1" x14ac:dyDescent="0.25">
      <c r="A52" s="66"/>
      <c r="B52" s="600"/>
      <c r="C52" s="601"/>
      <c r="D52" s="41"/>
      <c r="E52" s="27"/>
      <c r="F52" s="71" t="s">
        <v>88</v>
      </c>
      <c r="G52" s="144"/>
      <c r="H52" s="631" t="s">
        <v>25</v>
      </c>
      <c r="I52" s="76"/>
      <c r="J52" s="143">
        <v>4.2</v>
      </c>
      <c r="K52" s="139"/>
      <c r="L52" s="297"/>
      <c r="M52" s="1361"/>
      <c r="N52" s="441"/>
      <c r="O52" s="431"/>
      <c r="P52" s="432"/>
      <c r="Q52" s="160"/>
    </row>
    <row r="53" spans="1:25" s="40" customFormat="1" ht="16.149999999999999" customHeight="1" x14ac:dyDescent="0.25">
      <c r="A53" s="66"/>
      <c r="B53" s="600"/>
      <c r="C53" s="603"/>
      <c r="D53" s="28" t="s">
        <v>26</v>
      </c>
      <c r="E53" s="1232" t="s">
        <v>65</v>
      </c>
      <c r="F53" s="592" t="s">
        <v>130</v>
      </c>
      <c r="G53" s="144"/>
      <c r="H53" s="140" t="s">
        <v>21</v>
      </c>
      <c r="I53" s="295">
        <v>5</v>
      </c>
      <c r="J53" s="676">
        <v>10</v>
      </c>
      <c r="K53" s="90">
        <v>10</v>
      </c>
      <c r="L53" s="304">
        <v>10</v>
      </c>
      <c r="M53" s="625" t="s">
        <v>66</v>
      </c>
      <c r="N53" s="621">
        <v>200</v>
      </c>
      <c r="O53" s="663">
        <v>140</v>
      </c>
      <c r="P53" s="663">
        <v>140</v>
      </c>
      <c r="Q53" s="563">
        <v>140</v>
      </c>
    </row>
    <row r="54" spans="1:25" s="40" customFormat="1" ht="16.149999999999999" customHeight="1" x14ac:dyDescent="0.25">
      <c r="A54" s="66"/>
      <c r="B54" s="600"/>
      <c r="C54" s="603"/>
      <c r="D54" s="584"/>
      <c r="E54" s="1233"/>
      <c r="F54" s="51"/>
      <c r="G54" s="144"/>
      <c r="H54" s="383" t="s">
        <v>25</v>
      </c>
      <c r="I54" s="493">
        <v>5</v>
      </c>
      <c r="J54" s="200"/>
      <c r="K54" s="89"/>
      <c r="L54" s="692"/>
      <c r="M54" s="626"/>
      <c r="N54" s="622"/>
      <c r="O54" s="212"/>
      <c r="P54" s="619"/>
      <c r="Q54" s="620"/>
    </row>
    <row r="55" spans="1:25" s="40" customFormat="1" ht="26.25" customHeight="1" x14ac:dyDescent="0.25">
      <c r="A55" s="598"/>
      <c r="B55" s="600"/>
      <c r="C55" s="601"/>
      <c r="D55" s="45" t="s">
        <v>28</v>
      </c>
      <c r="E55" s="1232" t="s">
        <v>110</v>
      </c>
      <c r="F55" s="592" t="s">
        <v>80</v>
      </c>
      <c r="G55" s="666"/>
      <c r="H55" s="86" t="s">
        <v>21</v>
      </c>
      <c r="I55" s="178">
        <f>15-4</f>
        <v>11</v>
      </c>
      <c r="J55" s="142"/>
      <c r="K55" s="138"/>
      <c r="L55" s="243"/>
      <c r="M55" s="439" t="s">
        <v>94</v>
      </c>
      <c r="N55" s="285"/>
      <c r="O55" s="433"/>
      <c r="P55" s="240"/>
      <c r="Q55" s="209"/>
    </row>
    <row r="56" spans="1:25" s="40" customFormat="1" ht="30.6" customHeight="1" x14ac:dyDescent="0.25">
      <c r="A56" s="598"/>
      <c r="B56" s="600"/>
      <c r="C56" s="108"/>
      <c r="D56" s="45"/>
      <c r="E56" s="1269"/>
      <c r="F56" s="360" t="s">
        <v>130</v>
      </c>
      <c r="G56" s="667"/>
      <c r="H56" s="87"/>
      <c r="I56" s="183"/>
      <c r="J56" s="201"/>
      <c r="K56" s="90"/>
      <c r="L56" s="280"/>
      <c r="M56" s="281" t="s">
        <v>121</v>
      </c>
      <c r="N56" s="282">
        <v>2</v>
      </c>
      <c r="O56" s="406"/>
      <c r="P56" s="381"/>
      <c r="Q56" s="369"/>
    </row>
    <row r="57" spans="1:25" s="40" customFormat="1" ht="15" customHeight="1" x14ac:dyDescent="0.25">
      <c r="A57" s="598"/>
      <c r="B57" s="600"/>
      <c r="C57" s="108"/>
      <c r="D57" s="45"/>
      <c r="E57" s="594"/>
      <c r="F57" s="360" t="s">
        <v>88</v>
      </c>
      <c r="G57" s="1236" t="s">
        <v>91</v>
      </c>
      <c r="H57" s="86" t="s">
        <v>30</v>
      </c>
      <c r="I57" s="186">
        <f>989.7-589.7-300</f>
        <v>100</v>
      </c>
      <c r="J57" s="842">
        <v>250</v>
      </c>
      <c r="K57" s="843">
        <v>200</v>
      </c>
      <c r="L57" s="200">
        <v>200</v>
      </c>
      <c r="M57" s="442" t="s">
        <v>112</v>
      </c>
      <c r="N57" s="321">
        <v>1</v>
      </c>
      <c r="O57" s="218"/>
      <c r="P57" s="835"/>
      <c r="Q57" s="369"/>
    </row>
    <row r="58" spans="1:25" s="40" customFormat="1" ht="15" customHeight="1" x14ac:dyDescent="0.25">
      <c r="A58" s="598"/>
      <c r="B58" s="600"/>
      <c r="C58" s="108"/>
      <c r="D58" s="45"/>
      <c r="E58" s="594"/>
      <c r="F58" s="181"/>
      <c r="G58" s="1237"/>
      <c r="H58" s="86" t="s">
        <v>63</v>
      </c>
      <c r="I58" s="183">
        <v>35.1</v>
      </c>
      <c r="J58" s="221"/>
      <c r="K58" s="112"/>
      <c r="L58" s="302"/>
      <c r="M58" s="844" t="s">
        <v>143</v>
      </c>
      <c r="N58" s="321"/>
      <c r="O58" s="213">
        <v>15</v>
      </c>
      <c r="P58" s="218">
        <v>25</v>
      </c>
      <c r="Q58" s="836">
        <v>35</v>
      </c>
    </row>
    <row r="59" spans="1:25" s="40" customFormat="1" ht="15" customHeight="1" x14ac:dyDescent="0.25">
      <c r="A59" s="598"/>
      <c r="B59" s="600"/>
      <c r="C59" s="108"/>
      <c r="D59" s="45"/>
      <c r="E59" s="594"/>
      <c r="F59" s="181"/>
      <c r="G59" s="1237"/>
      <c r="H59" s="631" t="s">
        <v>25</v>
      </c>
      <c r="I59" s="183">
        <v>52.9</v>
      </c>
      <c r="J59" s="200"/>
      <c r="K59" s="89"/>
      <c r="L59" s="305"/>
      <c r="M59" s="845"/>
      <c r="N59" s="298"/>
      <c r="O59" s="214"/>
      <c r="P59" s="846"/>
      <c r="Q59" s="566"/>
    </row>
    <row r="60" spans="1:25" s="40" customFormat="1" ht="21" customHeight="1" x14ac:dyDescent="0.25">
      <c r="A60" s="598"/>
      <c r="B60" s="600"/>
      <c r="C60" s="108"/>
      <c r="D60" s="45"/>
      <c r="E60" s="594"/>
      <c r="F60" s="182"/>
      <c r="G60" s="1236" t="s">
        <v>111</v>
      </c>
      <c r="H60" s="1418" t="s">
        <v>63</v>
      </c>
      <c r="I60" s="1420">
        <f>446.9-55.7</f>
        <v>391.2</v>
      </c>
      <c r="J60" s="200"/>
      <c r="K60" s="89"/>
      <c r="L60" s="305"/>
      <c r="M60" s="442" t="s">
        <v>112</v>
      </c>
      <c r="N60" s="321">
        <v>1</v>
      </c>
      <c r="O60" s="434"/>
      <c r="P60" s="434"/>
      <c r="Q60" s="597"/>
    </row>
    <row r="61" spans="1:25" s="40" customFormat="1" ht="21" customHeight="1" x14ac:dyDescent="0.25">
      <c r="A61" s="598"/>
      <c r="B61" s="600"/>
      <c r="C61" s="108"/>
      <c r="D61" s="45"/>
      <c r="E61" s="594"/>
      <c r="F61" s="152"/>
      <c r="G61" s="1238"/>
      <c r="H61" s="1419"/>
      <c r="I61" s="1417"/>
      <c r="J61" s="143"/>
      <c r="K61" s="139"/>
      <c r="L61" s="235"/>
      <c r="M61" s="443"/>
      <c r="N61" s="576"/>
      <c r="O61" s="322"/>
      <c r="P61" s="322"/>
      <c r="Q61" s="573"/>
    </row>
    <row r="62" spans="1:25" s="40" customFormat="1" ht="41.65" customHeight="1" x14ac:dyDescent="0.25">
      <c r="A62" s="598"/>
      <c r="B62" s="600"/>
      <c r="C62" s="108"/>
      <c r="D62" s="28" t="s">
        <v>13</v>
      </c>
      <c r="E62" s="879" t="s">
        <v>122</v>
      </c>
      <c r="F62" s="592" t="s">
        <v>130</v>
      </c>
      <c r="G62" s="325" t="s">
        <v>90</v>
      </c>
      <c r="H62" s="629" t="s">
        <v>21</v>
      </c>
      <c r="I62" s="494">
        <v>30</v>
      </c>
      <c r="J62" s="220">
        <v>80</v>
      </c>
      <c r="K62" s="697">
        <v>80</v>
      </c>
      <c r="L62" s="698"/>
      <c r="M62" s="437" t="s">
        <v>123</v>
      </c>
      <c r="N62" s="110">
        <v>10</v>
      </c>
      <c r="O62" s="690">
        <v>55</v>
      </c>
      <c r="P62" s="699">
        <v>100</v>
      </c>
      <c r="Q62" s="352"/>
    </row>
    <row r="63" spans="1:25" s="1" customFormat="1" ht="17.649999999999999" customHeight="1" x14ac:dyDescent="0.25">
      <c r="A63" s="598"/>
      <c r="B63" s="600"/>
      <c r="C63" s="108"/>
      <c r="D63" s="582" t="s">
        <v>68</v>
      </c>
      <c r="E63" s="1232" t="s">
        <v>131</v>
      </c>
      <c r="F63" s="435" t="s">
        <v>88</v>
      </c>
      <c r="G63" s="1224" t="s">
        <v>90</v>
      </c>
      <c r="H63" s="140" t="s">
        <v>21</v>
      </c>
      <c r="I63" s="623"/>
      <c r="J63" s="142">
        <v>20</v>
      </c>
      <c r="K63" s="911">
        <v>40</v>
      </c>
      <c r="M63" s="1222" t="s">
        <v>216</v>
      </c>
      <c r="N63" s="512"/>
      <c r="O63" s="211">
        <v>30</v>
      </c>
      <c r="P63" s="912">
        <v>100</v>
      </c>
      <c r="Q63" s="858"/>
      <c r="R63" s="393"/>
      <c r="W63" s="40"/>
      <c r="X63" s="40"/>
      <c r="Y63" s="40"/>
    </row>
    <row r="64" spans="1:25" s="1" customFormat="1" ht="17.649999999999999" customHeight="1" x14ac:dyDescent="0.25">
      <c r="A64" s="598"/>
      <c r="B64" s="600"/>
      <c r="C64" s="108"/>
      <c r="D64" s="429"/>
      <c r="E64" s="1233"/>
      <c r="F64" s="373" t="s">
        <v>132</v>
      </c>
      <c r="G64" s="1225"/>
      <c r="H64" s="624"/>
      <c r="I64" s="624"/>
      <c r="J64" s="693"/>
      <c r="K64" s="283"/>
      <c r="L64" s="137"/>
      <c r="M64" s="1223"/>
      <c r="N64" s="136"/>
      <c r="O64" s="390"/>
      <c r="P64" s="453"/>
      <c r="Q64" s="814"/>
      <c r="R64" s="393"/>
    </row>
    <row r="65" spans="1:19" s="40" customFormat="1" ht="40.15" customHeight="1" x14ac:dyDescent="0.25">
      <c r="A65" s="598"/>
      <c r="B65" s="600"/>
      <c r="C65" s="108"/>
      <c r="D65" s="582" t="s">
        <v>113</v>
      </c>
      <c r="E65" s="875" t="s">
        <v>133</v>
      </c>
      <c r="F65" s="591" t="s">
        <v>130</v>
      </c>
      <c r="G65" s="668" t="s">
        <v>90</v>
      </c>
      <c r="H65" s="141" t="s">
        <v>30</v>
      </c>
      <c r="I65" s="225">
        <v>7.4</v>
      </c>
      <c r="J65" s="242">
        <v>4</v>
      </c>
      <c r="K65" s="384">
        <v>4</v>
      </c>
      <c r="L65" s="384">
        <v>4</v>
      </c>
      <c r="M65" s="689" t="s">
        <v>176</v>
      </c>
      <c r="N65" s="563">
        <v>6</v>
      </c>
      <c r="O65" s="690">
        <v>5</v>
      </c>
      <c r="P65" s="691">
        <v>5</v>
      </c>
      <c r="Q65" s="563">
        <v>5</v>
      </c>
    </row>
    <row r="66" spans="1:19" s="40" customFormat="1" ht="40.15" customHeight="1" x14ac:dyDescent="0.25">
      <c r="A66" s="598"/>
      <c r="B66" s="600"/>
      <c r="C66" s="108"/>
      <c r="D66" s="28"/>
      <c r="E66" s="589" t="s">
        <v>154</v>
      </c>
      <c r="F66" s="353" t="s">
        <v>132</v>
      </c>
      <c r="G66" s="669"/>
      <c r="H66" s="436" t="s">
        <v>25</v>
      </c>
      <c r="I66" s="225">
        <v>15</v>
      </c>
      <c r="J66" s="491"/>
      <c r="K66" s="448"/>
      <c r="L66" s="449"/>
      <c r="M66" s="437" t="s">
        <v>155</v>
      </c>
      <c r="N66" s="110">
        <v>1</v>
      </c>
      <c r="O66" s="325"/>
      <c r="P66" s="445"/>
      <c r="Q66" s="352"/>
    </row>
    <row r="67" spans="1:19" s="40" customFormat="1" ht="40.15" customHeight="1" x14ac:dyDescent="0.25">
      <c r="A67" s="712"/>
      <c r="B67" s="713"/>
      <c r="C67" s="108"/>
      <c r="D67" s="28"/>
      <c r="E67" s="709" t="s">
        <v>179</v>
      </c>
      <c r="F67" s="710" t="s">
        <v>132</v>
      </c>
      <c r="G67" s="702" t="s">
        <v>91</v>
      </c>
      <c r="H67" s="629" t="s">
        <v>21</v>
      </c>
      <c r="I67" s="706">
        <v>5.7</v>
      </c>
      <c r="J67" s="731"/>
      <c r="K67" s="448"/>
      <c r="L67" s="731"/>
      <c r="M67" s="732" t="s">
        <v>180</v>
      </c>
      <c r="N67" s="705">
        <v>2</v>
      </c>
      <c r="O67" s="701"/>
      <c r="P67" s="691"/>
      <c r="Q67" s="704"/>
    </row>
    <row r="68" spans="1:19" s="40" customFormat="1" ht="18" customHeight="1" thickBot="1" x14ac:dyDescent="0.25">
      <c r="A68" s="77"/>
      <c r="B68" s="78"/>
      <c r="C68" s="33"/>
      <c r="D68" s="95"/>
      <c r="E68" s="99"/>
      <c r="F68" s="100"/>
      <c r="G68" s="670"/>
      <c r="H68" s="113" t="s">
        <v>18</v>
      </c>
      <c r="I68" s="148">
        <f>SUM(I49:I67)</f>
        <v>779</v>
      </c>
      <c r="J68" s="222">
        <f>SUM(J49:J67)</f>
        <v>564.1</v>
      </c>
      <c r="K68" s="94">
        <f>SUM(K49:K67)</f>
        <v>493.4</v>
      </c>
      <c r="L68" s="202">
        <f>SUM(L49:L67)</f>
        <v>370.8</v>
      </c>
      <c r="M68" s="444"/>
      <c r="N68" s="286"/>
      <c r="O68" s="194"/>
      <c r="P68" s="446"/>
      <c r="Q68" s="291"/>
    </row>
    <row r="69" spans="1:19" s="40" customFormat="1" ht="15" customHeight="1" thickBot="1" x14ac:dyDescent="0.3">
      <c r="A69" s="10" t="s">
        <v>9</v>
      </c>
      <c r="B69" s="8" t="s">
        <v>19</v>
      </c>
      <c r="C69" s="1239" t="s">
        <v>31</v>
      </c>
      <c r="D69" s="1240"/>
      <c r="E69" s="1240"/>
      <c r="F69" s="1240"/>
      <c r="G69" s="1240"/>
      <c r="H69" s="1241"/>
      <c r="I69" s="495">
        <f t="shared" ref="I69:L69" si="1">I68</f>
        <v>779</v>
      </c>
      <c r="J69" s="492">
        <f t="shared" si="1"/>
        <v>564.1</v>
      </c>
      <c r="K69" s="451">
        <f t="shared" si="1"/>
        <v>493.4</v>
      </c>
      <c r="L69" s="452">
        <f t="shared" si="1"/>
        <v>370.8</v>
      </c>
      <c r="M69" s="1249"/>
      <c r="N69" s="1250"/>
      <c r="O69" s="1250"/>
      <c r="P69" s="1250"/>
      <c r="Q69" s="1251"/>
      <c r="R69" s="393"/>
    </row>
    <row r="70" spans="1:19" s="40" customFormat="1" ht="15" customHeight="1" thickBot="1" x14ac:dyDescent="0.3">
      <c r="A70" s="7" t="s">
        <v>9</v>
      </c>
      <c r="B70" s="8" t="s">
        <v>26</v>
      </c>
      <c r="C70" s="1340" t="s">
        <v>36</v>
      </c>
      <c r="D70" s="1246"/>
      <c r="E70" s="1246"/>
      <c r="F70" s="1246"/>
      <c r="G70" s="1246"/>
      <c r="H70" s="1246"/>
      <c r="I70" s="1246"/>
      <c r="J70" s="1246"/>
      <c r="K70" s="1246"/>
      <c r="L70" s="1246"/>
      <c r="M70" s="1246"/>
      <c r="N70" s="1246"/>
      <c r="O70" s="1246"/>
      <c r="P70" s="1246"/>
      <c r="Q70" s="1248"/>
    </row>
    <row r="71" spans="1:19" s="40" customFormat="1" ht="17.25" customHeight="1" x14ac:dyDescent="0.25">
      <c r="A71" s="68" t="s">
        <v>9</v>
      </c>
      <c r="B71" s="599" t="s">
        <v>26</v>
      </c>
      <c r="C71" s="147" t="s">
        <v>9</v>
      </c>
      <c r="D71" s="69"/>
      <c r="E71" s="29" t="s">
        <v>56</v>
      </c>
      <c r="F71" s="72"/>
      <c r="G71" s="74"/>
      <c r="H71" s="73"/>
      <c r="I71" s="224"/>
      <c r="J71" s="142"/>
      <c r="K71" s="138"/>
      <c r="L71" s="138"/>
      <c r="M71" s="455"/>
      <c r="N71" s="250"/>
      <c r="O71" s="168"/>
      <c r="P71" s="229"/>
      <c r="Q71" s="167"/>
    </row>
    <row r="72" spans="1:19" s="40" customFormat="1" ht="16.149999999999999" customHeight="1" x14ac:dyDescent="0.25">
      <c r="A72" s="66"/>
      <c r="B72" s="600"/>
      <c r="C72" s="601"/>
      <c r="D72" s="11" t="s">
        <v>9</v>
      </c>
      <c r="E72" s="593" t="s">
        <v>37</v>
      </c>
      <c r="F72" s="364" t="s">
        <v>88</v>
      </c>
      <c r="G72" s="1230" t="s">
        <v>83</v>
      </c>
      <c r="H72" s="130" t="s">
        <v>21</v>
      </c>
      <c r="I72" s="76">
        <v>11.7</v>
      </c>
      <c r="J72" s="142">
        <v>11</v>
      </c>
      <c r="K72" s="138">
        <v>11</v>
      </c>
      <c r="L72" s="243">
        <v>11</v>
      </c>
      <c r="M72" s="590" t="s">
        <v>59</v>
      </c>
      <c r="N72" s="746">
        <v>16</v>
      </c>
      <c r="O72" s="211">
        <v>15</v>
      </c>
      <c r="P72" s="663">
        <v>15</v>
      </c>
      <c r="Q72" s="563">
        <v>15</v>
      </c>
      <c r="R72" s="639"/>
    </row>
    <row r="73" spans="1:19" s="40" customFormat="1" ht="16.149999999999999" customHeight="1" x14ac:dyDescent="0.25">
      <c r="A73" s="66"/>
      <c r="B73" s="600"/>
      <c r="C73" s="601"/>
      <c r="D73" s="50"/>
      <c r="E73" s="604"/>
      <c r="F73" s="71" t="s">
        <v>130</v>
      </c>
      <c r="G73" s="1300"/>
      <c r="H73" s="130"/>
      <c r="I73" s="76"/>
      <c r="J73" s="143"/>
      <c r="K73" s="139"/>
      <c r="L73" s="235"/>
      <c r="M73" s="590"/>
      <c r="N73" s="576"/>
      <c r="O73" s="212"/>
      <c r="P73" s="217"/>
      <c r="Q73" s="564"/>
    </row>
    <row r="74" spans="1:19" s="40" customFormat="1" ht="15" customHeight="1" x14ac:dyDescent="0.25">
      <c r="A74" s="66"/>
      <c r="B74" s="600"/>
      <c r="C74" s="601"/>
      <c r="D74" s="592" t="s">
        <v>19</v>
      </c>
      <c r="E74" s="1232" t="s">
        <v>38</v>
      </c>
      <c r="F74" s="116" t="s">
        <v>81</v>
      </c>
      <c r="G74" s="1300"/>
      <c r="H74" s="575" t="s">
        <v>21</v>
      </c>
      <c r="I74" s="577">
        <f>23.8+30</f>
        <v>53.8</v>
      </c>
      <c r="J74" s="142">
        <v>25.8</v>
      </c>
      <c r="K74" s="138">
        <v>25.8</v>
      </c>
      <c r="L74" s="243">
        <v>25.8</v>
      </c>
      <c r="M74" s="736" t="s">
        <v>183</v>
      </c>
      <c r="N74" s="605">
        <v>5.5</v>
      </c>
      <c r="O74" s="738"/>
      <c r="P74" s="739"/>
      <c r="Q74" s="740"/>
    </row>
    <row r="75" spans="1:19" s="40" customFormat="1" ht="32.65" customHeight="1" x14ac:dyDescent="0.25">
      <c r="A75" s="66"/>
      <c r="B75" s="600"/>
      <c r="C75" s="601"/>
      <c r="D75" s="51"/>
      <c r="E75" s="1311"/>
      <c r="F75" s="117" t="s">
        <v>130</v>
      </c>
      <c r="G75" s="1231"/>
      <c r="H75" s="576"/>
      <c r="I75" s="578"/>
      <c r="J75" s="143"/>
      <c r="K75" s="139"/>
      <c r="L75" s="235"/>
      <c r="M75" s="735" t="s">
        <v>184</v>
      </c>
      <c r="N75" s="737"/>
      <c r="O75" s="226" t="s">
        <v>182</v>
      </c>
      <c r="P75" s="230" t="s">
        <v>182</v>
      </c>
      <c r="Q75" s="165" t="s">
        <v>182</v>
      </c>
    </row>
    <row r="76" spans="1:19" s="40" customFormat="1" ht="16.149999999999999" customHeight="1" x14ac:dyDescent="0.25">
      <c r="A76" s="66"/>
      <c r="B76" s="600"/>
      <c r="C76" s="601"/>
      <c r="D76" s="569" t="s">
        <v>26</v>
      </c>
      <c r="E76" s="1359" t="s">
        <v>95</v>
      </c>
      <c r="F76" s="592" t="s">
        <v>88</v>
      </c>
      <c r="G76" s="1230" t="s">
        <v>97</v>
      </c>
      <c r="H76" s="575" t="s">
        <v>25</v>
      </c>
      <c r="I76" s="577">
        <v>102</v>
      </c>
      <c r="J76" s="142"/>
      <c r="K76" s="296"/>
      <c r="L76" s="384"/>
      <c r="M76" s="596" t="s">
        <v>98</v>
      </c>
      <c r="N76" s="476">
        <v>1</v>
      </c>
      <c r="O76" s="370"/>
      <c r="P76" s="485"/>
      <c r="Q76" s="348"/>
      <c r="S76" s="853"/>
    </row>
    <row r="77" spans="1:19" s="40" customFormat="1" ht="16.149999999999999" customHeight="1" x14ac:dyDescent="0.25">
      <c r="A77" s="66"/>
      <c r="B77" s="600"/>
      <c r="C77" s="108"/>
      <c r="D77" s="570"/>
      <c r="E77" s="1360"/>
      <c r="F77" s="328" t="s">
        <v>130</v>
      </c>
      <c r="G77" s="1300"/>
      <c r="H77" s="282" t="s">
        <v>30</v>
      </c>
      <c r="I77" s="186"/>
      <c r="J77" s="868"/>
      <c r="K77" s="112">
        <v>168.5</v>
      </c>
      <c r="L77" s="302"/>
      <c r="M77" s="456" t="s">
        <v>126</v>
      </c>
      <c r="N77" s="812">
        <v>1</v>
      </c>
      <c r="O77" s="370"/>
      <c r="P77" s="849">
        <v>1</v>
      </c>
      <c r="Q77" s="813"/>
      <c r="S77" s="853"/>
    </row>
    <row r="78" spans="1:19" s="40" customFormat="1" ht="27" customHeight="1" x14ac:dyDescent="0.25">
      <c r="A78" s="66"/>
      <c r="B78" s="810"/>
      <c r="C78" s="108"/>
      <c r="D78" s="570"/>
      <c r="E78" s="811"/>
      <c r="F78" s="328"/>
      <c r="G78" s="809"/>
      <c r="H78" s="58" t="s">
        <v>21</v>
      </c>
      <c r="I78" s="838"/>
      <c r="J78" s="741">
        <v>171</v>
      </c>
      <c r="K78" s="847">
        <v>45</v>
      </c>
      <c r="L78" s="797">
        <v>350.6</v>
      </c>
      <c r="M78" s="848" t="s">
        <v>202</v>
      </c>
      <c r="N78" s="812"/>
      <c r="O78" s="370">
        <v>65</v>
      </c>
      <c r="P78" s="849">
        <v>100</v>
      </c>
      <c r="Q78" s="850"/>
      <c r="S78" s="853"/>
    </row>
    <row r="79" spans="1:19" s="1" customFormat="1" ht="27.75" customHeight="1" x14ac:dyDescent="0.25">
      <c r="A79" s="66"/>
      <c r="B79" s="600"/>
      <c r="C79" s="108"/>
      <c r="D79" s="570"/>
      <c r="E79" s="453"/>
      <c r="F79" s="429"/>
      <c r="G79" s="814"/>
      <c r="H79" s="136"/>
      <c r="I79" s="136"/>
      <c r="J79" s="851"/>
      <c r="K79" s="329"/>
      <c r="L79" s="814"/>
      <c r="M79" s="839" t="s">
        <v>203</v>
      </c>
      <c r="N79" s="317"/>
      <c r="O79" s="852"/>
      <c r="P79" s="198">
        <v>50</v>
      </c>
      <c r="Q79" s="828">
        <v>100</v>
      </c>
      <c r="R79" s="40"/>
      <c r="S79" s="853"/>
    </row>
    <row r="80" spans="1:19" s="40" customFormat="1" ht="18.75" customHeight="1" x14ac:dyDescent="0.25">
      <c r="A80" s="66"/>
      <c r="B80" s="613"/>
      <c r="C80" s="108"/>
      <c r="D80" s="1228" t="s">
        <v>28</v>
      </c>
      <c r="E80" s="1226" t="s">
        <v>173</v>
      </c>
      <c r="F80" s="363" t="s">
        <v>132</v>
      </c>
      <c r="G80" s="1230" t="s">
        <v>91</v>
      </c>
      <c r="H80" s="285" t="s">
        <v>21</v>
      </c>
      <c r="I80" s="706"/>
      <c r="J80" s="208">
        <v>69</v>
      </c>
      <c r="K80" s="873">
        <v>105.1</v>
      </c>
      <c r="L80" s="304"/>
      <c r="M80" s="734" t="s">
        <v>126</v>
      </c>
      <c r="N80" s="832"/>
      <c r="O80" s="738">
        <v>1</v>
      </c>
      <c r="P80" s="700"/>
      <c r="Q80" s="740"/>
    </row>
    <row r="81" spans="1:17" s="40" customFormat="1" ht="15.6" customHeight="1" x14ac:dyDescent="0.25">
      <c r="A81" s="66"/>
      <c r="B81" s="613"/>
      <c r="C81" s="108"/>
      <c r="D81" s="1229"/>
      <c r="E81" s="1227"/>
      <c r="F81" s="747" t="s">
        <v>88</v>
      </c>
      <c r="G81" s="1231"/>
      <c r="H81" s="862" t="s">
        <v>30</v>
      </c>
      <c r="I81" s="299"/>
      <c r="J81" s="300"/>
      <c r="K81" s="874">
        <v>599.9</v>
      </c>
      <c r="L81" s="297">
        <v>505</v>
      </c>
      <c r="M81" s="831" t="s">
        <v>143</v>
      </c>
      <c r="N81" s="632"/>
      <c r="O81" s="633"/>
      <c r="P81" s="869">
        <v>50</v>
      </c>
      <c r="Q81" s="870">
        <v>100</v>
      </c>
    </row>
    <row r="82" spans="1:17" s="40" customFormat="1" ht="28.5" customHeight="1" x14ac:dyDescent="0.25">
      <c r="A82" s="66"/>
      <c r="B82" s="834"/>
      <c r="C82" s="108"/>
      <c r="D82" s="372"/>
      <c r="E82" s="287" t="s">
        <v>100</v>
      </c>
      <c r="F82" s="395" t="s">
        <v>204</v>
      </c>
      <c r="G82" s="833" t="s">
        <v>90</v>
      </c>
      <c r="H82" s="110" t="s">
        <v>25</v>
      </c>
      <c r="I82" s="225">
        <v>64.5</v>
      </c>
      <c r="J82" s="220"/>
      <c r="K82" s="697"/>
      <c r="L82" s="698"/>
      <c r="M82" s="457" t="s">
        <v>98</v>
      </c>
      <c r="N82" s="477">
        <v>1</v>
      </c>
      <c r="O82" s="386"/>
      <c r="P82" s="486"/>
      <c r="Q82" s="349"/>
    </row>
    <row r="83" spans="1:17" s="40" customFormat="1" ht="18" customHeight="1" thickBot="1" x14ac:dyDescent="0.25">
      <c r="A83" s="77"/>
      <c r="B83" s="78"/>
      <c r="C83" s="34"/>
      <c r="D83" s="101"/>
      <c r="E83" s="96"/>
      <c r="F83" s="118"/>
      <c r="G83" s="98"/>
      <c r="H83" s="113" t="s">
        <v>18</v>
      </c>
      <c r="I83" s="148">
        <f>SUM(I72:I82)</f>
        <v>232</v>
      </c>
      <c r="J83" s="202">
        <f>SUM(J72:J82)</f>
        <v>276.8</v>
      </c>
      <c r="K83" s="94">
        <f>SUM(K72:K82)</f>
        <v>955.3</v>
      </c>
      <c r="L83" s="222">
        <f>SUM(L72:L82)</f>
        <v>892.40000000000009</v>
      </c>
      <c r="M83" s="411"/>
      <c r="N83" s="286"/>
      <c r="O83" s="194"/>
      <c r="P83" s="199"/>
      <c r="Q83" s="93"/>
    </row>
    <row r="84" spans="1:17" s="40" customFormat="1" ht="28.5" customHeight="1" x14ac:dyDescent="0.2">
      <c r="A84" s="68" t="s">
        <v>9</v>
      </c>
      <c r="B84" s="599" t="s">
        <v>26</v>
      </c>
      <c r="C84" s="147" t="s">
        <v>19</v>
      </c>
      <c r="D84" s="12"/>
      <c r="E84" s="13" t="s">
        <v>39</v>
      </c>
      <c r="F84" s="59"/>
      <c r="G84" s="61"/>
      <c r="H84" s="47"/>
      <c r="I84" s="224"/>
      <c r="J84" s="107"/>
      <c r="K84" s="340"/>
      <c r="L84" s="454"/>
      <c r="M84" s="458"/>
      <c r="N84" s="47"/>
      <c r="O84" s="227"/>
      <c r="P84" s="231"/>
      <c r="Q84" s="166"/>
    </row>
    <row r="85" spans="1:17" s="40" customFormat="1" ht="15" customHeight="1" x14ac:dyDescent="0.25">
      <c r="A85" s="4"/>
      <c r="B85" s="5"/>
      <c r="C85" s="35"/>
      <c r="D85" s="583" t="s">
        <v>9</v>
      </c>
      <c r="E85" s="1343" t="s">
        <v>62</v>
      </c>
      <c r="F85" s="62" t="s">
        <v>80</v>
      </c>
      <c r="G85" s="1230" t="s">
        <v>84</v>
      </c>
      <c r="H85" s="307" t="s">
        <v>30</v>
      </c>
      <c r="I85" s="560">
        <f>451.3-100+26.8</f>
        <v>378.1</v>
      </c>
      <c r="J85" s="91">
        <v>100</v>
      </c>
      <c r="K85" s="88"/>
      <c r="L85" s="88"/>
      <c r="M85" s="1362" t="s">
        <v>143</v>
      </c>
      <c r="N85" s="140">
        <v>90</v>
      </c>
      <c r="O85" s="228">
        <v>100</v>
      </c>
      <c r="P85" s="232"/>
      <c r="Q85" s="164"/>
    </row>
    <row r="86" spans="1:17" s="40" customFormat="1" ht="15" customHeight="1" x14ac:dyDescent="0.25">
      <c r="A86" s="4"/>
      <c r="B86" s="5"/>
      <c r="C86" s="35"/>
      <c r="D86" s="583"/>
      <c r="E86" s="1344"/>
      <c r="F86" s="328" t="s">
        <v>29</v>
      </c>
      <c r="G86" s="1300"/>
      <c r="H86" s="378" t="s">
        <v>60</v>
      </c>
      <c r="I86" s="579">
        <v>44</v>
      </c>
      <c r="J86" s="496"/>
      <c r="K86" s="379"/>
      <c r="L86" s="380"/>
      <c r="M86" s="1363"/>
      <c r="N86" s="478"/>
      <c r="O86" s="371"/>
      <c r="P86" s="488"/>
      <c r="Q86" s="470"/>
    </row>
    <row r="87" spans="1:17" s="40" customFormat="1" ht="15" customHeight="1" x14ac:dyDescent="0.25">
      <c r="A87" s="4"/>
      <c r="B87" s="5"/>
      <c r="C87" s="35"/>
      <c r="D87" s="583"/>
      <c r="E87" s="1344"/>
      <c r="F87" s="361" t="s">
        <v>130</v>
      </c>
      <c r="G87" s="1300"/>
      <c r="H87" s="306" t="s">
        <v>63</v>
      </c>
      <c r="I87" s="579">
        <f>240.8+289.6</f>
        <v>530.40000000000009</v>
      </c>
      <c r="J87" s="134"/>
      <c r="K87" s="134"/>
      <c r="L87" s="134"/>
      <c r="M87" s="1363"/>
      <c r="N87" s="130"/>
      <c r="O87" s="191"/>
      <c r="P87" s="196"/>
      <c r="Q87" s="154"/>
    </row>
    <row r="88" spans="1:17" s="40" customFormat="1" ht="15" customHeight="1" x14ac:dyDescent="0.25">
      <c r="A88" s="4"/>
      <c r="B88" s="5"/>
      <c r="C88" s="35"/>
      <c r="D88" s="583"/>
      <c r="E88" s="1344"/>
      <c r="F88" s="39" t="s">
        <v>81</v>
      </c>
      <c r="G88" s="1300"/>
      <c r="H88" s="86" t="s">
        <v>21</v>
      </c>
      <c r="I88" s="707">
        <v>109.2</v>
      </c>
      <c r="J88" s="741"/>
      <c r="K88" s="89"/>
      <c r="L88" s="305"/>
      <c r="M88" s="1363"/>
      <c r="N88" s="130"/>
      <c r="O88" s="191"/>
      <c r="P88" s="196"/>
      <c r="Q88" s="154"/>
    </row>
    <row r="89" spans="1:17" s="40" customFormat="1" ht="15" customHeight="1" x14ac:dyDescent="0.25">
      <c r="A89" s="4"/>
      <c r="B89" s="5"/>
      <c r="C89" s="35"/>
      <c r="D89" s="583"/>
      <c r="E89" s="1345"/>
      <c r="F89" s="361" t="s">
        <v>88</v>
      </c>
      <c r="G89" s="1346"/>
      <c r="H89" s="146"/>
      <c r="I89" s="76"/>
      <c r="J89" s="91"/>
      <c r="K89" s="91"/>
      <c r="L89" s="91"/>
      <c r="M89" s="1364"/>
      <c r="N89" s="141"/>
      <c r="O89" s="193"/>
      <c r="P89" s="198"/>
      <c r="Q89" s="158"/>
    </row>
    <row r="90" spans="1:17" s="40" customFormat="1" ht="18" customHeight="1" x14ac:dyDescent="0.25">
      <c r="A90" s="66"/>
      <c r="B90" s="600"/>
      <c r="C90" s="601"/>
      <c r="D90" s="582" t="s">
        <v>19</v>
      </c>
      <c r="E90" s="1232" t="s">
        <v>40</v>
      </c>
      <c r="F90" s="62" t="s">
        <v>80</v>
      </c>
      <c r="G90" s="1230" t="s">
        <v>83</v>
      </c>
      <c r="H90" s="338" t="s">
        <v>21</v>
      </c>
      <c r="I90" s="303">
        <f>78.8+50</f>
        <v>128.80000000000001</v>
      </c>
      <c r="J90" s="723">
        <v>101.6</v>
      </c>
      <c r="K90" s="142">
        <v>96.2</v>
      </c>
      <c r="L90" s="142">
        <v>96.2</v>
      </c>
      <c r="M90" s="459" t="s">
        <v>109</v>
      </c>
      <c r="N90" s="479">
        <v>240</v>
      </c>
      <c r="O90" s="376">
        <v>100</v>
      </c>
      <c r="P90" s="233">
        <v>100</v>
      </c>
      <c r="Q90" s="161">
        <v>100</v>
      </c>
    </row>
    <row r="91" spans="1:17" s="40" customFormat="1" ht="18.75" customHeight="1" x14ac:dyDescent="0.25">
      <c r="A91" s="4"/>
      <c r="B91" s="5"/>
      <c r="C91" s="35"/>
      <c r="D91" s="67"/>
      <c r="E91" s="1269"/>
      <c r="F91" s="362" t="s">
        <v>106</v>
      </c>
      <c r="G91" s="1300"/>
      <c r="H91" s="130" t="s">
        <v>30</v>
      </c>
      <c r="I91" s="76">
        <f>10+16.5</f>
        <v>26.5</v>
      </c>
      <c r="J91" s="91"/>
      <c r="K91" s="112"/>
      <c r="L91" s="302"/>
      <c r="M91" s="460" t="s">
        <v>185</v>
      </c>
      <c r="N91" s="355">
        <v>3.1</v>
      </c>
      <c r="O91" s="634">
        <v>2.1</v>
      </c>
      <c r="P91" s="635">
        <v>2</v>
      </c>
      <c r="Q91" s="636">
        <v>2</v>
      </c>
    </row>
    <row r="92" spans="1:17" s="40" customFormat="1" ht="51.75" customHeight="1" x14ac:dyDescent="0.25">
      <c r="A92" s="63"/>
      <c r="B92" s="5"/>
      <c r="C92" s="64"/>
      <c r="D92" s="67"/>
      <c r="E92" s="1269"/>
      <c r="F92" s="362" t="s">
        <v>130</v>
      </c>
      <c r="G92" s="572"/>
      <c r="H92" s="86" t="s">
        <v>25</v>
      </c>
      <c r="I92" s="579">
        <v>17.399999999999999</v>
      </c>
      <c r="J92" s="741"/>
      <c r="K92" s="89"/>
      <c r="L92" s="305"/>
      <c r="M92" s="456" t="s">
        <v>171</v>
      </c>
      <c r="N92" s="355">
        <v>100</v>
      </c>
      <c r="O92" s="377"/>
      <c r="P92" s="234"/>
      <c r="Q92" s="162"/>
    </row>
    <row r="93" spans="1:17" s="40" customFormat="1" ht="29.25" customHeight="1" x14ac:dyDescent="0.25">
      <c r="A93" s="63"/>
      <c r="B93" s="5"/>
      <c r="C93" s="64"/>
      <c r="D93" s="67"/>
      <c r="E93" s="1269"/>
      <c r="F93" s="360" t="s">
        <v>88</v>
      </c>
      <c r="G93" s="572"/>
      <c r="H93" s="311"/>
      <c r="I93" s="76"/>
      <c r="J93" s="314"/>
      <c r="K93" s="88"/>
      <c r="L93" s="288"/>
      <c r="M93" s="585" t="s">
        <v>165</v>
      </c>
      <c r="N93" s="337">
        <v>100</v>
      </c>
      <c r="O93" s="350"/>
      <c r="P93" s="335"/>
      <c r="Q93" s="163"/>
    </row>
    <row r="94" spans="1:17" s="40" customFormat="1" ht="28.15" customHeight="1" x14ac:dyDescent="0.25">
      <c r="A94" s="63"/>
      <c r="B94" s="5"/>
      <c r="C94" s="64"/>
      <c r="D94" s="67"/>
      <c r="E94" s="1269"/>
      <c r="F94" s="312"/>
      <c r="G94" s="572"/>
      <c r="H94" s="106"/>
      <c r="I94" s="106"/>
      <c r="J94" s="487"/>
      <c r="K94" s="405"/>
      <c r="L94" s="638"/>
      <c r="M94" s="1341" t="s">
        <v>144</v>
      </c>
      <c r="N94" s="480"/>
      <c r="O94" s="385">
        <v>100</v>
      </c>
      <c r="P94" s="489"/>
      <c r="Q94" s="471"/>
    </row>
    <row r="95" spans="1:17" s="40" customFormat="1" ht="28.15" customHeight="1" x14ac:dyDescent="0.25">
      <c r="A95" s="63"/>
      <c r="B95" s="5"/>
      <c r="C95" s="64"/>
      <c r="D95" s="50"/>
      <c r="E95" s="1233"/>
      <c r="F95" s="312"/>
      <c r="G95" s="135"/>
      <c r="H95" s="742"/>
      <c r="I95" s="715"/>
      <c r="J95" s="236"/>
      <c r="K95" s="139"/>
      <c r="L95" s="235"/>
      <c r="M95" s="1342"/>
      <c r="N95" s="106"/>
      <c r="O95" s="487"/>
      <c r="P95" s="405"/>
      <c r="Q95" s="472"/>
    </row>
    <row r="96" spans="1:17" s="40" customFormat="1" ht="27" customHeight="1" x14ac:dyDescent="0.25">
      <c r="A96" s="63"/>
      <c r="B96" s="5"/>
      <c r="C96" s="64"/>
      <c r="D96" s="308" t="s">
        <v>26</v>
      </c>
      <c r="E96" s="594" t="s">
        <v>105</v>
      </c>
      <c r="F96" s="363" t="s">
        <v>80</v>
      </c>
      <c r="G96" s="1300" t="s">
        <v>99</v>
      </c>
      <c r="H96" s="309" t="s">
        <v>30</v>
      </c>
      <c r="I96" s="577">
        <v>20.6</v>
      </c>
      <c r="J96" s="142"/>
      <c r="K96" s="296">
        <v>4</v>
      </c>
      <c r="L96" s="304">
        <v>4</v>
      </c>
      <c r="M96" s="461" t="s">
        <v>134</v>
      </c>
      <c r="N96" s="285">
        <v>1</v>
      </c>
      <c r="O96" s="238"/>
      <c r="P96" s="240"/>
      <c r="Q96" s="310"/>
    </row>
    <row r="97" spans="1:17" s="40" customFormat="1" ht="14.65" customHeight="1" x14ac:dyDescent="0.25">
      <c r="A97" s="63"/>
      <c r="B97" s="5"/>
      <c r="C97" s="64"/>
      <c r="D97" s="308"/>
      <c r="E97" s="594"/>
      <c r="F97" s="328" t="s">
        <v>88</v>
      </c>
      <c r="G97" s="1300"/>
      <c r="H97" s="311" t="s">
        <v>21</v>
      </c>
      <c r="I97" s="579">
        <v>16.100000000000001</v>
      </c>
      <c r="J97" s="200">
        <v>38.299999999999997</v>
      </c>
      <c r="K97" s="88">
        <v>3.1</v>
      </c>
      <c r="L97" s="88"/>
      <c r="M97" s="462" t="s">
        <v>135</v>
      </c>
      <c r="N97" s="321">
        <v>1</v>
      </c>
      <c r="O97" s="213"/>
      <c r="P97" s="218"/>
      <c r="Q97" s="169"/>
    </row>
    <row r="98" spans="1:17" s="40" customFormat="1" ht="29.1" customHeight="1" x14ac:dyDescent="0.25">
      <c r="A98" s="63"/>
      <c r="B98" s="5"/>
      <c r="C98" s="64"/>
      <c r="D98" s="67"/>
      <c r="E98" s="594"/>
      <c r="F98" s="362" t="s">
        <v>106</v>
      </c>
      <c r="G98" s="1300"/>
      <c r="H98" s="86" t="s">
        <v>188</v>
      </c>
      <c r="I98" s="716"/>
      <c r="J98" s="741"/>
      <c r="K98" s="89">
        <v>21</v>
      </c>
      <c r="L98" s="305">
        <v>21</v>
      </c>
      <c r="M98" s="711" t="s">
        <v>187</v>
      </c>
      <c r="N98" s="321"/>
      <c r="O98" s="213"/>
      <c r="P98" s="218"/>
      <c r="Q98" s="169">
        <v>1</v>
      </c>
    </row>
    <row r="99" spans="1:17" s="40" customFormat="1" ht="17.100000000000001" customHeight="1" x14ac:dyDescent="0.25">
      <c r="A99" s="4"/>
      <c r="B99" s="5"/>
      <c r="C99" s="64"/>
      <c r="D99" s="67"/>
      <c r="E99" s="714"/>
      <c r="F99" s="366" t="s">
        <v>130</v>
      </c>
      <c r="G99" s="1300"/>
      <c r="H99" s="317"/>
      <c r="I99" s="317"/>
      <c r="J99" s="375"/>
      <c r="K99" s="318"/>
      <c r="L99" s="743"/>
      <c r="M99" s="711" t="s">
        <v>200</v>
      </c>
      <c r="N99" s="290">
        <v>2</v>
      </c>
      <c r="O99" s="213">
        <v>4</v>
      </c>
      <c r="P99" s="313"/>
      <c r="Q99" s="169"/>
    </row>
    <row r="100" spans="1:17" s="9" customFormat="1" ht="32.1" customHeight="1" x14ac:dyDescent="0.25">
      <c r="A100" s="769"/>
      <c r="B100" s="771"/>
      <c r="C100" s="773"/>
      <c r="D100" s="752" t="s">
        <v>28</v>
      </c>
      <c r="E100" s="1232" t="s">
        <v>142</v>
      </c>
      <c r="F100" s="62" t="s">
        <v>81</v>
      </c>
      <c r="G100" s="1325" t="s">
        <v>242</v>
      </c>
      <c r="H100" s="303" t="s">
        <v>63</v>
      </c>
      <c r="I100" s="760">
        <v>162.5</v>
      </c>
      <c r="J100" s="142">
        <f>500-4.7</f>
        <v>495.3</v>
      </c>
      <c r="K100" s="242"/>
      <c r="L100" s="243"/>
      <c r="M100" s="463" t="s">
        <v>152</v>
      </c>
      <c r="N100" s="758">
        <v>100</v>
      </c>
      <c r="O100" s="211"/>
      <c r="P100" s="748"/>
      <c r="Q100" s="563"/>
    </row>
    <row r="101" spans="1:17" s="9" customFormat="1" ht="14.65" customHeight="1" x14ac:dyDescent="0.25">
      <c r="A101" s="769"/>
      <c r="B101" s="771"/>
      <c r="C101" s="773"/>
      <c r="D101" s="330"/>
      <c r="E101" s="1269"/>
      <c r="F101" s="328" t="s">
        <v>29</v>
      </c>
      <c r="G101" s="1326"/>
      <c r="H101" s="76" t="s">
        <v>30</v>
      </c>
      <c r="I101" s="186">
        <v>212.8</v>
      </c>
      <c r="J101" s="221"/>
      <c r="K101" s="112">
        <v>896.2</v>
      </c>
      <c r="L101" s="302"/>
      <c r="M101" s="1316" t="s">
        <v>153</v>
      </c>
      <c r="N101" s="321">
        <v>30</v>
      </c>
      <c r="O101" s="213">
        <v>35</v>
      </c>
      <c r="P101" s="218">
        <v>100</v>
      </c>
      <c r="Q101" s="169"/>
    </row>
    <row r="102" spans="1:17" s="9" customFormat="1" ht="28.15" customHeight="1" x14ac:dyDescent="0.25">
      <c r="A102" s="769"/>
      <c r="B102" s="771"/>
      <c r="C102" s="773"/>
      <c r="D102" s="330"/>
      <c r="E102" s="1269"/>
      <c r="F102" s="39" t="s">
        <v>130</v>
      </c>
      <c r="G102" s="829" t="s">
        <v>243</v>
      </c>
      <c r="H102" s="854" t="s">
        <v>64</v>
      </c>
      <c r="I102" s="76">
        <v>68.3</v>
      </c>
      <c r="J102" s="221"/>
      <c r="K102" s="112"/>
      <c r="L102" s="302"/>
      <c r="M102" s="1317"/>
      <c r="N102" s="478"/>
      <c r="O102" s="371"/>
      <c r="P102" s="488"/>
      <c r="Q102" s="470"/>
    </row>
    <row r="103" spans="1:17" s="9" customFormat="1" ht="15" customHeight="1" x14ac:dyDescent="0.25">
      <c r="A103" s="769"/>
      <c r="B103" s="771"/>
      <c r="C103" s="773"/>
      <c r="D103" s="330"/>
      <c r="E103" s="1269"/>
      <c r="F103" s="353" t="s">
        <v>88</v>
      </c>
      <c r="G103" s="829" t="s">
        <v>196</v>
      </c>
      <c r="H103" s="762" t="s">
        <v>42</v>
      </c>
      <c r="I103" s="186">
        <v>6.2</v>
      </c>
      <c r="J103" s="91"/>
      <c r="K103" s="90"/>
      <c r="L103" s="302"/>
      <c r="M103" s="464"/>
      <c r="N103" s="331"/>
      <c r="O103" s="334"/>
      <c r="P103" s="345"/>
      <c r="Q103" s="344"/>
    </row>
    <row r="104" spans="1:17" s="9" customFormat="1" ht="16.149999999999999" customHeight="1" x14ac:dyDescent="0.25">
      <c r="A104" s="769"/>
      <c r="B104" s="771"/>
      <c r="C104" s="773"/>
      <c r="D104" s="330"/>
      <c r="E104" s="1269"/>
      <c r="F104" s="353"/>
      <c r="G104" s="829"/>
      <c r="H104" s="382" t="s">
        <v>72</v>
      </c>
      <c r="I104" s="186">
        <v>45.9</v>
      </c>
      <c r="J104" s="497"/>
      <c r="K104" s="335"/>
      <c r="L104" s="394"/>
      <c r="M104" s="464"/>
      <c r="N104" s="331"/>
      <c r="O104" s="334"/>
      <c r="P104" s="345"/>
      <c r="Q104" s="344"/>
    </row>
    <row r="105" spans="1:17" s="9" customFormat="1" ht="14.65" customHeight="1" x14ac:dyDescent="0.25">
      <c r="A105" s="769"/>
      <c r="B105" s="771"/>
      <c r="C105" s="773"/>
      <c r="D105" s="330"/>
      <c r="E105" s="1233"/>
      <c r="F105" s="353"/>
      <c r="G105" s="806"/>
      <c r="H105" s="311" t="s">
        <v>86</v>
      </c>
      <c r="I105" s="76">
        <v>4.0999999999999996</v>
      </c>
      <c r="J105" s="498"/>
      <c r="K105" s="332"/>
      <c r="L105" s="333"/>
      <c r="M105" s="465"/>
      <c r="N105" s="481"/>
      <c r="O105" s="388"/>
      <c r="P105" s="490"/>
      <c r="Q105" s="473"/>
    </row>
    <row r="106" spans="1:17" s="9" customFormat="1" ht="15" customHeight="1" x14ac:dyDescent="0.25">
      <c r="A106" s="769"/>
      <c r="B106" s="771"/>
      <c r="C106" s="773"/>
      <c r="D106" s="752" t="s">
        <v>13</v>
      </c>
      <c r="E106" s="1318" t="s">
        <v>114</v>
      </c>
      <c r="F106" s="62" t="s">
        <v>80</v>
      </c>
      <c r="G106" s="1321" t="s">
        <v>97</v>
      </c>
      <c r="H106" s="140" t="s">
        <v>63</v>
      </c>
      <c r="I106" s="561">
        <v>6</v>
      </c>
      <c r="J106" s="376"/>
      <c r="K106" s="233"/>
      <c r="L106" s="767"/>
      <c r="M106" s="763" t="s">
        <v>129</v>
      </c>
      <c r="N106" s="58">
        <v>1</v>
      </c>
      <c r="O106" s="192"/>
      <c r="P106" s="137"/>
      <c r="Q106" s="310"/>
    </row>
    <row r="107" spans="1:17" s="9" customFormat="1" ht="15" customHeight="1" x14ac:dyDescent="0.25">
      <c r="A107" s="769"/>
      <c r="B107" s="771"/>
      <c r="C107" s="773"/>
      <c r="D107" s="336"/>
      <c r="E107" s="1319"/>
      <c r="F107" s="39" t="s">
        <v>81</v>
      </c>
      <c r="G107" s="1322"/>
      <c r="H107" s="319" t="s">
        <v>30</v>
      </c>
      <c r="I107" s="415"/>
      <c r="J107" s="896">
        <f>100-50</f>
        <v>50</v>
      </c>
      <c r="K107" s="906">
        <f>202+50</f>
        <v>252</v>
      </c>
      <c r="L107" s="163"/>
      <c r="M107" s="1323" t="s">
        <v>136</v>
      </c>
      <c r="N107" s="321"/>
      <c r="O107" s="213">
        <v>15</v>
      </c>
      <c r="P107" s="218">
        <v>100</v>
      </c>
      <c r="Q107" s="157"/>
    </row>
    <row r="108" spans="1:17" s="9" customFormat="1" ht="16.149999999999999" customHeight="1" x14ac:dyDescent="0.25">
      <c r="A108" s="769"/>
      <c r="B108" s="771"/>
      <c r="C108" s="773"/>
      <c r="D108" s="336"/>
      <c r="E108" s="1319"/>
      <c r="F108" s="39" t="s">
        <v>130</v>
      </c>
      <c r="G108" s="806"/>
      <c r="H108" s="311"/>
      <c r="I108" s="337"/>
      <c r="J108" s="422"/>
      <c r="K108" s="423"/>
      <c r="L108" s="424"/>
      <c r="M108" s="1302"/>
      <c r="N108" s="58"/>
      <c r="O108" s="192"/>
      <c r="P108" s="137"/>
      <c r="Q108" s="841"/>
    </row>
    <row r="109" spans="1:17" s="9" customFormat="1" ht="14.65" customHeight="1" x14ac:dyDescent="0.25">
      <c r="A109" s="769"/>
      <c r="B109" s="771"/>
      <c r="C109" s="773"/>
      <c r="D109" s="336"/>
      <c r="E109" s="1319"/>
      <c r="F109" s="39" t="s">
        <v>29</v>
      </c>
      <c r="G109" s="806"/>
      <c r="H109" s="311"/>
      <c r="I109" s="337"/>
      <c r="J109" s="422"/>
      <c r="K109" s="423"/>
      <c r="L109" s="424"/>
      <c r="M109" s="1302"/>
      <c r="N109" s="58"/>
      <c r="O109" s="192"/>
      <c r="P109" s="137"/>
      <c r="Q109" s="157"/>
    </row>
    <row r="110" spans="1:17" s="9" customFormat="1" ht="15" customHeight="1" x14ac:dyDescent="0.25">
      <c r="A110" s="769"/>
      <c r="B110" s="771"/>
      <c r="C110" s="773"/>
      <c r="D110" s="336"/>
      <c r="E110" s="1320"/>
      <c r="F110" s="353" t="s">
        <v>88</v>
      </c>
      <c r="G110" s="806"/>
      <c r="H110" s="311"/>
      <c r="I110" s="337"/>
      <c r="J110" s="246"/>
      <c r="K110" s="105"/>
      <c r="L110" s="105"/>
      <c r="M110" s="1324"/>
      <c r="N110" s="883"/>
      <c r="O110" s="192"/>
      <c r="P110" s="137"/>
      <c r="Q110" s="157"/>
    </row>
    <row r="111" spans="1:17" s="40" customFormat="1" ht="51" customHeight="1" x14ac:dyDescent="0.25">
      <c r="A111" s="66"/>
      <c r="B111" s="888"/>
      <c r="C111" s="111"/>
      <c r="D111" s="884" t="s">
        <v>68</v>
      </c>
      <c r="E111" s="886" t="s">
        <v>205</v>
      </c>
      <c r="F111" s="188" t="s">
        <v>88</v>
      </c>
      <c r="G111" s="1230" t="s">
        <v>238</v>
      </c>
      <c r="H111" s="338" t="s">
        <v>30</v>
      </c>
      <c r="I111" s="303">
        <v>100</v>
      </c>
      <c r="J111" s="723"/>
      <c r="K111" s="296">
        <v>27.9</v>
      </c>
      <c r="L111" s="304">
        <v>100</v>
      </c>
      <c r="M111" s="508" t="s">
        <v>126</v>
      </c>
      <c r="N111" s="478"/>
      <c r="O111" s="238"/>
      <c r="P111" s="766">
        <v>1</v>
      </c>
      <c r="Q111" s="782"/>
    </row>
    <row r="112" spans="1:17" s="40" customFormat="1" ht="16.149999999999999" customHeight="1" x14ac:dyDescent="0.25">
      <c r="A112" s="66"/>
      <c r="B112" s="888"/>
      <c r="C112" s="111"/>
      <c r="D112" s="885"/>
      <c r="E112" s="887"/>
      <c r="F112" s="353" t="s">
        <v>130</v>
      </c>
      <c r="G112" s="1300"/>
      <c r="H112" s="130" t="s">
        <v>188</v>
      </c>
      <c r="I112" s="76"/>
      <c r="J112" s="314"/>
      <c r="K112" s="88"/>
      <c r="L112" s="343">
        <v>562.20000000000005</v>
      </c>
      <c r="M112" s="882" t="s">
        <v>136</v>
      </c>
      <c r="N112" s="781"/>
      <c r="O112" s="192"/>
      <c r="P112" s="488"/>
      <c r="Q112" s="154">
        <v>15</v>
      </c>
    </row>
    <row r="113" spans="1:18" s="40" customFormat="1" ht="16.149999999999999" customHeight="1" x14ac:dyDescent="0.25">
      <c r="A113" s="66"/>
      <c r="B113" s="888"/>
      <c r="C113" s="111"/>
      <c r="D113" s="885"/>
      <c r="E113" s="881"/>
      <c r="F113" s="780" t="s">
        <v>29</v>
      </c>
      <c r="G113" s="1231"/>
      <c r="H113" s="180" t="s">
        <v>63</v>
      </c>
      <c r="I113" s="299">
        <v>2.7</v>
      </c>
      <c r="J113" s="300"/>
      <c r="K113" s="301"/>
      <c r="L113" s="522"/>
      <c r="M113" s="507"/>
      <c r="N113" s="883"/>
      <c r="O113" s="212"/>
      <c r="P113" s="749"/>
      <c r="Q113" s="564"/>
    </row>
    <row r="114" spans="1:18" s="40" customFormat="1" ht="16.149999999999999" customHeight="1" x14ac:dyDescent="0.25">
      <c r="A114" s="769"/>
      <c r="B114" s="771"/>
      <c r="C114" s="773"/>
      <c r="D114" s="775" t="s">
        <v>113</v>
      </c>
      <c r="E114" s="1232" t="s">
        <v>191</v>
      </c>
      <c r="F114" s="363" t="s">
        <v>88</v>
      </c>
      <c r="G114" s="1230" t="s">
        <v>82</v>
      </c>
      <c r="H114" s="309" t="s">
        <v>30</v>
      </c>
      <c r="I114" s="760"/>
      <c r="J114" s="142"/>
      <c r="K114" s="296">
        <v>0.7</v>
      </c>
      <c r="L114" s="304">
        <v>0.8</v>
      </c>
      <c r="M114" s="764" t="s">
        <v>136</v>
      </c>
      <c r="N114" s="321"/>
      <c r="O114" s="213"/>
      <c r="P114" s="218">
        <v>50</v>
      </c>
      <c r="Q114" s="597">
        <v>100</v>
      </c>
    </row>
    <row r="115" spans="1:18" s="40" customFormat="1" ht="14.65" customHeight="1" x14ac:dyDescent="0.25">
      <c r="A115" s="769"/>
      <c r="B115" s="771"/>
      <c r="C115" s="773"/>
      <c r="D115" s="308"/>
      <c r="E115" s="1269"/>
      <c r="F115" s="328" t="s">
        <v>132</v>
      </c>
      <c r="G115" s="1300"/>
      <c r="H115" s="311" t="s">
        <v>21</v>
      </c>
      <c r="I115" s="186"/>
      <c r="J115" s="200"/>
      <c r="K115" s="88">
        <v>160</v>
      </c>
      <c r="L115" s="302">
        <v>143.5</v>
      </c>
      <c r="M115" s="106"/>
      <c r="O115" s="487"/>
      <c r="P115" s="405"/>
      <c r="Q115" s="638"/>
      <c r="R115" s="393"/>
    </row>
    <row r="116" spans="1:18" s="40" customFormat="1" ht="15" customHeight="1" x14ac:dyDescent="0.25">
      <c r="A116" s="769"/>
      <c r="B116" s="771"/>
      <c r="C116" s="773"/>
      <c r="D116" s="67"/>
      <c r="E116" s="1269"/>
      <c r="F116" s="362" t="s">
        <v>29</v>
      </c>
      <c r="G116" s="1300"/>
      <c r="H116" s="86" t="s">
        <v>188</v>
      </c>
      <c r="I116" s="317"/>
      <c r="J116" s="776"/>
      <c r="K116" s="777">
        <v>977.3</v>
      </c>
      <c r="L116" s="768">
        <v>977.8</v>
      </c>
      <c r="M116" s="778"/>
      <c r="N116" s="58"/>
      <c r="O116" s="192"/>
      <c r="P116" s="137"/>
      <c r="Q116" s="755"/>
    </row>
    <row r="117" spans="1:18" s="40" customFormat="1" ht="15" customHeight="1" x14ac:dyDescent="0.25">
      <c r="A117" s="769"/>
      <c r="B117" s="771"/>
      <c r="C117" s="773"/>
      <c r="D117" s="50"/>
      <c r="E117" s="1233"/>
      <c r="F117" s="361"/>
      <c r="G117" s="1231"/>
      <c r="H117" s="136"/>
      <c r="I117" s="76"/>
      <c r="J117" s="143"/>
      <c r="K117" s="139"/>
      <c r="L117" s="320"/>
      <c r="M117" s="779"/>
      <c r="N117" s="759"/>
      <c r="O117" s="212"/>
      <c r="P117" s="749"/>
      <c r="Q117" s="564"/>
    </row>
    <row r="118" spans="1:18" s="40" customFormat="1" ht="15" customHeight="1" thickBot="1" x14ac:dyDescent="0.3">
      <c r="A118" s="770"/>
      <c r="B118" s="772"/>
      <c r="C118" s="774"/>
      <c r="D118" s="149"/>
      <c r="E118" s="102"/>
      <c r="F118" s="103"/>
      <c r="G118" s="104"/>
      <c r="H118" s="113" t="s">
        <v>18</v>
      </c>
      <c r="I118" s="148">
        <f>SUM(I85:I117)</f>
        <v>1879.6</v>
      </c>
      <c r="J118" s="202">
        <f>SUM(J85:J117)</f>
        <v>785.2</v>
      </c>
      <c r="K118" s="202">
        <f>SUM(K85:K117)</f>
        <v>2438.4</v>
      </c>
      <c r="L118" s="202">
        <f>SUM(L85:L117)</f>
        <v>1905.5</v>
      </c>
      <c r="M118" s="466"/>
      <c r="N118" s="286"/>
      <c r="O118" s="518"/>
      <c r="P118" s="519"/>
      <c r="Q118" s="520"/>
    </row>
    <row r="119" spans="1:18" s="40" customFormat="1" ht="15" customHeight="1" x14ac:dyDescent="0.25">
      <c r="A119" s="14" t="s">
        <v>9</v>
      </c>
      <c r="B119" s="15" t="s">
        <v>26</v>
      </c>
      <c r="C119" s="36" t="s">
        <v>26</v>
      </c>
      <c r="D119" s="54"/>
      <c r="E119" s="1365" t="s">
        <v>67</v>
      </c>
      <c r="F119" s="365" t="s">
        <v>81</v>
      </c>
      <c r="G119" s="503"/>
      <c r="H119" s="52"/>
      <c r="I119" s="247"/>
      <c r="J119" s="526"/>
      <c r="K119" s="447"/>
      <c r="L119" s="505"/>
      <c r="M119" s="506"/>
      <c r="N119" s="249"/>
      <c r="O119" s="174"/>
      <c r="P119" s="245"/>
      <c r="Q119" s="171"/>
    </row>
    <row r="120" spans="1:18" s="40" customFormat="1" ht="15.6" customHeight="1" x14ac:dyDescent="0.25">
      <c r="A120" s="586"/>
      <c r="B120" s="587"/>
      <c r="C120" s="588"/>
      <c r="D120" s="353"/>
      <c r="E120" s="1366"/>
      <c r="F120" s="360"/>
      <c r="G120" s="322"/>
      <c r="H120" s="57"/>
      <c r="I120" s="248"/>
      <c r="J120" s="236"/>
      <c r="K120" s="139"/>
      <c r="L120" s="320"/>
      <c r="M120" s="507"/>
      <c r="N120" s="565"/>
      <c r="O120" s="402"/>
      <c r="P120" s="567"/>
      <c r="Q120" s="172"/>
    </row>
    <row r="121" spans="1:18" s="40" customFormat="1" ht="27" customHeight="1" x14ac:dyDescent="0.25">
      <c r="A121" s="66"/>
      <c r="B121" s="600"/>
      <c r="C121" s="111"/>
      <c r="D121" s="582" t="s">
        <v>9</v>
      </c>
      <c r="E121" s="1226" t="s">
        <v>206</v>
      </c>
      <c r="F121" s="756" t="s">
        <v>137</v>
      </c>
      <c r="G121" s="1224" t="s">
        <v>85</v>
      </c>
      <c r="H121" s="338" t="s">
        <v>30</v>
      </c>
      <c r="I121" s="303">
        <v>140</v>
      </c>
      <c r="J121" s="723">
        <f>420-100</f>
        <v>320</v>
      </c>
      <c r="K121" s="138">
        <f>200+100</f>
        <v>300</v>
      </c>
      <c r="L121" s="871">
        <v>6.5</v>
      </c>
      <c r="M121" s="509" t="s">
        <v>145</v>
      </c>
      <c r="N121" s="298">
        <v>2</v>
      </c>
      <c r="O121" s="214">
        <v>1</v>
      </c>
      <c r="P121" s="219"/>
      <c r="Q121" s="209"/>
    </row>
    <row r="122" spans="1:18" s="40" customFormat="1" ht="27.75" customHeight="1" x14ac:dyDescent="0.25">
      <c r="A122" s="66"/>
      <c r="B122" s="754"/>
      <c r="C122" s="111"/>
      <c r="D122" s="757"/>
      <c r="E122" s="1367"/>
      <c r="F122" s="360" t="s">
        <v>29</v>
      </c>
      <c r="G122" s="1369"/>
      <c r="H122" s="130" t="s">
        <v>138</v>
      </c>
      <c r="I122" s="76"/>
      <c r="J122" s="314">
        <v>400</v>
      </c>
      <c r="K122" s="89">
        <v>400</v>
      </c>
      <c r="L122" s="343"/>
      <c r="M122" s="790" t="s">
        <v>208</v>
      </c>
      <c r="N122" s="58"/>
      <c r="O122" s="872"/>
      <c r="P122" s="792">
        <v>100</v>
      </c>
      <c r="Q122" s="157"/>
    </row>
    <row r="123" spans="1:18" s="40" customFormat="1" ht="28.5" customHeight="1" x14ac:dyDescent="0.25">
      <c r="A123" s="66"/>
      <c r="B123" s="754"/>
      <c r="C123" s="111"/>
      <c r="D123" s="757"/>
      <c r="E123" s="1367"/>
      <c r="F123" s="360" t="s">
        <v>130</v>
      </c>
      <c r="G123" s="1369"/>
      <c r="H123" s="130"/>
      <c r="I123" s="76"/>
      <c r="J123" s="314"/>
      <c r="K123" s="88"/>
      <c r="L123" s="343"/>
      <c r="M123" s="791" t="s">
        <v>209</v>
      </c>
      <c r="N123" s="282"/>
      <c r="O123" s="406">
        <v>74</v>
      </c>
      <c r="P123" s="792">
        <v>100</v>
      </c>
      <c r="Q123" s="369"/>
    </row>
    <row r="124" spans="1:18" s="40" customFormat="1" ht="27.75" customHeight="1" x14ac:dyDescent="0.25">
      <c r="A124" s="66"/>
      <c r="B124" s="754"/>
      <c r="C124" s="111"/>
      <c r="D124" s="757"/>
      <c r="E124" s="1367"/>
      <c r="F124" s="360"/>
      <c r="G124" s="1369"/>
      <c r="H124" s="130"/>
      <c r="I124" s="76"/>
      <c r="J124" s="314"/>
      <c r="K124" s="88"/>
      <c r="L124" s="343"/>
      <c r="M124" s="791" t="s">
        <v>210</v>
      </c>
      <c r="N124" s="58"/>
      <c r="O124" s="192">
        <v>100</v>
      </c>
      <c r="P124" s="137"/>
      <c r="Q124" s="369"/>
    </row>
    <row r="125" spans="1:18" s="40" customFormat="1" ht="15.6" customHeight="1" x14ac:dyDescent="0.25">
      <c r="A125" s="66"/>
      <c r="B125" s="600"/>
      <c r="C125" s="111"/>
      <c r="D125" s="584"/>
      <c r="E125" s="1368"/>
      <c r="F125" s="360"/>
      <c r="G125" s="1369"/>
      <c r="H125" s="374"/>
      <c r="I125" s="76"/>
      <c r="J125" s="236"/>
      <c r="K125" s="139"/>
      <c r="L125" s="343"/>
      <c r="M125" s="657" t="s">
        <v>127</v>
      </c>
      <c r="N125" s="321">
        <v>15</v>
      </c>
      <c r="O125" s="880"/>
      <c r="P125" s="793"/>
      <c r="Q125" s="516"/>
    </row>
    <row r="126" spans="1:18" s="1" customFormat="1" ht="19.149999999999999" customHeight="1" x14ac:dyDescent="0.25">
      <c r="A126" s="66"/>
      <c r="B126" s="754"/>
      <c r="C126" s="111"/>
      <c r="D126" s="757" t="s">
        <v>19</v>
      </c>
      <c r="E126" s="1232" t="s">
        <v>207</v>
      </c>
      <c r="F126" s="756" t="s">
        <v>88</v>
      </c>
      <c r="G126" s="1260" t="s">
        <v>239</v>
      </c>
      <c r="H126" s="303" t="s">
        <v>30</v>
      </c>
      <c r="I126" s="760"/>
      <c r="J126" s="208"/>
      <c r="K126" s="785">
        <f>128.1+49.8</f>
        <v>177.89999999999998</v>
      </c>
      <c r="L126" s="786">
        <v>277.89999999999998</v>
      </c>
      <c r="M126" s="1301" t="s">
        <v>211</v>
      </c>
      <c r="N126" s="323"/>
      <c r="O126" s="802">
        <v>14</v>
      </c>
      <c r="P126" s="196">
        <v>50</v>
      </c>
      <c r="Q126" s="808">
        <v>100</v>
      </c>
      <c r="R126" s="40"/>
    </row>
    <row r="127" spans="1:18" s="1" customFormat="1" ht="18.600000000000001" customHeight="1" x14ac:dyDescent="0.25">
      <c r="A127" s="66"/>
      <c r="B127" s="754"/>
      <c r="C127" s="111"/>
      <c r="D127" s="1314"/>
      <c r="E127" s="1269"/>
      <c r="F127" s="353" t="s">
        <v>132</v>
      </c>
      <c r="G127" s="1261"/>
      <c r="H127" s="76" t="s">
        <v>188</v>
      </c>
      <c r="I127" s="762"/>
      <c r="J127" s="741">
        <v>269</v>
      </c>
      <c r="K127" s="263">
        <v>691.6</v>
      </c>
      <c r="L127" s="177">
        <v>960.5</v>
      </c>
      <c r="M127" s="1302"/>
      <c r="N127" s="317"/>
      <c r="O127" s="851"/>
      <c r="P127" s="807"/>
      <c r="Q127" s="638"/>
      <c r="R127" s="40"/>
    </row>
    <row r="128" spans="1:18" s="1" customFormat="1" ht="18.600000000000001" customHeight="1" x14ac:dyDescent="0.25">
      <c r="A128" s="66"/>
      <c r="B128" s="754"/>
      <c r="C128" s="111"/>
      <c r="D128" s="1315"/>
      <c r="E128" s="1233"/>
      <c r="F128" s="51" t="s">
        <v>29</v>
      </c>
      <c r="G128" s="1262"/>
      <c r="H128" s="761"/>
      <c r="I128" s="761"/>
      <c r="J128" s="389"/>
      <c r="K128" s="749"/>
      <c r="L128" s="564"/>
      <c r="M128" s="564"/>
      <c r="N128" s="317"/>
      <c r="O128" s="608"/>
      <c r="P128" s="329"/>
      <c r="Q128" s="607"/>
      <c r="R128" s="40"/>
    </row>
    <row r="129" spans="1:18" s="1" customFormat="1" ht="16.899999999999999" customHeight="1" x14ac:dyDescent="0.25">
      <c r="A129" s="66"/>
      <c r="B129" s="600"/>
      <c r="C129" s="111"/>
      <c r="D129" s="582" t="s">
        <v>26</v>
      </c>
      <c r="E129" s="1232" t="s">
        <v>125</v>
      </c>
      <c r="F129" s="592" t="s">
        <v>139</v>
      </c>
      <c r="G129" s="803" t="s">
        <v>238</v>
      </c>
      <c r="H129" s="577" t="s">
        <v>30</v>
      </c>
      <c r="I129" s="577"/>
      <c r="J129" s="502"/>
      <c r="K129" s="794">
        <v>30.6</v>
      </c>
      <c r="L129" s="795">
        <v>100</v>
      </c>
      <c r="M129" s="510" t="s">
        <v>126</v>
      </c>
      <c r="N129" s="877"/>
      <c r="O129" s="211"/>
      <c r="P129" s="216"/>
      <c r="Q129" s="164">
        <v>1</v>
      </c>
    </row>
    <row r="130" spans="1:18" s="1" customFormat="1" ht="29.65" customHeight="1" x14ac:dyDescent="0.25">
      <c r="A130" s="66"/>
      <c r="B130" s="600"/>
      <c r="C130" s="111"/>
      <c r="D130" s="429"/>
      <c r="E130" s="1233"/>
      <c r="F130" s="51" t="s">
        <v>146</v>
      </c>
      <c r="G130" s="804" t="s">
        <v>241</v>
      </c>
      <c r="H130" s="578"/>
      <c r="I130" s="578"/>
      <c r="J130" s="389"/>
      <c r="K130" s="217"/>
      <c r="L130" s="564"/>
      <c r="M130" s="564"/>
      <c r="N130" s="136"/>
      <c r="O130" s="608"/>
      <c r="P130" s="429"/>
      <c r="Q130" s="607"/>
    </row>
    <row r="131" spans="1:18" s="40" customFormat="1" ht="14.65" customHeight="1" x14ac:dyDescent="0.25">
      <c r="A131" s="66"/>
      <c r="B131" s="600"/>
      <c r="C131" s="111"/>
      <c r="D131" s="582" t="s">
        <v>28</v>
      </c>
      <c r="E131" s="1269" t="s">
        <v>140</v>
      </c>
      <c r="F131" s="360" t="s">
        <v>88</v>
      </c>
      <c r="G131" s="1321" t="s">
        <v>240</v>
      </c>
      <c r="H131" s="130" t="s">
        <v>30</v>
      </c>
      <c r="I131" s="76">
        <v>20</v>
      </c>
      <c r="J131" s="723">
        <v>16</v>
      </c>
      <c r="K131" s="88">
        <v>75.8</v>
      </c>
      <c r="L131" s="304"/>
      <c r="M131" s="312" t="s">
        <v>126</v>
      </c>
      <c r="N131" s="478"/>
      <c r="O131" s="238">
        <v>1</v>
      </c>
      <c r="P131" s="796"/>
      <c r="Q131" s="517"/>
    </row>
    <row r="132" spans="1:18" s="40" customFormat="1" ht="14.65" customHeight="1" x14ac:dyDescent="0.25">
      <c r="A132" s="66"/>
      <c r="B132" s="600"/>
      <c r="C132" s="111"/>
      <c r="D132" s="583"/>
      <c r="E132" s="1269"/>
      <c r="F132" s="360" t="s">
        <v>130</v>
      </c>
      <c r="G132" s="1322"/>
      <c r="H132" s="86" t="s">
        <v>188</v>
      </c>
      <c r="I132" s="762"/>
      <c r="J132" s="314">
        <v>84</v>
      </c>
      <c r="K132" s="89">
        <v>341.1</v>
      </c>
      <c r="L132" s="523"/>
      <c r="M132" s="788" t="s">
        <v>78</v>
      </c>
      <c r="N132" s="321"/>
      <c r="O132" s="192">
        <v>20</v>
      </c>
      <c r="P132" s="137">
        <v>100</v>
      </c>
      <c r="Q132" s="597"/>
    </row>
    <row r="133" spans="1:18" s="40" customFormat="1" ht="28.5" customHeight="1" x14ac:dyDescent="0.25">
      <c r="A133" s="66"/>
      <c r="B133" s="600"/>
      <c r="C133" s="111"/>
      <c r="D133" s="584"/>
      <c r="E133" s="1233"/>
      <c r="F133" s="51" t="s">
        <v>29</v>
      </c>
      <c r="G133" s="1327"/>
      <c r="H133" s="141"/>
      <c r="I133" s="76"/>
      <c r="J133" s="500"/>
      <c r="K133" s="105"/>
      <c r="L133" s="524"/>
      <c r="M133" s="511"/>
      <c r="N133" s="878"/>
      <c r="O133" s="212"/>
      <c r="P133" s="217"/>
      <c r="Q133" s="564"/>
    </row>
    <row r="134" spans="1:18" s="40" customFormat="1" ht="14.65" customHeight="1" x14ac:dyDescent="0.25">
      <c r="A134" s="66"/>
      <c r="B134" s="600"/>
      <c r="C134" s="111"/>
      <c r="D134" s="583" t="s">
        <v>13</v>
      </c>
      <c r="E134" s="1232" t="s">
        <v>141</v>
      </c>
      <c r="F134" s="353" t="s">
        <v>88</v>
      </c>
      <c r="G134" s="1322" t="s">
        <v>85</v>
      </c>
      <c r="H134" s="140" t="s">
        <v>30</v>
      </c>
      <c r="I134" s="577">
        <v>19.100000000000001</v>
      </c>
      <c r="J134" s="208">
        <v>15.9</v>
      </c>
      <c r="K134" s="138">
        <v>100</v>
      </c>
      <c r="L134" s="207">
        <v>100</v>
      </c>
      <c r="M134" s="512" t="s">
        <v>126</v>
      </c>
      <c r="N134" s="501"/>
      <c r="O134" s="211">
        <v>1</v>
      </c>
      <c r="P134" s="521"/>
      <c r="Q134" s="782"/>
    </row>
    <row r="135" spans="1:18" s="40" customFormat="1" ht="14.65" customHeight="1" x14ac:dyDescent="0.25">
      <c r="A135" s="66"/>
      <c r="B135" s="600"/>
      <c r="C135" s="111"/>
      <c r="D135" s="583"/>
      <c r="E135" s="1269"/>
      <c r="F135" s="360" t="s">
        <v>130</v>
      </c>
      <c r="G135" s="1322"/>
      <c r="H135" s="130"/>
      <c r="I135" s="76"/>
      <c r="J135" s="314"/>
      <c r="K135" s="88"/>
      <c r="L135" s="343"/>
      <c r="M135" s="788" t="s">
        <v>78</v>
      </c>
      <c r="N135" s="58"/>
      <c r="O135" s="213"/>
      <c r="P135" s="218">
        <v>15</v>
      </c>
      <c r="Q135" s="597">
        <v>30</v>
      </c>
    </row>
    <row r="136" spans="1:18" s="40" customFormat="1" ht="14.65" customHeight="1" x14ac:dyDescent="0.25">
      <c r="A136" s="66"/>
      <c r="B136" s="600"/>
      <c r="C136" s="111"/>
      <c r="D136" s="584"/>
      <c r="E136" s="1233"/>
      <c r="F136" s="51" t="s">
        <v>29</v>
      </c>
      <c r="G136" s="1327"/>
      <c r="H136" s="141"/>
      <c r="I136" s="76"/>
      <c r="J136" s="236"/>
      <c r="K136" s="139"/>
      <c r="L136" s="320"/>
      <c r="N136" s="759"/>
      <c r="O136" s="212"/>
      <c r="P136" s="429"/>
      <c r="Q136" s="859"/>
      <c r="R136" s="393"/>
    </row>
    <row r="137" spans="1:18" s="40" customFormat="1" ht="14.65" customHeight="1" x14ac:dyDescent="0.25">
      <c r="A137" s="66"/>
      <c r="B137" s="600"/>
      <c r="C137" s="111"/>
      <c r="D137" s="583" t="s">
        <v>68</v>
      </c>
      <c r="E137" s="1232" t="s">
        <v>161</v>
      </c>
      <c r="F137" s="353" t="s">
        <v>88</v>
      </c>
      <c r="G137" s="805"/>
      <c r="H137" s="130" t="s">
        <v>30</v>
      </c>
      <c r="I137" s="577">
        <v>23.9</v>
      </c>
      <c r="J137" s="208">
        <v>22.4</v>
      </c>
      <c r="K137" s="138">
        <v>100</v>
      </c>
      <c r="L137" s="207">
        <v>200</v>
      </c>
      <c r="M137" s="512" t="s">
        <v>126</v>
      </c>
      <c r="N137" s="501"/>
      <c r="O137" s="211">
        <v>1</v>
      </c>
      <c r="P137" s="521"/>
      <c r="Q137" s="529"/>
    </row>
    <row r="138" spans="1:18" s="40" customFormat="1" ht="14.65" customHeight="1" x14ac:dyDescent="0.25">
      <c r="A138" s="66"/>
      <c r="B138" s="600"/>
      <c r="C138" s="111"/>
      <c r="D138" s="583"/>
      <c r="E138" s="1269"/>
      <c r="F138" s="360" t="s">
        <v>130</v>
      </c>
      <c r="G138" s="805"/>
      <c r="H138" s="130"/>
      <c r="I138" s="76"/>
      <c r="J138" s="375"/>
      <c r="K138" s="318"/>
      <c r="L138" s="525"/>
      <c r="M138" s="513" t="s">
        <v>78</v>
      </c>
      <c r="N138" s="58"/>
      <c r="O138" s="213"/>
      <c r="P138" s="137">
        <v>10</v>
      </c>
      <c r="Q138" s="169">
        <v>35</v>
      </c>
    </row>
    <row r="139" spans="1:18" s="40" customFormat="1" ht="14.65" customHeight="1" x14ac:dyDescent="0.25">
      <c r="A139" s="66"/>
      <c r="B139" s="600"/>
      <c r="C139" s="111"/>
      <c r="D139" s="584"/>
      <c r="E139" s="567"/>
      <c r="F139" s="51" t="s">
        <v>29</v>
      </c>
      <c r="G139" s="805"/>
      <c r="H139" s="130"/>
      <c r="I139" s="578"/>
      <c r="J139" s="314"/>
      <c r="K139" s="139"/>
      <c r="L139" s="235"/>
      <c r="M139" s="514"/>
      <c r="N139" s="576"/>
      <c r="O139" s="212"/>
      <c r="P139" s="217"/>
      <c r="Q139" s="564"/>
    </row>
    <row r="140" spans="1:18" s="40" customFormat="1" ht="14.65" customHeight="1" x14ac:dyDescent="0.25">
      <c r="A140" s="66"/>
      <c r="B140" s="600"/>
      <c r="C140" s="111"/>
      <c r="D140" s="583" t="s">
        <v>113</v>
      </c>
      <c r="E140" s="1232" t="s">
        <v>147</v>
      </c>
      <c r="F140" s="353" t="s">
        <v>88</v>
      </c>
      <c r="G140" s="805"/>
      <c r="H140" s="140" t="s">
        <v>30</v>
      </c>
      <c r="I140" s="577"/>
      <c r="J140" s="208">
        <v>90</v>
      </c>
      <c r="K140" s="88"/>
      <c r="L140" s="343">
        <v>273</v>
      </c>
      <c r="M140" s="512" t="s">
        <v>126</v>
      </c>
      <c r="N140" s="478"/>
      <c r="O140" s="211">
        <v>1</v>
      </c>
      <c r="P140" s="488"/>
      <c r="Q140" s="529"/>
    </row>
    <row r="141" spans="1:18" s="40" customFormat="1" ht="14.65" customHeight="1" x14ac:dyDescent="0.25">
      <c r="A141" s="66"/>
      <c r="B141" s="600"/>
      <c r="C141" s="111"/>
      <c r="D141" s="583"/>
      <c r="E141" s="1269"/>
      <c r="F141" s="360" t="s">
        <v>132</v>
      </c>
      <c r="G141" s="805"/>
      <c r="H141" s="130"/>
      <c r="I141" s="76"/>
      <c r="J141" s="527"/>
      <c r="K141" s="423"/>
      <c r="L141" s="523"/>
      <c r="M141" s="513" t="s">
        <v>78</v>
      </c>
      <c r="N141" s="321"/>
      <c r="O141" s="213"/>
      <c r="P141" s="218"/>
      <c r="Q141" s="169">
        <v>100</v>
      </c>
    </row>
    <row r="142" spans="1:18" s="40" customFormat="1" ht="14.65" customHeight="1" x14ac:dyDescent="0.25">
      <c r="A142" s="66"/>
      <c r="B142" s="600"/>
      <c r="C142" s="111"/>
      <c r="D142" s="584"/>
      <c r="E142" s="1233"/>
      <c r="F142" s="51" t="s">
        <v>29</v>
      </c>
      <c r="G142" s="805"/>
      <c r="H142" s="130"/>
      <c r="I142" s="76"/>
      <c r="J142" s="426"/>
      <c r="K142" s="427"/>
      <c r="L142" s="528"/>
      <c r="M142" s="511"/>
      <c r="N142" s="58"/>
      <c r="O142" s="192"/>
      <c r="P142" s="217"/>
      <c r="Q142" s="564"/>
    </row>
    <row r="143" spans="1:18" s="1" customFormat="1" ht="18.600000000000001" customHeight="1" x14ac:dyDescent="0.25">
      <c r="A143" s="66"/>
      <c r="B143" s="865"/>
      <c r="C143" s="111"/>
      <c r="D143" s="866" t="s">
        <v>124</v>
      </c>
      <c r="E143" s="1232" t="s">
        <v>192</v>
      </c>
      <c r="F143" s="863" t="s">
        <v>88</v>
      </c>
      <c r="G143" s="1260" t="s">
        <v>239</v>
      </c>
      <c r="H143" s="303" t="s">
        <v>30</v>
      </c>
      <c r="I143" s="303"/>
      <c r="J143" s="723">
        <v>15</v>
      </c>
      <c r="K143" s="785">
        <v>97.2</v>
      </c>
      <c r="L143" s="783">
        <v>31.5</v>
      </c>
      <c r="M143" s="784" t="s">
        <v>126</v>
      </c>
      <c r="N143" s="798"/>
      <c r="O143" s="211"/>
      <c r="P143" s="232">
        <v>1</v>
      </c>
      <c r="Q143" s="164"/>
      <c r="R143" s="40"/>
    </row>
    <row r="144" spans="1:18" s="1" customFormat="1" ht="18.600000000000001" customHeight="1" x14ac:dyDescent="0.25">
      <c r="A144" s="66"/>
      <c r="B144" s="865"/>
      <c r="C144" s="111"/>
      <c r="D144" s="1314"/>
      <c r="E144" s="1269"/>
      <c r="F144" s="353" t="s">
        <v>132</v>
      </c>
      <c r="G144" s="1261"/>
      <c r="H144" s="76" t="s">
        <v>188</v>
      </c>
      <c r="I144" s="76"/>
      <c r="J144" s="314"/>
      <c r="K144" s="263"/>
      <c r="L144" s="797">
        <v>510</v>
      </c>
      <c r="M144" s="787" t="s">
        <v>78</v>
      </c>
      <c r="N144" s="317"/>
      <c r="O144" s="789"/>
      <c r="P144" s="368"/>
      <c r="Q144" s="799">
        <v>30</v>
      </c>
      <c r="R144" s="40"/>
    </row>
    <row r="145" spans="1:19" s="1" customFormat="1" ht="18.600000000000001" customHeight="1" x14ac:dyDescent="0.25">
      <c r="A145" s="66"/>
      <c r="B145" s="865"/>
      <c r="C145" s="111"/>
      <c r="D145" s="1315"/>
      <c r="E145" s="1233"/>
      <c r="F145" s="864" t="s">
        <v>29</v>
      </c>
      <c r="G145" s="1262"/>
      <c r="H145" s="867"/>
      <c r="I145" s="867"/>
      <c r="J145" s="389"/>
      <c r="K145" s="749"/>
      <c r="L145" s="564"/>
      <c r="M145" s="564"/>
      <c r="N145" s="317"/>
      <c r="O145" s="608"/>
      <c r="P145" s="329"/>
      <c r="Q145" s="607"/>
      <c r="R145" s="40"/>
    </row>
    <row r="146" spans="1:19" s="1" customFormat="1" ht="18.600000000000001" customHeight="1" x14ac:dyDescent="0.25">
      <c r="A146" s="66"/>
      <c r="B146" s="600"/>
      <c r="C146" s="111"/>
      <c r="D146" s="708" t="s">
        <v>181</v>
      </c>
      <c r="E146" s="1232" t="s">
        <v>213</v>
      </c>
      <c r="F146" s="592" t="s">
        <v>88</v>
      </c>
      <c r="G146" s="1260" t="s">
        <v>99</v>
      </c>
      <c r="H146" s="837" t="s">
        <v>30</v>
      </c>
      <c r="I146" s="837"/>
      <c r="J146" s="855"/>
      <c r="K146" s="856">
        <v>20</v>
      </c>
      <c r="L146" s="525"/>
      <c r="M146" s="1328" t="s">
        <v>134</v>
      </c>
      <c r="N146" s="323"/>
      <c r="O146" s="211"/>
      <c r="P146" s="232">
        <v>1</v>
      </c>
      <c r="Q146" s="510"/>
      <c r="R146" s="40"/>
      <c r="S146" s="40"/>
    </row>
    <row r="147" spans="1:19" s="1" customFormat="1" ht="18.600000000000001" customHeight="1" x14ac:dyDescent="0.25">
      <c r="A147" s="66"/>
      <c r="B147" s="600"/>
      <c r="C147" s="111"/>
      <c r="D147" s="318"/>
      <c r="E147" s="1269"/>
      <c r="F147" s="353" t="s">
        <v>132</v>
      </c>
      <c r="G147" s="1261"/>
      <c r="H147" s="76"/>
      <c r="I147" s="76"/>
      <c r="J147" s="375"/>
      <c r="K147" s="137"/>
      <c r="L147" s="157"/>
      <c r="M147" s="1329"/>
      <c r="N147" s="317"/>
      <c r="O147" s="375"/>
      <c r="P147" s="318"/>
      <c r="Q147" s="525"/>
      <c r="R147" s="40"/>
      <c r="S147" s="40"/>
    </row>
    <row r="148" spans="1:19" s="1" customFormat="1" ht="18.600000000000001" customHeight="1" x14ac:dyDescent="0.25">
      <c r="A148" s="66"/>
      <c r="B148" s="600"/>
      <c r="C148" s="111"/>
      <c r="D148" s="329"/>
      <c r="E148" s="1233"/>
      <c r="F148" s="51" t="s">
        <v>29</v>
      </c>
      <c r="G148" s="1262"/>
      <c r="H148" s="578"/>
      <c r="I148" s="578"/>
      <c r="J148" s="389"/>
      <c r="K148" s="217"/>
      <c r="L148" s="564"/>
      <c r="M148" s="564"/>
      <c r="N148" s="317"/>
      <c r="O148" s="608"/>
      <c r="P148" s="329"/>
      <c r="Q148" s="607"/>
      <c r="R148" s="40"/>
    </row>
    <row r="149" spans="1:19" s="40" customFormat="1" ht="18" customHeight="1" thickBot="1" x14ac:dyDescent="0.25">
      <c r="A149" s="77"/>
      <c r="B149" s="78"/>
      <c r="C149" s="34"/>
      <c r="D149" s="119"/>
      <c r="E149" s="120"/>
      <c r="F149" s="118"/>
      <c r="G149" s="504"/>
      <c r="H149" s="113" t="s">
        <v>18</v>
      </c>
      <c r="I149" s="148">
        <f>SUM(I121:I148)</f>
        <v>203</v>
      </c>
      <c r="J149" s="255">
        <f>SUM(J121:J148)</f>
        <v>1232.3000000000002</v>
      </c>
      <c r="K149" s="94">
        <f>SUM(K121:K148)</f>
        <v>2334.1999999999998</v>
      </c>
      <c r="L149" s="237">
        <f>SUM(L121:L148)</f>
        <v>2459.4</v>
      </c>
      <c r="M149" s="515"/>
      <c r="N149" s="286"/>
      <c r="O149" s="194"/>
      <c r="P149" s="199"/>
      <c r="Q149" s="93"/>
    </row>
    <row r="150" spans="1:19" s="40" customFormat="1" ht="17.25" customHeight="1" x14ac:dyDescent="0.25">
      <c r="A150" s="14" t="s">
        <v>9</v>
      </c>
      <c r="B150" s="15" t="s">
        <v>26</v>
      </c>
      <c r="C150" s="36" t="s">
        <v>28</v>
      </c>
      <c r="D150" s="16"/>
      <c r="E150" s="17" t="s">
        <v>41</v>
      </c>
      <c r="F150" s="60"/>
      <c r="G150" s="121"/>
      <c r="H150" s="48"/>
      <c r="I150" s="251"/>
      <c r="J150" s="107"/>
      <c r="K150" s="340"/>
      <c r="L150" s="340"/>
      <c r="M150" s="467"/>
      <c r="N150" s="253"/>
      <c r="O150" s="175"/>
      <c r="P150" s="262"/>
      <c r="Q150" s="640"/>
    </row>
    <row r="151" spans="1:19" s="40" customFormat="1" ht="14.65" customHeight="1" x14ac:dyDescent="0.25">
      <c r="A151" s="1295"/>
      <c r="B151" s="1296"/>
      <c r="C151" s="1303"/>
      <c r="D151" s="188" t="s">
        <v>9</v>
      </c>
      <c r="E151" s="1304" t="s">
        <v>186</v>
      </c>
      <c r="F151" s="188" t="s">
        <v>88</v>
      </c>
      <c r="G151" s="1230" t="s">
        <v>83</v>
      </c>
      <c r="H151" s="55" t="s">
        <v>21</v>
      </c>
      <c r="I151" s="303">
        <f>30+56.7</f>
        <v>86.7</v>
      </c>
      <c r="J151" s="404">
        <v>95.5</v>
      </c>
      <c r="K151" s="109">
        <v>62.8</v>
      </c>
      <c r="L151" s="109">
        <v>62.8</v>
      </c>
      <c r="M151" s="1305" t="s">
        <v>69</v>
      </c>
      <c r="N151" s="605">
        <v>3.2</v>
      </c>
      <c r="O151" s="637">
        <v>2</v>
      </c>
      <c r="P151" s="617">
        <v>1.1000000000000001</v>
      </c>
      <c r="Q151" s="618">
        <v>1.1000000000000001</v>
      </c>
    </row>
    <row r="152" spans="1:19" s="40" customFormat="1" ht="24" customHeight="1" x14ac:dyDescent="0.25">
      <c r="A152" s="1295"/>
      <c r="B152" s="1296"/>
      <c r="C152" s="1303"/>
      <c r="D152" s="353"/>
      <c r="E152" s="1291"/>
      <c r="F152" s="353" t="s">
        <v>130</v>
      </c>
      <c r="G152" s="1300"/>
      <c r="H152" s="290" t="s">
        <v>30</v>
      </c>
      <c r="I152" s="76">
        <v>65.3</v>
      </c>
      <c r="J152" s="200"/>
      <c r="K152" s="89"/>
      <c r="L152" s="305"/>
      <c r="M152" s="1306"/>
      <c r="N152" s="482"/>
      <c r="O152" s="260"/>
      <c r="P152" s="263"/>
      <c r="Q152" s="177"/>
    </row>
    <row r="153" spans="1:19" s="40" customFormat="1" ht="26.25" customHeight="1" x14ac:dyDescent="0.25">
      <c r="A153" s="1334"/>
      <c r="B153" s="1336"/>
      <c r="C153" s="1307"/>
      <c r="D153" s="1309" t="s">
        <v>19</v>
      </c>
      <c r="E153" s="1232" t="s">
        <v>77</v>
      </c>
      <c r="F153" s="188" t="s">
        <v>88</v>
      </c>
      <c r="G153" s="1300"/>
      <c r="H153" s="316" t="s">
        <v>21</v>
      </c>
      <c r="I153" s="303">
        <v>19.399999999999999</v>
      </c>
      <c r="J153" s="723">
        <v>40.299999999999997</v>
      </c>
      <c r="K153" s="138">
        <v>17.3</v>
      </c>
      <c r="L153" s="243">
        <v>14.2</v>
      </c>
      <c r="M153" s="595" t="s">
        <v>159</v>
      </c>
      <c r="N153" s="398"/>
      <c r="O153" s="239">
        <v>2300</v>
      </c>
      <c r="P153" s="241">
        <v>1440</v>
      </c>
      <c r="Q153" s="170">
        <v>1260</v>
      </c>
    </row>
    <row r="154" spans="1:19" s="40" customFormat="1" ht="14.25" customHeight="1" x14ac:dyDescent="0.25">
      <c r="A154" s="1335"/>
      <c r="B154" s="1337"/>
      <c r="C154" s="1308"/>
      <c r="D154" s="1220"/>
      <c r="E154" s="1310"/>
      <c r="F154" s="353" t="s">
        <v>130</v>
      </c>
      <c r="G154" s="1300"/>
      <c r="H154" s="86" t="s">
        <v>174</v>
      </c>
      <c r="I154" s="76"/>
      <c r="J154" s="314">
        <v>37</v>
      </c>
      <c r="K154" s="89">
        <v>25</v>
      </c>
      <c r="L154" s="305">
        <v>25</v>
      </c>
      <c r="M154" s="1312" t="s">
        <v>160</v>
      </c>
      <c r="N154" s="483"/>
      <c r="O154" s="293">
        <v>8.1999999999999993</v>
      </c>
      <c r="P154" s="294">
        <v>3.1</v>
      </c>
      <c r="Q154" s="474">
        <v>4</v>
      </c>
    </row>
    <row r="155" spans="1:19" s="40" customFormat="1" ht="13.5" customHeight="1" x14ac:dyDescent="0.25">
      <c r="A155" s="1335"/>
      <c r="B155" s="1337"/>
      <c r="C155" s="1308"/>
      <c r="D155" s="1220"/>
      <c r="E155" s="1310"/>
      <c r="F155" s="182"/>
      <c r="G155" s="1300"/>
      <c r="H155" s="312"/>
      <c r="I155" s="317"/>
      <c r="J155" s="91"/>
      <c r="K155" s="88"/>
      <c r="L155" s="343"/>
      <c r="M155" s="1313"/>
      <c r="N155" s="396"/>
      <c r="O155" s="289"/>
      <c r="P155" s="530"/>
      <c r="Q155" s="475"/>
    </row>
    <row r="156" spans="1:19" s="40" customFormat="1" ht="16.5" customHeight="1" x14ac:dyDescent="0.25">
      <c r="A156" s="1335"/>
      <c r="B156" s="1337"/>
      <c r="C156" s="1308"/>
      <c r="D156" s="1309"/>
      <c r="E156" s="1311"/>
      <c r="F156" s="152"/>
      <c r="G156" s="1231"/>
      <c r="H156" s="56"/>
      <c r="I156" s="578"/>
      <c r="J156" s="143"/>
      <c r="K156" s="139"/>
      <c r="L156" s="320"/>
      <c r="M156" s="468" t="s">
        <v>128</v>
      </c>
      <c r="N156" s="397">
        <v>1</v>
      </c>
      <c r="O156" s="261"/>
      <c r="P156" s="531">
        <v>1</v>
      </c>
      <c r="Q156" s="176"/>
    </row>
    <row r="157" spans="1:19" s="40" customFormat="1" ht="18" customHeight="1" thickBot="1" x14ac:dyDescent="0.25">
      <c r="A157" s="77"/>
      <c r="B157" s="78"/>
      <c r="C157" s="34"/>
      <c r="D157" s="122"/>
      <c r="E157" s="292"/>
      <c r="F157" s="123"/>
      <c r="G157" s="124"/>
      <c r="H157" s="42" t="s">
        <v>18</v>
      </c>
      <c r="I157" s="252">
        <f>SUM(I151:I156)</f>
        <v>171.4</v>
      </c>
      <c r="J157" s="255">
        <f>SUM(J151:J156)</f>
        <v>172.8</v>
      </c>
      <c r="K157" s="533">
        <f>SUM(K151:K156)</f>
        <v>105.1</v>
      </c>
      <c r="L157" s="532">
        <f>SUM(L151:L156)</f>
        <v>102</v>
      </c>
      <c r="M157" s="469"/>
      <c r="N157" s="484"/>
      <c r="O157" s="244"/>
      <c r="P157" s="199"/>
      <c r="Q157" s="173"/>
    </row>
    <row r="158" spans="1:19" s="40" customFormat="1" ht="15" customHeight="1" thickBot="1" x14ac:dyDescent="0.3">
      <c r="A158" s="10" t="s">
        <v>9</v>
      </c>
      <c r="B158" s="8" t="s">
        <v>26</v>
      </c>
      <c r="C158" s="1330" t="s">
        <v>31</v>
      </c>
      <c r="D158" s="1330"/>
      <c r="E158" s="1330"/>
      <c r="F158" s="1330"/>
      <c r="G158" s="1330"/>
      <c r="H158" s="1330"/>
      <c r="I158" s="254">
        <f>I157+I149+I118+I83</f>
        <v>2486</v>
      </c>
      <c r="J158" s="428">
        <f>J157+J149+J118+J83</f>
        <v>2467.1000000000004</v>
      </c>
      <c r="K158" s="450">
        <f>K157+K149+K118+K83</f>
        <v>5833</v>
      </c>
      <c r="L158" s="223">
        <f>L157+L149+L118+L83</f>
        <v>5359.2999999999993</v>
      </c>
      <c r="M158" s="1331"/>
      <c r="N158" s="1332"/>
      <c r="O158" s="1332"/>
      <c r="P158" s="1332"/>
      <c r="Q158" s="1333"/>
      <c r="R158" s="393"/>
    </row>
    <row r="159" spans="1:19" s="40" customFormat="1" ht="15" customHeight="1" thickBot="1" x14ac:dyDescent="0.3">
      <c r="A159" s="7" t="s">
        <v>9</v>
      </c>
      <c r="B159" s="8" t="s">
        <v>28</v>
      </c>
      <c r="C159" s="1297" t="s">
        <v>61</v>
      </c>
      <c r="D159" s="1298"/>
      <c r="E159" s="1298"/>
      <c r="F159" s="1298"/>
      <c r="G159" s="1298"/>
      <c r="H159" s="1298"/>
      <c r="I159" s="1298"/>
      <c r="J159" s="1298"/>
      <c r="K159" s="1298"/>
      <c r="L159" s="1298"/>
      <c r="M159" s="1298"/>
      <c r="N159" s="1298"/>
      <c r="O159" s="1298"/>
      <c r="P159" s="1298"/>
      <c r="Q159" s="1299"/>
      <c r="R159" s="393"/>
    </row>
    <row r="160" spans="1:19" s="40" customFormat="1" ht="30" customHeight="1" x14ac:dyDescent="0.25">
      <c r="A160" s="14" t="s">
        <v>9</v>
      </c>
      <c r="B160" s="132" t="s">
        <v>28</v>
      </c>
      <c r="C160" s="133" t="s">
        <v>9</v>
      </c>
      <c r="D160" s="16"/>
      <c r="E160" s="568" t="s">
        <v>79</v>
      </c>
      <c r="F160" s="346"/>
      <c r="G160" s="339"/>
      <c r="H160" s="52"/>
      <c r="I160" s="251"/>
      <c r="J160" s="499"/>
      <c r="K160" s="340"/>
      <c r="L160" s="537"/>
      <c r="M160" s="341"/>
      <c r="N160" s="341"/>
      <c r="O160" s="342"/>
      <c r="P160" s="534"/>
      <c r="Q160" s="341"/>
    </row>
    <row r="161" spans="1:40" s="38" customFormat="1" ht="15.75" customHeight="1" x14ac:dyDescent="0.25">
      <c r="A161" s="66"/>
      <c r="B161" s="602"/>
      <c r="C161" s="603"/>
      <c r="D161" s="582" t="s">
        <v>9</v>
      </c>
      <c r="E161" s="1232" t="s">
        <v>89</v>
      </c>
      <c r="F161" s="592" t="s">
        <v>29</v>
      </c>
      <c r="G161" s="1230" t="s">
        <v>82</v>
      </c>
      <c r="H161" s="140" t="s">
        <v>30</v>
      </c>
      <c r="I161" s="76"/>
      <c r="J161" s="208">
        <v>728.3</v>
      </c>
      <c r="K161" s="423"/>
      <c r="L161" s="523"/>
      <c r="M161" s="551" t="s">
        <v>78</v>
      </c>
      <c r="N161" s="164"/>
      <c r="O161" s="228">
        <v>100</v>
      </c>
      <c r="P161" s="535"/>
      <c r="Q161" s="164"/>
    </row>
    <row r="162" spans="1:40" s="38" customFormat="1" ht="15.75" customHeight="1" x14ac:dyDescent="0.25">
      <c r="A162" s="66"/>
      <c r="B162" s="602"/>
      <c r="C162" s="603"/>
      <c r="D162" s="583"/>
      <c r="E162" s="1395"/>
      <c r="F162" s="362" t="s">
        <v>106</v>
      </c>
      <c r="G162" s="1396"/>
      <c r="H162" s="58"/>
      <c r="I162" s="76"/>
      <c r="J162" s="527"/>
      <c r="K162" s="423"/>
      <c r="L162" s="424"/>
      <c r="M162" s="344"/>
      <c r="N162" s="344"/>
      <c r="O162" s="334"/>
      <c r="P162" s="536"/>
      <c r="Q162" s="344"/>
    </row>
    <row r="163" spans="1:40" s="38" customFormat="1" ht="15.75" customHeight="1" x14ac:dyDescent="0.25">
      <c r="A163" s="66"/>
      <c r="B163" s="602"/>
      <c r="C163" s="603"/>
      <c r="D163" s="583"/>
      <c r="E163" s="1395"/>
      <c r="F163" s="366" t="s">
        <v>130</v>
      </c>
      <c r="G163" s="801"/>
      <c r="H163" s="58"/>
      <c r="I163" s="76"/>
      <c r="J163" s="314"/>
      <c r="K163" s="88"/>
      <c r="L163" s="288"/>
      <c r="M163" s="344"/>
      <c r="N163" s="344"/>
      <c r="O163" s="334"/>
      <c r="P163" s="536"/>
      <c r="Q163" s="344"/>
    </row>
    <row r="164" spans="1:40" s="38" customFormat="1" ht="14.1" customHeight="1" x14ac:dyDescent="0.25">
      <c r="A164" s="66"/>
      <c r="B164" s="602"/>
      <c r="C164" s="603"/>
      <c r="D164" s="584"/>
      <c r="E164" s="1366"/>
      <c r="F164" s="354" t="s">
        <v>88</v>
      </c>
      <c r="G164" s="751"/>
      <c r="H164" s="141"/>
      <c r="I164" s="578"/>
      <c r="J164" s="236"/>
      <c r="K164" s="139"/>
      <c r="L164" s="320"/>
      <c r="M164" s="552"/>
      <c r="N164" s="158"/>
      <c r="O164" s="193"/>
      <c r="P164" s="204"/>
      <c r="Q164" s="158"/>
    </row>
    <row r="165" spans="1:40" s="38" customFormat="1" ht="15" customHeight="1" x14ac:dyDescent="0.25">
      <c r="A165" s="66"/>
      <c r="B165" s="602"/>
      <c r="C165" s="114"/>
      <c r="D165" s="1234" t="s">
        <v>19</v>
      </c>
      <c r="E165" s="1359" t="s">
        <v>101</v>
      </c>
      <c r="F165" s="363" t="s">
        <v>29</v>
      </c>
      <c r="G165" s="1230" t="s">
        <v>85</v>
      </c>
      <c r="H165" s="398" t="s">
        <v>30</v>
      </c>
      <c r="I165" s="577">
        <v>323.2</v>
      </c>
      <c r="J165" s="208">
        <v>2.5</v>
      </c>
      <c r="K165" s="538"/>
      <c r="L165" s="555"/>
      <c r="M165" s="513" t="s">
        <v>96</v>
      </c>
      <c r="N165" s="563">
        <v>100</v>
      </c>
      <c r="O165" s="211">
        <v>100</v>
      </c>
      <c r="P165" s="324"/>
      <c r="Q165" s="563"/>
    </row>
    <row r="166" spans="1:40" s="38" customFormat="1" ht="15" customHeight="1" x14ac:dyDescent="0.25">
      <c r="A166" s="66"/>
      <c r="B166" s="602"/>
      <c r="C166" s="114"/>
      <c r="D166" s="1397"/>
      <c r="E166" s="1360"/>
      <c r="F166" s="328" t="s">
        <v>130</v>
      </c>
      <c r="G166" s="1300"/>
      <c r="H166" s="311"/>
      <c r="I166" s="76"/>
      <c r="J166" s="314"/>
      <c r="K166" s="88"/>
      <c r="L166" s="343"/>
      <c r="M166" s="551"/>
      <c r="N166" s="157"/>
      <c r="O166" s="192"/>
      <c r="P166" s="283"/>
      <c r="Q166" s="157"/>
    </row>
    <row r="167" spans="1:40" s="38" customFormat="1" ht="15" customHeight="1" x14ac:dyDescent="0.25">
      <c r="A167" s="66"/>
      <c r="B167" s="602"/>
      <c r="C167" s="114"/>
      <c r="D167" s="1235"/>
      <c r="E167" s="1398"/>
      <c r="F167" s="367" t="s">
        <v>88</v>
      </c>
      <c r="G167" s="1231"/>
      <c r="H167" s="351"/>
      <c r="I167" s="76"/>
      <c r="J167" s="556"/>
      <c r="K167" s="539"/>
      <c r="L167" s="540"/>
      <c r="M167" s="553"/>
      <c r="N167" s="157"/>
      <c r="O167" s="192"/>
      <c r="P167" s="283"/>
      <c r="Q167" s="157"/>
    </row>
    <row r="168" spans="1:40" s="40" customFormat="1" ht="25.5" customHeight="1" x14ac:dyDescent="0.25">
      <c r="A168" s="753"/>
      <c r="B168" s="754"/>
      <c r="C168" s="108"/>
      <c r="D168" s="1234" t="s">
        <v>26</v>
      </c>
      <c r="E168" s="1232" t="s">
        <v>193</v>
      </c>
      <c r="F168" s="1220" t="s">
        <v>194</v>
      </c>
      <c r="G168" s="1230" t="s">
        <v>82</v>
      </c>
      <c r="H168" s="140" t="s">
        <v>21</v>
      </c>
      <c r="I168" s="837"/>
      <c r="J168" s="857"/>
      <c r="K168" s="138">
        <v>55.2</v>
      </c>
      <c r="L168" s="449"/>
      <c r="M168" s="1222" t="s">
        <v>195</v>
      </c>
      <c r="N168" s="758"/>
      <c r="O168" s="325"/>
      <c r="P168" s="325">
        <v>5</v>
      </c>
      <c r="Q168" s="750"/>
      <c r="R168" s="38"/>
      <c r="S168" s="38"/>
      <c r="T168" s="38"/>
      <c r="U168" s="38"/>
    </row>
    <row r="169" spans="1:40" s="40" customFormat="1" ht="20.100000000000001" customHeight="1" x14ac:dyDescent="0.25">
      <c r="A169" s="753"/>
      <c r="B169" s="754"/>
      <c r="C169" s="108"/>
      <c r="D169" s="1235"/>
      <c r="E169" s="1233"/>
      <c r="F169" s="1221"/>
      <c r="G169" s="1231"/>
      <c r="H169" s="383" t="s">
        <v>188</v>
      </c>
      <c r="I169" s="299"/>
      <c r="J169" s="644"/>
      <c r="K169" s="800">
        <v>312.5</v>
      </c>
      <c r="L169" s="725"/>
      <c r="M169" s="1223"/>
      <c r="N169" s="58"/>
      <c r="O169" s="212"/>
      <c r="P169" s="749"/>
      <c r="Q169" s="751"/>
    </row>
    <row r="170" spans="1:40" s="40" customFormat="1" ht="15" customHeight="1" thickBot="1" x14ac:dyDescent="0.25">
      <c r="A170" s="77"/>
      <c r="B170" s="78"/>
      <c r="C170" s="108"/>
      <c r="D170" s="582"/>
      <c r="E170" s="571"/>
      <c r="F170" s="115"/>
      <c r="G170" s="128"/>
      <c r="H170" s="129" t="s">
        <v>18</v>
      </c>
      <c r="I170" s="148">
        <f>SUM(I161:I169)</f>
        <v>323.2</v>
      </c>
      <c r="J170" s="255">
        <f>SUM(J161:J169)</f>
        <v>730.8</v>
      </c>
      <c r="K170" s="94">
        <f>SUM(K161:K169)</f>
        <v>367.7</v>
      </c>
      <c r="L170" s="237">
        <f>SUM(L161:L169)</f>
        <v>0</v>
      </c>
      <c r="M170" s="554"/>
      <c r="N170" s="93"/>
      <c r="O170" s="194"/>
      <c r="P170" s="284"/>
      <c r="Q170" s="93"/>
    </row>
    <row r="171" spans="1:40" s="40" customFormat="1" ht="15" customHeight="1" thickBot="1" x14ac:dyDescent="0.3">
      <c r="A171" s="30" t="s">
        <v>9</v>
      </c>
      <c r="B171" s="65" t="s">
        <v>28</v>
      </c>
      <c r="C171" s="1399" t="s">
        <v>31</v>
      </c>
      <c r="D171" s="1400"/>
      <c r="E171" s="1400"/>
      <c r="F171" s="1400"/>
      <c r="G171" s="1400"/>
      <c r="H171" s="1401"/>
      <c r="I171" s="256">
        <f>I170</f>
        <v>323.2</v>
      </c>
      <c r="J171" s="549">
        <f t="shared" ref="J171:L171" si="2">J170</f>
        <v>730.8</v>
      </c>
      <c r="K171" s="550">
        <f t="shared" si="2"/>
        <v>367.7</v>
      </c>
      <c r="L171" s="557">
        <f t="shared" si="2"/>
        <v>0</v>
      </c>
      <c r="M171" s="1332"/>
      <c r="N171" s="1332"/>
      <c r="O171" s="1332"/>
      <c r="P171" s="1332"/>
      <c r="Q171" s="1333"/>
    </row>
    <row r="172" spans="1:40" s="40" customFormat="1" ht="15" customHeight="1" thickBot="1" x14ac:dyDescent="0.3">
      <c r="A172" s="10" t="s">
        <v>9</v>
      </c>
      <c r="B172" s="1384" t="s">
        <v>43</v>
      </c>
      <c r="C172" s="1385"/>
      <c r="D172" s="1385"/>
      <c r="E172" s="1385"/>
      <c r="F172" s="1385"/>
      <c r="G172" s="1385"/>
      <c r="H172" s="1386"/>
      <c r="I172" s="257">
        <f>I158+I69+I46+I171</f>
        <v>9409</v>
      </c>
      <c r="J172" s="257">
        <f>J158+J69+J46+J171</f>
        <v>10053.9</v>
      </c>
      <c r="K172" s="259">
        <f>K158+K69+K46+K171</f>
        <v>12305.3</v>
      </c>
      <c r="L172" s="558">
        <f>L158+L69+L46+L171</f>
        <v>11632.2</v>
      </c>
      <c r="M172" s="1390"/>
      <c r="N172" s="1390"/>
      <c r="O172" s="1390"/>
      <c r="P172" s="1390"/>
      <c r="Q172" s="1391"/>
    </row>
    <row r="173" spans="1:40" s="40" customFormat="1" ht="15" customHeight="1" thickBot="1" x14ac:dyDescent="0.3">
      <c r="A173" s="18" t="s">
        <v>13</v>
      </c>
      <c r="B173" s="1387" t="s">
        <v>44</v>
      </c>
      <c r="C173" s="1388"/>
      <c r="D173" s="1388"/>
      <c r="E173" s="1388"/>
      <c r="F173" s="1388"/>
      <c r="G173" s="1388"/>
      <c r="H173" s="1389"/>
      <c r="I173" s="258">
        <f t="shared" ref="I173:L173" si="3">I172</f>
        <v>9409</v>
      </c>
      <c r="J173" s="258">
        <f t="shared" si="3"/>
        <v>10053.9</v>
      </c>
      <c r="K173" s="581">
        <f t="shared" si="3"/>
        <v>12305.3</v>
      </c>
      <c r="L173" s="609">
        <f t="shared" si="3"/>
        <v>11632.2</v>
      </c>
      <c r="M173" s="1392"/>
      <c r="N173" s="1393"/>
      <c r="O173" s="1393"/>
      <c r="P173" s="1393"/>
      <c r="Q173" s="1394"/>
    </row>
    <row r="174" spans="1:40" s="387" customFormat="1" ht="17.25" customHeight="1" x14ac:dyDescent="0.25">
      <c r="A174" s="1213" t="s">
        <v>248</v>
      </c>
      <c r="B174" s="1213"/>
      <c r="C174" s="1213"/>
      <c r="D174" s="1213"/>
      <c r="E174" s="1213"/>
      <c r="F174" s="1213"/>
      <c r="G174" s="1213"/>
      <c r="H174" s="1213"/>
      <c r="I174" s="1213"/>
      <c r="J174" s="1213"/>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row>
    <row r="175" spans="1:40" s="387" customFormat="1" ht="17.25" customHeight="1" x14ac:dyDescent="0.25">
      <c r="A175" s="1402" t="s">
        <v>201</v>
      </c>
      <c r="B175" s="1402"/>
      <c r="C175" s="1402"/>
      <c r="D175" s="1402"/>
      <c r="E175" s="1402"/>
      <c r="F175" s="1402"/>
      <c r="G175" s="1402"/>
      <c r="H175" s="1402"/>
      <c r="I175" s="1402"/>
      <c r="J175" s="1402"/>
      <c r="K175" s="1402"/>
      <c r="L175" s="1402"/>
      <c r="M175" s="1402"/>
      <c r="N175" s="1402"/>
      <c r="O175" s="1402"/>
      <c r="P175" s="1402"/>
      <c r="Q175" s="1402"/>
      <c r="R175" s="9"/>
      <c r="S175" s="9"/>
      <c r="T175" s="9"/>
      <c r="U175" s="9"/>
      <c r="V175" s="9"/>
      <c r="W175" s="9"/>
      <c r="X175" s="9"/>
      <c r="Y175" s="9"/>
      <c r="Z175" s="9"/>
      <c r="AA175" s="9"/>
      <c r="AB175" s="9"/>
      <c r="AC175" s="9"/>
      <c r="AD175" s="9"/>
      <c r="AE175" s="9"/>
      <c r="AF175" s="9"/>
      <c r="AG175" s="9"/>
      <c r="AH175" s="9"/>
      <c r="AI175" s="9"/>
      <c r="AJ175" s="9"/>
      <c r="AK175" s="9"/>
      <c r="AL175" s="9"/>
      <c r="AM175" s="9"/>
      <c r="AN175" s="9"/>
    </row>
    <row r="176" spans="1:40" s="31" customFormat="1" ht="11.65" customHeight="1" x14ac:dyDescent="0.25">
      <c r="A176" s="580"/>
      <c r="B176" s="125"/>
      <c r="C176" s="125"/>
      <c r="D176" s="125"/>
      <c r="E176" s="125"/>
      <c r="F176" s="126"/>
      <c r="G176" s="125"/>
      <c r="H176" s="125"/>
      <c r="I176" s="127"/>
      <c r="J176" s="125"/>
      <c r="K176" s="127"/>
      <c r="L176" s="125"/>
      <c r="M176" s="127"/>
      <c r="N176" s="580"/>
      <c r="O176" s="580"/>
      <c r="P176" s="580"/>
      <c r="Q176" s="580"/>
      <c r="R176" s="40"/>
      <c r="S176" s="40"/>
      <c r="T176" s="40"/>
      <c r="U176" s="40"/>
      <c r="V176" s="40"/>
      <c r="W176" s="40"/>
      <c r="X176" s="40"/>
      <c r="Y176" s="40"/>
      <c r="Z176" s="40"/>
      <c r="AA176" s="40"/>
      <c r="AB176" s="40"/>
    </row>
    <row r="177" spans="1:28" s="19" customFormat="1" ht="16.5" customHeight="1" thickBot="1" x14ac:dyDescent="0.3">
      <c r="A177" s="1436" t="s">
        <v>45</v>
      </c>
      <c r="B177" s="1436"/>
      <c r="C177" s="1436"/>
      <c r="D177" s="1436"/>
      <c r="E177" s="1436"/>
      <c r="F177" s="1436"/>
      <c r="G177" s="1436"/>
      <c r="H177" s="1436"/>
      <c r="I177" s="1436"/>
      <c r="M177" s="6"/>
      <c r="N177" s="6"/>
      <c r="O177" s="6"/>
      <c r="P177" s="6"/>
      <c r="Q177" s="6"/>
      <c r="R177" s="40"/>
      <c r="S177" s="40"/>
      <c r="T177" s="40"/>
      <c r="U177" s="40"/>
      <c r="V177" s="40"/>
      <c r="W177" s="40"/>
      <c r="X177" s="40"/>
      <c r="Y177" s="40"/>
      <c r="Z177" s="40"/>
      <c r="AA177" s="40"/>
      <c r="AB177" s="40"/>
    </row>
    <row r="178" spans="1:28" s="40" customFormat="1" ht="81" customHeight="1" thickBot="1" x14ac:dyDescent="0.3">
      <c r="A178" s="1441" t="s">
        <v>46</v>
      </c>
      <c r="B178" s="1442"/>
      <c r="C178" s="1442"/>
      <c r="D178" s="1442"/>
      <c r="E178" s="1442"/>
      <c r="F178" s="1442"/>
      <c r="G178" s="1442"/>
      <c r="H178" s="1443"/>
      <c r="I178" s="399" t="s">
        <v>164</v>
      </c>
      <c r="J178" s="264" t="s">
        <v>166</v>
      </c>
      <c r="K178" s="265" t="s">
        <v>117</v>
      </c>
      <c r="L178" s="266" t="s">
        <v>167</v>
      </c>
      <c r="M178" s="1"/>
      <c r="N178" s="1"/>
      <c r="O178" s="1"/>
      <c r="S178" s="1"/>
      <c r="T178" s="1"/>
    </row>
    <row r="179" spans="1:28" s="40" customFormat="1" ht="15" customHeight="1" x14ac:dyDescent="0.25">
      <c r="A179" s="1370" t="s">
        <v>156</v>
      </c>
      <c r="B179" s="1371"/>
      <c r="C179" s="1371"/>
      <c r="D179" s="1371"/>
      <c r="E179" s="1371"/>
      <c r="F179" s="1371"/>
      <c r="G179" s="1371"/>
      <c r="H179" s="1372"/>
      <c r="I179" s="49">
        <f>I180+I187+I188+I190+I189+I191</f>
        <v>9365.0000000000018</v>
      </c>
      <c r="J179" s="272">
        <f t="shared" ref="J179:L179" si="4">J180+J187+J188+J190+J189+J191</f>
        <v>9663.9</v>
      </c>
      <c r="K179" s="543">
        <f t="shared" si="4"/>
        <v>9851.8000000000011</v>
      </c>
      <c r="L179" s="267">
        <f t="shared" si="4"/>
        <v>8043</v>
      </c>
      <c r="M179" s="1"/>
      <c r="N179" s="1"/>
      <c r="O179" s="1"/>
      <c r="S179" s="1"/>
      <c r="T179" s="1"/>
    </row>
    <row r="180" spans="1:28" s="40" customFormat="1" ht="15" customHeight="1" x14ac:dyDescent="0.2">
      <c r="A180" s="1375" t="s">
        <v>47</v>
      </c>
      <c r="B180" s="1376"/>
      <c r="C180" s="1376"/>
      <c r="D180" s="1376"/>
      <c r="E180" s="1376"/>
      <c r="F180" s="1376"/>
      <c r="G180" s="1376"/>
      <c r="H180" s="1377"/>
      <c r="I180" s="24">
        <f>SUM(I181:I186)</f>
        <v>6992.0000000000009</v>
      </c>
      <c r="J180" s="273">
        <f t="shared" ref="J180:L180" si="5">SUM(J181:J186)</f>
        <v>8022.5</v>
      </c>
      <c r="K180" s="544">
        <f t="shared" si="5"/>
        <v>9454.7000000000007</v>
      </c>
      <c r="L180" s="268">
        <f t="shared" si="5"/>
        <v>7802.7</v>
      </c>
      <c r="M180" s="1"/>
      <c r="N180" s="1"/>
      <c r="O180" s="1"/>
      <c r="S180" s="1"/>
      <c r="T180" s="1"/>
    </row>
    <row r="181" spans="1:28" s="40" customFormat="1" ht="15" customHeight="1" x14ac:dyDescent="0.25">
      <c r="A181" s="1381" t="s">
        <v>48</v>
      </c>
      <c r="B181" s="1382"/>
      <c r="C181" s="1382"/>
      <c r="D181" s="1382"/>
      <c r="E181" s="1382"/>
      <c r="F181" s="1382"/>
      <c r="G181" s="1382"/>
      <c r="H181" s="1383"/>
      <c r="I181" s="25">
        <f>SUMIF(H16:H173,"SB",I16:I173)</f>
        <v>1455.8000000000002</v>
      </c>
      <c r="J181" s="274">
        <f>SUMIF(H16:H173,"SB",J16:J173)</f>
        <v>1614.1</v>
      </c>
      <c r="K181" s="545">
        <f>SUMIF(H16:H173,"SB",K16:K173)</f>
        <v>3054.7</v>
      </c>
      <c r="L181" s="269">
        <f>SUMIF(H16:H173,"SB",L16:L173)</f>
        <v>1802.6999999999998</v>
      </c>
      <c r="M181" s="1"/>
      <c r="N181" s="1"/>
      <c r="O181" s="1"/>
      <c r="S181" s="1"/>
      <c r="T181" s="1"/>
    </row>
    <row r="182" spans="1:28" s="40" customFormat="1" ht="15" customHeight="1" x14ac:dyDescent="0.25">
      <c r="A182" s="1430" t="s">
        <v>120</v>
      </c>
      <c r="B182" s="1431"/>
      <c r="C182" s="1431"/>
      <c r="D182" s="1431"/>
      <c r="E182" s="1431"/>
      <c r="F182" s="1431"/>
      <c r="G182" s="1431"/>
      <c r="H182" s="1432"/>
      <c r="I182" s="131">
        <f>SUMIF(H16:H173,"SB(AA)",I16:I173)</f>
        <v>739.3</v>
      </c>
      <c r="J182" s="275">
        <f>SUMIF(H16:H173,"SB(AA)",J16:J173)</f>
        <v>999.99999999999989</v>
      </c>
      <c r="K182" s="860">
        <f>SUMIF(H16:H173,"SB(AA)",K16:K173)</f>
        <v>1000</v>
      </c>
      <c r="L182" s="861">
        <f>SUMIF(H16:H173,"SB(AA)",L16:L173)</f>
        <v>1000.0000000000001</v>
      </c>
      <c r="M182" s="326"/>
      <c r="N182" s="326"/>
      <c r="O182" s="326"/>
      <c r="S182" s="326"/>
      <c r="T182" s="326"/>
    </row>
    <row r="183" spans="1:28" s="40" customFormat="1" ht="15" customHeight="1" x14ac:dyDescent="0.25">
      <c r="A183" s="1257" t="s">
        <v>49</v>
      </c>
      <c r="B183" s="1258"/>
      <c r="C183" s="1258"/>
      <c r="D183" s="1258"/>
      <c r="E183" s="1258"/>
      <c r="F183" s="1258"/>
      <c r="G183" s="1258"/>
      <c r="H183" s="1259"/>
      <c r="I183" s="25">
        <f>SUMIF(H16:H173,"SB(VR)",I16:I173)</f>
        <v>4708</v>
      </c>
      <c r="J183" s="274">
        <f>SUMIF(H16:H173,"SB(VR)",J16:J173)</f>
        <v>5000</v>
      </c>
      <c r="K183" s="545">
        <f>SUMIF(H16:H173,"SB(VR)",K16:K173)</f>
        <v>5000</v>
      </c>
      <c r="L183" s="269">
        <f>SUMIF(H16:H173,"SB(VR)",L16:L173)</f>
        <v>5000</v>
      </c>
      <c r="M183" s="326"/>
      <c r="N183" s="326"/>
      <c r="O183" s="326"/>
      <c r="S183" s="326"/>
      <c r="T183" s="326"/>
    </row>
    <row r="184" spans="1:28" s="40" customFormat="1" ht="15" customHeight="1" x14ac:dyDescent="0.25">
      <c r="A184" s="1257" t="s">
        <v>50</v>
      </c>
      <c r="B184" s="1258"/>
      <c r="C184" s="1258"/>
      <c r="D184" s="1258"/>
      <c r="E184" s="1258"/>
      <c r="F184" s="1258"/>
      <c r="G184" s="1258"/>
      <c r="H184" s="1259"/>
      <c r="I184" s="25">
        <f>SUMIF(H16:H173,"SB(VB)",I16:I173)</f>
        <v>20.6</v>
      </c>
      <c r="J184" s="274">
        <f>SUMIF(H16:H173,"SB(VB)",J16:J173)</f>
        <v>8.4</v>
      </c>
      <c r="K184" s="545">
        <f>SUMIF(H16:H173,"SB(VB)",K16:K173)</f>
        <v>0</v>
      </c>
      <c r="L184" s="269">
        <f>SUMIF(H16:H173,"SB(VB)",L16:L173)</f>
        <v>0</v>
      </c>
      <c r="M184" s="1"/>
      <c r="N184" s="1"/>
      <c r="O184" s="1"/>
      <c r="S184" s="1"/>
      <c r="T184" s="1"/>
    </row>
    <row r="185" spans="1:28" s="9" customFormat="1" ht="15.75" customHeight="1" x14ac:dyDescent="0.25">
      <c r="A185" s="1433" t="s">
        <v>158</v>
      </c>
      <c r="B185" s="1434"/>
      <c r="C185" s="1434"/>
      <c r="D185" s="1434"/>
      <c r="E185" s="1434"/>
      <c r="F185" s="1434"/>
      <c r="G185" s="1434"/>
      <c r="H185" s="1435"/>
      <c r="I185" s="25">
        <f>SUMIF(H16:H173,"SB(KPP)",I16:I173)</f>
        <v>0</v>
      </c>
      <c r="J185" s="274">
        <f>SUMIF(H16:H173,"SB(KPP)",J16:J173)</f>
        <v>400</v>
      </c>
      <c r="K185" s="545">
        <f>SUMIF(H16:H173,"SB(KPP)",K16:K173)</f>
        <v>400</v>
      </c>
      <c r="L185" s="269">
        <f>SUMIF(H16:H173,"SB(KPP)",L16:L173)</f>
        <v>0</v>
      </c>
      <c r="M185" s="326"/>
      <c r="N185" s="326"/>
      <c r="O185" s="326"/>
      <c r="S185" s="326"/>
      <c r="T185" s="326"/>
    </row>
    <row r="186" spans="1:28" s="40" customFormat="1" ht="18" customHeight="1" x14ac:dyDescent="0.25">
      <c r="A186" s="1257" t="s">
        <v>157</v>
      </c>
      <c r="B186" s="1258"/>
      <c r="C186" s="1258"/>
      <c r="D186" s="1258"/>
      <c r="E186" s="1258"/>
      <c r="F186" s="1258"/>
      <c r="G186" s="1258"/>
      <c r="H186" s="1259"/>
      <c r="I186" s="25">
        <f>SUMIF(H16:H173,"SB(ES)",I16:I173)</f>
        <v>68.3</v>
      </c>
      <c r="J186" s="274">
        <f>SUMIF(H16:H173,"SB(ES)",J16:J173)</f>
        <v>0</v>
      </c>
      <c r="K186" s="545">
        <f>SUMIF(H16:H173,"SB(ES)",K16:K173)</f>
        <v>0</v>
      </c>
      <c r="L186" s="269">
        <f>SUMIF(H16:H173,"SB(ES)",L16:L173)</f>
        <v>0</v>
      </c>
      <c r="M186" s="1"/>
      <c r="N186" s="1"/>
      <c r="O186" s="1"/>
      <c r="S186" s="1"/>
      <c r="T186" s="1"/>
    </row>
    <row r="187" spans="1:28" s="40" customFormat="1" ht="15" customHeight="1" x14ac:dyDescent="0.25">
      <c r="A187" s="1421" t="s">
        <v>51</v>
      </c>
      <c r="B187" s="1422"/>
      <c r="C187" s="1422"/>
      <c r="D187" s="1422"/>
      <c r="E187" s="1422"/>
      <c r="F187" s="1422"/>
      <c r="G187" s="1422"/>
      <c r="H187" s="1423"/>
      <c r="I187" s="26">
        <f>SUMIF(H16:H173,"SB(AAL)",I16:I173)</f>
        <v>274.79999999999995</v>
      </c>
      <c r="J187" s="276">
        <f>SUMIF(H16:H173,"SB(AAL)",J16:J173)</f>
        <v>143.79999999999998</v>
      </c>
      <c r="K187" s="546">
        <f>SUMIF(H16:H173,"SB(AAL)",K16:K173)</f>
        <v>0</v>
      </c>
      <c r="L187" s="270">
        <f>SUMIF(H16:H173,"SB(AAL)",L16:L173)</f>
        <v>0</v>
      </c>
      <c r="M187" s="1"/>
      <c r="N187" s="1"/>
      <c r="O187" s="1"/>
      <c r="S187" s="1"/>
      <c r="T187" s="1"/>
    </row>
    <row r="188" spans="1:28" s="40" customFormat="1" ht="15" customHeight="1" x14ac:dyDescent="0.25">
      <c r="A188" s="1424" t="s">
        <v>104</v>
      </c>
      <c r="B188" s="1425"/>
      <c r="C188" s="1425"/>
      <c r="D188" s="1425"/>
      <c r="E188" s="1425"/>
      <c r="F188" s="1425"/>
      <c r="G188" s="1425"/>
      <c r="H188" s="1426"/>
      <c r="I188" s="26">
        <f>SUMIF(H16:H173,"SB(ESL)",I16:I173)</f>
        <v>45.9</v>
      </c>
      <c r="J188" s="276">
        <f>SUMIF(H16:H173,"SB(ESL)",J16:J173)</f>
        <v>0</v>
      </c>
      <c r="K188" s="546">
        <f>SUMIF(H16:H173,"SB(ESL)",K16:K173)</f>
        <v>0</v>
      </c>
      <c r="L188" s="270">
        <f>SUMIF(H16:H173,"SB(ESL)",L16:L173)</f>
        <v>0</v>
      </c>
      <c r="M188" s="1"/>
      <c r="N188" s="1"/>
      <c r="O188" s="1"/>
      <c r="S188" s="1"/>
      <c r="T188" s="1"/>
    </row>
    <row r="189" spans="1:28" s="40" customFormat="1" ht="15" customHeight="1" x14ac:dyDescent="0.25">
      <c r="A189" s="1421" t="s">
        <v>102</v>
      </c>
      <c r="B189" s="1422"/>
      <c r="C189" s="1422"/>
      <c r="D189" s="1422"/>
      <c r="E189" s="1422"/>
      <c r="F189" s="1422"/>
      <c r="G189" s="1422"/>
      <c r="H189" s="1423"/>
      <c r="I189" s="26">
        <f>SUMIF(H16:H173,"SB(VRL)",I16:I173)</f>
        <v>920.30000000000018</v>
      </c>
      <c r="J189" s="276">
        <f>SUMIF(H16:H173,"SB(VRL)",J16:J173)</f>
        <v>1000.4</v>
      </c>
      <c r="K189" s="546">
        <f>SUMIF(H16:H173,"SB(VRL)",K16:K173)</f>
        <v>397.09999999999997</v>
      </c>
      <c r="L189" s="270">
        <f>SUMIF(H16:H173,"SB(VRL)",L16:L173)</f>
        <v>240.29999999999998</v>
      </c>
      <c r="M189" s="1"/>
      <c r="N189" s="1"/>
      <c r="O189" s="1"/>
      <c r="S189" s="1"/>
      <c r="T189" s="1"/>
    </row>
    <row r="190" spans="1:28" s="40" customFormat="1" ht="15" customHeight="1" x14ac:dyDescent="0.25">
      <c r="A190" s="1421" t="s">
        <v>103</v>
      </c>
      <c r="B190" s="1422"/>
      <c r="C190" s="1422"/>
      <c r="D190" s="1422"/>
      <c r="E190" s="1422"/>
      <c r="F190" s="1422"/>
      <c r="G190" s="1422"/>
      <c r="H190" s="1423"/>
      <c r="I190" s="26">
        <f>SUMIF(H16:H173,"SB(L)",I16:I173)</f>
        <v>1127.9000000000001</v>
      </c>
      <c r="J190" s="276">
        <f>SUMIF(H16:H173,"SB(L)",J16:J173)</f>
        <v>495.3</v>
      </c>
      <c r="K190" s="546">
        <f>SUMIF(H16:H173,"SB(L)",K16:K173)</f>
        <v>0</v>
      </c>
      <c r="L190" s="270">
        <f>SUMIF(H16:H173,"SB(L)",L16:L173)</f>
        <v>0</v>
      </c>
      <c r="M190" s="1"/>
      <c r="N190" s="1"/>
      <c r="O190" s="1"/>
      <c r="S190" s="1"/>
      <c r="T190" s="1"/>
    </row>
    <row r="191" spans="1:28" s="40" customFormat="1" ht="15" customHeight="1" x14ac:dyDescent="0.25">
      <c r="A191" s="1421" t="s">
        <v>87</v>
      </c>
      <c r="B191" s="1422"/>
      <c r="C191" s="1422"/>
      <c r="D191" s="1422"/>
      <c r="E191" s="1422"/>
      <c r="F191" s="1422"/>
      <c r="G191" s="1422"/>
      <c r="H191" s="1423"/>
      <c r="I191" s="26">
        <f>SUMIF(H16:H173,"SB(VBL)",I16:I173)</f>
        <v>4.0999999999999996</v>
      </c>
      <c r="J191" s="276">
        <f>SUMIF(H16:H173,"SB(VBL)",J16:J173)</f>
        <v>1.9</v>
      </c>
      <c r="K191" s="546">
        <f>SUMIF(H16:H173,"SB(VBL)",K16:K173)</f>
        <v>0</v>
      </c>
      <c r="L191" s="270">
        <f>SUMIF(H16:H173,"SB(VBL)",L16:L173)</f>
        <v>0</v>
      </c>
      <c r="M191" s="1"/>
      <c r="N191" s="1"/>
      <c r="O191" s="1"/>
      <c r="S191" s="1"/>
      <c r="T191" s="1"/>
    </row>
    <row r="192" spans="1:28" s="40" customFormat="1" ht="15" customHeight="1" x14ac:dyDescent="0.25">
      <c r="A192" s="1427" t="s">
        <v>52</v>
      </c>
      <c r="B192" s="1428"/>
      <c r="C192" s="1428"/>
      <c r="D192" s="1428"/>
      <c r="E192" s="1428"/>
      <c r="F192" s="1428"/>
      <c r="G192" s="1428"/>
      <c r="H192" s="1429"/>
      <c r="I192" s="22">
        <f>SUM(I193:I195)</f>
        <v>44</v>
      </c>
      <c r="J192" s="277">
        <f>SUM(J193:J195)</f>
        <v>390</v>
      </c>
      <c r="K192" s="547">
        <f>SUM(K193:K195)</f>
        <v>2453.5</v>
      </c>
      <c r="L192" s="271">
        <f>SUM(L193:L195)</f>
        <v>3589.2</v>
      </c>
      <c r="M192" s="1"/>
      <c r="N192" s="1"/>
      <c r="O192" s="1"/>
      <c r="S192" s="1"/>
      <c r="T192" s="1"/>
    </row>
    <row r="193" spans="1:20" s="40" customFormat="1" ht="15" customHeight="1" x14ac:dyDescent="0.25">
      <c r="A193" s="1217" t="s">
        <v>189</v>
      </c>
      <c r="B193" s="1218"/>
      <c r="C193" s="1218"/>
      <c r="D193" s="1218"/>
      <c r="E193" s="1218"/>
      <c r="F193" s="1218"/>
      <c r="G193" s="1218"/>
      <c r="H193" s="1219"/>
      <c r="I193" s="25">
        <f>SUMIF(H16:H173,"ES",I16:I173)</f>
        <v>0</v>
      </c>
      <c r="J193" s="274">
        <f>SUMIF(H16:H173,"ES",J16:J173)</f>
        <v>353</v>
      </c>
      <c r="K193" s="610">
        <f>SUMIF(H16:H173,"ES",K16:K173)</f>
        <v>2428.5</v>
      </c>
      <c r="L193" s="327">
        <f>SUMIF(H16:H173,"ES",L16:L173)</f>
        <v>3564.2</v>
      </c>
      <c r="M193" s="1"/>
      <c r="N193" s="1"/>
      <c r="O193" s="1"/>
      <c r="S193" s="1"/>
      <c r="T193" s="1"/>
    </row>
    <row r="194" spans="1:20" s="40" customFormat="1" ht="15" customHeight="1" x14ac:dyDescent="0.25">
      <c r="A194" s="1257" t="s">
        <v>53</v>
      </c>
      <c r="B194" s="1258"/>
      <c r="C194" s="1258"/>
      <c r="D194" s="1258"/>
      <c r="E194" s="1258"/>
      <c r="F194" s="1258"/>
      <c r="G194" s="1258"/>
      <c r="H194" s="1259"/>
      <c r="I194" s="25">
        <f>SUMIF(H16:H173,"LRVB",I16:I173)</f>
        <v>0</v>
      </c>
      <c r="J194" s="274">
        <f>SUMIF(H16:H173,"LRVB",J16:J173)</f>
        <v>37</v>
      </c>
      <c r="K194" s="610">
        <f>SUMIF(H16:H173,"LRVB",K16:K173)</f>
        <v>25</v>
      </c>
      <c r="L194" s="327">
        <f>SUMIF(H16:H173,"LRVB",L16:L173)</f>
        <v>25</v>
      </c>
      <c r="M194" s="1"/>
      <c r="N194" s="1"/>
      <c r="O194" s="1"/>
      <c r="S194" s="1"/>
      <c r="T194" s="1"/>
    </row>
    <row r="195" spans="1:20" s="40" customFormat="1" ht="15" customHeight="1" x14ac:dyDescent="0.25">
      <c r="A195" s="1407" t="s">
        <v>54</v>
      </c>
      <c r="B195" s="1408"/>
      <c r="C195" s="1408"/>
      <c r="D195" s="1408"/>
      <c r="E195" s="1408"/>
      <c r="F195" s="1408"/>
      <c r="G195" s="1409"/>
      <c r="H195" s="1410"/>
      <c r="I195" s="25">
        <f>SUMIF(H16:H173,"Kt",I16:I173)</f>
        <v>44</v>
      </c>
      <c r="J195" s="274">
        <f>SUMIF(H16:H173,"Kt",J16:J173)</f>
        <v>0</v>
      </c>
      <c r="K195" s="545">
        <f>SUMIF(H16:H173,"Kt",K16:K173)</f>
        <v>0</v>
      </c>
      <c r="L195" s="269">
        <f>SUMIF(H16:H173,"Kt",L16:L173)</f>
        <v>0</v>
      </c>
      <c r="M195" s="1"/>
      <c r="N195" s="1"/>
      <c r="O195" s="1"/>
      <c r="S195" s="1"/>
      <c r="T195" s="1"/>
    </row>
    <row r="196" spans="1:20" s="40" customFormat="1" ht="15" customHeight="1" thickBot="1" x14ac:dyDescent="0.3">
      <c r="A196" s="1411" t="s">
        <v>55</v>
      </c>
      <c r="B196" s="1412"/>
      <c r="C196" s="1412"/>
      <c r="D196" s="1412"/>
      <c r="E196" s="1412"/>
      <c r="F196" s="1412"/>
      <c r="G196" s="1412"/>
      <c r="H196" s="1413"/>
      <c r="I196" s="23">
        <f>SUM(I179,I192)</f>
        <v>9409.0000000000018</v>
      </c>
      <c r="J196" s="279">
        <f>SUM(J179,J192)</f>
        <v>10053.9</v>
      </c>
      <c r="K196" s="548">
        <f>SUM(K179,K192)</f>
        <v>12305.300000000001</v>
      </c>
      <c r="L196" s="278">
        <f t="shared" ref="L196" si="6">SUM(L179,L192)</f>
        <v>11632.2</v>
      </c>
    </row>
    <row r="197" spans="1:20" s="40" customFormat="1" x14ac:dyDescent="0.2">
      <c r="A197" s="1"/>
      <c r="B197" s="1"/>
      <c r="C197" s="1"/>
      <c r="D197" s="1"/>
      <c r="E197" s="1"/>
      <c r="F197" s="32"/>
      <c r="G197" s="541"/>
      <c r="H197" s="542"/>
      <c r="I197" s="542"/>
      <c r="J197" s="44"/>
      <c r="K197" s="44"/>
      <c r="L197" s="44"/>
      <c r="M197" s="20"/>
      <c r="N197" s="1"/>
      <c r="O197" s="1"/>
      <c r="P197" s="1"/>
      <c r="Q197" s="1"/>
    </row>
    <row r="199" spans="1:20" x14ac:dyDescent="0.2">
      <c r="H199" s="641"/>
      <c r="I199" s="43"/>
      <c r="J199" s="43"/>
      <c r="K199" s="43"/>
      <c r="L199" s="43"/>
      <c r="M199" s="744"/>
      <c r="N199" s="43"/>
      <c r="O199" s="43"/>
      <c r="P199" s="43"/>
      <c r="Q199" s="43"/>
    </row>
    <row r="200" spans="1:20" x14ac:dyDescent="0.2">
      <c r="H200" s="641"/>
      <c r="I200" s="43"/>
      <c r="J200" s="43"/>
      <c r="K200" s="43"/>
      <c r="L200" s="43"/>
      <c r="M200" s="744"/>
      <c r="Q200" s="745"/>
    </row>
    <row r="201" spans="1:20" x14ac:dyDescent="0.2">
      <c r="H201" s="641"/>
      <c r="I201" s="43"/>
      <c r="J201" s="43"/>
      <c r="K201" s="43"/>
      <c r="L201" s="43"/>
      <c r="M201" s="744"/>
      <c r="Q201" s="745"/>
    </row>
    <row r="202" spans="1:20" x14ac:dyDescent="0.2">
      <c r="H202" s="641"/>
      <c r="I202" s="43"/>
      <c r="J202" s="43"/>
      <c r="K202" s="43"/>
      <c r="L202" s="43"/>
      <c r="M202" s="641"/>
      <c r="N202" s="43"/>
      <c r="O202" s="43"/>
      <c r="P202" s="43"/>
      <c r="Q202" s="43"/>
    </row>
    <row r="203" spans="1:20" x14ac:dyDescent="0.2">
      <c r="H203" s="641"/>
      <c r="I203" s="43"/>
      <c r="J203" s="43"/>
      <c r="K203" s="43"/>
      <c r="L203" s="43"/>
    </row>
    <row r="204" spans="1:20" x14ac:dyDescent="0.2">
      <c r="I204" s="43"/>
      <c r="J204" s="43"/>
      <c r="K204" s="43"/>
      <c r="L204" s="43"/>
    </row>
  </sheetData>
  <mergeCells count="186">
    <mergeCell ref="B28:B30"/>
    <mergeCell ref="C28:C30"/>
    <mergeCell ref="E28:E30"/>
    <mergeCell ref="A11:Q11"/>
    <mergeCell ref="A12:Q12"/>
    <mergeCell ref="B13:Q13"/>
    <mergeCell ref="C14:Q14"/>
    <mergeCell ref="C15:C17"/>
    <mergeCell ref="E16:E17"/>
    <mergeCell ref="G16:G17"/>
    <mergeCell ref="M16:M17"/>
    <mergeCell ref="M20:M22"/>
    <mergeCell ref="E23:E24"/>
    <mergeCell ref="P20:P22"/>
    <mergeCell ref="A15:A17"/>
    <mergeCell ref="F23:F25"/>
    <mergeCell ref="A26:A27"/>
    <mergeCell ref="B26:B27"/>
    <mergeCell ref="C26:C27"/>
    <mergeCell ref="M1:Q1"/>
    <mergeCell ref="A195:H195"/>
    <mergeCell ref="A196:H196"/>
    <mergeCell ref="H31:H32"/>
    <mergeCell ref="I31:I32"/>
    <mergeCell ref="H60:H61"/>
    <mergeCell ref="I60:I61"/>
    <mergeCell ref="E55:E56"/>
    <mergeCell ref="A187:H187"/>
    <mergeCell ref="A188:H188"/>
    <mergeCell ref="A189:H189"/>
    <mergeCell ref="A190:H190"/>
    <mergeCell ref="A191:H191"/>
    <mergeCell ref="A192:H192"/>
    <mergeCell ref="A182:H182"/>
    <mergeCell ref="A183:H183"/>
    <mergeCell ref="A184:H184"/>
    <mergeCell ref="A185:H185"/>
    <mergeCell ref="A186:H186"/>
    <mergeCell ref="A177:I177"/>
    <mergeCell ref="Q20:Q22"/>
    <mergeCell ref="G26:G27"/>
    <mergeCell ref="A28:A30"/>
    <mergeCell ref="A178:H178"/>
    <mergeCell ref="A179:H179"/>
    <mergeCell ref="M7:Q7"/>
    <mergeCell ref="B15:B17"/>
    <mergeCell ref="A180:H180"/>
    <mergeCell ref="M8:Q8"/>
    <mergeCell ref="A181:H181"/>
    <mergeCell ref="B172:H172"/>
    <mergeCell ref="B173:H173"/>
    <mergeCell ref="M171:Q171"/>
    <mergeCell ref="M172:Q172"/>
    <mergeCell ref="M173:Q173"/>
    <mergeCell ref="E161:E164"/>
    <mergeCell ref="G161:G162"/>
    <mergeCell ref="D165:D167"/>
    <mergeCell ref="E165:E167"/>
    <mergeCell ref="G165:G167"/>
    <mergeCell ref="C171:H171"/>
    <mergeCell ref="A175:Q175"/>
    <mergeCell ref="D168:D169"/>
    <mergeCell ref="E168:E169"/>
    <mergeCell ref="F168:F169"/>
    <mergeCell ref="G168:G169"/>
    <mergeCell ref="C31:C32"/>
    <mergeCell ref="O9:Q9"/>
    <mergeCell ref="E31:E32"/>
    <mergeCell ref="E134:E136"/>
    <mergeCell ref="G134:G136"/>
    <mergeCell ref="E137:E138"/>
    <mergeCell ref="E140:E142"/>
    <mergeCell ref="E146:E148"/>
    <mergeCell ref="E38:E42"/>
    <mergeCell ref="N9:N10"/>
    <mergeCell ref="J8:J10"/>
    <mergeCell ref="K8:K10"/>
    <mergeCell ref="L8:L10"/>
    <mergeCell ref="G72:G75"/>
    <mergeCell ref="E74:E75"/>
    <mergeCell ref="E76:E77"/>
    <mergeCell ref="G76:G77"/>
    <mergeCell ref="M51:M52"/>
    <mergeCell ref="M85:M89"/>
    <mergeCell ref="E90:E95"/>
    <mergeCell ref="G90:G91"/>
    <mergeCell ref="E26:E27"/>
    <mergeCell ref="E119:E120"/>
    <mergeCell ref="E121:E125"/>
    <mergeCell ref="G121:G125"/>
    <mergeCell ref="A31:A32"/>
    <mergeCell ref="B31:B32"/>
    <mergeCell ref="C158:H158"/>
    <mergeCell ref="M158:Q158"/>
    <mergeCell ref="E114:E117"/>
    <mergeCell ref="E126:E128"/>
    <mergeCell ref="G126:G128"/>
    <mergeCell ref="D127:D128"/>
    <mergeCell ref="G114:G117"/>
    <mergeCell ref="A153:A156"/>
    <mergeCell ref="B153:B156"/>
    <mergeCell ref="G31:G32"/>
    <mergeCell ref="E33:E35"/>
    <mergeCell ref="G33:G34"/>
    <mergeCell ref="G48:G50"/>
    <mergeCell ref="E49:E50"/>
    <mergeCell ref="C70:Q70"/>
    <mergeCell ref="M94:M95"/>
    <mergeCell ref="E85:E89"/>
    <mergeCell ref="G85:G89"/>
    <mergeCell ref="E63:E64"/>
    <mergeCell ref="G143:G145"/>
    <mergeCell ref="G43:G44"/>
    <mergeCell ref="E43:E44"/>
    <mergeCell ref="M168:M169"/>
    <mergeCell ref="C159:Q159"/>
    <mergeCell ref="G96:G99"/>
    <mergeCell ref="E100:E105"/>
    <mergeCell ref="M126:M127"/>
    <mergeCell ref="G111:G113"/>
    <mergeCell ref="C151:C152"/>
    <mergeCell ref="E151:E152"/>
    <mergeCell ref="G151:G156"/>
    <mergeCell ref="M151:M152"/>
    <mergeCell ref="C153:C156"/>
    <mergeCell ref="D153:D156"/>
    <mergeCell ref="E153:E156"/>
    <mergeCell ref="M154:M155"/>
    <mergeCell ref="D144:D145"/>
    <mergeCell ref="M101:M102"/>
    <mergeCell ref="E106:E110"/>
    <mergeCell ref="G106:G107"/>
    <mergeCell ref="M107:M110"/>
    <mergeCell ref="G100:G101"/>
    <mergeCell ref="E131:E133"/>
    <mergeCell ref="G131:G133"/>
    <mergeCell ref="M146:M147"/>
    <mergeCell ref="E143:E145"/>
    <mergeCell ref="C48:C50"/>
    <mergeCell ref="A194:H194"/>
    <mergeCell ref="G146:G148"/>
    <mergeCell ref="N20:N22"/>
    <mergeCell ref="G20:G25"/>
    <mergeCell ref="E20:E22"/>
    <mergeCell ref="M9:M10"/>
    <mergeCell ref="F8:F10"/>
    <mergeCell ref="G8:G10"/>
    <mergeCell ref="H8:H10"/>
    <mergeCell ref="I8:I10"/>
    <mergeCell ref="A8:A10"/>
    <mergeCell ref="B8:B10"/>
    <mergeCell ref="C8:C10"/>
    <mergeCell ref="D8:D10"/>
    <mergeCell ref="E8:E10"/>
    <mergeCell ref="E18:E19"/>
    <mergeCell ref="G18:G19"/>
    <mergeCell ref="M18:M19"/>
    <mergeCell ref="A23:A25"/>
    <mergeCell ref="B23:B25"/>
    <mergeCell ref="C23:C25"/>
    <mergeCell ref="A151:A152"/>
    <mergeCell ref="B151:B152"/>
    <mergeCell ref="A174:J174"/>
    <mergeCell ref="A3:Q3"/>
    <mergeCell ref="A4:Q4"/>
    <mergeCell ref="A5:Q5"/>
    <mergeCell ref="A193:H193"/>
    <mergeCell ref="F36:F37"/>
    <mergeCell ref="M63:M64"/>
    <mergeCell ref="G63:G64"/>
    <mergeCell ref="E80:E81"/>
    <mergeCell ref="D80:D81"/>
    <mergeCell ref="G80:G81"/>
    <mergeCell ref="E36:E37"/>
    <mergeCell ref="D36:D37"/>
    <mergeCell ref="E53:E54"/>
    <mergeCell ref="G57:G59"/>
    <mergeCell ref="G60:G61"/>
    <mergeCell ref="C69:H69"/>
    <mergeCell ref="C46:H46"/>
    <mergeCell ref="M46:Q46"/>
    <mergeCell ref="C47:Q47"/>
    <mergeCell ref="M69:Q69"/>
    <mergeCell ref="E129:E130"/>
    <mergeCell ref="A48:A50"/>
    <mergeCell ref="B48:B50"/>
  </mergeCells>
  <phoneticPr fontId="20" type="noConversion"/>
  <printOptions horizontalCentered="1"/>
  <pageMargins left="0.78740157480314965" right="0.39370078740157483" top="0.39370078740157483" bottom="0.39370078740157483" header="0" footer="0"/>
  <pageSetup paperSize="9" scale="50" fitToHeight="0" orientation="portrait" r:id="rId1"/>
  <rowBreaks count="2" manualBreakCount="2">
    <brk id="69" max="16" man="1"/>
    <brk id="139" max="16" man="1"/>
  </rowBreaks>
  <ignoredErrors>
    <ignoredError sqref="I172:L172" formula="1"/>
    <ignoredError sqref="O75:Q75"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203"/>
  <sheetViews>
    <sheetView tabSelected="1" zoomScaleNormal="100" zoomScaleSheetLayoutView="100" workbookViewId="0">
      <selection activeCell="AB11" sqref="AB11"/>
    </sheetView>
  </sheetViews>
  <sheetFormatPr defaultColWidth="9.28515625" defaultRowHeight="12.75" x14ac:dyDescent="0.2"/>
  <cols>
    <col min="1" max="1" width="2.7109375" style="44" customWidth="1"/>
    <col min="2" max="2" width="3.28515625" style="44" customWidth="1"/>
    <col min="3" max="3" width="2.7109375" style="44" customWidth="1"/>
    <col min="4" max="4" width="32.28515625" style="44" customWidth="1"/>
    <col min="5" max="5" width="4.28515625" style="70" customWidth="1"/>
    <col min="6" max="6" width="9.28515625" style="44" customWidth="1"/>
    <col min="7" max="7" width="9.140625" style="44" customWidth="1"/>
    <col min="8" max="9" width="8.42578125" style="44" customWidth="1"/>
    <col min="10" max="10" width="35.7109375" style="44" customWidth="1"/>
    <col min="11" max="13" width="7.140625" style="44" customWidth="1"/>
    <col min="14" max="14" width="10.42578125" style="44" customWidth="1"/>
    <col min="15" max="18" width="0" style="44" hidden="1" customWidth="1"/>
    <col min="19" max="16384" width="9.28515625" style="44"/>
  </cols>
  <sheetData>
    <row r="1" spans="1:18" s="9" customFormat="1" ht="31.5" customHeight="1" x14ac:dyDescent="0.25">
      <c r="A1" s="38"/>
      <c r="B1" s="38"/>
      <c r="C1" s="38"/>
      <c r="D1" s="38"/>
      <c r="E1" s="75"/>
      <c r="F1" s="189"/>
      <c r="G1" s="971"/>
      <c r="H1" s="971"/>
      <c r="J1" s="1487" t="s">
        <v>249</v>
      </c>
      <c r="K1" s="1487"/>
      <c r="L1" s="1487"/>
      <c r="M1" s="1487"/>
    </row>
    <row r="2" spans="1:18" s="9" customFormat="1" ht="15.75" customHeight="1" x14ac:dyDescent="0.25">
      <c r="A2" s="38"/>
      <c r="B2" s="38"/>
      <c r="C2" s="38"/>
      <c r="D2" s="38"/>
      <c r="E2" s="75"/>
      <c r="F2" s="189"/>
      <c r="G2" s="971"/>
      <c r="H2" s="971"/>
      <c r="J2" s="1487" t="s">
        <v>218</v>
      </c>
      <c r="K2" s="1487"/>
      <c r="L2" s="1487"/>
      <c r="M2" s="1487"/>
    </row>
    <row r="3" spans="1:18" s="38" customFormat="1" ht="15" customHeight="1" x14ac:dyDescent="0.25">
      <c r="E3" s="75"/>
      <c r="F3" s="189"/>
      <c r="G3" s="403"/>
      <c r="H3" s="403"/>
      <c r="I3" s="403"/>
      <c r="J3" s="403"/>
      <c r="K3" s="403"/>
      <c r="L3" s="403"/>
      <c r="M3" s="403"/>
      <c r="N3" s="403"/>
      <c r="O3" s="403"/>
      <c r="P3" s="403"/>
    </row>
    <row r="4" spans="1:18" s="38" customFormat="1" ht="15" customHeight="1" x14ac:dyDescent="0.25">
      <c r="A4" s="1214" t="s">
        <v>217</v>
      </c>
      <c r="B4" s="1214"/>
      <c r="C4" s="1214"/>
      <c r="D4" s="1214"/>
      <c r="E4" s="1214"/>
      <c r="F4" s="1214"/>
      <c r="G4" s="1214"/>
      <c r="H4" s="1214"/>
      <c r="I4" s="1214"/>
      <c r="J4" s="1214"/>
      <c r="K4" s="1214"/>
      <c r="L4" s="1214"/>
      <c r="M4" s="1214"/>
      <c r="N4" s="903"/>
      <c r="O4" s="903"/>
      <c r="P4" s="903"/>
    </row>
    <row r="5" spans="1:18" s="1" customFormat="1" ht="15" customHeight="1" x14ac:dyDescent="0.25">
      <c r="A5" s="1215" t="s">
        <v>0</v>
      </c>
      <c r="B5" s="1215"/>
      <c r="C5" s="1215"/>
      <c r="D5" s="1215"/>
      <c r="E5" s="1215"/>
      <c r="F5" s="1215"/>
      <c r="G5" s="1215"/>
      <c r="H5" s="1215"/>
      <c r="I5" s="1215"/>
      <c r="J5" s="1215"/>
      <c r="K5" s="1215"/>
      <c r="L5" s="1215"/>
      <c r="M5" s="1215"/>
      <c r="N5" s="904"/>
      <c r="O5" s="904"/>
      <c r="P5" s="904"/>
    </row>
    <row r="6" spans="1:18" s="1" customFormat="1" ht="15" customHeight="1" x14ac:dyDescent="0.25">
      <c r="A6" s="1216" t="s">
        <v>1</v>
      </c>
      <c r="B6" s="1216"/>
      <c r="C6" s="1216"/>
      <c r="D6" s="1216"/>
      <c r="E6" s="1216"/>
      <c r="F6" s="1216"/>
      <c r="G6" s="1216"/>
      <c r="H6" s="1216"/>
      <c r="I6" s="1216"/>
      <c r="J6" s="1216"/>
      <c r="K6" s="1216"/>
      <c r="L6" s="1216"/>
      <c r="M6" s="1216"/>
      <c r="N6" s="905"/>
      <c r="O6" s="905"/>
      <c r="P6" s="905"/>
    </row>
    <row r="7" spans="1:18" s="40" customFormat="1" ht="13.5" customHeight="1" x14ac:dyDescent="0.25">
      <c r="A7" s="1"/>
      <c r="B7" s="1"/>
      <c r="C7" s="1"/>
      <c r="D7" s="1"/>
      <c r="E7" s="32"/>
      <c r="F7" s="32"/>
      <c r="G7" s="32"/>
      <c r="H7" s="32"/>
      <c r="I7" s="32"/>
      <c r="K7" s="37"/>
      <c r="L7" s="37"/>
      <c r="M7" s="37"/>
    </row>
    <row r="8" spans="1:18" s="40" customFormat="1" ht="14.65" customHeight="1" thickBot="1" x14ac:dyDescent="0.3">
      <c r="A8" s="1"/>
      <c r="B8" s="1"/>
      <c r="C8" s="1"/>
      <c r="D8" s="1"/>
      <c r="E8" s="32"/>
      <c r="F8" s="32"/>
      <c r="G8" s="32"/>
      <c r="H8" s="32"/>
      <c r="I8" s="32"/>
      <c r="J8" s="1373" t="s">
        <v>107</v>
      </c>
      <c r="K8" s="1373"/>
      <c r="L8" s="1373"/>
      <c r="M8" s="1373"/>
    </row>
    <row r="9" spans="1:18" s="40" customFormat="1" ht="23.25" customHeight="1" thickBot="1" x14ac:dyDescent="0.3">
      <c r="A9" s="1285" t="s">
        <v>2</v>
      </c>
      <c r="B9" s="1287" t="s">
        <v>3</v>
      </c>
      <c r="C9" s="1287" t="s">
        <v>4</v>
      </c>
      <c r="D9" s="1289" t="s">
        <v>6</v>
      </c>
      <c r="E9" s="1273" t="s">
        <v>115</v>
      </c>
      <c r="F9" s="1279" t="s">
        <v>7</v>
      </c>
      <c r="G9" s="1350" t="s">
        <v>166</v>
      </c>
      <c r="H9" s="1353" t="s">
        <v>117</v>
      </c>
      <c r="I9" s="1356" t="s">
        <v>167</v>
      </c>
      <c r="J9" s="1378" t="s">
        <v>108</v>
      </c>
      <c r="K9" s="1379"/>
      <c r="L9" s="1379"/>
      <c r="M9" s="1380"/>
    </row>
    <row r="10" spans="1:18" s="40" customFormat="1" ht="18.75" customHeight="1" x14ac:dyDescent="0.25">
      <c r="A10" s="1286"/>
      <c r="B10" s="1288"/>
      <c r="C10" s="1288"/>
      <c r="D10" s="1290"/>
      <c r="E10" s="1274"/>
      <c r="F10" s="1280"/>
      <c r="G10" s="1351"/>
      <c r="H10" s="1354"/>
      <c r="I10" s="1357"/>
      <c r="J10" s="1271" t="s">
        <v>6</v>
      </c>
      <c r="K10" s="1403" t="s">
        <v>163</v>
      </c>
      <c r="L10" s="1404"/>
      <c r="M10" s="1405"/>
    </row>
    <row r="11" spans="1:18" s="40" customFormat="1" ht="89.25" customHeight="1" thickBot="1" x14ac:dyDescent="0.3">
      <c r="A11" s="1286"/>
      <c r="B11" s="1288"/>
      <c r="C11" s="1288"/>
      <c r="D11" s="1290"/>
      <c r="E11" s="1275"/>
      <c r="F11" s="1281"/>
      <c r="G11" s="1352"/>
      <c r="H11" s="1355"/>
      <c r="I11" s="1358"/>
      <c r="J11" s="1272"/>
      <c r="K11" s="190" t="s">
        <v>118</v>
      </c>
      <c r="L11" s="419" t="s">
        <v>119</v>
      </c>
      <c r="M11" s="392" t="s">
        <v>168</v>
      </c>
    </row>
    <row r="12" spans="1:18" s="3" customFormat="1" ht="15" customHeight="1" thickBot="1" x14ac:dyDescent="0.25">
      <c r="A12" s="1444" t="s">
        <v>8</v>
      </c>
      <c r="B12" s="1445"/>
      <c r="C12" s="1445"/>
      <c r="D12" s="1445"/>
      <c r="E12" s="1445"/>
      <c r="F12" s="1445"/>
      <c r="G12" s="1445"/>
      <c r="H12" s="1445"/>
      <c r="I12" s="1445"/>
      <c r="J12" s="1445"/>
      <c r="K12" s="1445"/>
      <c r="L12" s="1445"/>
      <c r="M12" s="1446"/>
    </row>
    <row r="13" spans="1:18" s="3" customFormat="1" ht="15" customHeight="1" x14ac:dyDescent="0.2">
      <c r="A13" s="1447" t="str">
        <f>'[1]5 programa MVP'!$A$15</f>
        <v>05 Aplinkos apsaugos programa</v>
      </c>
      <c r="B13" s="1448"/>
      <c r="C13" s="1448"/>
      <c r="D13" s="1448"/>
      <c r="E13" s="1448"/>
      <c r="F13" s="1448"/>
      <c r="G13" s="1448"/>
      <c r="H13" s="1448"/>
      <c r="I13" s="1448"/>
      <c r="J13" s="1448"/>
      <c r="K13" s="1448"/>
      <c r="L13" s="1448"/>
      <c r="M13" s="1449"/>
    </row>
    <row r="14" spans="1:18" s="40" customFormat="1" ht="15" customHeight="1" x14ac:dyDescent="0.25">
      <c r="A14" s="407" t="s">
        <v>9</v>
      </c>
      <c r="B14" s="1450" t="s">
        <v>10</v>
      </c>
      <c r="C14" s="1451"/>
      <c r="D14" s="1451"/>
      <c r="E14" s="1451"/>
      <c r="F14" s="1451"/>
      <c r="G14" s="1451"/>
      <c r="H14" s="1451"/>
      <c r="I14" s="1451"/>
      <c r="J14" s="1451"/>
      <c r="K14" s="1451"/>
      <c r="L14" s="1451"/>
      <c r="M14" s="1452"/>
      <c r="N14" s="393"/>
    </row>
    <row r="15" spans="1:18" s="40" customFormat="1" ht="15" customHeight="1" thickBot="1" x14ac:dyDescent="0.3">
      <c r="A15" s="203" t="s">
        <v>9</v>
      </c>
      <c r="B15" s="559" t="s">
        <v>9</v>
      </c>
      <c r="C15" s="1453" t="s">
        <v>11</v>
      </c>
      <c r="D15" s="1453"/>
      <c r="E15" s="1453"/>
      <c r="F15" s="1453"/>
      <c r="G15" s="1453"/>
      <c r="H15" s="1453"/>
      <c r="I15" s="1453"/>
      <c r="J15" s="1453"/>
      <c r="K15" s="1453"/>
      <c r="L15" s="1453"/>
      <c r="M15" s="1454"/>
    </row>
    <row r="16" spans="1:18" s="40" customFormat="1" ht="15.75" customHeight="1" x14ac:dyDescent="0.25">
      <c r="A16" s="1253" t="s">
        <v>9</v>
      </c>
      <c r="B16" s="1374" t="s">
        <v>9</v>
      </c>
      <c r="C16" s="1294" t="s">
        <v>9</v>
      </c>
      <c r="D16" s="1473" t="s">
        <v>12</v>
      </c>
      <c r="E16" s="353"/>
      <c r="F16" s="992" t="s">
        <v>15</v>
      </c>
      <c r="G16" s="999">
        <v>5000</v>
      </c>
      <c r="H16" s="88">
        <v>5000</v>
      </c>
      <c r="I16" s="109">
        <v>5000</v>
      </c>
      <c r="J16" s="994"/>
      <c r="K16" s="995"/>
      <c r="L16" s="997"/>
      <c r="M16" s="998"/>
      <c r="O16" s="1204" t="s">
        <v>219</v>
      </c>
      <c r="P16" s="1205">
        <f>+G23</f>
        <v>5000</v>
      </c>
      <c r="Q16" s="1205">
        <f t="shared" ref="Q16:R16" si="0">+H23</f>
        <v>5000</v>
      </c>
      <c r="R16" s="1205">
        <f t="shared" si="0"/>
        <v>5000</v>
      </c>
    </row>
    <row r="17" spans="1:18" s="40" customFormat="1" ht="15.75" customHeight="1" x14ac:dyDescent="0.25">
      <c r="A17" s="1253"/>
      <c r="B17" s="1293"/>
      <c r="C17" s="1294"/>
      <c r="D17" s="1474"/>
      <c r="E17" s="353"/>
      <c r="F17" s="631" t="s">
        <v>21</v>
      </c>
      <c r="G17" s="868">
        <v>141.6</v>
      </c>
      <c r="H17" s="112">
        <v>129.1</v>
      </c>
      <c r="I17" s="305">
        <v>129.1</v>
      </c>
      <c r="J17" s="660"/>
      <c r="K17" s="996"/>
      <c r="L17" s="990"/>
      <c r="M17" s="991"/>
      <c r="O17" s="1204" t="s">
        <v>220</v>
      </c>
      <c r="P17" s="1205">
        <f>+G27+G31+G42</f>
        <v>141.6</v>
      </c>
      <c r="Q17" s="1205">
        <f t="shared" ref="Q17:R17" si="1">+H27+H31+H42</f>
        <v>129.1</v>
      </c>
      <c r="R17" s="1205">
        <f t="shared" si="1"/>
        <v>129.1</v>
      </c>
    </row>
    <row r="18" spans="1:18" s="40" customFormat="1" ht="15.75" customHeight="1" x14ac:dyDescent="0.25">
      <c r="A18" s="1253"/>
      <c r="B18" s="1293"/>
      <c r="C18" s="1294"/>
      <c r="D18" s="1474"/>
      <c r="E18" s="353"/>
      <c r="F18" s="401" t="s">
        <v>42</v>
      </c>
      <c r="G18" s="91">
        <v>8.4</v>
      </c>
      <c r="H18" s="90"/>
      <c r="I18" s="302"/>
      <c r="J18" s="660"/>
      <c r="K18" s="989"/>
      <c r="L18" s="990"/>
      <c r="M18" s="991"/>
      <c r="O18" s="1204" t="s">
        <v>221</v>
      </c>
      <c r="P18" s="1205">
        <f>+G29+G39</f>
        <v>8.4</v>
      </c>
      <c r="Q18" s="1205">
        <f t="shared" ref="Q18:R18" si="2">+H29+H39</f>
        <v>0</v>
      </c>
      <c r="R18" s="1205">
        <f t="shared" si="2"/>
        <v>0</v>
      </c>
    </row>
    <row r="19" spans="1:18" s="40" customFormat="1" ht="15.75" customHeight="1" x14ac:dyDescent="0.25">
      <c r="A19" s="1253"/>
      <c r="B19" s="1293"/>
      <c r="C19" s="1294"/>
      <c r="D19" s="1474"/>
      <c r="E19" s="353"/>
      <c r="F19" s="401" t="s">
        <v>16</v>
      </c>
      <c r="G19" s="741">
        <v>1000.4</v>
      </c>
      <c r="H19" s="90">
        <v>397.1</v>
      </c>
      <c r="I19" s="733">
        <v>240.3</v>
      </c>
      <c r="J19" s="660"/>
      <c r="K19" s="989"/>
      <c r="L19" s="990"/>
      <c r="M19" s="991"/>
      <c r="O19" s="1204" t="s">
        <v>222</v>
      </c>
      <c r="P19" s="1205">
        <f>+G24+G25+G32+G33+G34+G37+G43+G44+G49</f>
        <v>1000.4</v>
      </c>
      <c r="Q19" s="1205">
        <f t="shared" ref="Q19:R19" si="3">+H24+H25+H32+H33+H34+H37+H43+H44+H49</f>
        <v>397.09999999999997</v>
      </c>
      <c r="R19" s="1205">
        <f t="shared" si="3"/>
        <v>240.29999999999998</v>
      </c>
    </row>
    <row r="20" spans="1:18" s="40" customFormat="1" ht="15.75" customHeight="1" x14ac:dyDescent="0.25">
      <c r="A20" s="1253"/>
      <c r="B20" s="1293"/>
      <c r="C20" s="1294"/>
      <c r="D20" s="1474"/>
      <c r="E20" s="353"/>
      <c r="F20" s="87" t="s">
        <v>25</v>
      </c>
      <c r="G20" s="741">
        <v>139.6</v>
      </c>
      <c r="H20" s="88"/>
      <c r="I20" s="302"/>
      <c r="J20" s="660"/>
      <c r="K20" s="989"/>
      <c r="L20" s="990"/>
      <c r="M20" s="991"/>
      <c r="O20" s="1204" t="s">
        <v>223</v>
      </c>
      <c r="P20" s="1205">
        <f>+G28</f>
        <v>139.6</v>
      </c>
      <c r="Q20" s="1205">
        <f t="shared" ref="Q20:R20" si="4">+H28</f>
        <v>0</v>
      </c>
      <c r="R20" s="1205">
        <f t="shared" si="4"/>
        <v>0</v>
      </c>
    </row>
    <row r="21" spans="1:18" s="40" customFormat="1" ht="15.75" customHeight="1" x14ac:dyDescent="0.25">
      <c r="A21" s="1253"/>
      <c r="B21" s="1293"/>
      <c r="C21" s="1294"/>
      <c r="D21" s="1474"/>
      <c r="E21" s="353"/>
      <c r="F21" s="401" t="s">
        <v>86</v>
      </c>
      <c r="G21" s="741">
        <v>1.9</v>
      </c>
      <c r="H21" s="112"/>
      <c r="I21" s="302"/>
      <c r="J21" s="660"/>
      <c r="K21" s="989"/>
      <c r="L21" s="990"/>
      <c r="M21" s="991"/>
      <c r="O21" s="1204" t="s">
        <v>224</v>
      </c>
      <c r="P21" s="1205">
        <f>+G30</f>
        <v>1.9</v>
      </c>
      <c r="Q21" s="1205">
        <f t="shared" ref="Q21:R21" si="5">+H30</f>
        <v>0</v>
      </c>
      <c r="R21" s="1205">
        <f t="shared" si="5"/>
        <v>0</v>
      </c>
    </row>
    <row r="22" spans="1:18" s="40" customFormat="1" ht="15.75" customHeight="1" x14ac:dyDescent="0.25">
      <c r="A22" s="1253"/>
      <c r="B22" s="1293"/>
      <c r="C22" s="1294"/>
      <c r="D22" s="1475"/>
      <c r="E22" s="353"/>
      <c r="F22" s="86" t="s">
        <v>188</v>
      </c>
      <c r="G22" s="300"/>
      <c r="H22" s="301">
        <v>85</v>
      </c>
      <c r="I22" s="733">
        <v>532.70000000000005</v>
      </c>
      <c r="J22" s="660"/>
      <c r="K22" s="989"/>
      <c r="L22" s="990"/>
      <c r="M22" s="993"/>
      <c r="O22" s="1204" t="s">
        <v>188</v>
      </c>
      <c r="P22" s="1205">
        <f>+G45</f>
        <v>0</v>
      </c>
      <c r="Q22" s="1205">
        <f t="shared" ref="Q22:R22" si="6">+H45</f>
        <v>85</v>
      </c>
      <c r="R22" s="1205">
        <f t="shared" si="6"/>
        <v>532.70000000000005</v>
      </c>
    </row>
    <row r="23" spans="1:18" s="40" customFormat="1" ht="15.6" customHeight="1" x14ac:dyDescent="0.25">
      <c r="A23" s="1253"/>
      <c r="B23" s="1293"/>
      <c r="C23" s="1294"/>
      <c r="D23" s="1343" t="s">
        <v>14</v>
      </c>
      <c r="E23" s="932" t="s">
        <v>130</v>
      </c>
      <c r="F23" s="1001" t="s">
        <v>225</v>
      </c>
      <c r="G23" s="1002">
        <v>5000</v>
      </c>
      <c r="H23" s="1003">
        <v>5000</v>
      </c>
      <c r="I23" s="1004">
        <v>5000</v>
      </c>
      <c r="J23" s="1222" t="s">
        <v>58</v>
      </c>
      <c r="K23" s="677">
        <v>57.4</v>
      </c>
      <c r="L23" s="678">
        <v>57.4</v>
      </c>
      <c r="M23" s="679">
        <v>57.4</v>
      </c>
      <c r="O23" s="1204"/>
      <c r="P23" s="1205">
        <f>+P16+P17+P18+P19+P20+P22+P21</f>
        <v>6291.9</v>
      </c>
      <c r="Q23" s="1205">
        <f t="shared" ref="Q23:R23" si="7">+Q16+Q17+Q18+Q19+Q20+Q22+Q21</f>
        <v>5611.2000000000007</v>
      </c>
      <c r="R23" s="1205">
        <f t="shared" si="7"/>
        <v>5902.1</v>
      </c>
    </row>
    <row r="24" spans="1:18" s="40" customFormat="1" ht="15.6" customHeight="1" x14ac:dyDescent="0.25">
      <c r="A24" s="1253"/>
      <c r="B24" s="1293"/>
      <c r="C24" s="1294"/>
      <c r="D24" s="1455"/>
      <c r="E24" s="933"/>
      <c r="F24" s="1005" t="s">
        <v>226</v>
      </c>
      <c r="G24" s="1006">
        <v>272.2</v>
      </c>
      <c r="H24" s="1007">
        <v>272.2</v>
      </c>
      <c r="I24" s="1008">
        <v>27.2</v>
      </c>
      <c r="J24" s="1223"/>
      <c r="K24" s="683"/>
      <c r="L24" s="684"/>
      <c r="M24" s="685"/>
      <c r="O24" s="1204"/>
      <c r="P24" s="1205">
        <f>+P23-G51</f>
        <v>0</v>
      </c>
      <c r="Q24" s="1205">
        <f t="shared" ref="Q24:R24" si="8">+Q23-H51</f>
        <v>0</v>
      </c>
      <c r="R24" s="1205">
        <f t="shared" si="8"/>
        <v>0</v>
      </c>
    </row>
    <row r="25" spans="1:18" s="40" customFormat="1" ht="15.6" customHeight="1" x14ac:dyDescent="0.25">
      <c r="A25" s="82"/>
      <c r="B25" s="83"/>
      <c r="C25" s="84"/>
      <c r="D25" s="1291" t="s">
        <v>17</v>
      </c>
      <c r="E25" s="353" t="s">
        <v>130</v>
      </c>
      <c r="F25" s="1009" t="s">
        <v>226</v>
      </c>
      <c r="G25" s="1010">
        <v>87.6</v>
      </c>
      <c r="H25" s="1011">
        <v>88</v>
      </c>
      <c r="I25" s="1012">
        <v>88</v>
      </c>
      <c r="J25" s="1222" t="s">
        <v>58</v>
      </c>
      <c r="K25" s="648">
        <v>1.3</v>
      </c>
      <c r="L25" s="409">
        <v>1.3</v>
      </c>
      <c r="M25" s="347">
        <v>1.3</v>
      </c>
    </row>
    <row r="26" spans="1:18" s="40" customFormat="1" ht="15.6" customHeight="1" x14ac:dyDescent="0.25">
      <c r="A26" s="82"/>
      <c r="B26" s="83"/>
      <c r="C26" s="84"/>
      <c r="D26" s="1291"/>
      <c r="E26" s="950"/>
      <c r="F26" s="1013"/>
      <c r="G26" s="1014"/>
      <c r="H26" s="1015"/>
      <c r="I26" s="1016"/>
      <c r="J26" s="1223"/>
      <c r="K26" s="647"/>
      <c r="L26" s="195"/>
      <c r="M26" s="159"/>
    </row>
    <row r="27" spans="1:18" s="40" customFormat="1" ht="19.5" customHeight="1" x14ac:dyDescent="0.25">
      <c r="A27" s="82"/>
      <c r="B27" s="83"/>
      <c r="C27" s="85"/>
      <c r="D27" s="1232" t="s">
        <v>20</v>
      </c>
      <c r="E27" s="188" t="s">
        <v>130</v>
      </c>
      <c r="F27" s="1017" t="s">
        <v>227</v>
      </c>
      <c r="G27" s="1010">
        <v>77.5</v>
      </c>
      <c r="H27" s="1011">
        <v>93</v>
      </c>
      <c r="I27" s="1018">
        <v>93</v>
      </c>
      <c r="J27" s="1222" t="s">
        <v>74</v>
      </c>
      <c r="K27" s="908">
        <v>2023</v>
      </c>
      <c r="L27" s="1461">
        <v>670</v>
      </c>
      <c r="M27" s="1437">
        <v>670</v>
      </c>
    </row>
    <row r="28" spans="1:18" s="40" customFormat="1" ht="19.5" customHeight="1" x14ac:dyDescent="0.25">
      <c r="A28" s="82"/>
      <c r="B28" s="83"/>
      <c r="C28" s="85"/>
      <c r="D28" s="1269"/>
      <c r="E28" s="353"/>
      <c r="F28" s="1019" t="s">
        <v>228</v>
      </c>
      <c r="G28" s="1020">
        <v>139.6</v>
      </c>
      <c r="H28" s="1021"/>
      <c r="I28" s="1016"/>
      <c r="J28" s="1457"/>
      <c r="K28" s="907"/>
      <c r="L28" s="1462"/>
      <c r="M28" s="1438"/>
    </row>
    <row r="29" spans="1:18" s="40" customFormat="1" ht="18.600000000000001" customHeight="1" x14ac:dyDescent="0.25">
      <c r="A29" s="1253"/>
      <c r="B29" s="1293"/>
      <c r="C29" s="1294"/>
      <c r="D29" s="1459" t="s">
        <v>22</v>
      </c>
      <c r="E29" s="1464"/>
      <c r="F29" s="1022" t="s">
        <v>229</v>
      </c>
      <c r="G29" s="1023">
        <v>4.5</v>
      </c>
      <c r="H29" s="1021"/>
      <c r="I29" s="1024"/>
      <c r="J29" s="787" t="s">
        <v>23</v>
      </c>
      <c r="K29" s="802">
        <v>258</v>
      </c>
      <c r="L29" s="368">
        <v>100</v>
      </c>
      <c r="M29" s="155">
        <v>100</v>
      </c>
    </row>
    <row r="30" spans="1:18" s="40" customFormat="1" ht="15.75" customHeight="1" x14ac:dyDescent="0.25">
      <c r="A30" s="1253"/>
      <c r="B30" s="1293"/>
      <c r="C30" s="1294"/>
      <c r="D30" s="1460"/>
      <c r="E30" s="1464"/>
      <c r="F30" s="1022" t="s">
        <v>230</v>
      </c>
      <c r="G30" s="1023">
        <v>1.9</v>
      </c>
      <c r="H30" s="1021"/>
      <c r="I30" s="1025"/>
      <c r="J30" s="914"/>
      <c r="K30" s="650"/>
      <c r="L30" s="196"/>
      <c r="M30" s="915"/>
    </row>
    <row r="31" spans="1:18" s="40" customFormat="1" ht="16.149999999999999" customHeight="1" x14ac:dyDescent="0.25">
      <c r="A31" s="1253"/>
      <c r="B31" s="1293"/>
      <c r="C31" s="1294"/>
      <c r="D31" s="53" t="s">
        <v>24</v>
      </c>
      <c r="E31" s="1464"/>
      <c r="F31" s="1026" t="s">
        <v>227</v>
      </c>
      <c r="G31" s="1023">
        <v>36.1</v>
      </c>
      <c r="H31" s="1021">
        <v>36.1</v>
      </c>
      <c r="I31" s="1025">
        <v>36.1</v>
      </c>
      <c r="J31" s="628" t="s">
        <v>75</v>
      </c>
      <c r="K31" s="821">
        <v>4</v>
      </c>
      <c r="L31" s="822">
        <v>4</v>
      </c>
      <c r="M31" s="823">
        <v>4</v>
      </c>
    </row>
    <row r="32" spans="1:18" s="40" customFormat="1" ht="27.75" customHeight="1" x14ac:dyDescent="0.25">
      <c r="A32" s="1253"/>
      <c r="B32" s="1293"/>
      <c r="C32" s="1294"/>
      <c r="D32" s="1232" t="s">
        <v>27</v>
      </c>
      <c r="E32" s="188" t="s">
        <v>130</v>
      </c>
      <c r="F32" s="1027" t="s">
        <v>226</v>
      </c>
      <c r="G32" s="1010">
        <v>30</v>
      </c>
      <c r="H32" s="1003">
        <v>21.9</v>
      </c>
      <c r="I32" s="1028">
        <v>31</v>
      </c>
      <c r="J32" s="695" t="s">
        <v>76</v>
      </c>
      <c r="K32" s="696">
        <v>6</v>
      </c>
      <c r="L32" s="240">
        <v>5</v>
      </c>
      <c r="M32" s="310">
        <v>6</v>
      </c>
    </row>
    <row r="33" spans="1:13" s="40" customFormat="1" ht="28.15" customHeight="1" x14ac:dyDescent="0.25">
      <c r="A33" s="1253"/>
      <c r="B33" s="1293"/>
      <c r="C33" s="1294"/>
      <c r="D33" s="1233"/>
      <c r="E33" s="933"/>
      <c r="F33" s="1029" t="s">
        <v>226</v>
      </c>
      <c r="G33" s="1006">
        <v>7</v>
      </c>
      <c r="H33" s="1030"/>
      <c r="I33" s="1031"/>
      <c r="J33" s="657" t="s">
        <v>73</v>
      </c>
      <c r="K33" s="671">
        <v>40</v>
      </c>
      <c r="L33" s="197"/>
      <c r="M33" s="156"/>
    </row>
    <row r="34" spans="1:13" s="40" customFormat="1" ht="18" customHeight="1" x14ac:dyDescent="0.25">
      <c r="A34" s="1253"/>
      <c r="B34" s="1293"/>
      <c r="C34" s="1294"/>
      <c r="D34" s="1343" t="s">
        <v>71</v>
      </c>
      <c r="E34" s="356" t="s">
        <v>88</v>
      </c>
      <c r="F34" s="1009" t="s">
        <v>226</v>
      </c>
      <c r="G34" s="1010">
        <v>495</v>
      </c>
      <c r="H34" s="1011"/>
      <c r="I34" s="1032"/>
      <c r="J34" s="628" t="s">
        <v>190</v>
      </c>
      <c r="K34" s="802">
        <v>40</v>
      </c>
      <c r="L34" s="232"/>
      <c r="M34" s="808"/>
    </row>
    <row r="35" spans="1:13" s="40" customFormat="1" ht="18" customHeight="1" x14ac:dyDescent="0.25">
      <c r="A35" s="1253"/>
      <c r="B35" s="1293"/>
      <c r="C35" s="1294"/>
      <c r="D35" s="1344"/>
      <c r="E35" s="765" t="s">
        <v>130</v>
      </c>
      <c r="F35" s="1033"/>
      <c r="G35" s="1034"/>
      <c r="H35" s="1015"/>
      <c r="I35" s="1016"/>
      <c r="J35" s="106"/>
      <c r="K35" s="487"/>
      <c r="L35" s="196"/>
      <c r="M35" s="977"/>
    </row>
    <row r="36" spans="1:13" s="40" customFormat="1" ht="18" customHeight="1" x14ac:dyDescent="0.25">
      <c r="A36" s="1253"/>
      <c r="B36" s="1293"/>
      <c r="C36" s="1294"/>
      <c r="D36" s="1347"/>
      <c r="E36" s="354" t="s">
        <v>29</v>
      </c>
      <c r="F36" s="1013"/>
      <c r="G36" s="1035"/>
      <c r="H36" s="1036"/>
      <c r="I36" s="1037"/>
      <c r="J36" s="659"/>
      <c r="K36" s="193"/>
      <c r="L36" s="898"/>
      <c r="M36" s="899"/>
    </row>
    <row r="37" spans="1:13" s="40" customFormat="1" ht="20.65" customHeight="1" x14ac:dyDescent="0.25">
      <c r="A37" s="1253"/>
      <c r="B37" s="1293"/>
      <c r="C37" s="1294"/>
      <c r="D37" s="1344" t="s">
        <v>93</v>
      </c>
      <c r="E37" s="353" t="s">
        <v>130</v>
      </c>
      <c r="F37" s="1476" t="s">
        <v>226</v>
      </c>
      <c r="G37" s="1014">
        <v>9.6999999999999993</v>
      </c>
      <c r="H37" s="1015"/>
      <c r="I37" s="1016"/>
      <c r="J37" s="660" t="s">
        <v>92</v>
      </c>
      <c r="K37" s="283">
        <v>1</v>
      </c>
      <c r="L37" s="137"/>
      <c r="M37" s="157"/>
    </row>
    <row r="38" spans="1:13" s="40" customFormat="1" ht="20.65" customHeight="1" x14ac:dyDescent="0.25">
      <c r="A38" s="1253"/>
      <c r="B38" s="1293"/>
      <c r="C38" s="1294"/>
      <c r="D38" s="1347"/>
      <c r="E38" s="950"/>
      <c r="F38" s="1477"/>
      <c r="G38" s="1038"/>
      <c r="H38" s="1036"/>
      <c r="I38" s="1031"/>
      <c r="J38" s="659"/>
      <c r="K38" s="204"/>
      <c r="L38" s="198"/>
      <c r="M38" s="158"/>
    </row>
    <row r="39" spans="1:13" s="40" customFormat="1" ht="20.65" customHeight="1" x14ac:dyDescent="0.25">
      <c r="A39" s="916"/>
      <c r="B39" s="917"/>
      <c r="C39" s="114"/>
      <c r="D39" s="1232" t="s">
        <v>148</v>
      </c>
      <c r="E39" s="932" t="s">
        <v>130</v>
      </c>
      <c r="F39" s="1029" t="s">
        <v>229</v>
      </c>
      <c r="G39" s="1010">
        <v>3.9</v>
      </c>
      <c r="H39" s="1015"/>
      <c r="I39" s="1012"/>
      <c r="J39" s="687" t="s">
        <v>149</v>
      </c>
      <c r="K39" s="910">
        <v>26</v>
      </c>
      <c r="L39" s="418"/>
      <c r="M39" s="391"/>
    </row>
    <row r="40" spans="1:13" s="40" customFormat="1" ht="20.65" customHeight="1" x14ac:dyDescent="0.25">
      <c r="A40" s="916"/>
      <c r="B40" s="917"/>
      <c r="C40" s="114"/>
      <c r="D40" s="1269"/>
      <c r="E40" s="950"/>
      <c r="F40" s="1039"/>
      <c r="G40" s="1040"/>
      <c r="H40" s="1041"/>
      <c r="I40" s="1042"/>
      <c r="J40" s="944"/>
      <c r="K40" s="650"/>
      <c r="L40" s="196"/>
      <c r="M40" s="154"/>
    </row>
    <row r="41" spans="1:13" s="40" customFormat="1" ht="27" customHeight="1" x14ac:dyDescent="0.25">
      <c r="A41" s="916"/>
      <c r="B41" s="917"/>
      <c r="C41" s="114"/>
      <c r="D41" s="1233"/>
      <c r="E41" s="950"/>
      <c r="F41" s="1039"/>
      <c r="G41" s="1043"/>
      <c r="H41" s="1044"/>
      <c r="I41" s="1045"/>
      <c r="J41" s="944"/>
      <c r="K41" s="650"/>
      <c r="L41" s="196"/>
      <c r="M41" s="154"/>
    </row>
    <row r="42" spans="1:13" s="40" customFormat="1" ht="16.5" customHeight="1" x14ac:dyDescent="0.25">
      <c r="A42" s="916"/>
      <c r="B42" s="917"/>
      <c r="C42" s="114"/>
      <c r="D42" s="1232" t="s">
        <v>172</v>
      </c>
      <c r="E42" s="1220" t="s">
        <v>130</v>
      </c>
      <c r="F42" s="1046" t="s">
        <v>227</v>
      </c>
      <c r="G42" s="1047">
        <v>28</v>
      </c>
      <c r="H42" s="1048"/>
      <c r="I42" s="1048"/>
      <c r="J42" s="719" t="s">
        <v>178</v>
      </c>
      <c r="K42" s="727">
        <v>80</v>
      </c>
      <c r="L42" s="232"/>
      <c r="M42" s="729"/>
    </row>
    <row r="43" spans="1:13" s="40" customFormat="1" ht="16.5" customHeight="1" x14ac:dyDescent="0.25">
      <c r="A43" s="916"/>
      <c r="B43" s="917"/>
      <c r="C43" s="114"/>
      <c r="D43" s="1233"/>
      <c r="E43" s="1221"/>
      <c r="F43" s="1013" t="s">
        <v>226</v>
      </c>
      <c r="G43" s="1049">
        <f>33.4+28.2</f>
        <v>61.599999999999994</v>
      </c>
      <c r="H43" s="1050"/>
      <c r="I43" s="1051"/>
      <c r="J43" s="726" t="s">
        <v>175</v>
      </c>
      <c r="K43" s="204">
        <f>200+21</f>
        <v>221</v>
      </c>
      <c r="L43" s="728"/>
      <c r="M43" s="154"/>
    </row>
    <row r="44" spans="1:13" s="40" customFormat="1" ht="27" customHeight="1" x14ac:dyDescent="0.25">
      <c r="A44" s="916"/>
      <c r="B44" s="917"/>
      <c r="C44" s="114"/>
      <c r="D44" s="1232" t="s">
        <v>197</v>
      </c>
      <c r="E44" s="356" t="s">
        <v>88</v>
      </c>
      <c r="F44" s="1033" t="s">
        <v>226</v>
      </c>
      <c r="G44" s="1047">
        <v>25</v>
      </c>
      <c r="H44" s="1011">
        <v>15</v>
      </c>
      <c r="I44" s="1018">
        <v>94.1</v>
      </c>
      <c r="J44" s="934" t="s">
        <v>198</v>
      </c>
      <c r="K44" s="727">
        <v>1</v>
      </c>
      <c r="L44" s="232"/>
      <c r="M44" s="729"/>
    </row>
    <row r="45" spans="1:13" s="40" customFormat="1" ht="16.5" customHeight="1" x14ac:dyDescent="0.25">
      <c r="A45" s="916"/>
      <c r="B45" s="917"/>
      <c r="C45" s="114"/>
      <c r="D45" s="1269"/>
      <c r="E45" s="353" t="s">
        <v>29</v>
      </c>
      <c r="F45" s="1052" t="s">
        <v>231</v>
      </c>
      <c r="G45" s="1053"/>
      <c r="H45" s="1054">
        <v>85</v>
      </c>
      <c r="I45" s="1055">
        <v>532.70000000000005</v>
      </c>
      <c r="J45" s="824" t="s">
        <v>212</v>
      </c>
      <c r="K45" s="191">
        <v>1</v>
      </c>
      <c r="L45" s="825"/>
      <c r="M45" s="826"/>
    </row>
    <row r="46" spans="1:13" s="40" customFormat="1" ht="16.5" customHeight="1" x14ac:dyDescent="0.25">
      <c r="A46" s="916"/>
      <c r="B46" s="917"/>
      <c r="C46" s="114"/>
      <c r="D46" s="1269"/>
      <c r="E46" s="353" t="s">
        <v>132</v>
      </c>
      <c r="F46" s="1033"/>
      <c r="G46" s="1053"/>
      <c r="H46" s="1045"/>
      <c r="I46" s="1045"/>
      <c r="J46" s="824" t="s">
        <v>98</v>
      </c>
      <c r="K46" s="827"/>
      <c r="L46" s="196">
        <v>1</v>
      </c>
      <c r="M46" s="154"/>
    </row>
    <row r="47" spans="1:13" s="40" customFormat="1" ht="16.5" customHeight="1" x14ac:dyDescent="0.25">
      <c r="A47" s="916"/>
      <c r="B47" s="917"/>
      <c r="C47" s="114"/>
      <c r="D47" s="1269"/>
      <c r="E47" s="950"/>
      <c r="F47" s="1033"/>
      <c r="G47" s="1053"/>
      <c r="H47" s="1045"/>
      <c r="I47" s="1045"/>
      <c r="J47" s="824" t="s">
        <v>126</v>
      </c>
      <c r="K47" s="827"/>
      <c r="L47" s="368">
        <v>1</v>
      </c>
      <c r="M47" s="826"/>
    </row>
    <row r="48" spans="1:13" s="40" customFormat="1" ht="16.5" customHeight="1" x14ac:dyDescent="0.25">
      <c r="A48" s="916"/>
      <c r="B48" s="917"/>
      <c r="C48" s="114"/>
      <c r="D48" s="1233"/>
      <c r="E48" s="749"/>
      <c r="F48" s="1033"/>
      <c r="G48" s="1035"/>
      <c r="H48" s="1045"/>
      <c r="I48" s="1056"/>
      <c r="J48" s="726" t="s">
        <v>199</v>
      </c>
      <c r="K48" s="193"/>
      <c r="L48" s="728"/>
      <c r="M48" s="828">
        <v>30</v>
      </c>
    </row>
    <row r="49" spans="1:18" s="40" customFormat="1" ht="15.6" customHeight="1" x14ac:dyDescent="0.25">
      <c r="A49" s="916"/>
      <c r="B49" s="917"/>
      <c r="C49" s="114"/>
      <c r="D49" s="1232" t="s">
        <v>215</v>
      </c>
      <c r="E49" s="356" t="s">
        <v>88</v>
      </c>
      <c r="F49" s="1009" t="s">
        <v>226</v>
      </c>
      <c r="G49" s="1057">
        <v>12.3</v>
      </c>
      <c r="H49" s="1011"/>
      <c r="I49" s="1055"/>
      <c r="J49" s="719" t="s">
        <v>177</v>
      </c>
      <c r="K49" s="228">
        <v>1</v>
      </c>
      <c r="L49" s="901"/>
      <c r="M49" s="902"/>
    </row>
    <row r="50" spans="1:18" s="40" customFormat="1" ht="15.6" customHeight="1" x14ac:dyDescent="0.25">
      <c r="A50" s="916"/>
      <c r="B50" s="917"/>
      <c r="C50" s="114"/>
      <c r="D50" s="1233"/>
      <c r="E50" s="353" t="s">
        <v>132</v>
      </c>
      <c r="F50" s="1033"/>
      <c r="G50" s="1035"/>
      <c r="H50" s="1036"/>
      <c r="I50" s="1037"/>
      <c r="J50" s="944"/>
      <c r="K50" s="650"/>
      <c r="L50" s="898"/>
      <c r="M50" s="900"/>
    </row>
    <row r="51" spans="1:18" s="40" customFormat="1" ht="15.6" customHeight="1" thickBot="1" x14ac:dyDescent="0.25">
      <c r="A51" s="77"/>
      <c r="B51" s="78"/>
      <c r="C51" s="34"/>
      <c r="D51" s="96"/>
      <c r="E51" s="97"/>
      <c r="F51" s="113" t="s">
        <v>18</v>
      </c>
      <c r="G51" s="645">
        <f>+G16+G17+G18+G19+G20+G21+G22</f>
        <v>6291.9</v>
      </c>
      <c r="H51" s="92">
        <f t="shared" ref="H51:I51" si="9">+H16+H17+H18+H19+H20+H21+H22</f>
        <v>5611.2000000000007</v>
      </c>
      <c r="I51" s="1000">
        <f t="shared" si="9"/>
        <v>5902.1</v>
      </c>
      <c r="J51" s="662"/>
      <c r="K51" s="284"/>
      <c r="L51" s="199"/>
      <c r="M51" s="93"/>
    </row>
    <row r="52" spans="1:18" s="40" customFormat="1" ht="15" customHeight="1" thickBot="1" x14ac:dyDescent="0.3">
      <c r="A52" s="7" t="s">
        <v>9</v>
      </c>
      <c r="B52" s="8" t="s">
        <v>9</v>
      </c>
      <c r="C52" s="1239" t="s">
        <v>31</v>
      </c>
      <c r="D52" s="1240"/>
      <c r="E52" s="1240"/>
      <c r="F52" s="1241"/>
      <c r="G52" s="428">
        <f t="shared" ref="G52:I52" si="10">G51</f>
        <v>6291.9</v>
      </c>
      <c r="H52" s="223">
        <f t="shared" si="10"/>
        <v>5611.2000000000007</v>
      </c>
      <c r="I52" s="206">
        <f t="shared" si="10"/>
        <v>5902.1</v>
      </c>
      <c r="J52" s="1242"/>
      <c r="K52" s="1243"/>
      <c r="L52" s="1243"/>
      <c r="M52" s="1244"/>
      <c r="N52" s="393"/>
    </row>
    <row r="53" spans="1:18" s="40" customFormat="1" ht="15" customHeight="1" thickBot="1" x14ac:dyDescent="0.3">
      <c r="A53" s="7" t="s">
        <v>9</v>
      </c>
      <c r="B53" s="150" t="s">
        <v>19</v>
      </c>
      <c r="C53" s="1245" t="s">
        <v>32</v>
      </c>
      <c r="D53" s="1246"/>
      <c r="E53" s="1246"/>
      <c r="F53" s="1246"/>
      <c r="G53" s="1246"/>
      <c r="H53" s="1246"/>
      <c r="I53" s="1246"/>
      <c r="J53" s="1247"/>
      <c r="K53" s="1246"/>
      <c r="L53" s="1246"/>
      <c r="M53" s="1248"/>
      <c r="N53" s="393"/>
    </row>
    <row r="54" spans="1:18" s="40" customFormat="1" ht="15.75" customHeight="1" x14ac:dyDescent="0.25">
      <c r="A54" s="1252" t="s">
        <v>9</v>
      </c>
      <c r="B54" s="1254" t="s">
        <v>19</v>
      </c>
      <c r="C54" s="1256" t="s">
        <v>9</v>
      </c>
      <c r="D54" s="1365" t="s">
        <v>57</v>
      </c>
      <c r="E54" s="1480"/>
      <c r="F54" s="1062" t="s">
        <v>30</v>
      </c>
      <c r="G54" s="999">
        <v>254</v>
      </c>
      <c r="H54" s="88">
        <v>204</v>
      </c>
      <c r="I54" s="88">
        <v>204</v>
      </c>
      <c r="J54" s="994"/>
      <c r="K54" s="1059"/>
      <c r="L54" s="1060"/>
      <c r="M54" s="1061"/>
      <c r="O54" s="1204" t="s">
        <v>30</v>
      </c>
      <c r="P54" s="1205">
        <f>+G63+G69</f>
        <v>254</v>
      </c>
      <c r="Q54" s="1205">
        <f t="shared" ref="Q54:R54" si="11">+H63+H69</f>
        <v>204</v>
      </c>
      <c r="R54" s="1205">
        <f t="shared" si="11"/>
        <v>204</v>
      </c>
    </row>
    <row r="55" spans="1:18" s="40" customFormat="1" ht="15.75" customHeight="1" x14ac:dyDescent="0.25">
      <c r="A55" s="1253"/>
      <c r="B55" s="1255"/>
      <c r="C55" s="1256"/>
      <c r="D55" s="1478"/>
      <c r="E55" s="1481"/>
      <c r="F55" s="130" t="s">
        <v>21</v>
      </c>
      <c r="G55" s="91">
        <v>305.89999999999998</v>
      </c>
      <c r="H55" s="112">
        <v>289.39999999999998</v>
      </c>
      <c r="I55" s="305">
        <v>166.8</v>
      </c>
      <c r="J55" s="845"/>
      <c r="K55" s="192"/>
      <c r="L55" s="960"/>
      <c r="M55" s="966"/>
      <c r="O55" s="1204" t="s">
        <v>220</v>
      </c>
      <c r="P55" s="1205">
        <f>+G57+G59+G61+G66+G67</f>
        <v>305.89999999999998</v>
      </c>
      <c r="Q55" s="1205">
        <f t="shared" ref="Q55:R55" si="12">+H57+H59+H61+H66+H67</f>
        <v>289.39999999999998</v>
      </c>
      <c r="R55" s="1205">
        <f t="shared" si="12"/>
        <v>166.8</v>
      </c>
    </row>
    <row r="56" spans="1:18" s="40" customFormat="1" ht="15.75" customHeight="1" x14ac:dyDescent="0.25">
      <c r="A56" s="1253"/>
      <c r="B56" s="1255"/>
      <c r="C56" s="1256"/>
      <c r="D56" s="1479"/>
      <c r="E56" s="1481"/>
      <c r="F56" s="631" t="s">
        <v>25</v>
      </c>
      <c r="G56" s="300">
        <v>4.2</v>
      </c>
      <c r="H56" s="88"/>
      <c r="I56" s="297"/>
      <c r="J56" s="845"/>
      <c r="K56" s="192"/>
      <c r="L56" s="960"/>
      <c r="M56" s="958"/>
      <c r="O56" s="1204" t="s">
        <v>223</v>
      </c>
      <c r="P56" s="1205">
        <f>+G60</f>
        <v>4.2</v>
      </c>
      <c r="Q56" s="1205">
        <f t="shared" ref="Q56:R56" si="13">+H60</f>
        <v>0</v>
      </c>
      <c r="R56" s="1205">
        <f t="shared" si="13"/>
        <v>0</v>
      </c>
    </row>
    <row r="57" spans="1:18" s="40" customFormat="1" ht="28.5" customHeight="1" x14ac:dyDescent="0.25">
      <c r="A57" s="1253"/>
      <c r="B57" s="1255"/>
      <c r="C57" s="1256"/>
      <c r="D57" s="1269" t="s">
        <v>33</v>
      </c>
      <c r="E57" s="1058" t="s">
        <v>162</v>
      </c>
      <c r="F57" s="1009" t="s">
        <v>227</v>
      </c>
      <c r="G57" s="1063">
        <v>180.1</v>
      </c>
      <c r="H57" s="1011">
        <v>143.6</v>
      </c>
      <c r="I57" s="1032">
        <v>141</v>
      </c>
      <c r="J57" s="439" t="s">
        <v>34</v>
      </c>
      <c r="K57" s="238">
        <v>4</v>
      </c>
      <c r="L57" s="672">
        <v>5</v>
      </c>
      <c r="M57" s="673">
        <v>5</v>
      </c>
      <c r="O57" s="1204"/>
      <c r="P57" s="1205">
        <f>+P54+P55+P56</f>
        <v>564.1</v>
      </c>
      <c r="Q57" s="1205">
        <f t="shared" ref="Q57:R57" si="14">+Q54+Q55+Q56</f>
        <v>493.4</v>
      </c>
      <c r="R57" s="1205">
        <f t="shared" si="14"/>
        <v>370.8</v>
      </c>
    </row>
    <row r="58" spans="1:18" s="40" customFormat="1" ht="28.5" customHeight="1" x14ac:dyDescent="0.25">
      <c r="A58" s="1253"/>
      <c r="B58" s="1255"/>
      <c r="C58" s="1256"/>
      <c r="D58" s="1233"/>
      <c r="E58" s="358" t="s">
        <v>88</v>
      </c>
      <c r="F58" s="1064"/>
      <c r="G58" s="1038"/>
      <c r="H58" s="1036"/>
      <c r="I58" s="1037"/>
      <c r="J58" s="974" t="s">
        <v>151</v>
      </c>
      <c r="K58" s="671">
        <v>5</v>
      </c>
      <c r="L58" s="749">
        <v>5</v>
      </c>
      <c r="M58" s="929">
        <v>5</v>
      </c>
      <c r="O58" s="1204"/>
      <c r="P58" s="1205">
        <f>+P57-G70</f>
        <v>0</v>
      </c>
      <c r="Q58" s="1205">
        <f t="shared" ref="Q58:R58" si="15">+Q57-H70</f>
        <v>0</v>
      </c>
      <c r="R58" s="1205">
        <f t="shared" si="15"/>
        <v>0</v>
      </c>
    </row>
    <row r="59" spans="1:18" s="40" customFormat="1" ht="20.100000000000001" customHeight="1" x14ac:dyDescent="0.25">
      <c r="A59" s="66"/>
      <c r="B59" s="952"/>
      <c r="C59" s="953"/>
      <c r="D59" s="919" t="s">
        <v>35</v>
      </c>
      <c r="E59" s="359" t="s">
        <v>130</v>
      </c>
      <c r="F59" s="1065" t="s">
        <v>227</v>
      </c>
      <c r="G59" s="1047">
        <v>15.8</v>
      </c>
      <c r="H59" s="1003">
        <v>15.8</v>
      </c>
      <c r="I59" s="1011">
        <v>15.8</v>
      </c>
      <c r="J59" s="1305" t="s">
        <v>150</v>
      </c>
      <c r="K59" s="909">
        <v>10</v>
      </c>
      <c r="L59" s="674">
        <v>9</v>
      </c>
      <c r="M59" s="675">
        <v>9</v>
      </c>
    </row>
    <row r="60" spans="1:18" s="40" customFormat="1" ht="36" customHeight="1" x14ac:dyDescent="0.25">
      <c r="A60" s="66"/>
      <c r="B60" s="952"/>
      <c r="C60" s="953"/>
      <c r="D60" s="27"/>
      <c r="E60" s="71" t="s">
        <v>88</v>
      </c>
      <c r="F60" s="1026" t="s">
        <v>228</v>
      </c>
      <c r="G60" s="1038">
        <v>4.2</v>
      </c>
      <c r="H60" s="1036"/>
      <c r="I60" s="1066"/>
      <c r="J60" s="1361"/>
      <c r="K60" s="975"/>
      <c r="L60" s="432"/>
      <c r="M60" s="160"/>
    </row>
    <row r="61" spans="1:18" s="40" customFormat="1" ht="16.149999999999999" customHeight="1" x14ac:dyDescent="0.25">
      <c r="A61" s="66"/>
      <c r="B61" s="952"/>
      <c r="C61" s="918"/>
      <c r="D61" s="1232" t="s">
        <v>65</v>
      </c>
      <c r="E61" s="932" t="s">
        <v>130</v>
      </c>
      <c r="F61" s="1009" t="s">
        <v>227</v>
      </c>
      <c r="G61" s="1010">
        <v>10</v>
      </c>
      <c r="H61" s="1011">
        <v>10</v>
      </c>
      <c r="I61" s="1032">
        <v>10</v>
      </c>
      <c r="J61" s="935" t="s">
        <v>66</v>
      </c>
      <c r="K61" s="211">
        <v>140</v>
      </c>
      <c r="L61" s="748">
        <v>140</v>
      </c>
      <c r="M61" s="563">
        <v>140</v>
      </c>
    </row>
    <row r="62" spans="1:18" s="40" customFormat="1" ht="16.149999999999999" customHeight="1" x14ac:dyDescent="0.25">
      <c r="A62" s="66"/>
      <c r="B62" s="952"/>
      <c r="C62" s="918"/>
      <c r="D62" s="1233"/>
      <c r="E62" s="933"/>
      <c r="F62" s="1067"/>
      <c r="G62" s="1035"/>
      <c r="H62" s="1036"/>
      <c r="I62" s="1037"/>
      <c r="J62" s="937"/>
      <c r="K62" s="212"/>
      <c r="L62" s="619"/>
      <c r="M62" s="929"/>
    </row>
    <row r="63" spans="1:18" s="40" customFormat="1" ht="15.75" customHeight="1" x14ac:dyDescent="0.25">
      <c r="A63" s="916"/>
      <c r="B63" s="952"/>
      <c r="C63" s="953"/>
      <c r="D63" s="1232" t="s">
        <v>110</v>
      </c>
      <c r="E63" s="932" t="s">
        <v>80</v>
      </c>
      <c r="F63" s="1052" t="s">
        <v>232</v>
      </c>
      <c r="G63" s="1068">
        <v>250</v>
      </c>
      <c r="H63" s="1069">
        <v>200</v>
      </c>
      <c r="I63" s="1070">
        <v>200</v>
      </c>
      <c r="J63" s="954" t="s">
        <v>143</v>
      </c>
      <c r="K63" s="213">
        <v>15</v>
      </c>
      <c r="L63" s="748">
        <v>25</v>
      </c>
      <c r="M63" s="957">
        <v>35</v>
      </c>
    </row>
    <row r="64" spans="1:18" s="40" customFormat="1" ht="15.75" customHeight="1" x14ac:dyDescent="0.25">
      <c r="A64" s="916"/>
      <c r="B64" s="952"/>
      <c r="C64" s="108"/>
      <c r="D64" s="1269"/>
      <c r="E64" s="360" t="s">
        <v>130</v>
      </c>
      <c r="F64" s="1033"/>
      <c r="G64" s="1034"/>
      <c r="H64" s="1015"/>
      <c r="I64" s="1055"/>
      <c r="J64" s="660"/>
      <c r="K64" s="192"/>
      <c r="L64" s="846"/>
      <c r="M64" s="966"/>
    </row>
    <row r="65" spans="1:21" s="40" customFormat="1" ht="15.75" customHeight="1" x14ac:dyDescent="0.25">
      <c r="A65" s="916"/>
      <c r="B65" s="952"/>
      <c r="C65" s="108"/>
      <c r="D65" s="1233"/>
      <c r="E65" s="353" t="s">
        <v>88</v>
      </c>
      <c r="F65" s="1071"/>
      <c r="G65" s="1072"/>
      <c r="H65" s="1073"/>
      <c r="I65" s="1074"/>
      <c r="J65" s="845"/>
      <c r="K65" s="214"/>
      <c r="L65" s="749"/>
      <c r="M65" s="566"/>
    </row>
    <row r="66" spans="1:21" s="40" customFormat="1" ht="41.65" customHeight="1" x14ac:dyDescent="0.25">
      <c r="A66" s="916"/>
      <c r="B66" s="952"/>
      <c r="C66" s="108"/>
      <c r="D66" s="879" t="s">
        <v>122</v>
      </c>
      <c r="E66" s="932" t="s">
        <v>130</v>
      </c>
      <c r="F66" s="1075" t="s">
        <v>227</v>
      </c>
      <c r="G66" s="1076">
        <v>80</v>
      </c>
      <c r="H66" s="1077">
        <v>80</v>
      </c>
      <c r="I66" s="1078"/>
      <c r="J66" s="437" t="s">
        <v>123</v>
      </c>
      <c r="K66" s="690">
        <v>55</v>
      </c>
      <c r="L66" s="699">
        <v>100</v>
      </c>
      <c r="M66" s="352"/>
    </row>
    <row r="67" spans="1:21" s="1" customFormat="1" ht="17.649999999999999" customHeight="1" x14ac:dyDescent="0.25">
      <c r="A67" s="916"/>
      <c r="B67" s="952"/>
      <c r="C67" s="108"/>
      <c r="D67" s="1232" t="s">
        <v>131</v>
      </c>
      <c r="E67" s="435" t="s">
        <v>88</v>
      </c>
      <c r="F67" s="1009" t="s">
        <v>227</v>
      </c>
      <c r="G67" s="1010">
        <v>20</v>
      </c>
      <c r="H67" s="1079">
        <v>40</v>
      </c>
      <c r="I67" s="1080"/>
      <c r="J67" s="1222" t="s">
        <v>216</v>
      </c>
      <c r="K67" s="211">
        <v>30</v>
      </c>
      <c r="L67" s="912">
        <v>100</v>
      </c>
      <c r="M67" s="858"/>
      <c r="N67" s="393"/>
      <c r="S67" s="40"/>
      <c r="T67" s="40"/>
      <c r="U67" s="40"/>
    </row>
    <row r="68" spans="1:21" s="1" customFormat="1" ht="17.649999999999999" customHeight="1" x14ac:dyDescent="0.25">
      <c r="A68" s="916"/>
      <c r="B68" s="952"/>
      <c r="C68" s="108"/>
      <c r="D68" s="1233"/>
      <c r="E68" s="373" t="s">
        <v>132</v>
      </c>
      <c r="F68" s="1081"/>
      <c r="G68" s="1082"/>
      <c r="H68" s="1083"/>
      <c r="I68" s="1084"/>
      <c r="J68" s="1223"/>
      <c r="K68" s="390"/>
      <c r="L68" s="453"/>
      <c r="M68" s="814"/>
      <c r="N68" s="393"/>
    </row>
    <row r="69" spans="1:21" s="40" customFormat="1" ht="40.15" customHeight="1" x14ac:dyDescent="0.25">
      <c r="A69" s="916"/>
      <c r="B69" s="952"/>
      <c r="C69" s="108"/>
      <c r="D69" s="923" t="s">
        <v>133</v>
      </c>
      <c r="E69" s="943" t="s">
        <v>130</v>
      </c>
      <c r="F69" s="1013" t="s">
        <v>232</v>
      </c>
      <c r="G69" s="1004">
        <v>4</v>
      </c>
      <c r="H69" s="1012">
        <v>4</v>
      </c>
      <c r="I69" s="1012">
        <v>4</v>
      </c>
      <c r="J69" s="689" t="s">
        <v>176</v>
      </c>
      <c r="K69" s="690">
        <v>5</v>
      </c>
      <c r="L69" s="691">
        <v>5</v>
      </c>
      <c r="M69" s="563">
        <v>5</v>
      </c>
    </row>
    <row r="70" spans="1:21" s="40" customFormat="1" ht="18" customHeight="1" thickBot="1" x14ac:dyDescent="0.25">
      <c r="A70" s="77"/>
      <c r="B70" s="78"/>
      <c r="C70" s="33"/>
      <c r="D70" s="99"/>
      <c r="E70" s="100"/>
      <c r="F70" s="113" t="s">
        <v>18</v>
      </c>
      <c r="G70" s="222">
        <f>+G54+G55+G56</f>
        <v>564.1</v>
      </c>
      <c r="H70" s="94">
        <f t="shared" ref="H70:I70" si="16">+H54+H55+H56</f>
        <v>493.4</v>
      </c>
      <c r="I70" s="222">
        <f t="shared" si="16"/>
        <v>370.8</v>
      </c>
      <c r="J70" s="444"/>
      <c r="K70" s="194"/>
      <c r="L70" s="446"/>
      <c r="M70" s="291"/>
    </row>
    <row r="71" spans="1:21" s="40" customFormat="1" ht="15" customHeight="1" thickBot="1" x14ac:dyDescent="0.3">
      <c r="A71" s="10" t="s">
        <v>9</v>
      </c>
      <c r="B71" s="8" t="s">
        <v>19</v>
      </c>
      <c r="C71" s="1239" t="s">
        <v>31</v>
      </c>
      <c r="D71" s="1240"/>
      <c r="E71" s="1240"/>
      <c r="F71" s="1241"/>
      <c r="G71" s="492">
        <f t="shared" ref="G71:I71" si="17">G70</f>
        <v>564.1</v>
      </c>
      <c r="H71" s="451">
        <f t="shared" si="17"/>
        <v>493.4</v>
      </c>
      <c r="I71" s="452">
        <f t="shared" si="17"/>
        <v>370.8</v>
      </c>
      <c r="J71" s="1249"/>
      <c r="K71" s="1250"/>
      <c r="L71" s="1250"/>
      <c r="M71" s="1251"/>
      <c r="N71" s="393"/>
    </row>
    <row r="72" spans="1:21" s="40" customFormat="1" ht="15" customHeight="1" thickBot="1" x14ac:dyDescent="0.3">
      <c r="A72" s="7" t="s">
        <v>9</v>
      </c>
      <c r="B72" s="8" t="s">
        <v>26</v>
      </c>
      <c r="C72" s="1340" t="s">
        <v>36</v>
      </c>
      <c r="D72" s="1246"/>
      <c r="E72" s="1246"/>
      <c r="F72" s="1246"/>
      <c r="G72" s="1246"/>
      <c r="H72" s="1246"/>
      <c r="I72" s="1246"/>
      <c r="J72" s="1246"/>
      <c r="K72" s="1246"/>
      <c r="L72" s="1246"/>
      <c r="M72" s="1248"/>
    </row>
    <row r="73" spans="1:21" s="40" customFormat="1" ht="17.25" customHeight="1" x14ac:dyDescent="0.25">
      <c r="A73" s="68" t="s">
        <v>9</v>
      </c>
      <c r="B73" s="951" t="s">
        <v>26</v>
      </c>
      <c r="C73" s="147" t="s">
        <v>9</v>
      </c>
      <c r="D73" s="29" t="s">
        <v>56</v>
      </c>
      <c r="E73" s="1085"/>
      <c r="F73" s="321" t="s">
        <v>30</v>
      </c>
      <c r="G73" s="999"/>
      <c r="H73" s="1092">
        <v>768.4</v>
      </c>
      <c r="I73" s="138">
        <v>505</v>
      </c>
      <c r="J73" s="1087"/>
      <c r="K73" s="1088"/>
      <c r="L73" s="1089"/>
      <c r="M73" s="1090"/>
      <c r="O73" s="1204" t="s">
        <v>30</v>
      </c>
      <c r="P73" s="1205">
        <f>+G79+G83</f>
        <v>0</v>
      </c>
      <c r="Q73" s="1205">
        <f t="shared" ref="Q73:R73" si="18">+H79+H83</f>
        <v>768.4</v>
      </c>
      <c r="R73" s="1205">
        <f t="shared" si="18"/>
        <v>505</v>
      </c>
    </row>
    <row r="74" spans="1:21" s="40" customFormat="1" ht="17.25" customHeight="1" x14ac:dyDescent="0.25">
      <c r="A74" s="66"/>
      <c r="B74" s="961"/>
      <c r="C74" s="962"/>
      <c r="D74" s="181"/>
      <c r="E74" s="1086"/>
      <c r="F74" s="290" t="s">
        <v>21</v>
      </c>
      <c r="G74" s="91">
        <v>276.8</v>
      </c>
      <c r="H74" s="88">
        <v>186.9</v>
      </c>
      <c r="I74" s="297">
        <v>387.4</v>
      </c>
      <c r="J74" s="735"/>
      <c r="K74" s="1091"/>
      <c r="L74" s="967"/>
      <c r="M74" s="551"/>
      <c r="O74" s="1204" t="s">
        <v>220</v>
      </c>
      <c r="P74" s="1205">
        <f>+G75+G77+G80+G82</f>
        <v>276.8</v>
      </c>
      <c r="Q74" s="1205">
        <f t="shared" ref="Q74:R74" si="19">+H75+H77+H80+H82</f>
        <v>186.89999999999998</v>
      </c>
      <c r="R74" s="1205">
        <f t="shared" si="19"/>
        <v>387.40000000000003</v>
      </c>
    </row>
    <row r="75" spans="1:21" s="40" customFormat="1" ht="16.149999999999999" customHeight="1" x14ac:dyDescent="0.25">
      <c r="A75" s="66"/>
      <c r="B75" s="952"/>
      <c r="C75" s="953"/>
      <c r="D75" s="919" t="s">
        <v>37</v>
      </c>
      <c r="E75" s="364" t="s">
        <v>88</v>
      </c>
      <c r="F75" s="1033" t="s">
        <v>227</v>
      </c>
      <c r="G75" s="1010">
        <v>11</v>
      </c>
      <c r="H75" s="1011">
        <v>11</v>
      </c>
      <c r="I75" s="1032">
        <v>11</v>
      </c>
      <c r="J75" s="942" t="s">
        <v>59</v>
      </c>
      <c r="K75" s="211">
        <v>15</v>
      </c>
      <c r="L75" s="748">
        <v>15</v>
      </c>
      <c r="M75" s="563">
        <v>15</v>
      </c>
      <c r="N75" s="639"/>
      <c r="O75" s="1204"/>
      <c r="P75" s="1205">
        <f>+P73+P74</f>
        <v>276.8</v>
      </c>
      <c r="Q75" s="1205">
        <f>+Q74+Q73</f>
        <v>955.3</v>
      </c>
      <c r="R75" s="1205">
        <f>+R74+R73</f>
        <v>892.40000000000009</v>
      </c>
    </row>
    <row r="76" spans="1:21" s="40" customFormat="1" ht="16.149999999999999" customHeight="1" x14ac:dyDescent="0.25">
      <c r="A76" s="66"/>
      <c r="B76" s="952"/>
      <c r="C76" s="953"/>
      <c r="D76" s="921"/>
      <c r="E76" s="71" t="s">
        <v>130</v>
      </c>
      <c r="F76" s="1033"/>
      <c r="G76" s="1038"/>
      <c r="H76" s="1036"/>
      <c r="I76" s="1037"/>
      <c r="J76" s="942"/>
      <c r="K76" s="212"/>
      <c r="L76" s="749"/>
      <c r="M76" s="564"/>
      <c r="O76" s="1204"/>
      <c r="P76" s="1205">
        <f>+P75-G84</f>
        <v>0</v>
      </c>
      <c r="Q76" s="1205">
        <f t="shared" ref="Q76:R76" si="20">+Q75-H84</f>
        <v>0</v>
      </c>
      <c r="R76" s="1205">
        <f t="shared" si="20"/>
        <v>0</v>
      </c>
    </row>
    <row r="77" spans="1:21" s="40" customFormat="1" ht="15.75" customHeight="1" x14ac:dyDescent="0.25">
      <c r="A77" s="66"/>
      <c r="B77" s="952"/>
      <c r="C77" s="953"/>
      <c r="D77" s="1232" t="s">
        <v>38</v>
      </c>
      <c r="E77" s="116" t="s">
        <v>81</v>
      </c>
      <c r="F77" s="1093" t="s">
        <v>227</v>
      </c>
      <c r="G77" s="1010">
        <v>25.8</v>
      </c>
      <c r="H77" s="1011">
        <v>25.8</v>
      </c>
      <c r="I77" s="1032">
        <v>25.8</v>
      </c>
      <c r="J77" s="1222" t="s">
        <v>184</v>
      </c>
      <c r="K77" s="978" t="s">
        <v>182</v>
      </c>
      <c r="L77" s="979" t="s">
        <v>182</v>
      </c>
      <c r="M77" s="970" t="s">
        <v>182</v>
      </c>
    </row>
    <row r="78" spans="1:21" s="40" customFormat="1" ht="15.75" customHeight="1" x14ac:dyDescent="0.25">
      <c r="A78" s="66"/>
      <c r="B78" s="952"/>
      <c r="C78" s="953"/>
      <c r="D78" s="1311"/>
      <c r="E78" s="117" t="s">
        <v>130</v>
      </c>
      <c r="F78" s="1094"/>
      <c r="G78" s="1038"/>
      <c r="H78" s="1036"/>
      <c r="I78" s="1037"/>
      <c r="J78" s="1223"/>
      <c r="L78" s="429"/>
      <c r="M78" s="859"/>
      <c r="N78" s="393"/>
    </row>
    <row r="79" spans="1:21" s="40" customFormat="1" ht="16.149999999999999" customHeight="1" x14ac:dyDescent="0.25">
      <c r="A79" s="66"/>
      <c r="B79" s="952"/>
      <c r="C79" s="108"/>
      <c r="D79" s="956" t="s">
        <v>95</v>
      </c>
      <c r="E79" s="932" t="s">
        <v>88</v>
      </c>
      <c r="F79" s="1095" t="s">
        <v>232</v>
      </c>
      <c r="G79" s="1020"/>
      <c r="H79" s="1021">
        <v>168.5</v>
      </c>
      <c r="I79" s="1096"/>
      <c r="J79" s="456" t="s">
        <v>126</v>
      </c>
      <c r="K79" s="738"/>
      <c r="L79" s="849">
        <v>1</v>
      </c>
      <c r="M79" s="813"/>
      <c r="O79" s="853"/>
    </row>
    <row r="80" spans="1:21" s="40" customFormat="1" ht="27" customHeight="1" x14ac:dyDescent="0.25">
      <c r="A80" s="66"/>
      <c r="B80" s="952"/>
      <c r="C80" s="108"/>
      <c r="D80" s="811"/>
      <c r="E80" s="328" t="s">
        <v>130</v>
      </c>
      <c r="F80" s="1029" t="s">
        <v>227</v>
      </c>
      <c r="G80" s="1057">
        <v>171</v>
      </c>
      <c r="H80" s="1097">
        <v>45</v>
      </c>
      <c r="I80" s="1098">
        <v>350.6</v>
      </c>
      <c r="J80" s="848" t="s">
        <v>202</v>
      </c>
      <c r="K80" s="370">
        <v>65</v>
      </c>
      <c r="L80" s="849">
        <v>100</v>
      </c>
      <c r="M80" s="850"/>
      <c r="O80" s="853"/>
    </row>
    <row r="81" spans="1:18" s="1" customFormat="1" ht="27.75" customHeight="1" x14ac:dyDescent="0.25">
      <c r="A81" s="66"/>
      <c r="B81" s="952"/>
      <c r="C81" s="108"/>
      <c r="D81" s="453"/>
      <c r="E81" s="328"/>
      <c r="F81" s="1099"/>
      <c r="G81" s="1100"/>
      <c r="H81" s="1101"/>
      <c r="I81" s="1102"/>
      <c r="J81" s="936" t="s">
        <v>203</v>
      </c>
      <c r="K81" s="852"/>
      <c r="L81" s="198">
        <v>50</v>
      </c>
      <c r="M81" s="828">
        <v>100</v>
      </c>
      <c r="N81" s="40"/>
      <c r="O81" s="853"/>
    </row>
    <row r="82" spans="1:18" s="40" customFormat="1" ht="18.75" customHeight="1" x14ac:dyDescent="0.25">
      <c r="A82" s="66"/>
      <c r="B82" s="952"/>
      <c r="C82" s="108"/>
      <c r="D82" s="1226" t="s">
        <v>173</v>
      </c>
      <c r="E82" s="363" t="s">
        <v>132</v>
      </c>
      <c r="F82" s="1027" t="s">
        <v>227</v>
      </c>
      <c r="G82" s="1063">
        <v>69</v>
      </c>
      <c r="H82" s="1103">
        <v>105.1</v>
      </c>
      <c r="I82" s="1018"/>
      <c r="J82" s="734" t="s">
        <v>126</v>
      </c>
      <c r="K82" s="738">
        <v>1</v>
      </c>
      <c r="L82" s="922"/>
      <c r="M82" s="740"/>
    </row>
    <row r="83" spans="1:18" s="40" customFormat="1" ht="15.6" customHeight="1" x14ac:dyDescent="0.25">
      <c r="A83" s="66"/>
      <c r="B83" s="952"/>
      <c r="C83" s="108"/>
      <c r="D83" s="1227"/>
      <c r="E83" s="747" t="s">
        <v>88</v>
      </c>
      <c r="F83" s="1094" t="s">
        <v>232</v>
      </c>
      <c r="G83" s="1104"/>
      <c r="H83" s="1105">
        <v>599.9</v>
      </c>
      <c r="I83" s="1066">
        <v>505</v>
      </c>
      <c r="J83" s="831" t="s">
        <v>143</v>
      </c>
      <c r="K83" s="633"/>
      <c r="L83" s="869">
        <v>50</v>
      </c>
      <c r="M83" s="925">
        <v>100</v>
      </c>
    </row>
    <row r="84" spans="1:18" s="40" customFormat="1" ht="18" customHeight="1" thickBot="1" x14ac:dyDescent="0.25">
      <c r="A84" s="77"/>
      <c r="B84" s="78"/>
      <c r="C84" s="34"/>
      <c r="D84" s="96"/>
      <c r="E84" s="118"/>
      <c r="F84" s="113" t="s">
        <v>18</v>
      </c>
      <c r="G84" s="202">
        <f>+G73+G74</f>
        <v>276.8</v>
      </c>
      <c r="H84" s="202">
        <f t="shared" ref="H84:I84" si="21">+H73+H74</f>
        <v>955.3</v>
      </c>
      <c r="I84" s="202">
        <f t="shared" si="21"/>
        <v>892.4</v>
      </c>
      <c r="J84" s="411"/>
      <c r="K84" s="194"/>
      <c r="L84" s="199"/>
      <c r="M84" s="93"/>
    </row>
    <row r="85" spans="1:18" s="40" customFormat="1" ht="15" customHeight="1" x14ac:dyDescent="0.2">
      <c r="A85" s="68" t="s">
        <v>9</v>
      </c>
      <c r="B85" s="951" t="s">
        <v>26</v>
      </c>
      <c r="C85" s="147" t="s">
        <v>19</v>
      </c>
      <c r="D85" s="1483" t="s">
        <v>39</v>
      </c>
      <c r="E85" s="1106"/>
      <c r="F85" s="309" t="s">
        <v>30</v>
      </c>
      <c r="G85" s="1114">
        <v>150</v>
      </c>
      <c r="H85" s="447">
        <v>1180.8</v>
      </c>
      <c r="I85" s="1115">
        <v>104.8</v>
      </c>
      <c r="J85" s="1108"/>
      <c r="K85" s="1109"/>
      <c r="L85" s="1110"/>
      <c r="M85" s="1111"/>
      <c r="O85" s="1204" t="s">
        <v>30</v>
      </c>
      <c r="P85" s="1205">
        <f>+G89+G98+G103+G106+G111+G114</f>
        <v>150</v>
      </c>
      <c r="Q85" s="1205">
        <f t="shared" ref="Q85:R85" si="22">+H89+H98+H103+H106+H111+H114</f>
        <v>1180.8000000000002</v>
      </c>
      <c r="R85" s="1205">
        <f t="shared" si="22"/>
        <v>104.8</v>
      </c>
    </row>
    <row r="86" spans="1:18" s="40" customFormat="1" ht="15" customHeight="1" x14ac:dyDescent="0.2">
      <c r="A86" s="66"/>
      <c r="B86" s="961"/>
      <c r="C86" s="962"/>
      <c r="D86" s="1484"/>
      <c r="E86" s="1107"/>
      <c r="F86" s="311" t="s">
        <v>21</v>
      </c>
      <c r="G86" s="868">
        <v>139.9</v>
      </c>
      <c r="H86" s="112">
        <v>259.3</v>
      </c>
      <c r="I86" s="302">
        <v>239.7</v>
      </c>
      <c r="J86" s="1112"/>
      <c r="K86" s="191"/>
      <c r="L86" s="196"/>
      <c r="M86" s="154"/>
      <c r="O86" s="1204" t="s">
        <v>220</v>
      </c>
      <c r="P86" s="1205">
        <f>+G94+G99+G115</f>
        <v>139.89999999999998</v>
      </c>
      <c r="Q86" s="1205">
        <f t="shared" ref="Q86:R86" si="23">+H94+H99+H115</f>
        <v>259.3</v>
      </c>
      <c r="R86" s="1205">
        <f t="shared" si="23"/>
        <v>239.7</v>
      </c>
    </row>
    <row r="87" spans="1:18" s="40" customFormat="1" ht="15" customHeight="1" x14ac:dyDescent="0.2">
      <c r="A87" s="66"/>
      <c r="B87" s="961"/>
      <c r="C87" s="962"/>
      <c r="D87" s="1484"/>
      <c r="E87" s="39"/>
      <c r="F87" s="186" t="s">
        <v>63</v>
      </c>
      <c r="G87" s="868">
        <v>495.3</v>
      </c>
      <c r="H87" s="112"/>
      <c r="I87" s="302"/>
      <c r="J87" s="1113"/>
      <c r="K87" s="191"/>
      <c r="L87" s="196"/>
      <c r="M87" s="154"/>
      <c r="O87" s="1204" t="s">
        <v>233</v>
      </c>
      <c r="P87" s="1205">
        <f>+G102</f>
        <v>495.3</v>
      </c>
      <c r="Q87" s="1205">
        <f t="shared" ref="Q87:R87" si="24">+H102</f>
        <v>0</v>
      </c>
      <c r="R87" s="1205">
        <f t="shared" si="24"/>
        <v>0</v>
      </c>
    </row>
    <row r="88" spans="1:18" s="40" customFormat="1" ht="15" customHeight="1" x14ac:dyDescent="0.2">
      <c r="A88" s="66"/>
      <c r="B88" s="961"/>
      <c r="C88" s="962"/>
      <c r="D88" s="1485"/>
      <c r="E88" s="39"/>
      <c r="F88" s="86" t="s">
        <v>188</v>
      </c>
      <c r="G88" s="91"/>
      <c r="H88" s="88">
        <v>998.3</v>
      </c>
      <c r="I88" s="109">
        <v>1561</v>
      </c>
      <c r="J88" s="1113"/>
      <c r="K88" s="191"/>
      <c r="L88" s="196"/>
      <c r="M88" s="154"/>
      <c r="O88" s="1204" t="s">
        <v>188</v>
      </c>
      <c r="P88" s="1205">
        <f>+G100+G112+G116</f>
        <v>0</v>
      </c>
      <c r="Q88" s="1205">
        <f t="shared" ref="Q88:R88" si="25">+H100+H112+H116</f>
        <v>998.3</v>
      </c>
      <c r="R88" s="1205">
        <f t="shared" si="25"/>
        <v>1561</v>
      </c>
    </row>
    <row r="89" spans="1:18" s="40" customFormat="1" ht="15" customHeight="1" x14ac:dyDescent="0.25">
      <c r="A89" s="4"/>
      <c r="B89" s="5"/>
      <c r="C89" s="35"/>
      <c r="D89" s="1343" t="s">
        <v>62</v>
      </c>
      <c r="E89" s="62" t="s">
        <v>80</v>
      </c>
      <c r="F89" s="1116" t="s">
        <v>232</v>
      </c>
      <c r="G89" s="1063">
        <v>100</v>
      </c>
      <c r="H89" s="1011"/>
      <c r="I89" s="1032"/>
      <c r="J89" s="1362" t="s">
        <v>143</v>
      </c>
      <c r="K89" s="228">
        <v>100</v>
      </c>
      <c r="L89" s="232"/>
      <c r="M89" s="164"/>
      <c r="O89" s="1204"/>
      <c r="P89" s="1205">
        <f>+P85+P86+P87+P88</f>
        <v>785.2</v>
      </c>
      <c r="Q89" s="1205">
        <f t="shared" ref="Q89:R89" si="26">+Q85+Q86+Q87+Q88</f>
        <v>2438.4</v>
      </c>
      <c r="R89" s="1205">
        <f t="shared" si="26"/>
        <v>1905.5</v>
      </c>
    </row>
    <row r="90" spans="1:18" s="40" customFormat="1" ht="15" customHeight="1" x14ac:dyDescent="0.25">
      <c r="A90" s="4"/>
      <c r="B90" s="5"/>
      <c r="C90" s="35"/>
      <c r="D90" s="1344"/>
      <c r="E90" s="328" t="s">
        <v>29</v>
      </c>
      <c r="F90" s="1117"/>
      <c r="G90" s="1118"/>
      <c r="H90" s="1119"/>
      <c r="I90" s="1120"/>
      <c r="J90" s="1363"/>
      <c r="K90" s="371"/>
      <c r="L90" s="488"/>
      <c r="M90" s="470"/>
      <c r="O90" s="1204"/>
      <c r="P90" s="1205">
        <f>+P89-G118</f>
        <v>0</v>
      </c>
      <c r="Q90" s="1205">
        <f t="shared" ref="Q90:R90" si="27">+Q89-H118</f>
        <v>0</v>
      </c>
      <c r="R90" s="1205">
        <f t="shared" si="27"/>
        <v>0</v>
      </c>
    </row>
    <row r="91" spans="1:18" s="40" customFormat="1" ht="15" customHeight="1" x14ac:dyDescent="0.25">
      <c r="A91" s="4"/>
      <c r="B91" s="5"/>
      <c r="C91" s="35"/>
      <c r="D91" s="1344"/>
      <c r="E91" s="976" t="s">
        <v>130</v>
      </c>
      <c r="F91" s="1117"/>
      <c r="G91" s="1118"/>
      <c r="H91" s="1121"/>
      <c r="I91" s="1120"/>
      <c r="J91" s="1363"/>
      <c r="K91" s="191"/>
      <c r="L91" s="196"/>
      <c r="M91" s="154"/>
    </row>
    <row r="92" spans="1:18" s="40" customFormat="1" ht="15" customHeight="1" x14ac:dyDescent="0.25">
      <c r="A92" s="4"/>
      <c r="B92" s="5"/>
      <c r="C92" s="35"/>
      <c r="D92" s="1344"/>
      <c r="E92" s="39" t="s">
        <v>81</v>
      </c>
      <c r="F92" s="1033"/>
      <c r="G92" s="1034"/>
      <c r="H92" s="1015"/>
      <c r="I92" s="1055"/>
      <c r="J92" s="1363"/>
      <c r="K92" s="191"/>
      <c r="L92" s="196"/>
      <c r="M92" s="154"/>
    </row>
    <row r="93" spans="1:18" s="40" customFormat="1" ht="15" customHeight="1" x14ac:dyDescent="0.25">
      <c r="A93" s="4"/>
      <c r="B93" s="5"/>
      <c r="C93" s="35"/>
      <c r="D93" s="1345"/>
      <c r="E93" s="361" t="s">
        <v>88</v>
      </c>
      <c r="F93" s="1117"/>
      <c r="G93" s="1014"/>
      <c r="H93" s="1014"/>
      <c r="I93" s="1014"/>
      <c r="J93" s="1364"/>
      <c r="K93" s="193"/>
      <c r="L93" s="198"/>
      <c r="M93" s="158"/>
    </row>
    <row r="94" spans="1:18" s="40" customFormat="1" ht="18" customHeight="1" x14ac:dyDescent="0.25">
      <c r="A94" s="66"/>
      <c r="B94" s="952"/>
      <c r="C94" s="953"/>
      <c r="D94" s="1232" t="s">
        <v>40</v>
      </c>
      <c r="E94" s="62" t="s">
        <v>80</v>
      </c>
      <c r="F94" s="1009" t="s">
        <v>227</v>
      </c>
      <c r="G94" s="1063">
        <v>101.6</v>
      </c>
      <c r="H94" s="1010">
        <v>96.2</v>
      </c>
      <c r="I94" s="1010">
        <v>96.2</v>
      </c>
      <c r="J94" s="459" t="s">
        <v>109</v>
      </c>
      <c r="K94" s="376">
        <v>100</v>
      </c>
      <c r="L94" s="233">
        <v>100</v>
      </c>
      <c r="M94" s="161">
        <v>100</v>
      </c>
    </row>
    <row r="95" spans="1:18" s="40" customFormat="1" ht="18.75" customHeight="1" x14ac:dyDescent="0.25">
      <c r="A95" s="4"/>
      <c r="B95" s="5"/>
      <c r="C95" s="35"/>
      <c r="D95" s="1269"/>
      <c r="E95" s="362" t="s">
        <v>106</v>
      </c>
      <c r="F95" s="1033"/>
      <c r="G95" s="1014"/>
      <c r="H95" s="1015"/>
      <c r="I95" s="1055"/>
      <c r="J95" s="460" t="s">
        <v>185</v>
      </c>
      <c r="K95" s="634">
        <v>2.1</v>
      </c>
      <c r="L95" s="635">
        <v>2</v>
      </c>
      <c r="M95" s="636">
        <v>2</v>
      </c>
    </row>
    <row r="96" spans="1:18" s="40" customFormat="1" ht="28.15" customHeight="1" x14ac:dyDescent="0.25">
      <c r="A96" s="63"/>
      <c r="B96" s="5"/>
      <c r="C96" s="64"/>
      <c r="D96" s="1269"/>
      <c r="E96" s="360" t="s">
        <v>88</v>
      </c>
      <c r="F96" s="1122"/>
      <c r="G96" s="1123"/>
      <c r="H96" s="1124"/>
      <c r="I96" s="1125"/>
      <c r="J96" s="1341" t="s">
        <v>144</v>
      </c>
      <c r="K96" s="385">
        <v>100</v>
      </c>
      <c r="L96" s="489"/>
      <c r="M96" s="471"/>
    </row>
    <row r="97" spans="1:14" s="40" customFormat="1" ht="28.15" customHeight="1" x14ac:dyDescent="0.25">
      <c r="A97" s="63"/>
      <c r="B97" s="5"/>
      <c r="C97" s="64"/>
      <c r="D97" s="1233"/>
      <c r="E97" s="362" t="s">
        <v>130</v>
      </c>
      <c r="F97" s="1126"/>
      <c r="G97" s="1035"/>
      <c r="H97" s="1036"/>
      <c r="I97" s="1037"/>
      <c r="J97" s="1342"/>
      <c r="K97" s="487"/>
      <c r="L97" s="405"/>
      <c r="M97" s="472"/>
    </row>
    <row r="98" spans="1:14" s="40" customFormat="1" ht="15.4" customHeight="1" x14ac:dyDescent="0.25">
      <c r="A98" s="63"/>
      <c r="B98" s="5"/>
      <c r="C98" s="64"/>
      <c r="D98" s="920" t="s">
        <v>105</v>
      </c>
      <c r="E98" s="363" t="s">
        <v>80</v>
      </c>
      <c r="F98" s="1127" t="s">
        <v>232</v>
      </c>
      <c r="G98" s="1010"/>
      <c r="H98" s="1003">
        <v>4</v>
      </c>
      <c r="I98" s="1018">
        <v>4</v>
      </c>
      <c r="J98" s="1301" t="s">
        <v>187</v>
      </c>
      <c r="K98" s="1465"/>
      <c r="L98" s="1467"/>
      <c r="M98" s="1469">
        <v>1</v>
      </c>
    </row>
    <row r="99" spans="1:14" s="40" customFormat="1" ht="15.4" customHeight="1" x14ac:dyDescent="0.25">
      <c r="A99" s="63"/>
      <c r="B99" s="5"/>
      <c r="C99" s="64"/>
      <c r="D99" s="920"/>
      <c r="E99" s="328" t="s">
        <v>88</v>
      </c>
      <c r="F99" s="1128" t="s">
        <v>227</v>
      </c>
      <c r="G99" s="1129">
        <v>38.299999999999997</v>
      </c>
      <c r="H99" s="1015">
        <v>3.1</v>
      </c>
      <c r="I99" s="1015"/>
      <c r="J99" s="1486"/>
      <c r="K99" s="1466"/>
      <c r="L99" s="1468"/>
      <c r="M99" s="1470"/>
    </row>
    <row r="100" spans="1:14" s="40" customFormat="1" ht="15.4" customHeight="1" x14ac:dyDescent="0.25">
      <c r="A100" s="63"/>
      <c r="B100" s="5"/>
      <c r="C100" s="64"/>
      <c r="D100" s="920"/>
      <c r="E100" s="362" t="s">
        <v>106</v>
      </c>
      <c r="F100" s="1052" t="s">
        <v>231</v>
      </c>
      <c r="G100" s="1057"/>
      <c r="H100" s="1054">
        <v>21</v>
      </c>
      <c r="I100" s="1130">
        <v>21</v>
      </c>
      <c r="J100" s="1323" t="s">
        <v>200</v>
      </c>
      <c r="K100" s="1465">
        <v>4</v>
      </c>
      <c r="L100" s="1467"/>
      <c r="M100" s="1469"/>
    </row>
    <row r="101" spans="1:14" s="40" customFormat="1" ht="15.4" customHeight="1" x14ac:dyDescent="0.25">
      <c r="A101" s="4"/>
      <c r="B101" s="5"/>
      <c r="C101" s="64"/>
      <c r="D101" s="920"/>
      <c r="E101" s="366" t="s">
        <v>130</v>
      </c>
      <c r="F101" s="1131"/>
      <c r="G101" s="1132"/>
      <c r="H101" s="1133"/>
      <c r="I101" s="1134"/>
      <c r="J101" s="1324"/>
      <c r="K101" s="1471"/>
      <c r="L101" s="1472"/>
      <c r="M101" s="1231"/>
    </row>
    <row r="102" spans="1:14" s="9" customFormat="1" ht="15.75" customHeight="1" x14ac:dyDescent="0.25">
      <c r="A102" s="769"/>
      <c r="B102" s="771"/>
      <c r="C102" s="773"/>
      <c r="D102" s="1232" t="s">
        <v>142</v>
      </c>
      <c r="E102" s="62" t="s">
        <v>81</v>
      </c>
      <c r="F102" s="1135" t="s">
        <v>234</v>
      </c>
      <c r="G102" s="1010">
        <f>500-4.7</f>
        <v>495.3</v>
      </c>
      <c r="H102" s="1004"/>
      <c r="I102" s="1032"/>
      <c r="J102" s="1482" t="s">
        <v>153</v>
      </c>
      <c r="K102" s="192">
        <v>35</v>
      </c>
      <c r="L102" s="218">
        <v>100</v>
      </c>
      <c r="M102" s="157"/>
    </row>
    <row r="103" spans="1:14" s="9" customFormat="1" ht="15.75" customHeight="1" x14ac:dyDescent="0.25">
      <c r="A103" s="769"/>
      <c r="B103" s="771"/>
      <c r="C103" s="773"/>
      <c r="D103" s="1269"/>
      <c r="E103" s="328" t="s">
        <v>29</v>
      </c>
      <c r="F103" s="1136" t="s">
        <v>232</v>
      </c>
      <c r="G103" s="1057"/>
      <c r="H103" s="1054">
        <v>896.2</v>
      </c>
      <c r="I103" s="1130"/>
      <c r="J103" s="1482"/>
      <c r="K103" s="982"/>
      <c r="L103" s="981"/>
      <c r="M103" s="988"/>
      <c r="N103" s="983"/>
    </row>
    <row r="104" spans="1:14" s="9" customFormat="1" ht="15.75" customHeight="1" x14ac:dyDescent="0.25">
      <c r="A104" s="769"/>
      <c r="B104" s="771"/>
      <c r="C104" s="773"/>
      <c r="D104" s="1269"/>
      <c r="E104" s="39" t="s">
        <v>130</v>
      </c>
      <c r="F104" s="1137"/>
      <c r="G104" s="1034"/>
      <c r="H104" s="1015"/>
      <c r="I104" s="1055"/>
      <c r="J104" s="980"/>
      <c r="K104" s="371"/>
      <c r="L104" s="488"/>
      <c r="M104" s="470"/>
    </row>
    <row r="105" spans="1:14" s="9" customFormat="1" ht="15.75" customHeight="1" x14ac:dyDescent="0.25">
      <c r="A105" s="769"/>
      <c r="B105" s="771"/>
      <c r="C105" s="773"/>
      <c r="D105" s="1269"/>
      <c r="E105" s="353" t="s">
        <v>88</v>
      </c>
      <c r="F105" s="1081"/>
      <c r="G105" s="1014"/>
      <c r="H105" s="1036"/>
      <c r="I105" s="1055"/>
      <c r="J105" s="465"/>
      <c r="K105" s="388"/>
      <c r="L105" s="490"/>
      <c r="M105" s="986"/>
    </row>
    <row r="106" spans="1:14" s="9" customFormat="1" ht="15" customHeight="1" x14ac:dyDescent="0.25">
      <c r="A106" s="769"/>
      <c r="B106" s="771"/>
      <c r="C106" s="773"/>
      <c r="D106" s="1318" t="s">
        <v>114</v>
      </c>
      <c r="E106" s="62" t="s">
        <v>80</v>
      </c>
      <c r="F106" s="1128" t="s">
        <v>232</v>
      </c>
      <c r="G106" s="1138">
        <f>100-50</f>
        <v>50</v>
      </c>
      <c r="H106" s="1139">
        <f>202+50</f>
        <v>252</v>
      </c>
      <c r="I106" s="1140"/>
      <c r="J106" s="791" t="s">
        <v>136</v>
      </c>
      <c r="K106" s="213">
        <v>15</v>
      </c>
      <c r="L106" s="137">
        <v>100</v>
      </c>
      <c r="M106" s="157"/>
    </row>
    <row r="107" spans="1:14" s="9" customFormat="1" ht="15" customHeight="1" x14ac:dyDescent="0.25">
      <c r="A107" s="769"/>
      <c r="B107" s="771"/>
      <c r="C107" s="773"/>
      <c r="D107" s="1319"/>
      <c r="E107" s="39" t="s">
        <v>81</v>
      </c>
      <c r="F107" s="1141"/>
      <c r="G107" s="1142"/>
      <c r="H107" s="1143"/>
      <c r="I107" s="1144"/>
      <c r="K107" s="982"/>
      <c r="L107" s="987"/>
      <c r="M107" s="988"/>
    </row>
    <row r="108" spans="1:14" s="9" customFormat="1" ht="16.149999999999999" customHeight="1" x14ac:dyDescent="0.25">
      <c r="A108" s="769"/>
      <c r="B108" s="771"/>
      <c r="C108" s="773"/>
      <c r="D108" s="1319"/>
      <c r="E108" s="39" t="s">
        <v>130</v>
      </c>
      <c r="F108" s="1128"/>
      <c r="G108" s="1040"/>
      <c r="H108" s="1041"/>
      <c r="I108" s="1145"/>
      <c r="J108" s="984"/>
      <c r="K108" s="192"/>
      <c r="L108" s="137"/>
      <c r="M108" s="928"/>
    </row>
    <row r="109" spans="1:14" s="9" customFormat="1" ht="14.65" customHeight="1" x14ac:dyDescent="0.25">
      <c r="A109" s="769"/>
      <c r="B109" s="771"/>
      <c r="C109" s="773"/>
      <c r="D109" s="1319"/>
      <c r="E109" s="39" t="s">
        <v>29</v>
      </c>
      <c r="F109" s="1128"/>
      <c r="G109" s="1040"/>
      <c r="H109" s="1041"/>
      <c r="I109" s="1145"/>
      <c r="J109" s="984"/>
      <c r="K109" s="192"/>
      <c r="L109" s="137"/>
      <c r="M109" s="157"/>
    </row>
    <row r="110" spans="1:14" s="9" customFormat="1" ht="15" customHeight="1" x14ac:dyDescent="0.25">
      <c r="A110" s="769"/>
      <c r="B110" s="771"/>
      <c r="C110" s="773"/>
      <c r="D110" s="1320"/>
      <c r="E110" s="353" t="s">
        <v>88</v>
      </c>
      <c r="F110" s="1128"/>
      <c r="G110" s="1146"/>
      <c r="H110" s="1147"/>
      <c r="I110" s="1147"/>
      <c r="J110" s="985"/>
      <c r="K110" s="192"/>
      <c r="L110" s="137"/>
      <c r="M110" s="157"/>
    </row>
    <row r="111" spans="1:14" s="40" customFormat="1" ht="18.75" customHeight="1" x14ac:dyDescent="0.25">
      <c r="A111" s="66"/>
      <c r="B111" s="952"/>
      <c r="C111" s="111"/>
      <c r="D111" s="940" t="s">
        <v>205</v>
      </c>
      <c r="E111" s="188" t="s">
        <v>88</v>
      </c>
      <c r="F111" s="1017" t="s">
        <v>232</v>
      </c>
      <c r="G111" s="1047"/>
      <c r="H111" s="1003">
        <v>27.9</v>
      </c>
      <c r="I111" s="1018">
        <v>100</v>
      </c>
      <c r="J111" s="508" t="s">
        <v>126</v>
      </c>
      <c r="K111" s="238"/>
      <c r="L111" s="766">
        <v>1</v>
      </c>
      <c r="M111" s="782"/>
    </row>
    <row r="112" spans="1:14" s="40" customFormat="1" ht="16.149999999999999" customHeight="1" x14ac:dyDescent="0.25">
      <c r="A112" s="66"/>
      <c r="B112" s="952"/>
      <c r="C112" s="111"/>
      <c r="D112" s="941"/>
      <c r="E112" s="353" t="s">
        <v>130</v>
      </c>
      <c r="F112" s="1033" t="s">
        <v>231</v>
      </c>
      <c r="G112" s="1057"/>
      <c r="H112" s="1015"/>
      <c r="I112" s="1130">
        <v>562.20000000000005</v>
      </c>
      <c r="J112" s="945" t="s">
        <v>136</v>
      </c>
      <c r="K112" s="192"/>
      <c r="L112" s="488"/>
      <c r="M112" s="154">
        <v>15</v>
      </c>
    </row>
    <row r="113" spans="1:18" s="40" customFormat="1" ht="16.149999999999999" customHeight="1" x14ac:dyDescent="0.25">
      <c r="A113" s="66"/>
      <c r="B113" s="952"/>
      <c r="C113" s="111"/>
      <c r="D113" s="931"/>
      <c r="E113" s="780" t="s">
        <v>29</v>
      </c>
      <c r="F113" s="1013"/>
      <c r="G113" s="1035"/>
      <c r="H113" s="1036"/>
      <c r="I113" s="1148"/>
      <c r="J113" s="507"/>
      <c r="K113" s="212"/>
      <c r="L113" s="749"/>
      <c r="M113" s="564"/>
    </row>
    <row r="114" spans="1:18" s="40" customFormat="1" ht="16.149999999999999" customHeight="1" x14ac:dyDescent="0.25">
      <c r="A114" s="769"/>
      <c r="B114" s="771"/>
      <c r="C114" s="773"/>
      <c r="D114" s="1232" t="s">
        <v>191</v>
      </c>
      <c r="E114" s="363" t="s">
        <v>88</v>
      </c>
      <c r="F114" s="1127" t="s">
        <v>232</v>
      </c>
      <c r="G114" s="1010"/>
      <c r="H114" s="1003">
        <v>0.7</v>
      </c>
      <c r="I114" s="1018">
        <v>0.8</v>
      </c>
      <c r="J114" s="764" t="s">
        <v>136</v>
      </c>
      <c r="K114" s="213"/>
      <c r="L114" s="218">
        <v>50</v>
      </c>
      <c r="M114" s="597">
        <v>100</v>
      </c>
    </row>
    <row r="115" spans="1:18" s="40" customFormat="1" ht="14.65" customHeight="1" x14ac:dyDescent="0.25">
      <c r="A115" s="769"/>
      <c r="B115" s="771"/>
      <c r="C115" s="773"/>
      <c r="D115" s="1269"/>
      <c r="E115" s="328" t="s">
        <v>132</v>
      </c>
      <c r="F115" s="1128" t="s">
        <v>227</v>
      </c>
      <c r="G115" s="1129"/>
      <c r="H115" s="1015">
        <v>160</v>
      </c>
      <c r="I115" s="1096">
        <v>143.5</v>
      </c>
      <c r="J115" s="106"/>
      <c r="K115" s="487"/>
      <c r="L115" s="405"/>
      <c r="M115" s="638"/>
      <c r="N115" s="393"/>
    </row>
    <row r="116" spans="1:18" s="40" customFormat="1" ht="15" customHeight="1" x14ac:dyDescent="0.25">
      <c r="A116" s="769"/>
      <c r="B116" s="771"/>
      <c r="C116" s="773"/>
      <c r="D116" s="1269"/>
      <c r="E116" s="362" t="s">
        <v>29</v>
      </c>
      <c r="F116" s="1052" t="s">
        <v>231</v>
      </c>
      <c r="G116" s="1149"/>
      <c r="H116" s="1150">
        <v>977.3</v>
      </c>
      <c r="I116" s="1151">
        <v>977.8</v>
      </c>
      <c r="J116" s="938"/>
      <c r="K116" s="192"/>
      <c r="L116" s="137"/>
      <c r="M116" s="928"/>
    </row>
    <row r="117" spans="1:18" s="40" customFormat="1" ht="15" customHeight="1" x14ac:dyDescent="0.25">
      <c r="A117" s="769"/>
      <c r="B117" s="771"/>
      <c r="C117" s="773"/>
      <c r="D117" s="1233"/>
      <c r="E117" s="361"/>
      <c r="F117" s="1099"/>
      <c r="G117" s="1038"/>
      <c r="H117" s="1036"/>
      <c r="I117" s="1148"/>
      <c r="J117" s="946"/>
      <c r="K117" s="212"/>
      <c r="L117" s="749"/>
      <c r="M117" s="564"/>
    </row>
    <row r="118" spans="1:18" s="40" customFormat="1" ht="15" customHeight="1" thickBot="1" x14ac:dyDescent="0.3">
      <c r="A118" s="770"/>
      <c r="B118" s="772"/>
      <c r="C118" s="774"/>
      <c r="D118" s="102"/>
      <c r="E118" s="103"/>
      <c r="F118" s="113" t="s">
        <v>18</v>
      </c>
      <c r="G118" s="202">
        <f>+G85+G86+G87+G88</f>
        <v>785.2</v>
      </c>
      <c r="H118" s="202">
        <f t="shared" ref="H118:I118" si="28">+H85+H86+H87+H88</f>
        <v>2438.3999999999996</v>
      </c>
      <c r="I118" s="202">
        <f t="shared" si="28"/>
        <v>1905.5</v>
      </c>
      <c r="J118" s="466"/>
      <c r="K118" s="518"/>
      <c r="L118" s="519"/>
      <c r="M118" s="520"/>
    </row>
    <row r="119" spans="1:18" s="40" customFormat="1" ht="15" customHeight="1" x14ac:dyDescent="0.25">
      <c r="A119" s="14" t="s">
        <v>9</v>
      </c>
      <c r="B119" s="15" t="s">
        <v>26</v>
      </c>
      <c r="C119" s="36" t="s">
        <v>26</v>
      </c>
      <c r="D119" s="1365" t="s">
        <v>67</v>
      </c>
      <c r="E119" s="365" t="s">
        <v>81</v>
      </c>
      <c r="F119" s="338" t="s">
        <v>30</v>
      </c>
      <c r="G119" s="999">
        <v>479.3</v>
      </c>
      <c r="H119" s="447">
        <v>901.5</v>
      </c>
      <c r="I119" s="1154">
        <v>988.9</v>
      </c>
      <c r="J119" s="506"/>
      <c r="K119" s="174"/>
      <c r="L119" s="245"/>
      <c r="M119" s="171"/>
      <c r="O119" s="1204" t="s">
        <v>30</v>
      </c>
      <c r="P119" s="1205">
        <f>+G122+G126+G129+G131+G134+G137+G140+G143+G146</f>
        <v>479.29999999999995</v>
      </c>
      <c r="Q119" s="1205">
        <f t="shared" ref="Q119:R119" si="29">+H122+H126+H129+H131+H134+H137+H140+H143+H146</f>
        <v>901.5</v>
      </c>
      <c r="R119" s="1205">
        <f t="shared" si="29"/>
        <v>988.9</v>
      </c>
    </row>
    <row r="120" spans="1:18" s="40" customFormat="1" ht="15" customHeight="1" x14ac:dyDescent="0.25">
      <c r="A120" s="964"/>
      <c r="B120" s="965"/>
      <c r="C120" s="969"/>
      <c r="D120" s="1478"/>
      <c r="E120" s="362"/>
      <c r="F120" s="130" t="s">
        <v>138</v>
      </c>
      <c r="G120" s="314">
        <v>400</v>
      </c>
      <c r="H120" s="112">
        <v>400</v>
      </c>
      <c r="I120" s="343"/>
      <c r="J120" s="1152"/>
      <c r="K120" s="1153"/>
      <c r="L120" s="963"/>
      <c r="M120" s="968"/>
      <c r="O120" s="1204" t="s">
        <v>235</v>
      </c>
      <c r="P120" s="1205">
        <f>+G123</f>
        <v>400</v>
      </c>
      <c r="Q120" s="1205">
        <f t="shared" ref="Q120:R120" si="30">+H123</f>
        <v>400</v>
      </c>
      <c r="R120" s="1205">
        <f t="shared" si="30"/>
        <v>0</v>
      </c>
    </row>
    <row r="121" spans="1:18" s="40" customFormat="1" ht="15.6" customHeight="1" x14ac:dyDescent="0.25">
      <c r="A121" s="948"/>
      <c r="B121" s="949"/>
      <c r="C121" s="939"/>
      <c r="D121" s="1366"/>
      <c r="E121" s="360"/>
      <c r="F121" s="86" t="s">
        <v>188</v>
      </c>
      <c r="G121" s="300">
        <v>353</v>
      </c>
      <c r="H121" s="139">
        <v>1032.7</v>
      </c>
      <c r="I121" s="297">
        <v>1470.5</v>
      </c>
      <c r="J121" s="507"/>
      <c r="K121" s="402"/>
      <c r="L121" s="931"/>
      <c r="M121" s="172"/>
      <c r="O121" s="1204" t="s">
        <v>188</v>
      </c>
      <c r="P121" s="1205">
        <f>+G127+G132+G144</f>
        <v>353</v>
      </c>
      <c r="Q121" s="1205">
        <f t="shared" ref="Q121:R121" si="31">+H127+H132+H144</f>
        <v>1032.7</v>
      </c>
      <c r="R121" s="1205">
        <f t="shared" si="31"/>
        <v>1470.5</v>
      </c>
    </row>
    <row r="122" spans="1:18" s="40" customFormat="1" ht="15.75" customHeight="1" x14ac:dyDescent="0.25">
      <c r="A122" s="66"/>
      <c r="B122" s="952"/>
      <c r="C122" s="111"/>
      <c r="D122" s="1226" t="s">
        <v>245</v>
      </c>
      <c r="E122" s="932" t="s">
        <v>137</v>
      </c>
      <c r="F122" s="1017" t="s">
        <v>232</v>
      </c>
      <c r="G122" s="1047">
        <f>420-100</f>
        <v>320</v>
      </c>
      <c r="H122" s="1011">
        <f>200+100</f>
        <v>300</v>
      </c>
      <c r="I122" s="1182">
        <v>6.5</v>
      </c>
      <c r="J122" s="509" t="s">
        <v>145</v>
      </c>
      <c r="K122" s="1211">
        <v>1</v>
      </c>
      <c r="L122" s="219"/>
      <c r="M122" s="209"/>
      <c r="O122" s="1204"/>
      <c r="P122" s="1205">
        <f>+P119+P120+P121</f>
        <v>1232.3</v>
      </c>
      <c r="Q122" s="1205">
        <f t="shared" ref="Q122:R122" si="32">+Q119+Q120+Q121</f>
        <v>2334.1999999999998</v>
      </c>
      <c r="R122" s="1205">
        <f t="shared" si="32"/>
        <v>2459.4</v>
      </c>
    </row>
    <row r="123" spans="1:18" s="40" customFormat="1" ht="27.75" customHeight="1" x14ac:dyDescent="0.25">
      <c r="A123" s="66"/>
      <c r="B123" s="952"/>
      <c r="C123" s="111"/>
      <c r="D123" s="1367"/>
      <c r="E123" s="360" t="s">
        <v>29</v>
      </c>
      <c r="F123" s="1033" t="s">
        <v>236</v>
      </c>
      <c r="G123" s="1034">
        <v>400</v>
      </c>
      <c r="H123" s="1054">
        <v>400</v>
      </c>
      <c r="I123" s="1173"/>
      <c r="J123" s="790" t="s">
        <v>208</v>
      </c>
      <c r="K123" s="872"/>
      <c r="L123" s="792">
        <v>100</v>
      </c>
      <c r="M123" s="157"/>
      <c r="O123" s="1204"/>
      <c r="P123" s="1205">
        <f>+P122-G149</f>
        <v>0</v>
      </c>
      <c r="Q123" s="1205">
        <f t="shared" ref="Q123:R123" si="33">+Q122-H149</f>
        <v>0</v>
      </c>
      <c r="R123" s="1205">
        <f t="shared" si="33"/>
        <v>0</v>
      </c>
    </row>
    <row r="124" spans="1:18" s="40" customFormat="1" ht="28.5" customHeight="1" x14ac:dyDescent="0.25">
      <c r="A124" s="66"/>
      <c r="B124" s="952"/>
      <c r="C124" s="111"/>
      <c r="D124" s="1367"/>
      <c r="E124" s="360" t="s">
        <v>130</v>
      </c>
      <c r="F124" s="1033"/>
      <c r="G124" s="1034"/>
      <c r="H124" s="1015"/>
      <c r="I124" s="1173"/>
      <c r="J124" s="791" t="s">
        <v>209</v>
      </c>
      <c r="K124" s="406">
        <v>74</v>
      </c>
      <c r="L124" s="792">
        <v>100</v>
      </c>
      <c r="M124" s="369"/>
    </row>
    <row r="125" spans="1:18" s="40" customFormat="1" ht="27.75" customHeight="1" x14ac:dyDescent="0.25">
      <c r="A125" s="66"/>
      <c r="B125" s="952"/>
      <c r="C125" s="111"/>
      <c r="D125" s="1367"/>
      <c r="E125" s="360"/>
      <c r="F125" s="1033"/>
      <c r="G125" s="1034"/>
      <c r="H125" s="1015"/>
      <c r="I125" s="1173"/>
      <c r="J125" s="791" t="s">
        <v>210</v>
      </c>
      <c r="K125" s="192">
        <v>100</v>
      </c>
      <c r="L125" s="313"/>
      <c r="M125" s="369"/>
    </row>
    <row r="126" spans="1:18" s="1" customFormat="1" ht="19.149999999999999" customHeight="1" x14ac:dyDescent="0.25">
      <c r="A126" s="66"/>
      <c r="B126" s="952"/>
      <c r="C126" s="111"/>
      <c r="D126" s="1232" t="s">
        <v>207</v>
      </c>
      <c r="E126" s="932" t="s">
        <v>88</v>
      </c>
      <c r="F126" s="1135" t="s">
        <v>232</v>
      </c>
      <c r="G126" s="1063"/>
      <c r="H126" s="1157">
        <f>128.1+49.8</f>
        <v>177.89999999999998</v>
      </c>
      <c r="I126" s="1158">
        <v>277.89999999999998</v>
      </c>
      <c r="J126" s="1301" t="s">
        <v>211</v>
      </c>
      <c r="K126" s="228">
        <v>14</v>
      </c>
      <c r="L126" s="196">
        <v>50</v>
      </c>
      <c r="M126" s="808">
        <v>100</v>
      </c>
      <c r="N126" s="40"/>
    </row>
    <row r="127" spans="1:18" s="1" customFormat="1" ht="18.600000000000001" customHeight="1" x14ac:dyDescent="0.25">
      <c r="A127" s="66"/>
      <c r="B127" s="952"/>
      <c r="C127" s="111"/>
      <c r="D127" s="1269"/>
      <c r="E127" s="353" t="s">
        <v>132</v>
      </c>
      <c r="F127" s="1159" t="s">
        <v>231</v>
      </c>
      <c r="G127" s="1057">
        <v>269</v>
      </c>
      <c r="H127" s="1160">
        <v>691.6</v>
      </c>
      <c r="I127" s="1161">
        <v>960.5</v>
      </c>
      <c r="J127" s="1302"/>
      <c r="K127" s="851"/>
      <c r="L127" s="807"/>
      <c r="M127" s="638"/>
      <c r="N127" s="40"/>
    </row>
    <row r="128" spans="1:18" s="1" customFormat="1" ht="18.600000000000001" customHeight="1" x14ac:dyDescent="0.25">
      <c r="A128" s="66"/>
      <c r="B128" s="952"/>
      <c r="C128" s="111"/>
      <c r="D128" s="1233"/>
      <c r="E128" s="933" t="s">
        <v>29</v>
      </c>
      <c r="F128" s="1081"/>
      <c r="G128" s="1162"/>
      <c r="H128" s="1163"/>
      <c r="I128" s="1164"/>
      <c r="J128" s="564"/>
      <c r="K128" s="608"/>
      <c r="L128" s="329"/>
      <c r="M128" s="607"/>
      <c r="N128" s="40"/>
    </row>
    <row r="129" spans="1:14" s="1" customFormat="1" ht="16.899999999999999" customHeight="1" x14ac:dyDescent="0.25">
      <c r="A129" s="66"/>
      <c r="B129" s="952"/>
      <c r="C129" s="111"/>
      <c r="D129" s="1232" t="s">
        <v>125</v>
      </c>
      <c r="E129" s="932" t="s">
        <v>139</v>
      </c>
      <c r="F129" s="1165" t="s">
        <v>232</v>
      </c>
      <c r="G129" s="1166"/>
      <c r="H129" s="1167">
        <v>30.6</v>
      </c>
      <c r="I129" s="1168">
        <v>100</v>
      </c>
      <c r="J129" s="510" t="s">
        <v>126</v>
      </c>
      <c r="K129" s="211"/>
      <c r="L129" s="748"/>
      <c r="M129" s="164">
        <v>1</v>
      </c>
    </row>
    <row r="130" spans="1:14" s="1" customFormat="1" ht="29.65" customHeight="1" x14ac:dyDescent="0.25">
      <c r="A130" s="66"/>
      <c r="B130" s="952"/>
      <c r="C130" s="111"/>
      <c r="D130" s="1233"/>
      <c r="E130" s="933" t="s">
        <v>146</v>
      </c>
      <c r="F130" s="1081"/>
      <c r="G130" s="1162"/>
      <c r="H130" s="1163"/>
      <c r="I130" s="1164"/>
      <c r="J130" s="564"/>
      <c r="K130" s="608"/>
      <c r="L130" s="429"/>
      <c r="M130" s="607"/>
    </row>
    <row r="131" spans="1:14" s="40" customFormat="1" ht="14.65" customHeight="1" x14ac:dyDescent="0.25">
      <c r="A131" s="66"/>
      <c r="B131" s="952"/>
      <c r="C131" s="111"/>
      <c r="D131" s="1269" t="s">
        <v>246</v>
      </c>
      <c r="E131" s="360" t="s">
        <v>88</v>
      </c>
      <c r="F131" s="1033" t="s">
        <v>232</v>
      </c>
      <c r="G131" s="1047">
        <v>16</v>
      </c>
      <c r="H131" s="1015">
        <v>75.8</v>
      </c>
      <c r="I131" s="1018"/>
      <c r="J131" s="312" t="s">
        <v>126</v>
      </c>
      <c r="K131" s="238">
        <v>1</v>
      </c>
      <c r="L131" s="796"/>
      <c r="M131" s="517"/>
    </row>
    <row r="132" spans="1:14" s="40" customFormat="1" ht="14.65" customHeight="1" x14ac:dyDescent="0.25">
      <c r="A132" s="66"/>
      <c r="B132" s="952"/>
      <c r="C132" s="111"/>
      <c r="D132" s="1269"/>
      <c r="E132" s="360" t="s">
        <v>130</v>
      </c>
      <c r="F132" s="1052" t="s">
        <v>231</v>
      </c>
      <c r="G132" s="1034">
        <v>84</v>
      </c>
      <c r="H132" s="1054">
        <v>341.1</v>
      </c>
      <c r="I132" s="1169"/>
      <c r="J132" s="788" t="s">
        <v>78</v>
      </c>
      <c r="K132" s="192">
        <v>20</v>
      </c>
      <c r="L132" s="137">
        <v>100</v>
      </c>
      <c r="M132" s="597"/>
    </row>
    <row r="133" spans="1:14" s="40" customFormat="1" ht="28.5" customHeight="1" x14ac:dyDescent="0.25">
      <c r="A133" s="66"/>
      <c r="B133" s="952"/>
      <c r="C133" s="111"/>
      <c r="D133" s="1233"/>
      <c r="E133" s="933" t="s">
        <v>29</v>
      </c>
      <c r="F133" s="1013"/>
      <c r="G133" s="1170"/>
      <c r="H133" s="1147"/>
      <c r="I133" s="1171"/>
      <c r="J133" s="511"/>
      <c r="K133" s="1212"/>
      <c r="L133" s="749"/>
      <c r="M133" s="564"/>
    </row>
    <row r="134" spans="1:14" s="40" customFormat="1" ht="14.65" customHeight="1" x14ac:dyDescent="0.25">
      <c r="A134" s="66"/>
      <c r="B134" s="952"/>
      <c r="C134" s="111"/>
      <c r="D134" s="1232" t="s">
        <v>141</v>
      </c>
      <c r="E134" s="353" t="s">
        <v>88</v>
      </c>
      <c r="F134" s="1009" t="s">
        <v>232</v>
      </c>
      <c r="G134" s="1063">
        <v>15.9</v>
      </c>
      <c r="H134" s="1011">
        <v>100</v>
      </c>
      <c r="I134" s="1172">
        <v>100</v>
      </c>
      <c r="J134" s="512" t="s">
        <v>126</v>
      </c>
      <c r="K134" s="211">
        <v>1</v>
      </c>
      <c r="L134" s="521"/>
      <c r="M134" s="782"/>
    </row>
    <row r="135" spans="1:14" s="40" customFormat="1" ht="14.65" customHeight="1" x14ac:dyDescent="0.25">
      <c r="A135" s="66"/>
      <c r="B135" s="952"/>
      <c r="C135" s="111"/>
      <c r="D135" s="1269"/>
      <c r="E135" s="360" t="s">
        <v>130</v>
      </c>
      <c r="F135" s="1033"/>
      <c r="G135" s="1034"/>
      <c r="H135" s="1015"/>
      <c r="I135" s="1173"/>
      <c r="J135" s="788" t="s">
        <v>78</v>
      </c>
      <c r="K135" s="1210"/>
      <c r="L135" s="218">
        <v>15</v>
      </c>
      <c r="M135" s="597">
        <v>30</v>
      </c>
    </row>
    <row r="136" spans="1:14" s="40" customFormat="1" ht="14.65" customHeight="1" x14ac:dyDescent="0.25">
      <c r="A136" s="66"/>
      <c r="B136" s="952"/>
      <c r="C136" s="111"/>
      <c r="D136" s="1233"/>
      <c r="E136" s="933" t="s">
        <v>29</v>
      </c>
      <c r="F136" s="1013"/>
      <c r="G136" s="1035"/>
      <c r="H136" s="1036"/>
      <c r="I136" s="1148"/>
      <c r="K136" s="1212"/>
      <c r="L136" s="429"/>
      <c r="M136" s="859"/>
      <c r="N136" s="393"/>
    </row>
    <row r="137" spans="1:14" s="40" customFormat="1" ht="14.65" customHeight="1" x14ac:dyDescent="0.25">
      <c r="A137" s="66"/>
      <c r="B137" s="952"/>
      <c r="C137" s="111"/>
      <c r="D137" s="1232" t="s">
        <v>161</v>
      </c>
      <c r="E137" s="353" t="s">
        <v>88</v>
      </c>
      <c r="F137" s="1033" t="s">
        <v>232</v>
      </c>
      <c r="G137" s="1063">
        <v>22.4</v>
      </c>
      <c r="H137" s="1011">
        <v>100</v>
      </c>
      <c r="I137" s="1172">
        <v>200</v>
      </c>
      <c r="J137" s="512" t="s">
        <v>126</v>
      </c>
      <c r="K137" s="211">
        <v>1</v>
      </c>
      <c r="L137" s="521"/>
      <c r="M137" s="529"/>
    </row>
    <row r="138" spans="1:14" s="40" customFormat="1" ht="14.65" customHeight="1" x14ac:dyDescent="0.25">
      <c r="A138" s="66"/>
      <c r="B138" s="952"/>
      <c r="C138" s="111"/>
      <c r="D138" s="1269"/>
      <c r="E138" s="360" t="s">
        <v>130</v>
      </c>
      <c r="F138" s="1033"/>
      <c r="G138" s="1132"/>
      <c r="H138" s="1133"/>
      <c r="I138" s="1174"/>
      <c r="J138" s="513" t="s">
        <v>78</v>
      </c>
      <c r="K138" s="1210"/>
      <c r="L138" s="137">
        <v>10</v>
      </c>
      <c r="M138" s="169">
        <v>35</v>
      </c>
    </row>
    <row r="139" spans="1:14" s="40" customFormat="1" ht="14.65" customHeight="1" x14ac:dyDescent="0.25">
      <c r="A139" s="66"/>
      <c r="B139" s="952"/>
      <c r="C139" s="111"/>
      <c r="D139" s="1209"/>
      <c r="E139" s="933" t="s">
        <v>29</v>
      </c>
      <c r="F139" s="1033"/>
      <c r="G139" s="1034"/>
      <c r="H139" s="1036"/>
      <c r="I139" s="1037"/>
      <c r="J139" s="514"/>
      <c r="K139" s="1212"/>
      <c r="L139" s="749"/>
      <c r="M139" s="564"/>
    </row>
    <row r="140" spans="1:14" s="40" customFormat="1" ht="14.65" customHeight="1" x14ac:dyDescent="0.25">
      <c r="A140" s="66"/>
      <c r="B140" s="952"/>
      <c r="C140" s="111"/>
      <c r="D140" s="1232" t="s">
        <v>147</v>
      </c>
      <c r="E140" s="353" t="s">
        <v>88</v>
      </c>
      <c r="F140" s="1009" t="s">
        <v>232</v>
      </c>
      <c r="G140" s="1063">
        <v>90</v>
      </c>
      <c r="H140" s="1015"/>
      <c r="I140" s="1173">
        <v>273</v>
      </c>
      <c r="J140" s="512" t="s">
        <v>126</v>
      </c>
      <c r="K140" s="211">
        <v>1</v>
      </c>
      <c r="L140" s="488"/>
      <c r="M140" s="529"/>
    </row>
    <row r="141" spans="1:14" s="40" customFormat="1" ht="14.65" customHeight="1" x14ac:dyDescent="0.25">
      <c r="A141" s="66"/>
      <c r="B141" s="952"/>
      <c r="C141" s="111"/>
      <c r="D141" s="1269"/>
      <c r="E141" s="360" t="s">
        <v>132</v>
      </c>
      <c r="F141" s="1033"/>
      <c r="G141" s="1175"/>
      <c r="H141" s="1041"/>
      <c r="I141" s="1169"/>
      <c r="J141" s="513" t="s">
        <v>78</v>
      </c>
      <c r="K141" s="213"/>
      <c r="L141" s="218"/>
      <c r="M141" s="169">
        <v>100</v>
      </c>
    </row>
    <row r="142" spans="1:14" s="40" customFormat="1" ht="14.65" customHeight="1" x14ac:dyDescent="0.25">
      <c r="A142" s="66"/>
      <c r="B142" s="952"/>
      <c r="C142" s="111"/>
      <c r="D142" s="1233"/>
      <c r="E142" s="933" t="s">
        <v>29</v>
      </c>
      <c r="F142" s="1033"/>
      <c r="G142" s="1176"/>
      <c r="H142" s="1044"/>
      <c r="I142" s="1177"/>
      <c r="J142" s="511"/>
      <c r="K142" s="192"/>
      <c r="L142" s="749"/>
      <c r="M142" s="564"/>
    </row>
    <row r="143" spans="1:14" s="1" customFormat="1" ht="15" customHeight="1" x14ac:dyDescent="0.25">
      <c r="A143" s="66"/>
      <c r="B143" s="952"/>
      <c r="C143" s="111"/>
      <c r="D143" s="1232" t="s">
        <v>192</v>
      </c>
      <c r="E143" s="932" t="s">
        <v>88</v>
      </c>
      <c r="F143" s="1135" t="s">
        <v>232</v>
      </c>
      <c r="G143" s="1047">
        <v>15</v>
      </c>
      <c r="H143" s="1157">
        <v>97.2</v>
      </c>
      <c r="I143" s="1178">
        <v>31.5</v>
      </c>
      <c r="J143" s="784" t="s">
        <v>126</v>
      </c>
      <c r="K143" s="211"/>
      <c r="L143" s="232">
        <v>1</v>
      </c>
      <c r="M143" s="164"/>
      <c r="N143" s="40"/>
    </row>
    <row r="144" spans="1:14" s="1" customFormat="1" ht="15" customHeight="1" x14ac:dyDescent="0.25">
      <c r="A144" s="66"/>
      <c r="B144" s="952"/>
      <c r="C144" s="111"/>
      <c r="D144" s="1269"/>
      <c r="E144" s="353" t="s">
        <v>132</v>
      </c>
      <c r="F144" s="1159" t="s">
        <v>231</v>
      </c>
      <c r="G144" s="1034"/>
      <c r="H144" s="1160"/>
      <c r="I144" s="1098">
        <v>510</v>
      </c>
      <c r="J144" s="787" t="s">
        <v>78</v>
      </c>
      <c r="K144" s="789"/>
      <c r="L144" s="368"/>
      <c r="M144" s="799">
        <v>30</v>
      </c>
      <c r="N144" s="40"/>
    </row>
    <row r="145" spans="1:18" s="1" customFormat="1" ht="15" customHeight="1" x14ac:dyDescent="0.25">
      <c r="A145" s="66"/>
      <c r="B145" s="952"/>
      <c r="C145" s="111"/>
      <c r="D145" s="1233"/>
      <c r="E145" s="933" t="s">
        <v>29</v>
      </c>
      <c r="F145" s="1081"/>
      <c r="G145" s="1162"/>
      <c r="H145" s="1163"/>
      <c r="I145" s="1164"/>
      <c r="J145" s="564"/>
      <c r="K145" s="608"/>
      <c r="L145" s="329"/>
      <c r="M145" s="607"/>
      <c r="N145" s="40"/>
    </row>
    <row r="146" spans="1:18" s="1" customFormat="1" ht="18.600000000000001" customHeight="1" x14ac:dyDescent="0.25">
      <c r="A146" s="66"/>
      <c r="B146" s="952"/>
      <c r="C146" s="111"/>
      <c r="D146" s="1232" t="s">
        <v>213</v>
      </c>
      <c r="E146" s="932" t="s">
        <v>88</v>
      </c>
      <c r="F146" s="1165" t="s">
        <v>232</v>
      </c>
      <c r="G146" s="1179"/>
      <c r="H146" s="1180">
        <v>20</v>
      </c>
      <c r="I146" s="1174"/>
      <c r="J146" s="1328" t="s">
        <v>134</v>
      </c>
      <c r="K146" s="211"/>
      <c r="L146" s="232">
        <v>1</v>
      </c>
      <c r="M146" s="510"/>
      <c r="N146" s="40"/>
      <c r="O146" s="40"/>
    </row>
    <row r="147" spans="1:18" s="1" customFormat="1" ht="18.600000000000001" customHeight="1" x14ac:dyDescent="0.25">
      <c r="A147" s="66"/>
      <c r="B147" s="952"/>
      <c r="C147" s="111"/>
      <c r="D147" s="1269"/>
      <c r="E147" s="353" t="s">
        <v>132</v>
      </c>
      <c r="F147" s="1159"/>
      <c r="G147" s="1132"/>
      <c r="H147" s="1084"/>
      <c r="I147" s="1181"/>
      <c r="J147" s="1329"/>
      <c r="K147" s="375"/>
      <c r="L147" s="318"/>
      <c r="M147" s="525"/>
      <c r="N147" s="40"/>
      <c r="O147" s="40"/>
    </row>
    <row r="148" spans="1:18" s="1" customFormat="1" ht="18.600000000000001" customHeight="1" x14ac:dyDescent="0.25">
      <c r="A148" s="66"/>
      <c r="B148" s="952"/>
      <c r="C148" s="111"/>
      <c r="D148" s="1233"/>
      <c r="E148" s="933" t="s">
        <v>29</v>
      </c>
      <c r="F148" s="1081"/>
      <c r="G148" s="1162"/>
      <c r="H148" s="1163"/>
      <c r="I148" s="1164"/>
      <c r="J148" s="564"/>
      <c r="K148" s="608"/>
      <c r="L148" s="329"/>
      <c r="M148" s="607"/>
      <c r="N148" s="40"/>
    </row>
    <row r="149" spans="1:18" s="40" customFormat="1" ht="18" customHeight="1" thickBot="1" x14ac:dyDescent="0.25">
      <c r="A149" s="77"/>
      <c r="B149" s="78"/>
      <c r="C149" s="34"/>
      <c r="D149" s="120"/>
      <c r="E149" s="118"/>
      <c r="F149" s="113" t="s">
        <v>18</v>
      </c>
      <c r="G149" s="1155">
        <f>+G119+G120+G121</f>
        <v>1232.3</v>
      </c>
      <c r="H149" s="94">
        <f t="shared" ref="H149:I149" si="34">+H119+H120+H121</f>
        <v>2334.1999999999998</v>
      </c>
      <c r="I149" s="222">
        <f t="shared" si="34"/>
        <v>2459.4</v>
      </c>
      <c r="J149" s="1156"/>
      <c r="K149" s="194"/>
      <c r="L149" s="199"/>
      <c r="M149" s="93"/>
    </row>
    <row r="150" spans="1:18" s="40" customFormat="1" ht="17.25" customHeight="1" x14ac:dyDescent="0.25">
      <c r="A150" s="14" t="s">
        <v>9</v>
      </c>
      <c r="B150" s="15" t="s">
        <v>26</v>
      </c>
      <c r="C150" s="36" t="s">
        <v>28</v>
      </c>
      <c r="D150" s="1365" t="s">
        <v>41</v>
      </c>
      <c r="E150" s="346"/>
      <c r="F150" s="316" t="s">
        <v>21</v>
      </c>
      <c r="G150" s="1114">
        <v>135.80000000000001</v>
      </c>
      <c r="H150" s="447">
        <v>80.099999999999994</v>
      </c>
      <c r="I150" s="1154">
        <v>77</v>
      </c>
      <c r="J150" s="1184"/>
      <c r="K150" s="174"/>
      <c r="L150" s="245"/>
      <c r="M150" s="1185"/>
      <c r="O150" s="1204" t="s">
        <v>220</v>
      </c>
      <c r="P150" s="1205">
        <f>+G152+G154</f>
        <v>135.80000000000001</v>
      </c>
      <c r="Q150" s="1205">
        <f t="shared" ref="Q150:R150" si="35">+H152+H154</f>
        <v>80.099999999999994</v>
      </c>
      <c r="R150" s="1205">
        <f t="shared" si="35"/>
        <v>77</v>
      </c>
    </row>
    <row r="151" spans="1:18" s="40" customFormat="1" ht="17.25" customHeight="1" x14ac:dyDescent="0.25">
      <c r="A151" s="964"/>
      <c r="B151" s="965"/>
      <c r="C151" s="969"/>
      <c r="D151" s="1479"/>
      <c r="E151" s="1183"/>
      <c r="F151" s="86" t="s">
        <v>174</v>
      </c>
      <c r="G151" s="300">
        <v>37</v>
      </c>
      <c r="H151" s="301">
        <v>25</v>
      </c>
      <c r="I151" s="109">
        <v>25</v>
      </c>
      <c r="J151" s="955"/>
      <c r="K151" s="1153"/>
      <c r="L151" s="959"/>
      <c r="M151" s="968"/>
      <c r="O151" s="1204" t="s">
        <v>174</v>
      </c>
      <c r="P151" s="1205">
        <f>+G155</f>
        <v>37</v>
      </c>
      <c r="Q151" s="1205">
        <f t="shared" ref="Q151:R151" si="36">+H155</f>
        <v>25</v>
      </c>
      <c r="R151" s="1205">
        <f t="shared" si="36"/>
        <v>25</v>
      </c>
    </row>
    <row r="152" spans="1:18" s="40" customFormat="1" ht="14.65" customHeight="1" x14ac:dyDescent="0.25">
      <c r="A152" s="1295"/>
      <c r="B152" s="1296"/>
      <c r="C152" s="1303"/>
      <c r="D152" s="1304" t="s">
        <v>186</v>
      </c>
      <c r="E152" s="188" t="s">
        <v>88</v>
      </c>
      <c r="F152" s="1202" t="s">
        <v>227</v>
      </c>
      <c r="G152" s="1063">
        <v>95.5</v>
      </c>
      <c r="H152" s="1011">
        <v>62.8</v>
      </c>
      <c r="I152" s="1032">
        <v>62.8</v>
      </c>
      <c r="J152" s="1305" t="s">
        <v>69</v>
      </c>
      <c r="K152" s="637">
        <v>2</v>
      </c>
      <c r="L152" s="922">
        <v>1.1000000000000001</v>
      </c>
      <c r="M152" s="924">
        <v>1.1000000000000001</v>
      </c>
      <c r="O152" s="1204"/>
      <c r="P152" s="1205">
        <f>+P150+P151</f>
        <v>172.8</v>
      </c>
      <c r="Q152" s="1205">
        <f t="shared" ref="Q152:R152" si="37">+Q150+Q151</f>
        <v>105.1</v>
      </c>
      <c r="R152" s="1205">
        <f t="shared" si="37"/>
        <v>102</v>
      </c>
    </row>
    <row r="153" spans="1:18" s="40" customFormat="1" ht="25.5" customHeight="1" x14ac:dyDescent="0.25">
      <c r="A153" s="1295"/>
      <c r="B153" s="1296"/>
      <c r="C153" s="1303"/>
      <c r="D153" s="1291"/>
      <c r="E153" s="353" t="s">
        <v>130</v>
      </c>
      <c r="F153" s="1094"/>
      <c r="G153" s="1014"/>
      <c r="H153" s="1015"/>
      <c r="I153" s="1037"/>
      <c r="J153" s="1306"/>
      <c r="K153" s="260"/>
      <c r="L153" s="263"/>
      <c r="M153" s="177"/>
      <c r="O153" s="1204"/>
      <c r="P153" s="1205">
        <f>+P152-G158</f>
        <v>0</v>
      </c>
      <c r="Q153" s="1205">
        <f t="shared" ref="Q153:R153" si="38">+Q152-H158</f>
        <v>0</v>
      </c>
      <c r="R153" s="1205">
        <f t="shared" si="38"/>
        <v>0</v>
      </c>
    </row>
    <row r="154" spans="1:18" s="40" customFormat="1" ht="27" customHeight="1" x14ac:dyDescent="0.25">
      <c r="A154" s="1334"/>
      <c r="B154" s="1336"/>
      <c r="C154" s="1307"/>
      <c r="D154" s="1232" t="s">
        <v>77</v>
      </c>
      <c r="E154" s="188" t="s">
        <v>88</v>
      </c>
      <c r="F154" s="1009" t="s">
        <v>227</v>
      </c>
      <c r="G154" s="1047">
        <v>40.299999999999997</v>
      </c>
      <c r="H154" s="1011">
        <v>17.3</v>
      </c>
      <c r="I154" s="1032">
        <v>14.2</v>
      </c>
      <c r="J154" s="935" t="s">
        <v>159</v>
      </c>
      <c r="K154" s="239">
        <v>2300</v>
      </c>
      <c r="L154" s="241">
        <v>1440</v>
      </c>
      <c r="M154" s="170">
        <v>1260</v>
      </c>
    </row>
    <row r="155" spans="1:18" s="40" customFormat="1" ht="14.25" customHeight="1" x14ac:dyDescent="0.25">
      <c r="A155" s="1335"/>
      <c r="B155" s="1337"/>
      <c r="C155" s="1308"/>
      <c r="D155" s="1310"/>
      <c r="E155" s="353" t="s">
        <v>130</v>
      </c>
      <c r="F155" s="1052" t="s">
        <v>237</v>
      </c>
      <c r="G155" s="1034">
        <v>37</v>
      </c>
      <c r="H155" s="1054">
        <v>25</v>
      </c>
      <c r="I155" s="1130">
        <v>25</v>
      </c>
      <c r="J155" s="1312" t="s">
        <v>160</v>
      </c>
      <c r="K155" s="293">
        <v>8.1999999999999993</v>
      </c>
      <c r="L155" s="294">
        <v>3.1</v>
      </c>
      <c r="M155" s="474">
        <v>4</v>
      </c>
    </row>
    <row r="156" spans="1:18" s="40" customFormat="1" ht="13.5" customHeight="1" x14ac:dyDescent="0.25">
      <c r="A156" s="1335"/>
      <c r="B156" s="1337"/>
      <c r="C156" s="1308"/>
      <c r="D156" s="1310"/>
      <c r="E156" s="181"/>
      <c r="F156" s="1203"/>
      <c r="G156" s="1034"/>
      <c r="H156" s="1015"/>
      <c r="I156" s="1173"/>
      <c r="J156" s="1313"/>
      <c r="K156" s="289"/>
      <c r="L156" s="530"/>
      <c r="M156" s="475"/>
    </row>
    <row r="157" spans="1:18" s="40" customFormat="1" ht="16.5" customHeight="1" x14ac:dyDescent="0.25">
      <c r="A157" s="1335"/>
      <c r="B157" s="1337"/>
      <c r="C157" s="1308"/>
      <c r="D157" s="1311"/>
      <c r="E157" s="152"/>
      <c r="F157" s="1013"/>
      <c r="G157" s="1038"/>
      <c r="H157" s="1036"/>
      <c r="I157" s="1148"/>
      <c r="J157" s="468" t="s">
        <v>128</v>
      </c>
      <c r="K157" s="261"/>
      <c r="L157" s="531">
        <v>1</v>
      </c>
      <c r="M157" s="176"/>
    </row>
    <row r="158" spans="1:18" s="40" customFormat="1" ht="18" customHeight="1" thickBot="1" x14ac:dyDescent="0.25">
      <c r="A158" s="77"/>
      <c r="B158" s="78"/>
      <c r="C158" s="34"/>
      <c r="D158" s="292"/>
      <c r="E158" s="123"/>
      <c r="F158" s="42" t="s">
        <v>18</v>
      </c>
      <c r="G158" s="255">
        <f>+G150+G151</f>
        <v>172.8</v>
      </c>
      <c r="H158" s="94">
        <f t="shared" ref="H158:I158" si="39">+H150+H151</f>
        <v>105.1</v>
      </c>
      <c r="I158" s="202">
        <f t="shared" si="39"/>
        <v>102</v>
      </c>
      <c r="J158" s="469"/>
      <c r="K158" s="244"/>
      <c r="L158" s="199"/>
      <c r="M158" s="173"/>
    </row>
    <row r="159" spans="1:18" s="40" customFormat="1" ht="15" customHeight="1" thickBot="1" x14ac:dyDescent="0.3">
      <c r="A159" s="10" t="s">
        <v>9</v>
      </c>
      <c r="B159" s="8" t="s">
        <v>26</v>
      </c>
      <c r="C159" s="1330" t="s">
        <v>31</v>
      </c>
      <c r="D159" s="1330"/>
      <c r="E159" s="1330"/>
      <c r="F159" s="1330"/>
      <c r="G159" s="428">
        <f>G158+G149+G118+G84</f>
        <v>2467.1000000000004</v>
      </c>
      <c r="H159" s="450">
        <f>H158+H149+H118+H84</f>
        <v>5832.9999999999991</v>
      </c>
      <c r="I159" s="223">
        <f>I158+I149+I118+I84</f>
        <v>5359.2999999999993</v>
      </c>
      <c r="J159" s="1331"/>
      <c r="K159" s="1332"/>
      <c r="L159" s="1332"/>
      <c r="M159" s="1333"/>
      <c r="N159" s="393"/>
    </row>
    <row r="160" spans="1:18" s="40" customFormat="1" ht="15" customHeight="1" thickBot="1" x14ac:dyDescent="0.3">
      <c r="A160" s="7" t="s">
        <v>9</v>
      </c>
      <c r="B160" s="8" t="s">
        <v>28</v>
      </c>
      <c r="C160" s="1297" t="s">
        <v>61</v>
      </c>
      <c r="D160" s="1298"/>
      <c r="E160" s="1298"/>
      <c r="F160" s="1298"/>
      <c r="G160" s="1298"/>
      <c r="H160" s="1298"/>
      <c r="I160" s="1298"/>
      <c r="J160" s="1298"/>
      <c r="K160" s="1298"/>
      <c r="L160" s="1298"/>
      <c r="M160" s="1299"/>
      <c r="N160" s="393"/>
    </row>
    <row r="161" spans="1:18" s="40" customFormat="1" ht="15.75" customHeight="1" x14ac:dyDescent="0.25">
      <c r="A161" s="14" t="s">
        <v>9</v>
      </c>
      <c r="B161" s="132" t="s">
        <v>28</v>
      </c>
      <c r="C161" s="133" t="s">
        <v>9</v>
      </c>
      <c r="D161" s="1365" t="s">
        <v>79</v>
      </c>
      <c r="E161" s="346"/>
      <c r="F161" s="1062" t="s">
        <v>30</v>
      </c>
      <c r="G161" s="526">
        <v>730.8</v>
      </c>
      <c r="H161" s="447"/>
      <c r="I161" s="505"/>
      <c r="J161" s="249"/>
      <c r="K161" s="174"/>
      <c r="L161" s="245"/>
      <c r="M161" s="1185"/>
      <c r="O161" s="1206" t="s">
        <v>30</v>
      </c>
      <c r="P161" s="1207">
        <f>+G164+G168</f>
        <v>730.8</v>
      </c>
      <c r="Q161" s="1207">
        <f>+H164+H168</f>
        <v>0</v>
      </c>
      <c r="R161" s="1207">
        <f>+I164+I168</f>
        <v>0</v>
      </c>
    </row>
    <row r="162" spans="1:18" s="40" customFormat="1" ht="15.75" customHeight="1" x14ac:dyDescent="0.25">
      <c r="A162" s="964"/>
      <c r="B162" s="1186"/>
      <c r="C162" s="1187"/>
      <c r="D162" s="1478"/>
      <c r="E162" s="353"/>
      <c r="F162" s="130" t="s">
        <v>21</v>
      </c>
      <c r="G162" s="868"/>
      <c r="H162" s="112">
        <v>55.2</v>
      </c>
      <c r="I162" s="302"/>
      <c r="J162" s="968"/>
      <c r="K162" s="1153"/>
      <c r="L162" s="1188"/>
      <c r="M162" s="968"/>
      <c r="O162" s="1206" t="s">
        <v>220</v>
      </c>
      <c r="P162" s="1207">
        <f t="shared" ref="P162:R163" si="40">+G171</f>
        <v>0</v>
      </c>
      <c r="Q162" s="1207">
        <f t="shared" si="40"/>
        <v>55.2</v>
      </c>
      <c r="R162" s="1207">
        <f t="shared" si="40"/>
        <v>0</v>
      </c>
    </row>
    <row r="163" spans="1:18" s="40" customFormat="1" ht="15.75" customHeight="1" x14ac:dyDescent="0.25">
      <c r="A163" s="964"/>
      <c r="B163" s="1186"/>
      <c r="C163" s="1187"/>
      <c r="D163" s="1479"/>
      <c r="E163" s="353"/>
      <c r="F163" s="383" t="s">
        <v>188</v>
      </c>
      <c r="G163" s="314"/>
      <c r="H163" s="139">
        <v>312.5</v>
      </c>
      <c r="I163" s="343"/>
      <c r="J163" s="968"/>
      <c r="K163" s="1153"/>
      <c r="L163" s="1188"/>
      <c r="M163" s="968"/>
      <c r="O163" s="1206" t="s">
        <v>188</v>
      </c>
      <c r="P163" s="1207">
        <f t="shared" si="40"/>
        <v>0</v>
      </c>
      <c r="Q163" s="1207">
        <f t="shared" si="40"/>
        <v>312.5</v>
      </c>
      <c r="R163" s="1207">
        <f t="shared" si="40"/>
        <v>0</v>
      </c>
    </row>
    <row r="164" spans="1:18" s="38" customFormat="1" ht="15.75" customHeight="1" x14ac:dyDescent="0.25">
      <c r="A164" s="66"/>
      <c r="B164" s="917"/>
      <c r="C164" s="918"/>
      <c r="D164" s="1232" t="s">
        <v>89</v>
      </c>
      <c r="E164" s="932" t="s">
        <v>29</v>
      </c>
      <c r="F164" s="1009" t="s">
        <v>232</v>
      </c>
      <c r="G164" s="1063">
        <v>728.3</v>
      </c>
      <c r="H164" s="1041"/>
      <c r="I164" s="1190"/>
      <c r="J164" s="1189" t="s">
        <v>78</v>
      </c>
      <c r="K164" s="228">
        <v>100</v>
      </c>
      <c r="L164" s="535"/>
      <c r="M164" s="164"/>
      <c r="O164" s="1206"/>
      <c r="P164" s="1207">
        <f>+P161+P162+P163</f>
        <v>730.8</v>
      </c>
      <c r="Q164" s="1207">
        <f t="shared" ref="Q164:R164" si="41">+Q161+Q162+Q163</f>
        <v>367.7</v>
      </c>
      <c r="R164" s="1207">
        <f t="shared" si="41"/>
        <v>0</v>
      </c>
    </row>
    <row r="165" spans="1:18" s="38" customFormat="1" ht="15.75" customHeight="1" x14ac:dyDescent="0.25">
      <c r="A165" s="66"/>
      <c r="B165" s="917"/>
      <c r="C165" s="918"/>
      <c r="D165" s="1395"/>
      <c r="E165" s="362" t="s">
        <v>106</v>
      </c>
      <c r="F165" s="1029"/>
      <c r="G165" s="1175"/>
      <c r="H165" s="1041"/>
      <c r="I165" s="1145"/>
      <c r="J165" s="344"/>
      <c r="K165" s="334"/>
      <c r="L165" s="536"/>
      <c r="M165" s="344"/>
      <c r="O165" s="1206"/>
      <c r="P165" s="1207">
        <f>+P164-G173</f>
        <v>0</v>
      </c>
      <c r="Q165" s="1207">
        <f>+Q164-H173</f>
        <v>0</v>
      </c>
      <c r="R165" s="1207">
        <f>+R164-I173</f>
        <v>0</v>
      </c>
    </row>
    <row r="166" spans="1:18" s="38" customFormat="1" ht="15.75" customHeight="1" x14ac:dyDescent="0.25">
      <c r="A166" s="66"/>
      <c r="B166" s="917"/>
      <c r="C166" s="918"/>
      <c r="D166" s="1395"/>
      <c r="E166" s="366" t="s">
        <v>130</v>
      </c>
      <c r="F166" s="1029"/>
      <c r="G166" s="1034"/>
      <c r="H166" s="1015"/>
      <c r="I166" s="1055"/>
      <c r="J166" s="344"/>
      <c r="K166" s="334"/>
      <c r="L166" s="536"/>
      <c r="M166" s="344"/>
    </row>
    <row r="167" spans="1:18" s="38" customFormat="1" ht="14.1" customHeight="1" x14ac:dyDescent="0.25">
      <c r="A167" s="66"/>
      <c r="B167" s="917"/>
      <c r="C167" s="918"/>
      <c r="D167" s="1366"/>
      <c r="E167" s="354" t="s">
        <v>88</v>
      </c>
      <c r="F167" s="1013"/>
      <c r="G167" s="1035"/>
      <c r="H167" s="1036"/>
      <c r="I167" s="1148"/>
      <c r="J167" s="552"/>
      <c r="K167" s="193"/>
      <c r="L167" s="204"/>
      <c r="M167" s="158"/>
    </row>
    <row r="168" spans="1:18" s="38" customFormat="1" ht="15" customHeight="1" x14ac:dyDescent="0.25">
      <c r="A168" s="66"/>
      <c r="B168" s="917"/>
      <c r="C168" s="114"/>
      <c r="D168" s="1359" t="s">
        <v>101</v>
      </c>
      <c r="E168" s="363" t="s">
        <v>29</v>
      </c>
      <c r="F168" s="1191" t="s">
        <v>232</v>
      </c>
      <c r="G168" s="1063">
        <v>2.5</v>
      </c>
      <c r="H168" s="1192"/>
      <c r="I168" s="1193"/>
      <c r="J168" s="513" t="s">
        <v>96</v>
      </c>
      <c r="K168" s="211">
        <v>100</v>
      </c>
      <c r="L168" s="324"/>
      <c r="M168" s="563"/>
    </row>
    <row r="169" spans="1:18" s="38" customFormat="1" ht="15" customHeight="1" x14ac:dyDescent="0.25">
      <c r="A169" s="66"/>
      <c r="B169" s="917"/>
      <c r="C169" s="114"/>
      <c r="D169" s="1360"/>
      <c r="E169" s="328" t="s">
        <v>130</v>
      </c>
      <c r="F169" s="1128"/>
      <c r="G169" s="1034"/>
      <c r="H169" s="1015"/>
      <c r="I169" s="1173"/>
      <c r="J169" s="551"/>
      <c r="K169" s="192"/>
      <c r="L169" s="283"/>
      <c r="M169" s="157"/>
    </row>
    <row r="170" spans="1:18" s="38" customFormat="1" ht="15" customHeight="1" x14ac:dyDescent="0.25">
      <c r="A170" s="66"/>
      <c r="B170" s="917"/>
      <c r="C170" s="114"/>
      <c r="D170" s="1398"/>
      <c r="E170" s="367" t="s">
        <v>88</v>
      </c>
      <c r="F170" s="1194"/>
      <c r="G170" s="1195"/>
      <c r="H170" s="1196"/>
      <c r="I170" s="1197"/>
      <c r="J170" s="553"/>
      <c r="K170" s="192"/>
      <c r="L170" s="283"/>
      <c r="M170" s="157"/>
    </row>
    <row r="171" spans="1:18" s="40" customFormat="1" ht="25.5" customHeight="1" x14ac:dyDescent="0.25">
      <c r="A171" s="916"/>
      <c r="B171" s="952"/>
      <c r="C171" s="108"/>
      <c r="D171" s="1232" t="s">
        <v>193</v>
      </c>
      <c r="E171" s="1220" t="s">
        <v>194</v>
      </c>
      <c r="F171" s="1009" t="s">
        <v>227</v>
      </c>
      <c r="G171" s="1198"/>
      <c r="H171" s="1011">
        <v>55.2</v>
      </c>
      <c r="I171" s="1199"/>
      <c r="J171" s="1222" t="s">
        <v>195</v>
      </c>
      <c r="K171" s="325"/>
      <c r="L171" s="325">
        <v>5</v>
      </c>
      <c r="M171" s="927"/>
      <c r="N171" s="38"/>
      <c r="O171" s="38"/>
      <c r="P171" s="38"/>
      <c r="Q171" s="38"/>
    </row>
    <row r="172" spans="1:18" s="40" customFormat="1" ht="20.100000000000001" customHeight="1" x14ac:dyDescent="0.25">
      <c r="A172" s="916"/>
      <c r="B172" s="952"/>
      <c r="C172" s="108"/>
      <c r="D172" s="1233"/>
      <c r="E172" s="1221"/>
      <c r="F172" s="1200" t="s">
        <v>231</v>
      </c>
      <c r="G172" s="1043"/>
      <c r="H172" s="1201">
        <v>312.5</v>
      </c>
      <c r="I172" s="1051"/>
      <c r="J172" s="1223"/>
      <c r="K172" s="212"/>
      <c r="L172" s="749"/>
      <c r="M172" s="929"/>
    </row>
    <row r="173" spans="1:18" s="40" customFormat="1" ht="15" customHeight="1" thickBot="1" x14ac:dyDescent="0.25">
      <c r="A173" s="77"/>
      <c r="B173" s="78"/>
      <c r="C173" s="108"/>
      <c r="D173" s="947"/>
      <c r="E173" s="115"/>
      <c r="F173" s="129" t="s">
        <v>18</v>
      </c>
      <c r="G173" s="255">
        <f>+G161+G162+G163</f>
        <v>730.8</v>
      </c>
      <c r="H173" s="94">
        <f t="shared" ref="H173:I173" si="42">+H161+H162+H163</f>
        <v>367.7</v>
      </c>
      <c r="I173" s="222">
        <f t="shared" si="42"/>
        <v>0</v>
      </c>
      <c r="J173" s="1156"/>
      <c r="K173" s="194"/>
      <c r="L173" s="284"/>
      <c r="M173" s="93"/>
    </row>
    <row r="174" spans="1:18" s="40" customFormat="1" ht="15" customHeight="1" thickBot="1" x14ac:dyDescent="0.3">
      <c r="A174" s="30" t="s">
        <v>9</v>
      </c>
      <c r="B174" s="65" t="s">
        <v>28</v>
      </c>
      <c r="C174" s="1399" t="s">
        <v>31</v>
      </c>
      <c r="D174" s="1400"/>
      <c r="E174" s="1400"/>
      <c r="F174" s="1401"/>
      <c r="G174" s="549">
        <f t="shared" ref="G174:I174" si="43">G173</f>
        <v>730.8</v>
      </c>
      <c r="H174" s="550">
        <f t="shared" si="43"/>
        <v>367.7</v>
      </c>
      <c r="I174" s="557">
        <f t="shared" si="43"/>
        <v>0</v>
      </c>
      <c r="J174" s="1332"/>
      <c r="K174" s="1332"/>
      <c r="L174" s="1332"/>
      <c r="M174" s="1333"/>
    </row>
    <row r="175" spans="1:18" s="40" customFormat="1" ht="15" customHeight="1" thickBot="1" x14ac:dyDescent="0.3">
      <c r="A175" s="10" t="s">
        <v>9</v>
      </c>
      <c r="B175" s="1384" t="s">
        <v>43</v>
      </c>
      <c r="C175" s="1385"/>
      <c r="D175" s="1385"/>
      <c r="E175" s="1385"/>
      <c r="F175" s="1386"/>
      <c r="G175" s="257">
        <f>G159+G71+G52+G174</f>
        <v>10053.9</v>
      </c>
      <c r="H175" s="259">
        <f>H159+H71+H52+H174</f>
        <v>12305.3</v>
      </c>
      <c r="I175" s="558">
        <f>I159+I71+I52+I174</f>
        <v>11632.2</v>
      </c>
      <c r="J175" s="1390"/>
      <c r="K175" s="1390"/>
      <c r="L175" s="1390"/>
      <c r="M175" s="1391"/>
    </row>
    <row r="176" spans="1:18" s="40" customFormat="1" ht="15" customHeight="1" thickBot="1" x14ac:dyDescent="0.3">
      <c r="A176" s="18" t="s">
        <v>13</v>
      </c>
      <c r="B176" s="1387" t="s">
        <v>44</v>
      </c>
      <c r="C176" s="1388"/>
      <c r="D176" s="1388"/>
      <c r="E176" s="1388"/>
      <c r="F176" s="1389"/>
      <c r="G176" s="258">
        <f t="shared" ref="G176:I176" si="44">G175</f>
        <v>10053.9</v>
      </c>
      <c r="H176" s="926">
        <f t="shared" si="44"/>
        <v>12305.3</v>
      </c>
      <c r="I176" s="609">
        <f t="shared" si="44"/>
        <v>11632.2</v>
      </c>
      <c r="J176" s="1392"/>
      <c r="K176" s="1393"/>
      <c r="L176" s="1393"/>
      <c r="M176" s="1394"/>
    </row>
    <row r="177" spans="1:37" s="387" customFormat="1" ht="17.25" customHeight="1" x14ac:dyDescent="0.25">
      <c r="A177" s="1213" t="s">
        <v>248</v>
      </c>
      <c r="B177" s="1213"/>
      <c r="C177" s="1213"/>
      <c r="D177" s="1213"/>
      <c r="E177" s="1213"/>
      <c r="F177" s="1213"/>
      <c r="G177" s="1213"/>
      <c r="H177" s="1213"/>
      <c r="I177" s="1213"/>
      <c r="J177" s="1213"/>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row>
    <row r="178" spans="1:37" s="31" customFormat="1" ht="14.1" customHeight="1" x14ac:dyDescent="0.25">
      <c r="A178" s="930"/>
      <c r="B178" s="125"/>
      <c r="C178" s="125"/>
      <c r="D178" s="125"/>
      <c r="E178" s="126"/>
      <c r="F178" s="125"/>
      <c r="G178" s="125"/>
      <c r="H178" s="127"/>
      <c r="I178" s="125"/>
      <c r="J178" s="127"/>
      <c r="K178" s="930"/>
      <c r="L178" s="930"/>
      <c r="M178" s="930"/>
      <c r="N178" s="40"/>
      <c r="O178" s="40"/>
      <c r="P178" s="40"/>
      <c r="Q178" s="40"/>
      <c r="R178" s="40"/>
      <c r="S178" s="40"/>
      <c r="T178" s="40"/>
      <c r="U178" s="40"/>
      <c r="V178" s="40"/>
      <c r="W178" s="40"/>
      <c r="X178" s="40"/>
    </row>
    <row r="179" spans="1:37" s="19" customFormat="1" ht="16.5" customHeight="1" thickBot="1" x14ac:dyDescent="0.3">
      <c r="A179" s="1436" t="s">
        <v>45</v>
      </c>
      <c r="B179" s="1436"/>
      <c r="C179" s="1436"/>
      <c r="D179" s="1436"/>
      <c r="E179" s="1436"/>
      <c r="F179" s="1436"/>
      <c r="J179" s="6"/>
      <c r="K179" s="6"/>
      <c r="L179" s="6"/>
      <c r="M179" s="6"/>
      <c r="N179" s="40"/>
      <c r="O179" s="40"/>
      <c r="P179" s="40"/>
      <c r="Q179" s="40"/>
      <c r="R179" s="40"/>
      <c r="S179" s="40"/>
      <c r="T179" s="40"/>
      <c r="U179" s="40"/>
      <c r="V179" s="40"/>
      <c r="W179" s="40"/>
      <c r="X179" s="40"/>
    </row>
    <row r="180" spans="1:37" s="40" customFormat="1" ht="81" customHeight="1" thickBot="1" x14ac:dyDescent="0.3">
      <c r="A180" s="1441" t="s">
        <v>46</v>
      </c>
      <c r="B180" s="1442"/>
      <c r="C180" s="1442"/>
      <c r="D180" s="1442"/>
      <c r="E180" s="1442"/>
      <c r="F180" s="1443"/>
      <c r="G180" s="264" t="s">
        <v>247</v>
      </c>
      <c r="H180" s="265" t="s">
        <v>117</v>
      </c>
      <c r="I180" s="266" t="s">
        <v>167</v>
      </c>
      <c r="J180" s="1"/>
      <c r="K180" s="1"/>
      <c r="O180" s="1"/>
      <c r="P180" s="1"/>
    </row>
    <row r="181" spans="1:37" s="40" customFormat="1" ht="15" customHeight="1" x14ac:dyDescent="0.25">
      <c r="A181" s="1370" t="s">
        <v>156</v>
      </c>
      <c r="B181" s="1371"/>
      <c r="C181" s="1371"/>
      <c r="D181" s="1371"/>
      <c r="E181" s="1371"/>
      <c r="F181" s="1372"/>
      <c r="G181" s="272">
        <f>G182+G188+G190+G189+G191</f>
        <v>9663.9</v>
      </c>
      <c r="H181" s="543">
        <f>H182+H188+H190+H189+H191</f>
        <v>9851.8000000000011</v>
      </c>
      <c r="I181" s="267">
        <f>I182+I188+I190+I189+I191</f>
        <v>8043</v>
      </c>
      <c r="J181" s="1"/>
      <c r="K181" s="1"/>
      <c r="O181" s="1"/>
      <c r="P181" s="1"/>
    </row>
    <row r="182" spans="1:37" s="40" customFormat="1" ht="15" customHeight="1" x14ac:dyDescent="0.2">
      <c r="A182" s="1375" t="s">
        <v>47</v>
      </c>
      <c r="B182" s="1376"/>
      <c r="C182" s="1376"/>
      <c r="D182" s="1376"/>
      <c r="E182" s="1376"/>
      <c r="F182" s="1377"/>
      <c r="G182" s="273">
        <f>SUM(G183:G187)</f>
        <v>8022.5</v>
      </c>
      <c r="H182" s="544">
        <f>SUM(H183:H187)</f>
        <v>9454.7000000000007</v>
      </c>
      <c r="I182" s="268">
        <f>SUM(I183:I187)</f>
        <v>7802.7</v>
      </c>
      <c r="J182" s="1"/>
      <c r="K182" s="1"/>
      <c r="O182" s="1"/>
      <c r="P182" s="1"/>
    </row>
    <row r="183" spans="1:37" s="40" customFormat="1" ht="15" customHeight="1" x14ac:dyDescent="0.25">
      <c r="A183" s="1381" t="s">
        <v>48</v>
      </c>
      <c r="B183" s="1382"/>
      <c r="C183" s="1382"/>
      <c r="D183" s="1382"/>
      <c r="E183" s="1382"/>
      <c r="F183" s="1383"/>
      <c r="G183" s="274">
        <f>SUMIF(F16:F176,"SB",G16:G176)</f>
        <v>1614.1</v>
      </c>
      <c r="H183" s="545">
        <f>SUMIF(F16:F176,"SB",H16:H176)</f>
        <v>3054.7</v>
      </c>
      <c r="I183" s="269">
        <f>SUMIF(F16:F176,"SB",I16:I176)</f>
        <v>1802.6999999999998</v>
      </c>
      <c r="J183" s="1"/>
      <c r="K183" s="1"/>
      <c r="O183" s="1"/>
      <c r="P183" s="1"/>
    </row>
    <row r="184" spans="1:37" s="40" customFormat="1" ht="27.75" customHeight="1" x14ac:dyDescent="0.25">
      <c r="A184" s="1430" t="s">
        <v>120</v>
      </c>
      <c r="B184" s="1431"/>
      <c r="C184" s="1431"/>
      <c r="D184" s="1431"/>
      <c r="E184" s="1431"/>
      <c r="F184" s="1432"/>
      <c r="G184" s="275">
        <f>SUMIF(F16:F176,"SB(AA)",G16:G176)</f>
        <v>1000</v>
      </c>
      <c r="H184" s="860">
        <f>SUMIF(F16:F176,"SB(AA)",H16:H176)</f>
        <v>1000.0000000000001</v>
      </c>
      <c r="I184" s="861">
        <f>SUMIF(F16:F176,"SB(AA)",I16:I176)</f>
        <v>1000</v>
      </c>
      <c r="J184" s="326"/>
      <c r="K184" s="326"/>
      <c r="O184" s="326"/>
      <c r="P184" s="326"/>
    </row>
    <row r="185" spans="1:37" s="40" customFormat="1" ht="15" customHeight="1" x14ac:dyDescent="0.25">
      <c r="A185" s="1257" t="s">
        <v>49</v>
      </c>
      <c r="B185" s="1258"/>
      <c r="C185" s="1258"/>
      <c r="D185" s="1258"/>
      <c r="E185" s="1258"/>
      <c r="F185" s="1259"/>
      <c r="G185" s="274">
        <f>SUMIF(F16:F176,"SB(VR)",G16:G176)</f>
        <v>5000</v>
      </c>
      <c r="H185" s="545">
        <f>SUMIF(F16:F176,"SB(VR)",H16:H176)</f>
        <v>5000</v>
      </c>
      <c r="I185" s="269">
        <f>SUMIF(F16:F176,"SB(VR)",I16:I176)</f>
        <v>5000</v>
      </c>
      <c r="J185" s="326"/>
      <c r="K185" s="326"/>
      <c r="O185" s="326"/>
      <c r="P185" s="326"/>
    </row>
    <row r="186" spans="1:37" s="40" customFormat="1" ht="15" customHeight="1" x14ac:dyDescent="0.25">
      <c r="A186" s="1257" t="s">
        <v>50</v>
      </c>
      <c r="B186" s="1258"/>
      <c r="C186" s="1258"/>
      <c r="D186" s="1258"/>
      <c r="E186" s="1258"/>
      <c r="F186" s="1259"/>
      <c r="G186" s="274">
        <f>SUMIF(F16:F176,"SB(VB)",G16:G176)</f>
        <v>8.4</v>
      </c>
      <c r="H186" s="545">
        <f>SUMIF(F16:F176,"SB(VB)",H16:H176)</f>
        <v>0</v>
      </c>
      <c r="I186" s="269">
        <f>SUMIF(F16:F176,"SB(VB)",I16:I176)</f>
        <v>0</v>
      </c>
      <c r="J186" s="1"/>
      <c r="K186" s="1"/>
      <c r="O186" s="1"/>
      <c r="P186" s="1"/>
    </row>
    <row r="187" spans="1:37" s="9" customFormat="1" ht="27.75" customHeight="1" x14ac:dyDescent="0.25">
      <c r="A187" s="1433" t="s">
        <v>158</v>
      </c>
      <c r="B187" s="1434"/>
      <c r="C187" s="1434"/>
      <c r="D187" s="1434"/>
      <c r="E187" s="1434"/>
      <c r="F187" s="1435"/>
      <c r="G187" s="274">
        <f>SUMIF(F16:F176,"SB(KPP)",G16:G176)</f>
        <v>400</v>
      </c>
      <c r="H187" s="545">
        <f>SUMIF(F16:F176,"SB(KPP)",H16:H176)</f>
        <v>400</v>
      </c>
      <c r="I187" s="269">
        <f>SUMIF(F16:F176,"SB(KPP)",I16:I176)</f>
        <v>0</v>
      </c>
      <c r="J187" s="326"/>
      <c r="K187" s="326"/>
      <c r="O187" s="326"/>
      <c r="P187" s="326"/>
    </row>
    <row r="188" spans="1:37" s="40" customFormat="1" ht="27" customHeight="1" x14ac:dyDescent="0.25">
      <c r="A188" s="1421" t="s">
        <v>51</v>
      </c>
      <c r="B188" s="1422"/>
      <c r="C188" s="1422"/>
      <c r="D188" s="1422"/>
      <c r="E188" s="1422"/>
      <c r="F188" s="1423"/>
      <c r="G188" s="276">
        <f>SUMIF(F16:F176,"SB(AAL)",G16:G176)</f>
        <v>143.79999999999998</v>
      </c>
      <c r="H188" s="546">
        <f>SUMIF(F16:F176,"SB(AAL)",H16:H176)</f>
        <v>0</v>
      </c>
      <c r="I188" s="270">
        <f>SUMIF(F16:F176,"SB(AAL)",I16:I176)</f>
        <v>0</v>
      </c>
      <c r="J188" s="1"/>
      <c r="K188" s="1"/>
      <c r="O188" s="1"/>
      <c r="P188" s="1"/>
    </row>
    <row r="189" spans="1:37" s="40" customFormat="1" ht="15" customHeight="1" x14ac:dyDescent="0.25">
      <c r="A189" s="1421" t="s">
        <v>102</v>
      </c>
      <c r="B189" s="1422"/>
      <c r="C189" s="1422"/>
      <c r="D189" s="1422"/>
      <c r="E189" s="1422"/>
      <c r="F189" s="1423"/>
      <c r="G189" s="276">
        <f>SUMIF(F16:F176,"SB(VRL)",G16:G176)</f>
        <v>1000.4</v>
      </c>
      <c r="H189" s="546">
        <f>SUMIF(F16:F176,"SB(VRL)",H16:H176)</f>
        <v>397.1</v>
      </c>
      <c r="I189" s="270">
        <f>SUMIF(F16:F176,"SB(VRL)",I16:I176)</f>
        <v>240.3</v>
      </c>
      <c r="J189" s="1"/>
      <c r="K189" s="1"/>
      <c r="O189" s="1"/>
      <c r="P189" s="1"/>
    </row>
    <row r="190" spans="1:37" s="40" customFormat="1" ht="15" customHeight="1" x14ac:dyDescent="0.25">
      <c r="A190" s="1421" t="s">
        <v>103</v>
      </c>
      <c r="B190" s="1422"/>
      <c r="C190" s="1422"/>
      <c r="D190" s="1422"/>
      <c r="E190" s="1422"/>
      <c r="F190" s="1423"/>
      <c r="G190" s="276">
        <f>SUMIF(F16:F176,"SB(L)",G16:G176)</f>
        <v>495.3</v>
      </c>
      <c r="H190" s="546">
        <f>SUMIF(F16:F176,"SB(L)",H16:H176)</f>
        <v>0</v>
      </c>
      <c r="I190" s="270">
        <f>SUMIF(F16:F176,"SB(L)",I16:I176)</f>
        <v>0</v>
      </c>
      <c r="J190" s="1"/>
      <c r="K190" s="1"/>
      <c r="O190" s="1"/>
      <c r="P190" s="1"/>
    </row>
    <row r="191" spans="1:37" s="40" customFormat="1" ht="27" customHeight="1" x14ac:dyDescent="0.25">
      <c r="A191" s="1421" t="s">
        <v>87</v>
      </c>
      <c r="B191" s="1422"/>
      <c r="C191" s="1422"/>
      <c r="D191" s="1422"/>
      <c r="E191" s="1422"/>
      <c r="F191" s="1423"/>
      <c r="G191" s="276">
        <f>SUMIF(F16:F176,"SB(VBL)",G16:G176)</f>
        <v>1.9</v>
      </c>
      <c r="H191" s="546">
        <f>SUMIF(F16:F176,"SB(VBL)",H16:H176)</f>
        <v>0</v>
      </c>
      <c r="I191" s="270">
        <f>SUMIF(F16:F176,"SB(VBL)",I16:I176)</f>
        <v>0</v>
      </c>
      <c r="J191" s="1"/>
      <c r="K191" s="1"/>
      <c r="O191" s="1"/>
      <c r="P191" s="1"/>
    </row>
    <row r="192" spans="1:37" s="40" customFormat="1" ht="15" customHeight="1" x14ac:dyDescent="0.25">
      <c r="A192" s="1427" t="s">
        <v>52</v>
      </c>
      <c r="B192" s="1428"/>
      <c r="C192" s="1428"/>
      <c r="D192" s="1428"/>
      <c r="E192" s="1428"/>
      <c r="F192" s="1429"/>
      <c r="G192" s="277">
        <f>SUM(G193:G194)</f>
        <v>390</v>
      </c>
      <c r="H192" s="547">
        <f>SUM(H193:H194)</f>
        <v>2453.5</v>
      </c>
      <c r="I192" s="271">
        <f>SUM(I193:I194)</f>
        <v>3589.2</v>
      </c>
      <c r="J192" s="1"/>
      <c r="K192" s="1"/>
      <c r="O192" s="1"/>
      <c r="P192" s="1"/>
    </row>
    <row r="193" spans="1:16" s="40" customFormat="1" ht="15" customHeight="1" x14ac:dyDescent="0.25">
      <c r="A193" s="1217" t="s">
        <v>189</v>
      </c>
      <c r="B193" s="1218"/>
      <c r="C193" s="1218"/>
      <c r="D193" s="1218"/>
      <c r="E193" s="1218"/>
      <c r="F193" s="1219"/>
      <c r="G193" s="274">
        <f>SUMIF(F16:F176,"ES",G16:G176)</f>
        <v>353</v>
      </c>
      <c r="H193" s="610">
        <f>SUMIF(F16:F176,"ES",H16:H176)</f>
        <v>2428.5</v>
      </c>
      <c r="I193" s="327">
        <f>SUMIF(F16:F176,"ES",I16:I176)</f>
        <v>3564.2</v>
      </c>
      <c r="J193" s="1"/>
      <c r="K193" s="1"/>
      <c r="O193" s="1"/>
      <c r="P193" s="1"/>
    </row>
    <row r="194" spans="1:16" s="40" customFormat="1" ht="15" customHeight="1" x14ac:dyDescent="0.25">
      <c r="A194" s="1257" t="s">
        <v>53</v>
      </c>
      <c r="B194" s="1258"/>
      <c r="C194" s="1258"/>
      <c r="D194" s="1258"/>
      <c r="E194" s="1258"/>
      <c r="F194" s="1259"/>
      <c r="G194" s="274">
        <f>SUMIF(F16:F176,"LRVB",G16:G176)</f>
        <v>37</v>
      </c>
      <c r="H194" s="610">
        <f>SUMIF(F16:F176,"LRVB",H16:H176)</f>
        <v>25</v>
      </c>
      <c r="I194" s="327">
        <f>SUMIF(F16:F176,"LRVB",I16:I176)</f>
        <v>25</v>
      </c>
      <c r="J194" s="1"/>
      <c r="K194" s="1"/>
      <c r="O194" s="1"/>
      <c r="P194" s="1"/>
    </row>
    <row r="195" spans="1:16" s="40" customFormat="1" ht="15" customHeight="1" thickBot="1" x14ac:dyDescent="0.3">
      <c r="A195" s="1411" t="s">
        <v>55</v>
      </c>
      <c r="B195" s="1412"/>
      <c r="C195" s="1412"/>
      <c r="D195" s="1412"/>
      <c r="E195" s="1412"/>
      <c r="F195" s="1413"/>
      <c r="G195" s="279">
        <f>SUM(G181,G192)</f>
        <v>10053.9</v>
      </c>
      <c r="H195" s="548">
        <f>SUM(H181,H192)</f>
        <v>12305.300000000001</v>
      </c>
      <c r="I195" s="278">
        <f>SUM(I181,I192)</f>
        <v>11632.2</v>
      </c>
    </row>
    <row r="196" spans="1:16" s="40" customFormat="1" x14ac:dyDescent="0.2">
      <c r="A196" s="1"/>
      <c r="B196" s="1"/>
      <c r="C196" s="1"/>
      <c r="D196" s="1"/>
      <c r="E196" s="32"/>
      <c r="F196" s="972"/>
      <c r="G196" s="973"/>
      <c r="H196" s="973"/>
      <c r="I196" s="973"/>
      <c r="J196" s="20"/>
      <c r="K196" s="1"/>
      <c r="L196" s="1"/>
      <c r="M196" s="1"/>
    </row>
    <row r="198" spans="1:16" x14ac:dyDescent="0.2">
      <c r="F198" s="641"/>
      <c r="G198" s="43"/>
      <c r="H198" s="43"/>
      <c r="I198" s="43"/>
      <c r="J198" s="744"/>
      <c r="K198" s="43"/>
      <c r="L198" s="43"/>
      <c r="M198" s="43"/>
    </row>
    <row r="199" spans="1:16" x14ac:dyDescent="0.2">
      <c r="F199" s="641"/>
      <c r="G199" s="43"/>
      <c r="H199" s="43"/>
      <c r="I199" s="43"/>
      <c r="J199" s="744"/>
      <c r="M199" s="745"/>
    </row>
    <row r="200" spans="1:16" x14ac:dyDescent="0.2">
      <c r="F200" s="641"/>
      <c r="G200" s="43"/>
      <c r="H200" s="43"/>
      <c r="I200" s="43"/>
      <c r="J200" s="744"/>
      <c r="M200" s="745"/>
    </row>
    <row r="201" spans="1:16" x14ac:dyDescent="0.2">
      <c r="F201" s="641"/>
      <c r="G201" s="43"/>
      <c r="H201" s="43"/>
      <c r="I201" s="43"/>
      <c r="J201" s="641"/>
      <c r="K201" s="43"/>
      <c r="L201" s="43"/>
      <c r="M201" s="43"/>
    </row>
    <row r="202" spans="1:16" x14ac:dyDescent="0.2">
      <c r="F202" s="641"/>
      <c r="G202" s="43"/>
      <c r="H202" s="43"/>
      <c r="I202" s="43"/>
    </row>
    <row r="203" spans="1:16" x14ac:dyDescent="0.2">
      <c r="G203" s="43"/>
      <c r="H203" s="43"/>
      <c r="I203" s="43"/>
    </row>
  </sheetData>
  <mergeCells count="150">
    <mergeCell ref="A195:F195"/>
    <mergeCell ref="J1:M1"/>
    <mergeCell ref="J2:M2"/>
    <mergeCell ref="A189:F189"/>
    <mergeCell ref="A190:F190"/>
    <mergeCell ref="A191:F191"/>
    <mergeCell ref="A192:F192"/>
    <mergeCell ref="A193:F193"/>
    <mergeCell ref="A194:F194"/>
    <mergeCell ref="A185:F185"/>
    <mergeCell ref="A186:F186"/>
    <mergeCell ref="A187:F187"/>
    <mergeCell ref="A188:F188"/>
    <mergeCell ref="A179:F179"/>
    <mergeCell ref="A180:F180"/>
    <mergeCell ref="A181:F181"/>
    <mergeCell ref="A182:F182"/>
    <mergeCell ref="A183:F183"/>
    <mergeCell ref="A184:F184"/>
    <mergeCell ref="B175:F175"/>
    <mergeCell ref="J175:M175"/>
    <mergeCell ref="B176:F176"/>
    <mergeCell ref="J176:M176"/>
    <mergeCell ref="D171:D172"/>
    <mergeCell ref="E171:E172"/>
    <mergeCell ref="J171:J172"/>
    <mergeCell ref="C174:F174"/>
    <mergeCell ref="J174:M174"/>
    <mergeCell ref="C159:F159"/>
    <mergeCell ref="J159:M159"/>
    <mergeCell ref="C160:M160"/>
    <mergeCell ref="D164:D167"/>
    <mergeCell ref="D168:D170"/>
    <mergeCell ref="D161:D163"/>
    <mergeCell ref="A154:A157"/>
    <mergeCell ref="B154:B157"/>
    <mergeCell ref="C154:C157"/>
    <mergeCell ref="D154:D157"/>
    <mergeCell ref="J155:J156"/>
    <mergeCell ref="D146:D148"/>
    <mergeCell ref="J146:J147"/>
    <mergeCell ref="A152:A153"/>
    <mergeCell ref="B152:B153"/>
    <mergeCell ref="C152:C153"/>
    <mergeCell ref="D152:D153"/>
    <mergeCell ref="J152:J153"/>
    <mergeCell ref="D150:D151"/>
    <mergeCell ref="D134:D136"/>
    <mergeCell ref="D137:D138"/>
    <mergeCell ref="D140:D142"/>
    <mergeCell ref="D143:D145"/>
    <mergeCell ref="D126:D128"/>
    <mergeCell ref="J126:J127"/>
    <mergeCell ref="D129:D130"/>
    <mergeCell ref="D131:D133"/>
    <mergeCell ref="D114:D117"/>
    <mergeCell ref="D119:D121"/>
    <mergeCell ref="D122:D125"/>
    <mergeCell ref="D102:D105"/>
    <mergeCell ref="D106:D110"/>
    <mergeCell ref="D89:D93"/>
    <mergeCell ref="J89:J93"/>
    <mergeCell ref="D94:D97"/>
    <mergeCell ref="J96:J97"/>
    <mergeCell ref="D77:D78"/>
    <mergeCell ref="D82:D83"/>
    <mergeCell ref="J77:J78"/>
    <mergeCell ref="J102:J103"/>
    <mergeCell ref="D85:D88"/>
    <mergeCell ref="J98:J99"/>
    <mergeCell ref="D67:D68"/>
    <mergeCell ref="J67:J68"/>
    <mergeCell ref="C71:F71"/>
    <mergeCell ref="J71:M71"/>
    <mergeCell ref="C72:M72"/>
    <mergeCell ref="D61:D62"/>
    <mergeCell ref="A54:A58"/>
    <mergeCell ref="B54:B58"/>
    <mergeCell ref="C54:C58"/>
    <mergeCell ref="D57:D58"/>
    <mergeCell ref="J59:J60"/>
    <mergeCell ref="D54:D56"/>
    <mergeCell ref="E54:E56"/>
    <mergeCell ref="D44:D48"/>
    <mergeCell ref="D49:D50"/>
    <mergeCell ref="C52:F52"/>
    <mergeCell ref="J52:M52"/>
    <mergeCell ref="C53:M53"/>
    <mergeCell ref="D39:D41"/>
    <mergeCell ref="D42:D43"/>
    <mergeCell ref="E42:E43"/>
    <mergeCell ref="A37:A38"/>
    <mergeCell ref="B37:B38"/>
    <mergeCell ref="C37:C38"/>
    <mergeCell ref="D37:D38"/>
    <mergeCell ref="F37:F38"/>
    <mergeCell ref="A32:A33"/>
    <mergeCell ref="B32:B33"/>
    <mergeCell ref="C32:C33"/>
    <mergeCell ref="D32:D33"/>
    <mergeCell ref="A34:A36"/>
    <mergeCell ref="B34:B36"/>
    <mergeCell ref="C34:C36"/>
    <mergeCell ref="D34:D36"/>
    <mergeCell ref="L27:L28"/>
    <mergeCell ref="A29:A31"/>
    <mergeCell ref="B29:B31"/>
    <mergeCell ref="C29:C31"/>
    <mergeCell ref="D29:D30"/>
    <mergeCell ref="E29:E31"/>
    <mergeCell ref="J23:J24"/>
    <mergeCell ref="I9:I11"/>
    <mergeCell ref="D25:D26"/>
    <mergeCell ref="J25:J26"/>
    <mergeCell ref="D27:D28"/>
    <mergeCell ref="J27:J28"/>
    <mergeCell ref="J9:M9"/>
    <mergeCell ref="J10:J11"/>
    <mergeCell ref="K10:M10"/>
    <mergeCell ref="A12:M12"/>
    <mergeCell ref="E9:E11"/>
    <mergeCell ref="F9:F11"/>
    <mergeCell ref="G9:G11"/>
    <mergeCell ref="H9:H11"/>
    <mergeCell ref="M27:M28"/>
    <mergeCell ref="D16:D22"/>
    <mergeCell ref="K98:K99"/>
    <mergeCell ref="L98:L99"/>
    <mergeCell ref="M98:M99"/>
    <mergeCell ref="J100:J101"/>
    <mergeCell ref="K100:K101"/>
    <mergeCell ref="L100:L101"/>
    <mergeCell ref="M100:M101"/>
    <mergeCell ref="A177:J177"/>
    <mergeCell ref="A4:M4"/>
    <mergeCell ref="A5:M5"/>
    <mergeCell ref="A6:M6"/>
    <mergeCell ref="J8:M8"/>
    <mergeCell ref="A9:A11"/>
    <mergeCell ref="B9:B11"/>
    <mergeCell ref="C9:C11"/>
    <mergeCell ref="D9:D11"/>
    <mergeCell ref="D63:D65"/>
    <mergeCell ref="A13:M13"/>
    <mergeCell ref="B14:M14"/>
    <mergeCell ref="C15:M15"/>
    <mergeCell ref="A16:A24"/>
    <mergeCell ref="B16:B24"/>
    <mergeCell ref="C16:C24"/>
    <mergeCell ref="D23:D24"/>
  </mergeCells>
  <printOptions horizontalCentered="1"/>
  <pageMargins left="0.78740157480314965" right="0.39370078740157483" top="0.39370078740157483" bottom="0.39370078740157483" header="0" footer="0"/>
  <pageSetup paperSize="9" scale="64" fitToHeight="0" orientation="portrait" r:id="rId1"/>
  <rowBreaks count="3" manualBreakCount="3">
    <brk id="62" max="12" man="1"/>
    <brk id="118" max="12" man="1"/>
    <brk id="177" max="12" man="1"/>
  </rowBreaks>
  <ignoredErrors>
    <ignoredError sqref="K77:M77" numberStoredAsText="1"/>
    <ignoredError sqref="G175:I175"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4</vt:i4>
      </vt:variant>
    </vt:vector>
  </HeadingPairs>
  <TitlesOfParts>
    <vt:vector size="6" baseType="lpstr">
      <vt:lpstr>Aiškinamoji lentelė</vt:lpstr>
      <vt:lpstr>5 programa</vt:lpstr>
      <vt:lpstr>'5 programa'!Print_Area</vt:lpstr>
      <vt:lpstr>'Aiškinamoji lentelė'!Print_Area</vt:lpstr>
      <vt:lpstr>'5 programa'!Print_Titles</vt:lpstr>
      <vt:lpstr>'Aiškinamoji lentelė'!Print_Titles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Audra Cepiene</dc:creator>
  <cp:lastModifiedBy>Inga Mikalauskienė</cp:lastModifiedBy>
  <cp:lastPrinted>2023-01-23T13:45:58Z</cp:lastPrinted>
  <dcterms:created xsi:type="dcterms:W3CDTF">2015-10-26T14:41:47Z</dcterms:created>
  <dcterms:modified xsi:type="dcterms:W3CDTF">2023-01-25T12:22:16Z</dcterms:modified>
  <cp:contentStatus/>
</cp:coreProperties>
</file>