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3-2025 SVP\SPRENDIMO PROJEKTAS\"/>
    </mc:Choice>
  </mc:AlternateContent>
  <bookViews>
    <workbookView xWindow="-120" yWindow="-120" windowWidth="29040" windowHeight="15840" tabRatio="823" firstSheet="1" activeTab="1"/>
  </bookViews>
  <sheets>
    <sheet name="Aiškinamoji lentelė" sheetId="20" state="hidden" r:id="rId1"/>
    <sheet name="8 programa" sheetId="21" r:id="rId2"/>
  </sheets>
  <definedNames>
    <definedName name="_xlnm.Print_Area" localSheetId="1">'8 programa'!$A$1:$M$175</definedName>
    <definedName name="_xlnm.Print_Area" localSheetId="0">'Aiškinamoji lentelė'!$A$1:$Q$223</definedName>
    <definedName name="_xlnm.Print_Titles" localSheetId="1">'8 programa'!$8:$11</definedName>
    <definedName name="_xlnm.Print_Titles" localSheetId="0">'Aiškinamoji lentelė'!$7:$10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1" i="21" l="1"/>
  <c r="H151" i="21"/>
  <c r="G151" i="21"/>
  <c r="I138" i="21"/>
  <c r="H138" i="21"/>
  <c r="G138" i="21"/>
  <c r="I116" i="21"/>
  <c r="H116" i="21"/>
  <c r="G116" i="21"/>
  <c r="I104" i="21" l="1"/>
  <c r="H104" i="21"/>
  <c r="G104" i="21"/>
  <c r="I44" i="21"/>
  <c r="H44" i="21"/>
  <c r="G44" i="21"/>
  <c r="I171" i="21"/>
  <c r="H171" i="21"/>
  <c r="G171" i="21"/>
  <c r="I169" i="21"/>
  <c r="H169" i="21"/>
  <c r="G169" i="21"/>
  <c r="I168" i="21"/>
  <c r="H168" i="21"/>
  <c r="G168" i="21"/>
  <c r="I167" i="21"/>
  <c r="H167" i="21"/>
  <c r="G167" i="21"/>
  <c r="I166" i="21"/>
  <c r="H166" i="21"/>
  <c r="G166" i="21"/>
  <c r="I165" i="21"/>
  <c r="H165" i="21"/>
  <c r="G165" i="21"/>
  <c r="I164" i="21"/>
  <c r="H164" i="21"/>
  <c r="G164" i="21"/>
  <c r="I163" i="21"/>
  <c r="H163" i="21"/>
  <c r="G163" i="21"/>
  <c r="I153" i="21"/>
  <c r="H153" i="21"/>
  <c r="G153" i="21"/>
  <c r="I121" i="21"/>
  <c r="H121" i="21"/>
  <c r="G117" i="21"/>
  <c r="G121" i="21" s="1"/>
  <c r="I103" i="21"/>
  <c r="H103" i="21"/>
  <c r="G103" i="21"/>
  <c r="G98" i="21"/>
  <c r="G93" i="21"/>
  <c r="G91" i="21"/>
  <c r="G87" i="21"/>
  <c r="G86" i="21"/>
  <c r="G79" i="21"/>
  <c r="I77" i="21"/>
  <c r="H77" i="21"/>
  <c r="G77" i="21"/>
  <c r="G75" i="21"/>
  <c r="G73" i="21"/>
  <c r="G63" i="21"/>
  <c r="I56" i="21"/>
  <c r="H56" i="21"/>
  <c r="G56" i="21"/>
  <c r="I51" i="21"/>
  <c r="H51" i="21"/>
  <c r="G47" i="21"/>
  <c r="G51" i="21" s="1"/>
  <c r="I46" i="21"/>
  <c r="H46" i="21"/>
  <c r="G46" i="21"/>
  <c r="G42" i="21"/>
  <c r="G38" i="21"/>
  <c r="I23" i="21"/>
  <c r="H23" i="21"/>
  <c r="G23" i="21"/>
  <c r="I170" i="21" l="1"/>
  <c r="H170" i="21"/>
  <c r="G170" i="21"/>
  <c r="H162" i="21"/>
  <c r="H161" i="21" s="1"/>
  <c r="H160" i="21" s="1"/>
  <c r="H139" i="21"/>
  <c r="I162" i="21"/>
  <c r="I161" i="21" s="1"/>
  <c r="I160" i="21" s="1"/>
  <c r="G154" i="21"/>
  <c r="I57" i="21"/>
  <c r="I154" i="21"/>
  <c r="G162" i="21"/>
  <c r="G161" i="21" s="1"/>
  <c r="G160" i="21" s="1"/>
  <c r="G172" i="21" s="1"/>
  <c r="G139" i="21"/>
  <c r="H57" i="21"/>
  <c r="H154" i="21"/>
  <c r="I139" i="21"/>
  <c r="J191" i="20"/>
  <c r="J46" i="20"/>
  <c r="I172" i="21" l="1"/>
  <c r="H172" i="21"/>
  <c r="I155" i="21"/>
  <c r="I156" i="21" s="1"/>
  <c r="H155" i="21"/>
  <c r="H156" i="21" s="1"/>
  <c r="L215" i="20"/>
  <c r="K215" i="20"/>
  <c r="J215" i="20"/>
  <c r="I215" i="20"/>
  <c r="J107" i="20" l="1"/>
  <c r="J155" i="20"/>
  <c r="J123" i="20"/>
  <c r="J119" i="20"/>
  <c r="J106" i="20"/>
  <c r="K154" i="20" l="1"/>
  <c r="J154" i="20"/>
  <c r="J132" i="20" l="1"/>
  <c r="J36" i="20"/>
  <c r="J80" i="20" l="1"/>
  <c r="J41" i="20"/>
  <c r="J91" i="20" l="1"/>
  <c r="J66" i="20"/>
  <c r="K179" i="20" l="1"/>
  <c r="L179" i="20"/>
  <c r="J179" i="20" l="1"/>
  <c r="L139" i="20" l="1"/>
  <c r="K139" i="20"/>
  <c r="J139" i="20"/>
  <c r="L89" i="20"/>
  <c r="K89" i="20"/>
  <c r="J89" i="20"/>
  <c r="J87" i="20"/>
  <c r="L209" i="20" l="1"/>
  <c r="L210" i="20"/>
  <c r="K210" i="20"/>
  <c r="J210" i="20"/>
  <c r="I210" i="20"/>
  <c r="J159" i="20" l="1"/>
  <c r="J140" i="20"/>
  <c r="J43" i="20"/>
  <c r="J180" i="20" l="1"/>
  <c r="L154" i="20"/>
  <c r="I151" i="20" l="1"/>
  <c r="I154" i="20" s="1"/>
  <c r="I179" i="20"/>
  <c r="O63" i="20" l="1"/>
  <c r="Q63" i="20" l="1"/>
  <c r="P63" i="20"/>
  <c r="Q62" i="20"/>
  <c r="P62" i="20"/>
  <c r="O62" i="20"/>
  <c r="L191" i="20" l="1"/>
  <c r="K191" i="20"/>
  <c r="L43" i="20"/>
  <c r="K43" i="20"/>
  <c r="I43" i="20"/>
  <c r="I191" i="20" l="1"/>
  <c r="J22" i="20" l="1"/>
  <c r="K140" i="20" l="1"/>
  <c r="L140" i="20"/>
  <c r="J204" i="20" l="1"/>
  <c r="K22" i="20"/>
  <c r="L22" i="20"/>
  <c r="J209" i="20" l="1"/>
  <c r="N62" i="20" l="1"/>
  <c r="K204" i="20" l="1"/>
  <c r="L204" i="20"/>
  <c r="I205" i="20"/>
  <c r="J205" i="20"/>
  <c r="K205" i="20"/>
  <c r="L205" i="20"/>
  <c r="I206" i="20"/>
  <c r="J206" i="20"/>
  <c r="K206" i="20"/>
  <c r="L206" i="20"/>
  <c r="I207" i="20"/>
  <c r="J207" i="20"/>
  <c r="K207" i="20"/>
  <c r="L207" i="20"/>
  <c r="I208" i="20"/>
  <c r="J208" i="20"/>
  <c r="K208" i="20"/>
  <c r="L208" i="20"/>
  <c r="K203" i="20" l="1"/>
  <c r="J203" i="20"/>
  <c r="L203" i="20"/>
  <c r="L214" i="20" l="1"/>
  <c r="L213" i="20" s="1"/>
  <c r="K214" i="20"/>
  <c r="K213" i="20" s="1"/>
  <c r="J214" i="20"/>
  <c r="J213" i="20" s="1"/>
  <c r="L212" i="20"/>
  <c r="K212" i="20"/>
  <c r="J212" i="20"/>
  <c r="L211" i="20"/>
  <c r="K211" i="20"/>
  <c r="J211" i="20"/>
  <c r="K209" i="20"/>
  <c r="J193" i="20"/>
  <c r="J194" i="20" s="1"/>
  <c r="K193" i="20"/>
  <c r="L193" i="20"/>
  <c r="K159" i="20"/>
  <c r="L159" i="20"/>
  <c r="J59" i="20"/>
  <c r="K59" i="20"/>
  <c r="L59" i="20"/>
  <c r="I59" i="20"/>
  <c r="J54" i="20"/>
  <c r="K54" i="20"/>
  <c r="L54" i="20"/>
  <c r="J45" i="20"/>
  <c r="K45" i="20"/>
  <c r="L45" i="20"/>
  <c r="K202" i="20" l="1"/>
  <c r="K216" i="20" s="1"/>
  <c r="J60" i="20"/>
  <c r="L202" i="20"/>
  <c r="L216" i="20" s="1"/>
  <c r="J202" i="20"/>
  <c r="J216" i="20" s="1"/>
  <c r="L60" i="20"/>
  <c r="K60" i="20"/>
  <c r="L194" i="20"/>
  <c r="K194" i="20"/>
  <c r="L180" i="20"/>
  <c r="K180" i="20"/>
  <c r="K195" i="20" l="1"/>
  <c r="K196" i="20" s="1"/>
  <c r="L195" i="20"/>
  <c r="L196" i="20" s="1"/>
  <c r="J195" i="20"/>
  <c r="J196" i="20" s="1"/>
  <c r="I91" i="20"/>
  <c r="I46" i="20"/>
  <c r="I54" i="20" s="1"/>
  <c r="I44" i="20"/>
  <c r="I45" i="20" s="1"/>
  <c r="I22" i="20"/>
  <c r="I60" i="20" l="1"/>
  <c r="I140" i="20"/>
  <c r="I204" i="20" l="1"/>
  <c r="I203" i="20" s="1"/>
  <c r="N63" i="20" l="1"/>
  <c r="I214" i="20" l="1"/>
  <c r="I213" i="20" s="1"/>
  <c r="I212" i="20"/>
  <c r="I211" i="20"/>
  <c r="I209" i="20"/>
  <c r="I193" i="20"/>
  <c r="I194" i="20" s="1"/>
  <c r="I159" i="20"/>
  <c r="I202" i="20" l="1"/>
  <c r="I180" i="20"/>
  <c r="I216" i="20" l="1"/>
  <c r="I195" i="20"/>
  <c r="I196" i="20" s="1"/>
  <c r="G57" i="21"/>
  <c r="G155" i="21" s="1"/>
  <c r="G156" i="21" s="1"/>
</calcChain>
</file>

<file path=xl/comments1.xml><?xml version="1.0" encoding="utf-8"?>
<comments xmlns="http://schemas.openxmlformats.org/spreadsheetml/2006/main">
  <authors>
    <author>Asta Česnauskienė</author>
    <author>Snieguole Kacerauskaite</author>
    <author>Gintarė Skirmantienė</author>
  </authors>
  <commentList>
    <comment ref="F17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P-2.1.2.3
P-2.1.3.3
</t>
        </r>
      </text>
    </comment>
    <comment ref="G19" authorId="0" shapeId="0">
      <text>
        <r>
          <rPr>
            <sz val="9"/>
            <color indexed="81"/>
            <rFont val="Tahoma"/>
            <family val="2"/>
            <charset val="186"/>
          </rPr>
          <t>Už Kultūros ir meno projektų administravimo programos įdiegimą nuo 2023 m.</t>
        </r>
      </text>
    </comment>
    <comment ref="F23" authorId="1" shapeId="0">
      <text>
        <r>
          <rPr>
            <sz val="9"/>
            <color indexed="81"/>
            <rFont val="Tahoma"/>
            <family val="2"/>
            <charset val="186"/>
          </rPr>
          <t xml:space="preserve">7.1.3. Organizuota didelių tarptautinių renginių, vnt. </t>
        </r>
      </text>
    </comment>
    <comment ref="F24" authorId="0" shapeId="0">
      <text>
        <r>
          <rPr>
            <sz val="9"/>
            <color indexed="81"/>
            <rFont val="Tahoma"/>
            <family val="2"/>
            <charset val="186"/>
          </rPr>
          <t xml:space="preserve">P-1.2.2.6
</t>
        </r>
      </text>
    </comment>
    <comment ref="F25" authorId="0" shapeId="0">
      <text>
        <r>
          <rPr>
            <sz val="9"/>
            <color indexed="81"/>
            <rFont val="Tahoma"/>
            <family val="2"/>
            <charset val="186"/>
          </rPr>
          <t>P-2.1.3.3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28" authorId="0" shapeId="0">
      <text>
        <r>
          <rPr>
            <sz val="9"/>
            <color indexed="81"/>
            <rFont val="Tahoma"/>
            <family val="2"/>
            <charset val="186"/>
          </rPr>
          <t xml:space="preserve">2.1.3.3
</t>
        </r>
      </text>
    </comment>
    <comment ref="I34" authorId="0" shapeId="0">
      <text>
        <r>
          <rPr>
            <sz val="9"/>
            <color indexed="81"/>
            <rFont val="Tahoma"/>
            <family val="2"/>
            <charset val="186"/>
          </rPr>
          <t xml:space="preserve">lėšos festivalio, vykstančio kas du metus, pasirengimui
</t>
        </r>
      </text>
    </comment>
    <comment ref="K34" authorId="2" shapeId="0">
      <text>
        <r>
          <rPr>
            <b/>
            <sz val="9"/>
            <color indexed="81"/>
            <rFont val="Tahoma"/>
            <family val="2"/>
            <charset val="186"/>
          </rPr>
          <t>Gintarė Skirmantienė:</t>
        </r>
        <r>
          <rPr>
            <sz val="9"/>
            <color indexed="81"/>
            <rFont val="Tahoma"/>
            <family val="2"/>
            <charset val="186"/>
          </rPr>
          <t xml:space="preserve">
lėšos festivalio, vykstančio kas du metus, pasirengimui</t>
        </r>
      </text>
    </comment>
    <comment ref="M37" authorId="2" shapeId="0">
      <text>
        <r>
          <rPr>
            <b/>
            <sz val="9"/>
            <color indexed="81"/>
            <rFont val="Tahoma"/>
            <family val="2"/>
            <charset val="186"/>
          </rPr>
          <t>Gintarė Skirmantienė:</t>
        </r>
        <r>
          <rPr>
            <sz val="9"/>
            <color indexed="81"/>
            <rFont val="Tahoma"/>
            <family val="2"/>
            <charset val="186"/>
          </rPr>
          <t xml:space="preserve">
dalyvių paieška, programos sudarymas, viešinimas ir pan.</t>
        </r>
      </text>
    </comment>
    <comment ref="G40" authorId="0" shapeId="0">
      <text>
        <r>
          <rPr>
            <sz val="9"/>
            <color indexed="81"/>
            <rFont val="Tahoma"/>
            <family val="2"/>
            <charset val="186"/>
          </rPr>
          <t xml:space="preserve">Europiados organizavimo koordinavimas
</t>
        </r>
      </text>
    </comment>
    <comment ref="H40" authorId="0" shapeId="0">
      <text>
        <r>
          <rPr>
            <sz val="9"/>
            <color indexed="81"/>
            <rFont val="Tahoma"/>
            <family val="2"/>
            <charset val="186"/>
          </rPr>
          <t>Surinktos ir pervestos Europiados dalyvio mokesčio lėšos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O40" authorId="0" shapeId="0">
      <text>
        <r>
          <rPr>
            <sz val="9"/>
            <color indexed="81"/>
            <rFont val="Tahoma"/>
            <family val="2"/>
            <charset val="186"/>
          </rPr>
          <t>Bus siunčiama delegacija oficialiai vėliavos perdavimo ceremonijai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50" authorId="0" shapeId="0">
      <text>
        <r>
          <rPr>
            <sz val="9"/>
            <color indexed="81"/>
            <rFont val="Tahoma"/>
            <family val="2"/>
            <charset val="186"/>
          </rPr>
          <t xml:space="preserve">Klaipėdos miesto 770-ojo gimtadienio šventės programos įgyvendinimo koordinavimas
</t>
        </r>
      </text>
    </comment>
    <comment ref="F63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P-2.1.2.5
</t>
        </r>
      </text>
    </comment>
    <comment ref="M70" authorId="0" shapeId="0">
      <text>
        <r>
          <rPr>
            <sz val="9"/>
            <color indexed="81"/>
            <rFont val="Tahoma"/>
            <family val="2"/>
            <charset val="186"/>
          </rPr>
          <t>telefonų poreikis atsirado įdiegus Klaipėdiečio kortelę, lėšų poreikis 800 Eur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M104" authorId="0" shapeId="0">
      <text>
        <r>
          <rPr>
            <sz val="9"/>
            <color indexed="81"/>
            <rFont val="Tahoma"/>
            <family val="2"/>
            <charset val="186"/>
          </rPr>
          <t xml:space="preserve">Molo g. 60, Klaipėda
</t>
        </r>
      </text>
    </comment>
    <comment ref="N110" authorId="0" shapeId="0">
      <text>
        <r>
          <rPr>
            <sz val="9"/>
            <color indexed="81"/>
            <rFont val="Tahoma"/>
            <family val="2"/>
            <charset val="186"/>
          </rPr>
          <t>drėgmės ir temperatūros matuokliai parodinėse salėse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M114" authorId="0" shapeId="0">
      <text>
        <r>
          <rPr>
            <sz val="9"/>
            <color indexed="81"/>
            <rFont val="Tahoma"/>
            <family val="2"/>
            <charset val="186"/>
          </rPr>
          <t xml:space="preserve">telefono poreikis atsirado įdiegus Klaipėdiečio kortelę, lėšų poreikis 200 Eur
</t>
        </r>
      </text>
    </comment>
    <comment ref="F124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P-2.1.2.1
P-1.2.2.4
</t>
        </r>
      </text>
    </comment>
    <comment ref="N127" authorId="0" shapeId="0">
      <text>
        <r>
          <rPr>
            <sz val="9"/>
            <color indexed="81"/>
            <rFont val="Tahoma"/>
            <family val="2"/>
            <charset val="186"/>
          </rPr>
          <t xml:space="preserve">1 kuršių kario rūbų rekonstrukcija;
4 poros lietuvininkų apavo naginių;
1 delmono rekonstrukcija
</t>
        </r>
      </text>
    </comment>
    <comment ref="M128" authorId="0" shapeId="0">
      <text>
        <r>
          <rPr>
            <sz val="9"/>
            <color indexed="81"/>
            <rFont val="Tahoma"/>
            <family val="2"/>
            <charset val="186"/>
          </rPr>
          <t xml:space="preserve">telefonų poreikis atsirado įdiegus Klaipėdiečio kortelę, lėšų poreikis 600 Eur
</t>
        </r>
      </text>
    </comment>
    <comment ref="M129" authorId="2" shapeId="0">
      <text>
        <r>
          <rPr>
            <b/>
            <sz val="10"/>
            <color indexed="81"/>
            <rFont val="Tahoma"/>
            <family val="2"/>
            <charset val="186"/>
          </rPr>
          <t>Gintarė Skirmantienė:</t>
        </r>
        <r>
          <rPr>
            <sz val="10"/>
            <color indexed="81"/>
            <rFont val="Tahoma"/>
            <family val="2"/>
            <charset val="186"/>
          </rPr>
          <t xml:space="preserve">
Valcas-skirtas žalvarinės vielos bei skardos formavimui, naudojamas edukacijų metu. </t>
        </r>
      </text>
    </comment>
    <comment ref="M130" authorId="2" shapeId="0">
      <text>
        <r>
          <rPr>
            <b/>
            <sz val="8"/>
            <color indexed="81"/>
            <rFont val="Tahoma"/>
            <family val="2"/>
            <charset val="186"/>
          </rPr>
          <t>Gintarė Skirmantienė:</t>
        </r>
        <r>
          <rPr>
            <sz val="8"/>
            <color indexed="81"/>
            <rFont val="Tahoma"/>
            <family val="2"/>
            <charset val="186"/>
          </rPr>
          <t xml:space="preserve">
1 vnt. laisvai pastatoma kolonėle su bevieliu mokrofonu. 1 vnt. bevielis mikrofonas ir jam skirta antena (distriubutorius)</t>
        </r>
        <r>
          <rPr>
            <sz val="10"/>
            <color indexed="81"/>
            <rFont val="Tahoma"/>
            <family val="2"/>
            <charset val="186"/>
          </rPr>
          <t xml:space="preserve">
</t>
        </r>
      </text>
    </comment>
    <comment ref="F131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P-2.1.1.3
</t>
        </r>
      </text>
    </comment>
    <comment ref="F133" authorId="0" shapeId="0">
      <text>
        <r>
          <rPr>
            <sz val="9"/>
            <color indexed="81"/>
            <rFont val="Tahoma"/>
            <family val="2"/>
            <charset val="186"/>
          </rPr>
          <t xml:space="preserve">P-1.2.2.4
</t>
        </r>
      </text>
    </comment>
    <comment ref="M135" authorId="2" shapeId="0">
      <text>
        <r>
          <rPr>
            <b/>
            <sz val="10"/>
            <color indexed="81"/>
            <rFont val="Tahoma"/>
            <family val="2"/>
            <charset val="186"/>
          </rPr>
          <t>Gintarė Skirmantienė:</t>
        </r>
        <r>
          <rPr>
            <sz val="10"/>
            <color indexed="81"/>
            <rFont val="Tahoma"/>
            <family val="2"/>
            <charset val="186"/>
          </rPr>
          <t xml:space="preserve">
1 vnt.- ratukinė lyra; 2 vnt. - bandolija</t>
        </r>
      </text>
    </comment>
    <comment ref="M137" authorId="0" shapeId="0">
      <text>
        <r>
          <rPr>
            <sz val="9"/>
            <color indexed="81"/>
            <rFont val="Tahoma"/>
            <family val="2"/>
            <charset val="186"/>
          </rPr>
          <t xml:space="preserve">Koncertų salė, Žvejų rūmai 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M144" authorId="0" shapeId="0">
      <text>
        <r>
          <rPr>
            <sz val="9"/>
            <color indexed="81"/>
            <rFont val="Tahoma"/>
            <family val="2"/>
            <charset val="186"/>
          </rPr>
          <t>Tilžės g. 9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M145" authorId="2" shapeId="0">
      <text>
        <r>
          <rPr>
            <b/>
            <sz val="9"/>
            <color indexed="81"/>
            <rFont val="Tahoma"/>
            <family val="2"/>
            <charset val="186"/>
          </rPr>
          <t>Gintarė Skirmantienė:</t>
        </r>
        <r>
          <rPr>
            <sz val="9"/>
            <color indexed="81"/>
            <rFont val="Tahoma"/>
            <family val="2"/>
            <charset val="186"/>
          </rPr>
          <t xml:space="preserve">
Šlaito g. 10A</t>
        </r>
      </text>
    </comment>
    <comment ref="M146" authorId="2" shapeId="0">
      <text>
        <r>
          <rPr>
            <b/>
            <sz val="9"/>
            <color indexed="81"/>
            <rFont val="Tahoma"/>
            <family val="2"/>
            <charset val="186"/>
          </rPr>
          <t>Gintarė Skirmantienė:</t>
        </r>
        <r>
          <rPr>
            <sz val="9"/>
            <color indexed="81"/>
            <rFont val="Tahoma"/>
            <family val="2"/>
            <charset val="186"/>
          </rPr>
          <t xml:space="preserve">
Pastato Daržų g. 10 1 aukšto kabinetų, koridorių, WC</t>
        </r>
      </text>
    </comment>
    <comment ref="M147" authorId="2" shapeId="0">
      <text>
        <r>
          <rPr>
            <b/>
            <sz val="9"/>
            <color indexed="81"/>
            <rFont val="Tahoma"/>
            <family val="2"/>
            <charset val="186"/>
          </rPr>
          <t>Gintarė Skirmantienė:</t>
        </r>
        <r>
          <rPr>
            <sz val="9"/>
            <color indexed="81"/>
            <rFont val="Tahoma"/>
            <family val="2"/>
            <charset val="186"/>
          </rPr>
          <t xml:space="preserve">
pastato Daržų g. 10</t>
        </r>
      </text>
    </comment>
    <comment ref="M150" authorId="0" shapeId="0">
      <text>
        <r>
          <rPr>
            <sz val="9"/>
            <color indexed="81"/>
            <rFont val="Tahoma"/>
            <family val="2"/>
            <charset val="186"/>
          </rPr>
          <t xml:space="preserve">Taikos pr. 70
</t>
        </r>
      </text>
    </comment>
    <comment ref="M151" authorId="0" shapeId="0">
      <text>
        <r>
          <rPr>
            <sz val="9"/>
            <color indexed="81"/>
            <rFont val="Tahoma"/>
            <family val="2"/>
            <charset val="186"/>
          </rPr>
          <t>II ir III aukšto repeticijų patalpų Debreceno g. 48, Taikos 70 I ir II repeticijų salėje</t>
        </r>
      </text>
    </comment>
    <comment ref="M152" authorId="0" shapeId="0">
      <text>
        <r>
          <rPr>
            <sz val="9"/>
            <color indexed="81"/>
            <rFont val="Tahoma"/>
            <family val="2"/>
            <charset val="186"/>
          </rPr>
          <t>Parodų rūmų (Didžioji Vandens g. 2) ir pastato Daržų g. 10</t>
        </r>
        <r>
          <rPr>
            <b/>
            <sz val="9"/>
            <color indexed="81"/>
            <rFont val="Tahoma"/>
            <family val="2"/>
            <charset val="186"/>
          </rPr>
          <t xml:space="preserve"> 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61" authorId="1" shapeId="0">
      <text>
        <r>
          <rPr>
            <b/>
            <sz val="9"/>
            <color indexed="81"/>
            <rFont val="Tahoma"/>
            <family val="2"/>
            <charset val="186"/>
          </rPr>
          <t>7.1. Kultūros paslaugų kokybės  ir prieinamumo gerinimas</t>
        </r>
        <r>
          <rPr>
            <sz val="9"/>
            <color indexed="81"/>
            <rFont val="Tahoma"/>
            <family val="2"/>
            <charset val="186"/>
          </rPr>
          <t xml:space="preserve">
7.1.5. Įgyvendintų investicijų projektų kultūros srityje skaičius, vnt. 
</t>
        </r>
      </text>
    </comment>
    <comment ref="F166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P-2.1.1.3.
</t>
        </r>
      </text>
    </comment>
    <comment ref="F168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P-2.1.1.1.
</t>
        </r>
      </text>
    </comment>
    <comment ref="F169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P-2.1.1.2
</t>
        </r>
      </text>
    </comment>
    <comment ref="M171" authorId="0" shapeId="0">
      <text>
        <r>
          <rPr>
            <sz val="9"/>
            <color indexed="81"/>
            <rFont val="Tahoma"/>
            <family val="2"/>
            <charset val="186"/>
          </rPr>
          <t>techninio projekto parengimo preliminari vertė 1518,07 tūkst. Eur, jį numatoma parengti 2026 m.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75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P-2.1.1.1.
</t>
        </r>
      </text>
    </comment>
    <comment ref="M175" authorId="0" shapeId="0">
      <text>
        <r>
          <rPr>
            <sz val="9"/>
            <color indexed="81"/>
            <rFont val="Tahoma"/>
            <family val="2"/>
            <charset val="186"/>
          </rPr>
          <t>techninis projektas parengtas 2020 m.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77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P-2.1.1.2
</t>
        </r>
      </text>
    </comment>
    <comment ref="F187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P-2.1.2.4
</t>
        </r>
      </text>
    </comment>
  </commentList>
</comments>
</file>

<file path=xl/comments2.xml><?xml version="1.0" encoding="utf-8"?>
<comments xmlns="http://schemas.openxmlformats.org/spreadsheetml/2006/main">
  <authors>
    <author>Asta Česnauskienė</author>
    <author>Snieguole Kacerauskaite</author>
    <author>Gintarė Skirmantienė</author>
  </authors>
  <commentList>
    <comment ref="E18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P-2.1.2.3
P-2.1.3.3
</t>
        </r>
      </text>
    </comment>
    <comment ref="E24" authorId="1" shapeId="0">
      <text>
        <r>
          <rPr>
            <sz val="9"/>
            <color indexed="81"/>
            <rFont val="Tahoma"/>
            <family val="2"/>
            <charset val="186"/>
          </rPr>
          <t xml:space="preserve">7.1.3. Organizuota didelių tarptautinių renginių, vnt. </t>
        </r>
      </text>
    </comment>
    <comment ref="E25" authorId="0" shapeId="0">
      <text>
        <r>
          <rPr>
            <sz val="9"/>
            <color indexed="81"/>
            <rFont val="Tahoma"/>
            <family val="2"/>
            <charset val="186"/>
          </rPr>
          <t xml:space="preserve">P-1.2.2.6
</t>
        </r>
      </text>
    </comment>
    <comment ref="E27" authorId="0" shapeId="0">
      <text>
        <r>
          <rPr>
            <sz val="9"/>
            <color indexed="81"/>
            <rFont val="Tahoma"/>
            <family val="2"/>
            <charset val="186"/>
          </rPr>
          <t>P-2.1.3.3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30" authorId="0" shapeId="0">
      <text>
        <r>
          <rPr>
            <sz val="9"/>
            <color indexed="81"/>
            <rFont val="Tahoma"/>
            <family val="2"/>
            <charset val="186"/>
          </rPr>
          <t xml:space="preserve">2.1.3.3
</t>
        </r>
      </text>
    </comment>
    <comment ref="J39" authorId="2" shapeId="0">
      <text>
        <r>
          <rPr>
            <b/>
            <sz val="9"/>
            <color indexed="81"/>
            <rFont val="Tahoma"/>
            <family val="2"/>
            <charset val="186"/>
          </rPr>
          <t>Gintarė Skirmantienė:</t>
        </r>
        <r>
          <rPr>
            <sz val="9"/>
            <color indexed="81"/>
            <rFont val="Tahoma"/>
            <family val="2"/>
            <charset val="186"/>
          </rPr>
          <t xml:space="preserve">
dalyvių paieška, programos sudarymas, viešinimas ir pan.</t>
        </r>
      </text>
    </comment>
    <comment ref="K41" authorId="0" shapeId="0">
      <text>
        <r>
          <rPr>
            <sz val="9"/>
            <color indexed="81"/>
            <rFont val="Tahoma"/>
            <family val="2"/>
            <charset val="186"/>
          </rPr>
          <t>Bus siunčiama delegacija oficialiai vėliavos perdavimo ceremonijai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60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P-2.1.2.5
</t>
        </r>
      </text>
    </comment>
    <comment ref="J63" authorId="0" shapeId="0">
      <text>
        <r>
          <rPr>
            <sz val="9"/>
            <color indexed="81"/>
            <rFont val="Tahoma"/>
            <family val="2"/>
            <charset val="186"/>
          </rPr>
          <t>telefonų poreikis atsirado įdiegus Klaipėdiečio kortelę, lėšų poreikis 800 Eur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87" authorId="0" shapeId="0">
      <text>
        <r>
          <rPr>
            <sz val="9"/>
            <color indexed="81"/>
            <rFont val="Tahoma"/>
            <family val="2"/>
            <charset val="186"/>
          </rPr>
          <t xml:space="preserve">telefono poreikis atsirado įdiegus Klaipėdiečio kortelę, lėšų poreikis 200 Eur
</t>
        </r>
      </text>
    </comment>
    <comment ref="E94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P-2.1.2.1
P-1.2.2.4
</t>
        </r>
      </text>
    </comment>
    <comment ref="J94" authorId="0" shapeId="0">
      <text>
        <r>
          <rPr>
            <sz val="9"/>
            <color indexed="81"/>
            <rFont val="Tahoma"/>
            <family val="2"/>
            <charset val="186"/>
          </rPr>
          <t xml:space="preserve">telefonų poreikis atsirado įdiegus Klaipėdiečio kortelę, lėšų poreikis 600 Eur
</t>
        </r>
      </text>
    </comment>
    <comment ref="J95" authorId="2" shapeId="0">
      <text>
        <r>
          <rPr>
            <b/>
            <sz val="10"/>
            <color indexed="81"/>
            <rFont val="Tahoma"/>
            <family val="2"/>
            <charset val="186"/>
          </rPr>
          <t>Gintarė Skirmantienė:</t>
        </r>
        <r>
          <rPr>
            <sz val="10"/>
            <color indexed="81"/>
            <rFont val="Tahoma"/>
            <family val="2"/>
            <charset val="186"/>
          </rPr>
          <t xml:space="preserve">
Valcas-skirtas žalvarinės vielos bei skardos formavimui, naudojamas edukacijų metu. </t>
        </r>
      </text>
    </comment>
    <comment ref="J96" authorId="2" shapeId="0">
      <text>
        <r>
          <rPr>
            <b/>
            <sz val="8"/>
            <color indexed="81"/>
            <rFont val="Tahoma"/>
            <family val="2"/>
            <charset val="186"/>
          </rPr>
          <t>Gintarė Skirmantienė:</t>
        </r>
        <r>
          <rPr>
            <sz val="8"/>
            <color indexed="81"/>
            <rFont val="Tahoma"/>
            <family val="2"/>
            <charset val="186"/>
          </rPr>
          <t xml:space="preserve">
1 vnt. laisvai pastatoma kolonėle su bevieliu mokrofonu. 1 vnt. bevielis mikrofonas ir jam skirta antena (distriubutorius)</t>
        </r>
        <r>
          <rPr>
            <sz val="10"/>
            <color indexed="81"/>
            <rFont val="Tahoma"/>
            <family val="2"/>
            <charset val="186"/>
          </rPr>
          <t xml:space="preserve">
</t>
        </r>
      </text>
    </comment>
    <comment ref="E97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P-2.1.1.3
</t>
        </r>
      </text>
    </comment>
    <comment ref="E99" authorId="0" shapeId="0">
      <text>
        <r>
          <rPr>
            <sz val="9"/>
            <color indexed="81"/>
            <rFont val="Tahoma"/>
            <family val="2"/>
            <charset val="186"/>
          </rPr>
          <t xml:space="preserve">P-1.2.2.4
</t>
        </r>
      </text>
    </comment>
    <comment ref="J99" authorId="2" shapeId="0">
      <text>
        <r>
          <rPr>
            <b/>
            <sz val="10"/>
            <color indexed="81"/>
            <rFont val="Tahoma"/>
            <family val="2"/>
            <charset val="186"/>
          </rPr>
          <t>Gintarė Skirmantienė:</t>
        </r>
        <r>
          <rPr>
            <sz val="10"/>
            <color indexed="81"/>
            <rFont val="Tahoma"/>
            <family val="2"/>
            <charset val="186"/>
          </rPr>
          <t xml:space="preserve">
1 vnt.- ratukinė lyra; 2 vnt. - bandolija</t>
        </r>
      </text>
    </comment>
    <comment ref="J101" authorId="0" shapeId="0">
      <text>
        <r>
          <rPr>
            <sz val="9"/>
            <color indexed="81"/>
            <rFont val="Tahoma"/>
            <family val="2"/>
            <charset val="186"/>
          </rPr>
          <t xml:space="preserve">Koncertų salė, Žvejų rūmai 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10" authorId="0" shapeId="0">
      <text>
        <r>
          <rPr>
            <sz val="9"/>
            <color indexed="81"/>
            <rFont val="Tahoma"/>
            <family val="2"/>
            <charset val="186"/>
          </rPr>
          <t>Tilžės g. 9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11" authorId="2" shapeId="0">
      <text>
        <r>
          <rPr>
            <b/>
            <sz val="9"/>
            <color indexed="81"/>
            <rFont val="Tahoma"/>
            <family val="2"/>
            <charset val="186"/>
          </rPr>
          <t>Gintarė Skirmantienė:</t>
        </r>
        <r>
          <rPr>
            <sz val="9"/>
            <color indexed="81"/>
            <rFont val="Tahoma"/>
            <family val="2"/>
            <charset val="186"/>
          </rPr>
          <t xml:space="preserve">
Šlaito g. 10A</t>
        </r>
      </text>
    </comment>
    <comment ref="J112" authorId="2" shapeId="0">
      <text>
        <r>
          <rPr>
            <b/>
            <sz val="9"/>
            <color indexed="81"/>
            <rFont val="Tahoma"/>
            <family val="2"/>
            <charset val="186"/>
          </rPr>
          <t>Gintarė Skirmantienė:</t>
        </r>
        <r>
          <rPr>
            <sz val="9"/>
            <color indexed="81"/>
            <rFont val="Tahoma"/>
            <family val="2"/>
            <charset val="186"/>
          </rPr>
          <t xml:space="preserve">
Pastato Daržų g. 10 1 aukšto kabinetų, koridorių, WC</t>
        </r>
      </text>
    </comment>
    <comment ref="J113" authorId="2" shapeId="0">
      <text>
        <r>
          <rPr>
            <b/>
            <sz val="9"/>
            <color indexed="81"/>
            <rFont val="Tahoma"/>
            <family val="2"/>
            <charset val="186"/>
          </rPr>
          <t>Gintarė Skirmantienė:</t>
        </r>
        <r>
          <rPr>
            <sz val="9"/>
            <color indexed="81"/>
            <rFont val="Tahoma"/>
            <family val="2"/>
            <charset val="186"/>
          </rPr>
          <t xml:space="preserve">
pastato Daržų g. 10</t>
        </r>
      </text>
    </comment>
    <comment ref="E125" authorId="1" shapeId="0">
      <text>
        <r>
          <rPr>
            <b/>
            <sz val="9"/>
            <color indexed="81"/>
            <rFont val="Tahoma"/>
            <family val="2"/>
            <charset val="186"/>
          </rPr>
          <t>7.1. Kultūros paslaugų kokybės  ir prieinamumo gerinimas</t>
        </r>
        <r>
          <rPr>
            <sz val="9"/>
            <color indexed="81"/>
            <rFont val="Tahoma"/>
            <family val="2"/>
            <charset val="186"/>
          </rPr>
          <t xml:space="preserve">
7.1.5. Įgyvendintų investicijų projektų kultūros srityje skaičius, vnt. 
</t>
        </r>
      </text>
    </comment>
    <comment ref="E129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P-2.1.1.3.
</t>
        </r>
      </text>
    </comment>
    <comment ref="E131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P-2.1.1.1.
</t>
        </r>
      </text>
    </comment>
    <comment ref="E132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P-2.1.1.2
</t>
        </r>
      </text>
    </comment>
    <comment ref="J134" authorId="0" shapeId="0">
      <text>
        <r>
          <rPr>
            <sz val="9"/>
            <color indexed="81"/>
            <rFont val="Tahoma"/>
            <family val="2"/>
            <charset val="186"/>
          </rPr>
          <t>techninio projekto parengimo preliminari vertė 1518,07 tūkst. Eur, jį numatoma parengti 2026 m.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37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P-2.1.1.1.
</t>
        </r>
      </text>
    </comment>
    <comment ref="J137" authorId="0" shapeId="0">
      <text>
        <r>
          <rPr>
            <sz val="9"/>
            <color indexed="81"/>
            <rFont val="Tahoma"/>
            <family val="2"/>
            <charset val="186"/>
          </rPr>
          <t>techninis projektas parengtas 2020 m.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47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P-2.1.2.4
</t>
        </r>
      </text>
    </comment>
  </commentList>
</comments>
</file>

<file path=xl/sharedStrings.xml><?xml version="1.0" encoding="utf-8"?>
<sst xmlns="http://schemas.openxmlformats.org/spreadsheetml/2006/main" count="904" uniqueCount="296">
  <si>
    <t>KULTŪROS PLĖTROS PROGRAMOS (NR. 08)</t>
  </si>
  <si>
    <t xml:space="preserve"> TIKSLŲ, UŽDAVINIŲ, PRIEMONIŲ, PRIEMONIŲ IŠLAIDŲ IR PRODUKTO KRITERIJŲ SUVESTINĖ</t>
  </si>
  <si>
    <t>Uždavinio kodas</t>
  </si>
  <si>
    <t>Priemonės kodas</t>
  </si>
  <si>
    <t>Pavadinimas</t>
  </si>
  <si>
    <t>Finansavimo šaltinis</t>
  </si>
  <si>
    <t>Produkto kriterijaus</t>
  </si>
  <si>
    <t>Strateginis tikslas 03. Užtikrinti gyventojams aukštą švietimo, kultūros, socialinių, sporto ir sveikatos apsaugos paslaugų kokybę ir prieinamumą</t>
  </si>
  <si>
    <t xml:space="preserve">08 Kultūros plėtros programa </t>
  </si>
  <si>
    <t>01</t>
  </si>
  <si>
    <t>Skatinti miesto bendruomenės kultūrinį ir kūrybinį aktyvumą bei gerinti kultūrinių paslaugų prieinamumą ir kokybę</t>
  </si>
  <si>
    <t>Remti kūrybinių organizacijų iniciatyvas ir miesto švenčių organizavimą</t>
  </si>
  <si>
    <t>P5</t>
  </si>
  <si>
    <t>SB</t>
  </si>
  <si>
    <t>Iš viso:</t>
  </si>
  <si>
    <t>02</t>
  </si>
  <si>
    <t>SB(VR)</t>
  </si>
  <si>
    <t>03</t>
  </si>
  <si>
    <t>04</t>
  </si>
  <si>
    <t>05</t>
  </si>
  <si>
    <t xml:space="preserve">Iš dalies finansuota festivalių, skaičius </t>
  </si>
  <si>
    <t>06</t>
  </si>
  <si>
    <t>08</t>
  </si>
  <si>
    <t xml:space="preserve">Pastatyta naujų šokių, skaičius </t>
  </si>
  <si>
    <t>Iš viso uždaviniui:</t>
  </si>
  <si>
    <t>Užtikrinti kultūros įstaigų veiklą ir atnaujinti viešąsias kultūros erdves</t>
  </si>
  <si>
    <t>Kultūros įstaigų veiklos organizavimas:</t>
  </si>
  <si>
    <t>Lankytojų skaičius, tūkst.</t>
  </si>
  <si>
    <t>SB(SP)</t>
  </si>
  <si>
    <t xml:space="preserve">BĮ Klaipėdos miesto savivaldybės kultūros centro Žvejų rūmų veiklos organizavimas  </t>
  </si>
  <si>
    <t>BĮ Klaipėdos miesto savivaldybės tautinių kultūrų centro veiklos organizavimas</t>
  </si>
  <si>
    <t>Dokumentų išduotis bibliotekoje, tūkst.</t>
  </si>
  <si>
    <t xml:space="preserve"> -  Mažosios Lietuvos istorijos muziejaus istorijos laikotarpio XX a. ir Etnografijos ekspozicijų įrengimas Didžioji Vandens g. 2</t>
  </si>
  <si>
    <t>BĮ Klaipėdos miesto savivaldybės etnokultūros centro veiklos organizavimas</t>
  </si>
  <si>
    <t>Kultūros įstaigų remontas:</t>
  </si>
  <si>
    <t>Bendruomenės centro-bibliotekos (Molo g. 60) pastato kapitalinis remontas</t>
  </si>
  <si>
    <t>SB(L)</t>
  </si>
  <si>
    <t>Kultūros objektų infrastruktūros modernizavimas:</t>
  </si>
  <si>
    <t>Kt</t>
  </si>
  <si>
    <t>Parengtas techninis projektas, vnt.</t>
  </si>
  <si>
    <t>Atlikta rangos darbų, proc.</t>
  </si>
  <si>
    <t>Projekto „Klaipėdos miesto savivaldybės viešosios bibliotekos „Kauno atžalyno“ filialas – naujos galimybės mažiems ir dideliems“ įgyvendinimas</t>
  </si>
  <si>
    <t>Įsigyta baldų, įrangos, proc.</t>
  </si>
  <si>
    <t>Kultūrų diasporos centro infrastruktūros kompleksinė plėtra (socialinio kultūrinio klasterio „Vilties miestas“ infrastruktūros  kompleksinė plėtra)</t>
  </si>
  <si>
    <t>Modernizuoti du kultūros infrastruktūros objektai (koplyčia ir vienuolyno patalpos)</t>
  </si>
  <si>
    <t>Formuoti miesto kultūrinį tapatumą, integruotą į Baltijos jūros regiono kultūrinę erdvę</t>
  </si>
  <si>
    <t>Iš viso tikslui:</t>
  </si>
  <si>
    <t>Iš viso programai:</t>
  </si>
  <si>
    <t>Finansavimo šaltinių suvestinė</t>
  </si>
  <si>
    <t>Finansavimo šaltiniai</t>
  </si>
  <si>
    <t>SAVIVALDYBĖS LĖŠOS, IŠ VISO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</si>
  <si>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</si>
  <si>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Vietinės rinkliavos lėšos </t>
    </r>
    <r>
      <rPr>
        <b/>
        <sz val="10"/>
        <rFont val="Times New Roman"/>
        <family val="1"/>
        <charset val="186"/>
      </rPr>
      <t>SB(VR)</t>
    </r>
  </si>
  <si>
    <r>
      <t xml:space="preserve">Specialiosios programos lėšos (pajamos už atsitiktines paslaugas) </t>
    </r>
    <r>
      <rPr>
        <b/>
        <sz val="10"/>
        <rFont val="Times New Roman"/>
        <family val="1"/>
        <charset val="186"/>
      </rPr>
      <t>SB(SP)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</si>
  <si>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</si>
  <si>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SB(SPL)</t>
  </si>
  <si>
    <t>Pristatyta filmų, skaičius</t>
  </si>
  <si>
    <t>______________________________________</t>
  </si>
  <si>
    <t>Kultūros ir meno sričių ir programų projektų dalinis finansavimas</t>
  </si>
  <si>
    <t>Iš dalies finansuota sričių projektų, skaičius</t>
  </si>
  <si>
    <t>Iš dalies finansuota programų projektų, skaičius</t>
  </si>
  <si>
    <t xml:space="preserve">Stipendijų mokėjimas kultūros ir meno kūrėjams </t>
  </si>
  <si>
    <t>Dalyvaujančių įstaigų skaičius</t>
  </si>
  <si>
    <t>BĮ Klaipėdos miesto savivaldybės kultūros centro Žvejų rūmų patalpų remontas</t>
  </si>
  <si>
    <t>Administruojama interneto svetainių, skaičius</t>
  </si>
  <si>
    <t>Prancūzų ir lietuvių koprodukcinių projektų įgyvendinimas</t>
  </si>
  <si>
    <t>I</t>
  </si>
  <si>
    <t>Apdovanojimo ceremonijų, skaičius</t>
  </si>
  <si>
    <t>Pagamintų apdovanojimų ir memorialinių objektų, skaičius</t>
  </si>
  <si>
    <r>
      <t xml:space="preserve">Savivaldybės biudžeto lėšų likutis </t>
    </r>
    <r>
      <rPr>
        <b/>
        <sz val="10"/>
        <rFont val="Times New Roman"/>
        <family val="1"/>
        <charset val="186"/>
      </rPr>
      <t>SB(L)</t>
    </r>
  </si>
  <si>
    <t>Neatlygintinai suteiktų paslaugų kompensavimas</t>
  </si>
  <si>
    <t>Visų tautybių gyventojų kultūrinės sąveikos didinimas</t>
  </si>
  <si>
    <t>SB(ESL)</t>
  </si>
  <si>
    <r>
      <t xml:space="preserve">Europos Sąjungos finansinės paramos lėšų likučio metų pradžioje lėšos </t>
    </r>
    <r>
      <rPr>
        <b/>
        <sz val="10"/>
        <rFont val="Times New Roman"/>
        <family val="1"/>
        <charset val="186"/>
      </rPr>
      <t>SB(ESL)</t>
    </r>
  </si>
  <si>
    <t>Savivaldybės biudžetas, iš jo:</t>
  </si>
  <si>
    <t>tūkst. Eur</t>
  </si>
  <si>
    <t>Papriemonės kodas</t>
  </si>
  <si>
    <t>Šv. Pranciškaus Asyžiečio vienuolynas</t>
  </si>
  <si>
    <t>07</t>
  </si>
  <si>
    <t xml:space="preserve">Klaipėdos miesto kultūros komunikacijos programos įgyvendinimas </t>
  </si>
  <si>
    <t>P1</t>
  </si>
  <si>
    <t>BĮ Klaipėdos miesto savivaldybės Imanuelio Kanto viešosios bibliotekos veiklos organizavimas</t>
  </si>
  <si>
    <t xml:space="preserve"> Kultūros skyrius</t>
  </si>
  <si>
    <t>Kultūros skyrius</t>
  </si>
  <si>
    <t>Projektų skyrius</t>
  </si>
  <si>
    <t>Suorganizuota edukacinių renginių, skaičius</t>
  </si>
  <si>
    <r>
      <t>Pajamų įmokų likutis</t>
    </r>
    <r>
      <rPr>
        <b/>
        <sz val="10"/>
        <rFont val="Times New Roman"/>
        <family val="1"/>
        <charset val="186"/>
      </rPr>
      <t xml:space="preserve"> SB(SPL)</t>
    </r>
  </si>
  <si>
    <t xml:space="preserve">Skaitmeninio raštingumo mokymų, dalyvių skaičius </t>
  </si>
  <si>
    <t xml:space="preserve">Įvertinta paraiškų, skaičius </t>
  </si>
  <si>
    <t>Statinių administravimo skyrius</t>
  </si>
  <si>
    <t>Projektų skyrius Vyr. patarėjas R. Zulcas</t>
  </si>
  <si>
    <t>Įdiegta Kultūros ir meno projektų administravimo programa, proc.</t>
  </si>
  <si>
    <t>Kultūros centro Žvejų rūmų modernizavimo koncepcijos parengimas</t>
  </si>
  <si>
    <t>Lifto įrengimas Klaipėdos miesto Mažosios Lietuvos istorijos muziejuje</t>
  </si>
  <si>
    <t xml:space="preserve"> - kultūrinių kompetencijų ugdymo modelio moksleiviams parengimas ir įgyvendinimas</t>
  </si>
  <si>
    <t>Organizuota kompetencijų ugdymo mokymų kultūrinių institucijų edukatoriams, skaičius</t>
  </si>
  <si>
    <t>Parengta koncepcija, proc.</t>
  </si>
  <si>
    <t>Kultūros didžiųjų renginių organizavimas:</t>
  </si>
  <si>
    <t xml:space="preserve">Suorganizuota Jūros šventė, vnt. </t>
  </si>
  <si>
    <t>Iš dalies finansuotas festivalis, vnt.</t>
  </si>
  <si>
    <t>Pasirengta festivalio įgyvendinimui, proc.</t>
  </si>
  <si>
    <t>Suorganizuotas festivalis, vnt.</t>
  </si>
  <si>
    <t>Apsilankiusių burlaivių skaičius, vnt.</t>
  </si>
  <si>
    <t xml:space="preserve">Virtualių lankytojų skaičius, tūkst. </t>
  </si>
  <si>
    <t>SB(VB)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</si>
  <si>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</si>
  <si>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Vasaros koncertų estrados modernizavimas (kapitalinis remontas ir aplinkos sutvarkymas)</t>
  </si>
  <si>
    <t>SB(VR)'</t>
  </si>
  <si>
    <t>SB'</t>
  </si>
  <si>
    <t xml:space="preserve">Nemokamai suteikta patalpų, kartai </t>
  </si>
  <si>
    <t xml:space="preserve">Atstovauta Klaipėdai, delegacijų skaičius </t>
  </si>
  <si>
    <t xml:space="preserve">Įgyvendinamų projektų skaičius </t>
  </si>
  <si>
    <r>
      <rPr>
        <u/>
        <sz val="10"/>
        <rFont val="Times New Roman"/>
        <family val="1"/>
        <charset val="186"/>
      </rPr>
      <t>Planavimo ir analizės skyrius</t>
    </r>
    <r>
      <rPr>
        <sz val="10"/>
        <rFont val="Times New Roman"/>
        <family val="1"/>
        <charset val="186"/>
      </rPr>
      <t xml:space="preserve"> –  programos sąmatų tvirtinimas, </t>
    </r>
    <r>
      <rPr>
        <u/>
        <sz val="10"/>
        <rFont val="Times New Roman"/>
        <family val="1"/>
        <charset val="186"/>
      </rPr>
      <t>Kultūros skyrius</t>
    </r>
    <r>
      <rPr>
        <sz val="10"/>
        <rFont val="Times New Roman"/>
        <family val="1"/>
        <charset val="186"/>
      </rPr>
      <t xml:space="preserve"> –  priemonės vykdymas</t>
    </r>
  </si>
  <si>
    <t>Planavimo ir analizės skyrius –  programos sąmatų tvirtinimas, Kultūros skyrius –  priemonės vykdymas</t>
  </si>
  <si>
    <t xml:space="preserve">Suorganizuota šokio meistriškumo sesijų, skaičius </t>
  </si>
  <si>
    <t>Veiklos plano tikslo kodas</t>
  </si>
  <si>
    <t>Priemonės požymis*</t>
  </si>
  <si>
    <t>2024-ųjų metų lėšų projektas</t>
  </si>
  <si>
    <t>planas</t>
  </si>
  <si>
    <t>2023-ieji metai</t>
  </si>
  <si>
    <t>2024-ieji metai</t>
  </si>
  <si>
    <t>Vykdytojas (skyrius/asmuo)</t>
  </si>
  <si>
    <t>PI</t>
  </si>
  <si>
    <t>Sumokėta narystės mokesčių, skaičius</t>
  </si>
  <si>
    <t>Statybos ir infrastruktūros plėtros skyrius</t>
  </si>
  <si>
    <t>T</t>
  </si>
  <si>
    <t>P</t>
  </si>
  <si>
    <t>Modernaus bendruomenės centro-bibliotekos statyba pietinėje miesto dalyje</t>
  </si>
  <si>
    <t>N</t>
  </si>
  <si>
    <t>Imanuelio Kanto viešosios bibliotekos filialų einamasis remontas</t>
  </si>
  <si>
    <t>KITI ŠALTINIAI, IŠ VISO:</t>
  </si>
  <si>
    <t>BĮ Klaipėdos miesto savivaldybės koncertinės įstaigos Klaipėdos koncertų salės veiklos organizavimas</t>
  </si>
  <si>
    <t>BĮ Klaipėdos kultūrų komunikacijų centro veiklos organizavimas</t>
  </si>
  <si>
    <t>BĮ Klaipėdos miesto savivaldybės Mažosios Lietuvos istorijos muziejaus veiklos organizavimas</t>
  </si>
  <si>
    <t>Į projektą įtrauktų asmenų, skaičius</t>
  </si>
  <si>
    <t>Miestui aktualių renginių organizavimas</t>
  </si>
  <si>
    <t xml:space="preserve"> Jūros šventės</t>
  </si>
  <si>
    <t xml:space="preserve"> Šviesų festivalio</t>
  </si>
  <si>
    <t xml:space="preserve"> Europos folkloro festivalio „Europiada“ </t>
  </si>
  <si>
    <t>P1   T</t>
  </si>
  <si>
    <t>P   T</t>
  </si>
  <si>
    <t>Suorganizuota renginių, skaičius</t>
  </si>
  <si>
    <t xml:space="preserve">Suorganizuota kultūros-edukacinių renginių, skaičius </t>
  </si>
  <si>
    <t>Surengta edukacinių užsiėmimų temų, parodų ir renginių, skaičius</t>
  </si>
  <si>
    <t>Įrengta ekspozicijų, vnt.</t>
  </si>
  <si>
    <t>Išleista leidinių, vnt.</t>
  </si>
  <si>
    <t xml:space="preserve">Ekspertų, skaičius </t>
  </si>
  <si>
    <t>Miestui aktualių renginių, skaičius</t>
  </si>
  <si>
    <t>Atnaujinta šildymo ir vėdinimo sistemų, proc.</t>
  </si>
  <si>
    <t>Kondicionavimo sistemos įrengimas, proc.</t>
  </si>
  <si>
    <t>Atlikta pastatų fasadų remonto darbų, proc.</t>
  </si>
  <si>
    <t>Atliktas vidaus patalpų remontas ir medinių langų keitimas, proc.</t>
  </si>
  <si>
    <t>Atliktas vėdinimo sistemos remontas, proc.</t>
  </si>
  <si>
    <t xml:space="preserve">Platformos „Kultūros uostas“ „Facebook“ sekėjų, skaičius </t>
  </si>
  <si>
    <t>P   N</t>
  </si>
  <si>
    <t>P    I</t>
  </si>
  <si>
    <t>BĮ Klaipėdos miesto savivaldybės koncertinės įstaigos Klaipėdos koncertų salės vėdinimo sistemos remontas</t>
  </si>
  <si>
    <t>Komunalinių paslaugų įsigijimas:</t>
  </si>
  <si>
    <t xml:space="preserve"> - šildymo, vandens, nuotekų</t>
  </si>
  <si>
    <t xml:space="preserve"> - elektros energijos</t>
  </si>
  <si>
    <t xml:space="preserve"> Įstaigų, kurioms elektros energija įsigyjama centralizuotai, skaičius</t>
  </si>
  <si>
    <t xml:space="preserve">Kompensuota bilietų, tūkst. </t>
  </si>
  <si>
    <t>Įgyvendinama Klaipėdos kultūros komunikacijos programa, vnt.</t>
  </si>
  <si>
    <t xml:space="preserve"> Festivalio „Šermukšnis“ </t>
  </si>
  <si>
    <t>BĮ Klaipėdos kultūrų komunikacijų centro pastatų remontas</t>
  </si>
  <si>
    <t>Įgyvendinta Klaipėdos miesto 770-ojo gimtadienio komunikacijos programa, vnt.</t>
  </si>
  <si>
    <t>Įsigyta stacionarių kompiuterių, vnt.</t>
  </si>
  <si>
    <t>Įsigytas restauruotas fortepijonas, vnt.</t>
  </si>
  <si>
    <t>Įsigyta projektorių, vnt.</t>
  </si>
  <si>
    <t>Įsigyta muziejinių vertybių, vnt.</t>
  </si>
  <si>
    <t>Įsigyta filmo teisių, vnt.</t>
  </si>
  <si>
    <t>Įsigyta choro laiptų, vnt.</t>
  </si>
  <si>
    <t>Įsigyta belaidžių jutiklių imtuvų sistema, komplektų skaičius</t>
  </si>
  <si>
    <t>Unikalių lankytojų platformoje „Kultūros uostas“ skaičius per metus, tūkst.</t>
  </si>
  <si>
    <t>Iš viso priemonei:</t>
  </si>
  <si>
    <t xml:space="preserve">P1 </t>
  </si>
  <si>
    <t>Vyr. patarėja D. Dambrauskienė</t>
  </si>
  <si>
    <t xml:space="preserve">Kultūros skyrius
</t>
  </si>
  <si>
    <t xml:space="preserve"> Tarptautinių  jūrinių regatų „The Tall Ships Races“ ir kt. organizavimas</t>
  </si>
  <si>
    <t>Regatoje dalyvavusių buriavimo praktikantų skaičius</t>
  </si>
  <si>
    <t xml:space="preserve">Regatoje dalyvavusių savanorių skaičius </t>
  </si>
  <si>
    <t>Suorganizuota regatų, skaičius</t>
  </si>
  <si>
    <t>Leidinio „Žygis į Klaipėdą“, skirto Klaipėdos prijungimo prie Lietuvos 100-čio minėjimui, leidyba</t>
  </si>
  <si>
    <t>Sukurtas logotipas, skirtas Klaipėdos krašto metų minėjimui, vnt.</t>
  </si>
  <si>
    <t>Įgyvendinta Klaipėdos krašto prijungimo prie Lietuvos minėjimo programa, proc.</t>
  </si>
  <si>
    <t>Atliktas kelio užtvaro remontas, proc.</t>
  </si>
  <si>
    <t xml:space="preserve"> - Ukrainos piliečių, pasitraukusių iš šalies dėl Rusijos Federacijos karinių veiksmų Ukrainoje, kultūrinė integracija</t>
  </si>
  <si>
    <t>Veiklų skaičius per mėnesį, vnt.</t>
  </si>
  <si>
    <t>Veiklose dalyvaujančių asmenų, skaičius</t>
  </si>
  <si>
    <t>Lektorių ir edukatorių, skaičius</t>
  </si>
  <si>
    <t>Sumokėta draudimo įmoka, vnt.</t>
  </si>
  <si>
    <t>Sukurtas dizaino projektas, vnt.</t>
  </si>
  <si>
    <t>SB(ES)</t>
  </si>
  <si>
    <r>
      <t xml:space="preserve">Europos Sąjungos paramos lėšos, kurios įtrauktos į savivaldybės biudžetą </t>
    </r>
    <r>
      <rPr>
        <b/>
        <sz val="10"/>
        <rFont val="Times New Roman"/>
        <family val="1"/>
        <charset val="186"/>
      </rPr>
      <t>SB(ES)</t>
    </r>
  </si>
  <si>
    <t>Įsigyta kolonėlių, vnt.</t>
  </si>
  <si>
    <t xml:space="preserve">Pasirengimas regatos „The Tall Ships Races 2024“ įgyvendinimui, proc. </t>
  </si>
  <si>
    <t>Įsigyta garso įranga, komplektų skaičius</t>
  </si>
  <si>
    <t>2022-ieji metai**</t>
  </si>
  <si>
    <t>2025-ieji metai</t>
  </si>
  <si>
    <t>Lėšų poreikis biudžetiniams 2023-iesiems metams</t>
  </si>
  <si>
    <t>2025-ųjų metų lėšų projektas</t>
  </si>
  <si>
    <t xml:space="preserve">2022–2025 M. KLAIPĖDOS MIESTO SAVIVALDYBĖS </t>
  </si>
  <si>
    <t>Asignavimai 2022-iesiems metams</t>
  </si>
  <si>
    <t>Asignavimai 2022-iesiems metams**</t>
  </si>
  <si>
    <t>Miesto pietinės dalies gyventojų socialinės-kultūrinės atskirties mažinimas, naudojant kūrybinių partnerysčių metodiką</t>
  </si>
  <si>
    <t>P T</t>
  </si>
  <si>
    <t xml:space="preserve"> - Klaipėdos krašto metų programos įgyvendinimas</t>
  </si>
  <si>
    <t>Pasirengimas ceremonijos prie paminklo „Už laisvę žuvusiems“ organizavimui, proc.</t>
  </si>
  <si>
    <t>Suorganizuota ceremonija prie paminklo „Už laisvę žuvusiems“, vnt.</t>
  </si>
  <si>
    <t>Pasirengimas koncerto organizavimui, proc.</t>
  </si>
  <si>
    <t>Surengtas koncertas, vnt.</t>
  </si>
  <si>
    <t>Pasirengimas festivalio ir konkurso organizavimui, proc.</t>
  </si>
  <si>
    <t xml:space="preserve">Pasirengimas renginio organizavimui, proc. </t>
  </si>
  <si>
    <t>Suorganizuotas renginys, vnt.</t>
  </si>
  <si>
    <t xml:space="preserve">Parengtų muzikinių programų skaičius, vnt. </t>
  </si>
  <si>
    <t>09</t>
  </si>
  <si>
    <t>Klaipėdiečio kortelės nuolaidų kompensavimas</t>
  </si>
  <si>
    <t>Pasirengimas festivalio organizavimui, proc.</t>
  </si>
  <si>
    <t>Mokamų kultūros ir meno stipendijų, skaičius</t>
  </si>
  <si>
    <t>Įsigytas koncertinis kontrabosas, vnt.</t>
  </si>
  <si>
    <t>Įsigyta įgarsinimo įranga lauko koncertams, vnt.</t>
  </si>
  <si>
    <t>Įsigytas skaitmeninis pianinas, vnt.</t>
  </si>
  <si>
    <t>Įsigyta vaizdo kamerų stebėjimo sistema, vnt.</t>
  </si>
  <si>
    <t>Įsigytas kalvystės įrankis, vnt.</t>
  </si>
  <si>
    <t xml:space="preserve"> - Fontano Danės skvere muzikinių programų parinkimas ir įgyvendinimas</t>
  </si>
  <si>
    <t>Atnaujintas renginių salės apšvietimas, proc.</t>
  </si>
  <si>
    <t xml:space="preserve">D. Petrolevičius </t>
  </si>
  <si>
    <t>Suorganizuotas festivalis ir konkursas, vnt.</t>
  </si>
  <si>
    <t xml:space="preserve"> - pastatų Didžioji Vandens g. 2 ir Aukštoji g. 1 paprastasis remontas</t>
  </si>
  <si>
    <t>Atlikta pastato Didžioji Vandens g. 2 remonto darbų, proc.</t>
  </si>
  <si>
    <t>Atlikta pastato Aukštoji g. 1 remonto darbų, proc.</t>
  </si>
  <si>
    <t>BĮ Klaipėdos miesto savivaldybės etnokultūros centro remonto darbai</t>
  </si>
  <si>
    <t>Atlikti vidaus patalpų remonto darbai, proc.</t>
  </si>
  <si>
    <t>Atlikti fasado remonto darbai, proc.</t>
  </si>
  <si>
    <t>Atlikti dujinio katilo keitimo darbai, proc.</t>
  </si>
  <si>
    <t>Sukurtas ir įgyvendintas miesto puošybos priemonių paketas, proc.</t>
  </si>
  <si>
    <t>SB(VRL)</t>
  </si>
  <si>
    <t>Buriavimo praktikantų buriniuose laivuose skaičius</t>
  </si>
  <si>
    <t>Unikalių lankytojų skaičius, tūkst.</t>
  </si>
  <si>
    <t>Įsigyta muzikos instrumentų, vnt.</t>
  </si>
  <si>
    <t>Atnaujinta interneto svetainė, vnt.</t>
  </si>
  <si>
    <t>Tvarkoma paviršinių (lietaus) nuotekų, įstaigų skaičius</t>
  </si>
  <si>
    <t xml:space="preserve"> - Bendruomenės centro-bibliotekos (Molo g. 60) baldų ir įrangos įsigijimas</t>
  </si>
  <si>
    <t>Įsigyta baldų ir įrangos, proc.</t>
  </si>
  <si>
    <t>Įsigyta biuro baldų komplektų, vnt.</t>
  </si>
  <si>
    <t>Gastrolėse surengtų koncertų skaičius</t>
  </si>
  <si>
    <t>Gastrolėse surengtų koncertų klausytojų skaičius, tūkst.</t>
  </si>
  <si>
    <t xml:space="preserve"> - Gala renginio Klaipėdos dramos teatre organizavimas </t>
  </si>
  <si>
    <t>Turto valdymo skyrius</t>
  </si>
  <si>
    <t>Išpirktas nekilnojamasis turtas (sporto salė), vnt.</t>
  </si>
  <si>
    <t>Kultūros centro Žvejų rūmų modernizavimas</t>
  </si>
  <si>
    <t>Įsigyta mobiliųjų telefonų, vnt.</t>
  </si>
  <si>
    <r>
      <t xml:space="preserve">Vietinės rinkliavos lėšų likutis </t>
    </r>
    <r>
      <rPr>
        <b/>
        <sz val="10"/>
        <rFont val="Times New Roman"/>
        <family val="1"/>
        <charset val="186"/>
      </rPr>
      <t>SB(VRL)</t>
    </r>
  </si>
  <si>
    <t>Įsigyta kolonėlė ir mikrofonas, vnt.</t>
  </si>
  <si>
    <t>Parengtas apšvietimo ir garso aparatūros  atnaujinimo projektas, vnt.</t>
  </si>
  <si>
    <t>Atnaujinta apšvietimo ir garso aparatūros sistema, vnt.</t>
  </si>
  <si>
    <t xml:space="preserve">Įsigyta galerinių sulankstomų kėdžių su kėdžių laikikliu, kompl. </t>
  </si>
  <si>
    <t>Įvykdytas architektūrinis konkursas, vnt.</t>
  </si>
  <si>
    <t>Urbanistikos ir architektūros skyrius</t>
  </si>
  <si>
    <t>Šildoma įstaigų, skaičius</t>
  </si>
  <si>
    <t>Atnaujinti scenos viršutiniai mechanizmai, proc.</t>
  </si>
  <si>
    <t>Sukurtas Klaipėdos krašto metų ženklas, vnt.</t>
  </si>
  <si>
    <t>LRVB</t>
  </si>
  <si>
    <t>Įsigytas pjovimo ploteris, vnt.</t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</si>
  <si>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</si>
  <si>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>Tarptautinio nematerialaus kultūros paveldo festivalio „Lauksnos“</t>
  </si>
  <si>
    <t>Vasaros koncertų estrados infrastruktūros  einamasis remontas (Liepojos g. 1)</t>
  </si>
  <si>
    <t>Klaipėdos kultūros 2017–2030 m. strategijos atnaujinimas</t>
  </si>
  <si>
    <t>Atnaujinta strategija, vnt.</t>
  </si>
  <si>
    <t xml:space="preserve">P1   </t>
  </si>
  <si>
    <t>SB(VRL)'</t>
  </si>
  <si>
    <t>Kt'</t>
  </si>
  <si>
    <t>SB(L)'</t>
  </si>
  <si>
    <t>Komunalinių paslaugų įsigijimas</t>
  </si>
  <si>
    <t>SB(ESL)'</t>
  </si>
  <si>
    <t xml:space="preserve">2023–2025 M. KLAIPĖDOS MIESTO SAVIVALDYBĖS </t>
  </si>
  <si>
    <t>Vasaros koncertų estrados einamasis remontas, objektų skaičius</t>
  </si>
  <si>
    <t>Valstybinės ir tarptautinės reikšmės kultūrinių projektų įgyvendinimas:</t>
  </si>
  <si>
    <t xml:space="preserve">Klaipėdos miesto savivaldybės kultūros plėtros programos (Nr. 08) aprašymo </t>
  </si>
  <si>
    <t>priedas</t>
  </si>
  <si>
    <t xml:space="preserve">Aiškinamojo rašto 3 priedas </t>
  </si>
  <si>
    <t xml:space="preserve">Ekspertų skaičius </t>
  </si>
  <si>
    <t>Tarptautinio nematerialiojo kultūros paveldo festivalio „Lauksnos“</t>
  </si>
  <si>
    <t xml:space="preserve"> Tarptautinio Davido Geringo violončelės festivalio ir konkurso </t>
  </si>
  <si>
    <t>Mokamų kultūros ir meno stipendijų skaičius</t>
  </si>
  <si>
    <t>Apdovanojimo ceremonijų skaičius</t>
  </si>
  <si>
    <t>Pagamintų apdovanojimų ir memorialinių objektų skaičius</t>
  </si>
  <si>
    <t>Miestui aktualių renginių skaičius</t>
  </si>
  <si>
    <t xml:space="preserve"> - Imanuelio Kanto viešosios bibliotekos reprezentacinės erdvės ir ekspozicijos filosofui I. Kantui įamžinti įrengimas (Turgaus g. 8)</t>
  </si>
  <si>
    <t>Vasaros koncertų estrados infrastruktūros einamasis remontas (Liepojos g. 1)</t>
  </si>
  <si>
    <t>Lifto įrengimas Klaipėdos miesto savivaldybės Mažosios Lietuvos istorijos muziejuje</t>
  </si>
  <si>
    <t xml:space="preserve">Platformos „Kultūros uostas“ „Facebook“ sekėjų skaičius </t>
  </si>
  <si>
    <t>Į projektą įtrauktų asmenų skaičius</t>
  </si>
  <si>
    <t>Tvarkomas centralizuotas vandentiekis ir kanalizacija, įstaigų skaičius</t>
  </si>
  <si>
    <t>* N – nauja priemonė, T – tęstinė priemonė, I – investicijų projektas.</t>
  </si>
  <si>
    <t>** Pagal Klaipėdos miesto savivaldybės tarybos 2022-02-17 sprendimą Nr. T2-36, 2022-06-22 Nr. T2-150, 2022-10-20 Nr. T2-224.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</si>
</sst>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[$-409]General"/>
  </numFmts>
  <fonts count="44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2"/>
      <name val="Times New Roman"/>
      <family val="1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name val="Times New Roman"/>
      <family val="1"/>
    </font>
    <font>
      <sz val="12"/>
      <name val="Arial"/>
      <family val="2"/>
      <charset val="186"/>
    </font>
    <font>
      <sz val="10"/>
      <name val="Times New Roman"/>
      <family val="1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  <charset val="186"/>
    </font>
    <font>
      <sz val="11"/>
      <color rgb="FF9C0006"/>
      <name val="Calibri"/>
      <family val="2"/>
      <charset val="186"/>
      <scheme val="minor"/>
    </font>
    <font>
      <strike/>
      <sz val="10"/>
      <name val="Times New Roman"/>
      <family val="1"/>
      <charset val="186"/>
    </font>
    <font>
      <u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theme="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i/>
      <strike/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b/>
      <sz val="10"/>
      <color theme="1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C0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indexed="81"/>
      <name val="Tahoma"/>
      <family val="2"/>
      <charset val="186"/>
    </font>
    <font>
      <b/>
      <sz val="10"/>
      <color indexed="81"/>
      <name val="Tahoma"/>
      <family val="2"/>
      <charset val="186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sz val="10"/>
      <color theme="0"/>
      <name val="Arial"/>
      <family val="2"/>
      <charset val="186"/>
    </font>
    <font>
      <sz val="11"/>
      <color theme="0"/>
      <name val="Times New Roman"/>
      <family val="1"/>
      <charset val="186"/>
    </font>
    <font>
      <i/>
      <sz val="10"/>
      <color theme="0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CF6BD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7CE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</borders>
  <cellStyleXfs count="13">
    <xf numFmtId="0" fontId="0" fillId="0" borderId="0"/>
    <xf numFmtId="0" fontId="13" fillId="0" borderId="0"/>
    <xf numFmtId="0" fontId="13" fillId="0" borderId="0">
      <alignment vertical="center"/>
    </xf>
    <xf numFmtId="166" fontId="17" fillId="0" borderId="0" applyBorder="0" applyProtection="0"/>
    <xf numFmtId="0" fontId="13" fillId="0" borderId="0"/>
    <xf numFmtId="0" fontId="13" fillId="0" borderId="0"/>
    <xf numFmtId="0" fontId="18" fillId="0" borderId="0"/>
    <xf numFmtId="0" fontId="19" fillId="0" borderId="0"/>
    <xf numFmtId="0" fontId="2" fillId="0" borderId="0"/>
    <xf numFmtId="0" fontId="13" fillId="0" borderId="0"/>
    <xf numFmtId="0" fontId="21" fillId="8" borderId="0" applyNumberFormat="0" applyBorder="0" applyAlignment="0" applyProtection="0"/>
    <xf numFmtId="0" fontId="19" fillId="0" borderId="0"/>
    <xf numFmtId="0" fontId="1" fillId="0" borderId="0"/>
  </cellStyleXfs>
  <cellXfs count="1476">
    <xf numFmtId="0" fontId="0" fillId="0" borderId="0" xfId="0"/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4" fillId="0" borderId="0" xfId="0" applyNumberFormat="1" applyFont="1" applyBorder="1" applyAlignment="1">
      <alignment vertical="top"/>
    </xf>
    <xf numFmtId="49" fontId="9" fillId="0" borderId="0" xfId="0" applyNumberFormat="1" applyFont="1" applyAlignment="1">
      <alignment vertical="top"/>
    </xf>
    <xf numFmtId="49" fontId="9" fillId="0" borderId="0" xfId="0" applyNumberFormat="1" applyFont="1" applyAlignment="1">
      <alignment horizontal="center" vertical="top"/>
    </xf>
    <xf numFmtId="3" fontId="9" fillId="0" borderId="0" xfId="0" applyNumberFormat="1" applyFont="1" applyAlignment="1">
      <alignment horizontal="center" vertical="top"/>
    </xf>
    <xf numFmtId="3" fontId="9" fillId="0" borderId="0" xfId="0" applyNumberFormat="1" applyFont="1" applyAlignment="1">
      <alignment vertical="top" wrapText="1"/>
    </xf>
    <xf numFmtId="3" fontId="9" fillId="0" borderId="0" xfId="0" applyNumberFormat="1" applyFont="1" applyBorder="1" applyAlignment="1">
      <alignment vertical="top"/>
    </xf>
    <xf numFmtId="49" fontId="10" fillId="2" borderId="19" xfId="0" applyNumberFormat="1" applyFont="1" applyFill="1" applyBorder="1" applyAlignment="1">
      <alignment horizontal="center" vertical="top"/>
    </xf>
    <xf numFmtId="49" fontId="10" fillId="2" borderId="3" xfId="0" applyNumberFormat="1" applyFont="1" applyFill="1" applyBorder="1" applyAlignment="1">
      <alignment horizontal="center" vertical="top"/>
    </xf>
    <xf numFmtId="49" fontId="10" fillId="3" borderId="3" xfId="0" applyNumberFormat="1" applyFont="1" applyFill="1" applyBorder="1" applyAlignment="1">
      <alignment horizontal="left" vertical="top" wrapText="1"/>
    </xf>
    <xf numFmtId="49" fontId="10" fillId="3" borderId="10" xfId="0" applyNumberFormat="1" applyFont="1" applyFill="1" applyBorder="1" applyAlignment="1">
      <alignment horizontal="left" vertical="top" wrapText="1"/>
    </xf>
    <xf numFmtId="49" fontId="10" fillId="3" borderId="30" xfId="0" applyNumberFormat="1" applyFont="1" applyFill="1" applyBorder="1" applyAlignment="1">
      <alignment horizontal="center" vertical="top"/>
    </xf>
    <xf numFmtId="49" fontId="10" fillId="3" borderId="35" xfId="0" applyNumberFormat="1" applyFont="1" applyFill="1" applyBorder="1" applyAlignment="1">
      <alignment horizontal="center" vertical="top"/>
    </xf>
    <xf numFmtId="49" fontId="10" fillId="3" borderId="44" xfId="0" applyNumberFormat="1" applyFont="1" applyFill="1" applyBorder="1" applyAlignment="1">
      <alignment horizontal="center" vertical="top"/>
    </xf>
    <xf numFmtId="3" fontId="3" fillId="3" borderId="44" xfId="0" applyNumberFormat="1" applyFont="1" applyFill="1" applyBorder="1" applyAlignment="1">
      <alignment horizontal="center" vertical="center" textRotation="90" wrapText="1"/>
    </xf>
    <xf numFmtId="49" fontId="10" fillId="2" borderId="44" xfId="0" applyNumberFormat="1" applyFont="1" applyFill="1" applyBorder="1" applyAlignment="1">
      <alignment horizontal="center" vertical="top"/>
    </xf>
    <xf numFmtId="49" fontId="10" fillId="3" borderId="35" xfId="0" applyNumberFormat="1" applyFont="1" applyFill="1" applyBorder="1" applyAlignment="1">
      <alignment vertical="top"/>
    </xf>
    <xf numFmtId="49" fontId="10" fillId="6" borderId="3" xfId="0" applyNumberFormat="1" applyFont="1" applyFill="1" applyBorder="1" applyAlignment="1">
      <alignment horizontal="center" vertical="top"/>
    </xf>
    <xf numFmtId="49" fontId="10" fillId="3" borderId="30" xfId="0" applyNumberFormat="1" applyFont="1" applyFill="1" applyBorder="1" applyAlignment="1">
      <alignment vertical="top"/>
    </xf>
    <xf numFmtId="3" fontId="3" fillId="3" borderId="36" xfId="0" applyNumberFormat="1" applyFont="1" applyFill="1" applyBorder="1" applyAlignment="1">
      <alignment horizontal="center" vertical="center" wrapText="1"/>
    </xf>
    <xf numFmtId="49" fontId="10" fillId="3" borderId="0" xfId="0" applyNumberFormat="1" applyFont="1" applyFill="1" applyBorder="1" applyAlignment="1">
      <alignment horizontal="center" vertical="top"/>
    </xf>
    <xf numFmtId="3" fontId="10" fillId="0" borderId="0" xfId="0" applyNumberFormat="1" applyFont="1" applyFill="1" applyBorder="1" applyAlignment="1">
      <alignment vertical="top" wrapText="1"/>
    </xf>
    <xf numFmtId="3" fontId="3" fillId="0" borderId="0" xfId="0" applyNumberFormat="1" applyFont="1" applyAlignment="1">
      <alignment horizontal="right" vertical="top"/>
    </xf>
    <xf numFmtId="49" fontId="3" fillId="0" borderId="36" xfId="0" applyNumberFormat="1" applyFont="1" applyBorder="1" applyAlignment="1">
      <alignment vertical="top"/>
    </xf>
    <xf numFmtId="49" fontId="3" fillId="0" borderId="36" xfId="0" applyNumberFormat="1" applyFont="1" applyBorder="1" applyAlignment="1">
      <alignment horizontal="center" vertical="top"/>
    </xf>
    <xf numFmtId="3" fontId="3" fillId="5" borderId="0" xfId="0" applyNumberFormat="1" applyFont="1" applyFill="1" applyBorder="1" applyAlignment="1">
      <alignment vertical="top" wrapText="1"/>
    </xf>
    <xf numFmtId="3" fontId="3" fillId="0" borderId="0" xfId="0" applyNumberFormat="1" applyFont="1" applyAlignment="1">
      <alignment vertical="top" wrapText="1"/>
    </xf>
    <xf numFmtId="3" fontId="10" fillId="3" borderId="11" xfId="0" applyNumberFormat="1" applyFont="1" applyFill="1" applyBorder="1" applyAlignment="1">
      <alignment horizontal="center" vertical="top" wrapText="1"/>
    </xf>
    <xf numFmtId="49" fontId="10" fillId="3" borderId="10" xfId="0" applyNumberFormat="1" applyFont="1" applyFill="1" applyBorder="1" applyAlignment="1">
      <alignment horizontal="center" vertical="top"/>
    </xf>
    <xf numFmtId="3" fontId="9" fillId="0" borderId="29" xfId="0" applyNumberFormat="1" applyFont="1" applyBorder="1" applyAlignment="1">
      <alignment horizontal="center" vertical="top"/>
    </xf>
    <xf numFmtId="3" fontId="14" fillId="4" borderId="22" xfId="0" applyNumberFormat="1" applyFont="1" applyFill="1" applyBorder="1" applyAlignment="1">
      <alignment horizontal="center" vertical="top" wrapText="1"/>
    </xf>
    <xf numFmtId="3" fontId="10" fillId="4" borderId="22" xfId="0" applyNumberFormat="1" applyFont="1" applyFill="1" applyBorder="1" applyAlignment="1">
      <alignment horizontal="center" vertical="top" wrapText="1"/>
    </xf>
    <xf numFmtId="3" fontId="3" fillId="3" borderId="10" xfId="0" applyNumberFormat="1" applyFont="1" applyFill="1" applyBorder="1" applyAlignment="1">
      <alignment horizontal="center" vertical="center" textRotation="90" wrapText="1"/>
    </xf>
    <xf numFmtId="3" fontId="3" fillId="3" borderId="19" xfId="0" applyNumberFormat="1" applyFont="1" applyFill="1" applyBorder="1" applyAlignment="1">
      <alignment vertical="top" wrapText="1"/>
    </xf>
    <xf numFmtId="3" fontId="9" fillId="5" borderId="29" xfId="0" applyNumberFormat="1" applyFont="1" applyFill="1" applyBorder="1" applyAlignment="1">
      <alignment vertical="top" wrapText="1"/>
    </xf>
    <xf numFmtId="49" fontId="10" fillId="2" borderId="55" xfId="0" applyNumberFormat="1" applyFont="1" applyFill="1" applyBorder="1" applyAlignment="1">
      <alignment horizontal="center" vertical="top"/>
    </xf>
    <xf numFmtId="3" fontId="3" fillId="3" borderId="29" xfId="0" applyNumberFormat="1" applyFont="1" applyFill="1" applyBorder="1" applyAlignment="1">
      <alignment horizontal="center" vertical="top" wrapText="1"/>
    </xf>
    <xf numFmtId="49" fontId="10" fillId="2" borderId="26" xfId="0" applyNumberFormat="1" applyFont="1" applyFill="1" applyBorder="1" applyAlignment="1">
      <alignment horizontal="center" vertical="top"/>
    </xf>
    <xf numFmtId="3" fontId="3" fillId="3" borderId="0" xfId="0" applyNumberFormat="1" applyFont="1" applyFill="1" applyAlignment="1">
      <alignment vertical="top"/>
    </xf>
    <xf numFmtId="49" fontId="13" fillId="3" borderId="35" xfId="0" applyNumberFormat="1" applyFont="1" applyFill="1" applyBorder="1" applyAlignment="1">
      <alignment vertical="top"/>
    </xf>
    <xf numFmtId="49" fontId="10" fillId="3" borderId="3" xfId="0" applyNumberFormat="1" applyFont="1" applyFill="1" applyBorder="1" applyAlignment="1">
      <alignment horizontal="center" vertical="top" wrapText="1"/>
    </xf>
    <xf numFmtId="49" fontId="10" fillId="3" borderId="10" xfId="0" applyNumberFormat="1" applyFont="1" applyFill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/>
    </xf>
    <xf numFmtId="49" fontId="3" fillId="3" borderId="35" xfId="0" applyNumberFormat="1" applyFont="1" applyFill="1" applyBorder="1" applyAlignment="1">
      <alignment horizontal="center" vertical="top"/>
    </xf>
    <xf numFmtId="49" fontId="10" fillId="3" borderId="3" xfId="0" applyNumberFormat="1" applyFont="1" applyFill="1" applyBorder="1" applyAlignment="1">
      <alignment horizontal="center" vertical="top"/>
    </xf>
    <xf numFmtId="3" fontId="3" fillId="3" borderId="41" xfId="0" applyNumberFormat="1" applyFont="1" applyFill="1" applyBorder="1" applyAlignment="1">
      <alignment horizontal="center" vertical="top"/>
    </xf>
    <xf numFmtId="3" fontId="3" fillId="3" borderId="31" xfId="0" applyNumberFormat="1" applyFont="1" applyFill="1" applyBorder="1" applyAlignment="1">
      <alignment horizontal="center" vertical="top"/>
    </xf>
    <xf numFmtId="3" fontId="10" fillId="3" borderId="36" xfId="0" applyNumberFormat="1" applyFont="1" applyFill="1" applyBorder="1" applyAlignment="1">
      <alignment horizontal="center" vertical="center" wrapText="1"/>
    </xf>
    <xf numFmtId="3" fontId="10" fillId="3" borderId="0" xfId="0" applyNumberFormat="1" applyFont="1" applyFill="1" applyBorder="1" applyAlignment="1">
      <alignment horizontal="center" vertical="center" wrapText="1"/>
    </xf>
    <xf numFmtId="3" fontId="3" fillId="3" borderId="0" xfId="0" applyNumberFormat="1" applyFont="1" applyFill="1" applyAlignment="1">
      <alignment horizontal="center" vertical="top"/>
    </xf>
    <xf numFmtId="3" fontId="3" fillId="3" borderId="34" xfId="0" applyNumberFormat="1" applyFont="1" applyFill="1" applyBorder="1" applyAlignment="1">
      <alignment horizontal="left" vertical="top" wrapText="1"/>
    </xf>
    <xf numFmtId="3" fontId="10" fillId="5" borderId="0" xfId="0" applyNumberFormat="1" applyFont="1" applyFill="1" applyBorder="1" applyAlignment="1">
      <alignment horizontal="center" vertical="top" wrapText="1"/>
    </xf>
    <xf numFmtId="3" fontId="3" fillId="5" borderId="0" xfId="0" applyNumberFormat="1" applyFont="1" applyFill="1" applyBorder="1" applyAlignment="1">
      <alignment horizontal="center" vertical="top" wrapText="1"/>
    </xf>
    <xf numFmtId="3" fontId="9" fillId="3" borderId="0" xfId="0" applyNumberFormat="1" applyFont="1" applyFill="1" applyAlignment="1">
      <alignment vertical="top"/>
    </xf>
    <xf numFmtId="3" fontId="3" fillId="3" borderId="36" xfId="0" applyNumberFormat="1" applyFont="1" applyFill="1" applyBorder="1" applyAlignment="1">
      <alignment vertical="top"/>
    </xf>
    <xf numFmtId="3" fontId="3" fillId="3" borderId="0" xfId="0" applyNumberFormat="1" applyFont="1" applyFill="1" applyAlignment="1">
      <alignment horizontal="center" vertical="center" wrapText="1"/>
    </xf>
    <xf numFmtId="3" fontId="9" fillId="3" borderId="0" xfId="0" applyNumberFormat="1" applyFont="1" applyFill="1" applyAlignment="1">
      <alignment horizontal="center" vertical="center" wrapText="1"/>
    </xf>
    <xf numFmtId="3" fontId="10" fillId="3" borderId="30" xfId="0" applyNumberFormat="1" applyFont="1" applyFill="1" applyBorder="1" applyAlignment="1">
      <alignment horizontal="center" vertical="center" wrapText="1"/>
    </xf>
    <xf numFmtId="3" fontId="10" fillId="3" borderId="35" xfId="0" applyNumberFormat="1" applyFont="1" applyFill="1" applyBorder="1" applyAlignment="1">
      <alignment horizontal="center" vertical="center" wrapText="1"/>
    </xf>
    <xf numFmtId="3" fontId="3" fillId="3" borderId="44" xfId="0" applyNumberFormat="1" applyFont="1" applyFill="1" applyBorder="1" applyAlignment="1">
      <alignment horizontal="center" vertical="center" wrapText="1"/>
    </xf>
    <xf numFmtId="3" fontId="3" fillId="3" borderId="0" xfId="0" applyNumberFormat="1" applyFont="1" applyFill="1" applyAlignment="1">
      <alignment vertical="top" wrapText="1"/>
    </xf>
    <xf numFmtId="3" fontId="10" fillId="3" borderId="0" xfId="0" applyNumberFormat="1" applyFont="1" applyFill="1" applyBorder="1" applyAlignment="1">
      <alignment horizontal="center" vertical="top"/>
    </xf>
    <xf numFmtId="164" fontId="3" fillId="3" borderId="0" xfId="0" applyNumberFormat="1" applyFont="1" applyFill="1" applyAlignment="1">
      <alignment horizontal="left" vertical="top"/>
    </xf>
    <xf numFmtId="3" fontId="3" fillId="3" borderId="45" xfId="0" applyNumberFormat="1" applyFont="1" applyFill="1" applyBorder="1" applyAlignment="1">
      <alignment horizontal="center" vertical="top"/>
    </xf>
    <xf numFmtId="3" fontId="3" fillId="3" borderId="16" xfId="0" applyNumberFormat="1" applyFont="1" applyFill="1" applyBorder="1" applyAlignment="1">
      <alignment vertical="top" wrapText="1"/>
    </xf>
    <xf numFmtId="3" fontId="3" fillId="3" borderId="32" xfId="0" applyNumberFormat="1" applyFont="1" applyFill="1" applyBorder="1" applyAlignment="1">
      <alignment vertical="top" wrapText="1"/>
    </xf>
    <xf numFmtId="164" fontId="3" fillId="0" borderId="32" xfId="0" applyNumberFormat="1" applyFont="1" applyFill="1" applyBorder="1" applyAlignment="1">
      <alignment horizontal="left" vertical="top" wrapText="1"/>
    </xf>
    <xf numFmtId="3" fontId="3" fillId="3" borderId="46" xfId="0" applyNumberFormat="1" applyFont="1" applyFill="1" applyBorder="1" applyAlignment="1">
      <alignment horizontal="center" vertical="top"/>
    </xf>
    <xf numFmtId="3" fontId="3" fillId="0" borderId="32" xfId="0" applyNumberFormat="1" applyFont="1" applyFill="1" applyBorder="1" applyAlignment="1">
      <alignment horizontal="left" vertical="top" wrapText="1"/>
    </xf>
    <xf numFmtId="3" fontId="3" fillId="3" borderId="15" xfId="0" applyNumberFormat="1" applyFont="1" applyFill="1" applyBorder="1" applyAlignment="1">
      <alignment horizontal="center" vertical="top" wrapText="1"/>
    </xf>
    <xf numFmtId="3" fontId="3" fillId="3" borderId="41" xfId="0" applyNumberFormat="1" applyFont="1" applyFill="1" applyBorder="1" applyAlignment="1">
      <alignment vertical="top" wrapText="1"/>
    </xf>
    <xf numFmtId="3" fontId="3" fillId="3" borderId="58" xfId="0" applyNumberFormat="1" applyFont="1" applyFill="1" applyBorder="1" applyAlignment="1">
      <alignment horizontal="center" vertical="top" wrapText="1"/>
    </xf>
    <xf numFmtId="3" fontId="3" fillId="3" borderId="13" xfId="0" applyNumberFormat="1" applyFont="1" applyFill="1" applyBorder="1" applyAlignment="1">
      <alignment vertical="top" wrapText="1"/>
    </xf>
    <xf numFmtId="164" fontId="9" fillId="0" borderId="32" xfId="1" applyNumberFormat="1" applyFont="1" applyFill="1" applyBorder="1" applyAlignment="1">
      <alignment horizontal="left" vertical="top" wrapText="1"/>
    </xf>
    <xf numFmtId="164" fontId="9" fillId="0" borderId="37" xfId="1" applyNumberFormat="1" applyFont="1" applyFill="1" applyBorder="1" applyAlignment="1">
      <alignment horizontal="left" vertical="top" wrapText="1"/>
    </xf>
    <xf numFmtId="3" fontId="9" fillId="0" borderId="32" xfId="0" applyNumberFormat="1" applyFont="1" applyFill="1" applyBorder="1" applyAlignment="1">
      <alignment horizontal="left" vertical="top" wrapText="1"/>
    </xf>
    <xf numFmtId="3" fontId="3" fillId="3" borderId="45" xfId="1" applyNumberFormat="1" applyFont="1" applyFill="1" applyBorder="1" applyAlignment="1">
      <alignment horizontal="center" vertical="top" wrapText="1"/>
    </xf>
    <xf numFmtId="3" fontId="11" fillId="3" borderId="52" xfId="0" applyNumberFormat="1" applyFont="1" applyFill="1" applyBorder="1" applyAlignment="1">
      <alignment horizontal="center" vertical="top"/>
    </xf>
    <xf numFmtId="3" fontId="10" fillId="4" borderId="23" xfId="0" applyNumberFormat="1" applyFont="1" applyFill="1" applyBorder="1" applyAlignment="1">
      <alignment horizontal="center" vertical="top" wrapText="1"/>
    </xf>
    <xf numFmtId="3" fontId="3" fillId="3" borderId="32" xfId="0" applyNumberFormat="1" applyFont="1" applyFill="1" applyBorder="1" applyAlignment="1">
      <alignment horizontal="center" vertical="top"/>
    </xf>
    <xf numFmtId="3" fontId="10" fillId="3" borderId="3" xfId="0" applyNumberFormat="1" applyFont="1" applyFill="1" applyBorder="1" applyAlignment="1">
      <alignment vertical="top" wrapText="1"/>
    </xf>
    <xf numFmtId="49" fontId="3" fillId="3" borderId="59" xfId="0" applyNumberFormat="1" applyFont="1" applyFill="1" applyBorder="1" applyAlignment="1">
      <alignment horizontal="center" vertical="top"/>
    </xf>
    <xf numFmtId="3" fontId="3" fillId="3" borderId="34" xfId="0" applyNumberFormat="1" applyFont="1" applyFill="1" applyBorder="1" applyAlignment="1">
      <alignment vertical="top" wrapText="1"/>
    </xf>
    <xf numFmtId="165" fontId="9" fillId="0" borderId="0" xfId="0" applyNumberFormat="1" applyFont="1" applyAlignment="1">
      <alignment horizontal="center" vertical="top"/>
    </xf>
    <xf numFmtId="165" fontId="3" fillId="3" borderId="61" xfId="0" applyNumberFormat="1" applyFont="1" applyFill="1" applyBorder="1" applyAlignment="1">
      <alignment horizontal="center" vertical="top"/>
    </xf>
    <xf numFmtId="165" fontId="3" fillId="3" borderId="34" xfId="0" applyNumberFormat="1" applyFont="1" applyFill="1" applyBorder="1" applyAlignment="1">
      <alignment horizontal="center" vertical="top" wrapText="1"/>
    </xf>
    <xf numFmtId="165" fontId="3" fillId="3" borderId="0" xfId="0" applyNumberFormat="1" applyFont="1" applyFill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3" fontId="9" fillId="3" borderId="32" xfId="0" applyNumberFormat="1" applyFont="1" applyFill="1" applyBorder="1" applyAlignment="1">
      <alignment horizontal="left" vertical="top" wrapText="1"/>
    </xf>
    <xf numFmtId="165" fontId="3" fillId="3" borderId="8" xfId="0" applyNumberFormat="1" applyFont="1" applyFill="1" applyBorder="1" applyAlignment="1">
      <alignment horizontal="center" vertical="top"/>
    </xf>
    <xf numFmtId="1" fontId="3" fillId="3" borderId="41" xfId="0" applyNumberFormat="1" applyFont="1" applyFill="1" applyBorder="1" applyAlignment="1">
      <alignment horizontal="center" vertical="center"/>
    </xf>
    <xf numFmtId="49" fontId="10" fillId="11" borderId="18" xfId="0" applyNumberFormat="1" applyFont="1" applyFill="1" applyBorder="1" applyAlignment="1">
      <alignment horizontal="center" vertical="top"/>
    </xf>
    <xf numFmtId="49" fontId="10" fillId="11" borderId="29" xfId="0" applyNumberFormat="1" applyFont="1" applyFill="1" applyBorder="1" applyAlignment="1">
      <alignment horizontal="center" vertical="top"/>
    </xf>
    <xf numFmtId="49" fontId="10" fillId="11" borderId="43" xfId="0" applyNumberFormat="1" applyFont="1" applyFill="1" applyBorder="1" applyAlignment="1">
      <alignment horizontal="center" vertical="top"/>
    </xf>
    <xf numFmtId="49" fontId="10" fillId="11" borderId="29" xfId="0" applyNumberFormat="1" applyFont="1" applyFill="1" applyBorder="1" applyAlignment="1">
      <alignment vertical="top"/>
    </xf>
    <xf numFmtId="49" fontId="10" fillId="11" borderId="43" xfId="0" applyNumberFormat="1" applyFont="1" applyFill="1" applyBorder="1" applyAlignment="1">
      <alignment vertical="top"/>
    </xf>
    <xf numFmtId="49" fontId="10" fillId="11" borderId="2" xfId="0" applyNumberFormat="1" applyFont="1" applyFill="1" applyBorder="1" applyAlignment="1">
      <alignment vertical="top"/>
    </xf>
    <xf numFmtId="49" fontId="10" fillId="11" borderId="47" xfId="0" applyNumberFormat="1" applyFont="1" applyFill="1" applyBorder="1" applyAlignment="1">
      <alignment horizontal="center" vertical="top"/>
    </xf>
    <xf numFmtId="49" fontId="10" fillId="11" borderId="9" xfId="0" applyNumberFormat="1" applyFont="1" applyFill="1" applyBorder="1" applyAlignment="1">
      <alignment vertical="top"/>
    </xf>
    <xf numFmtId="49" fontId="3" fillId="11" borderId="31" xfId="0" applyNumberFormat="1" applyFont="1" applyFill="1" applyBorder="1" applyAlignment="1">
      <alignment horizontal="center" vertical="top"/>
    </xf>
    <xf numFmtId="49" fontId="10" fillId="11" borderId="25" xfId="0" applyNumberFormat="1" applyFont="1" applyFill="1" applyBorder="1" applyAlignment="1">
      <alignment horizontal="center" vertical="top"/>
    </xf>
    <xf numFmtId="49" fontId="10" fillId="10" borderId="25" xfId="0" applyNumberFormat="1" applyFont="1" applyFill="1" applyBorder="1" applyAlignment="1">
      <alignment horizontal="center" vertical="top"/>
    </xf>
    <xf numFmtId="3" fontId="3" fillId="3" borderId="36" xfId="1" applyNumberFormat="1" applyFont="1" applyFill="1" applyBorder="1" applyAlignment="1">
      <alignment horizontal="center" vertical="top" wrapText="1"/>
    </xf>
    <xf numFmtId="165" fontId="3" fillId="3" borderId="6" xfId="0" applyNumberFormat="1" applyFont="1" applyFill="1" applyBorder="1" applyAlignment="1">
      <alignment horizontal="center" vertical="top"/>
    </xf>
    <xf numFmtId="3" fontId="3" fillId="3" borderId="14" xfId="1" applyNumberFormat="1" applyFont="1" applyFill="1" applyBorder="1" applyAlignment="1">
      <alignment horizontal="center" vertical="top" wrapText="1"/>
    </xf>
    <xf numFmtId="3" fontId="10" fillId="3" borderId="10" xfId="0" applyNumberFormat="1" applyFont="1" applyFill="1" applyBorder="1" applyAlignment="1">
      <alignment vertical="top" wrapText="1"/>
    </xf>
    <xf numFmtId="49" fontId="10" fillId="3" borderId="0" xfId="0" applyNumberFormat="1" applyFont="1" applyFill="1" applyBorder="1" applyAlignment="1">
      <alignment vertical="top"/>
    </xf>
    <xf numFmtId="3" fontId="14" fillId="3" borderId="3" xfId="0" applyNumberFormat="1" applyFont="1" applyFill="1" applyBorder="1" applyAlignment="1">
      <alignment horizontal="left" vertical="top" wrapText="1"/>
    </xf>
    <xf numFmtId="3" fontId="3" fillId="3" borderId="51" xfId="0" applyNumberFormat="1" applyFont="1" applyFill="1" applyBorder="1" applyAlignment="1">
      <alignment horizontal="left" vertical="top"/>
    </xf>
    <xf numFmtId="3" fontId="9" fillId="3" borderId="31" xfId="0" applyNumberFormat="1" applyFont="1" applyFill="1" applyBorder="1" applyAlignment="1">
      <alignment horizontal="left" vertical="top" wrapText="1"/>
    </xf>
    <xf numFmtId="3" fontId="3" fillId="0" borderId="58" xfId="0" applyNumberFormat="1" applyFont="1" applyFill="1" applyBorder="1" applyAlignment="1">
      <alignment horizontal="center" vertical="top" wrapText="1"/>
    </xf>
    <xf numFmtId="3" fontId="10" fillId="3" borderId="38" xfId="0" applyNumberFormat="1" applyFont="1" applyFill="1" applyBorder="1" applyAlignment="1">
      <alignment horizontal="left" vertical="top" wrapText="1"/>
    </xf>
    <xf numFmtId="3" fontId="3" fillId="3" borderId="3" xfId="0" applyNumberFormat="1" applyFont="1" applyFill="1" applyBorder="1" applyAlignment="1">
      <alignment horizontal="left" vertical="top"/>
    </xf>
    <xf numFmtId="49" fontId="3" fillId="3" borderId="40" xfId="0" applyNumberFormat="1" applyFont="1" applyFill="1" applyBorder="1" applyAlignment="1">
      <alignment horizontal="center" vertical="top"/>
    </xf>
    <xf numFmtId="3" fontId="3" fillId="3" borderId="38" xfId="0" applyNumberFormat="1" applyFont="1" applyFill="1" applyBorder="1" applyAlignment="1">
      <alignment vertical="top" wrapText="1"/>
    </xf>
    <xf numFmtId="3" fontId="3" fillId="3" borderId="49" xfId="0" applyNumberFormat="1" applyFont="1" applyFill="1" applyBorder="1" applyAlignment="1">
      <alignment vertical="top" wrapText="1"/>
    </xf>
    <xf numFmtId="3" fontId="3" fillId="3" borderId="46" xfId="0" applyNumberFormat="1" applyFont="1" applyFill="1" applyBorder="1" applyAlignment="1">
      <alignment vertical="top" wrapText="1"/>
    </xf>
    <xf numFmtId="3" fontId="3" fillId="3" borderId="36" xfId="0" applyNumberFormat="1" applyFont="1" applyFill="1" applyBorder="1" applyAlignment="1">
      <alignment horizontal="center" vertical="top"/>
    </xf>
    <xf numFmtId="3" fontId="9" fillId="3" borderId="10" xfId="1" applyNumberFormat="1" applyFont="1" applyFill="1" applyBorder="1" applyAlignment="1">
      <alignment horizontal="center" vertical="top" wrapText="1"/>
    </xf>
    <xf numFmtId="3" fontId="3" fillId="0" borderId="19" xfId="1" applyNumberFormat="1" applyFont="1" applyFill="1" applyBorder="1" applyAlignment="1">
      <alignment horizontal="center" vertical="top" wrapText="1"/>
    </xf>
    <xf numFmtId="1" fontId="9" fillId="5" borderId="3" xfId="0" applyNumberFormat="1" applyFont="1" applyFill="1" applyBorder="1" applyAlignment="1">
      <alignment horizontal="center" vertical="top" wrapText="1"/>
    </xf>
    <xf numFmtId="1" fontId="9" fillId="0" borderId="34" xfId="1" applyNumberFormat="1" applyFont="1" applyFill="1" applyBorder="1" applyAlignment="1">
      <alignment horizontal="center" vertical="top" wrapText="1"/>
    </xf>
    <xf numFmtId="1" fontId="9" fillId="0" borderId="38" xfId="1" applyNumberFormat="1" applyFont="1" applyFill="1" applyBorder="1" applyAlignment="1">
      <alignment horizontal="center" vertical="top" wrapText="1"/>
    </xf>
    <xf numFmtId="1" fontId="9" fillId="0" borderId="34" xfId="0" applyNumberFormat="1" applyFont="1" applyFill="1" applyBorder="1" applyAlignment="1">
      <alignment horizontal="center" vertical="top" wrapText="1"/>
    </xf>
    <xf numFmtId="1" fontId="9" fillId="3" borderId="34" xfId="0" applyNumberFormat="1" applyFont="1" applyFill="1" applyBorder="1" applyAlignment="1">
      <alignment horizontal="center" vertical="top" wrapText="1"/>
    </xf>
    <xf numFmtId="1" fontId="9" fillId="3" borderId="10" xfId="0" applyNumberFormat="1" applyFont="1" applyFill="1" applyBorder="1" applyAlignment="1">
      <alignment horizontal="center" vertical="top" wrapText="1"/>
    </xf>
    <xf numFmtId="1" fontId="9" fillId="3" borderId="16" xfId="0" applyNumberFormat="1" applyFont="1" applyFill="1" applyBorder="1" applyAlignment="1">
      <alignment horizontal="center" vertical="top" wrapText="1"/>
    </xf>
    <xf numFmtId="3" fontId="10" fillId="0" borderId="53" xfId="0" applyNumberFormat="1" applyFont="1" applyBorder="1" applyAlignment="1">
      <alignment horizontal="center" vertical="center" textRotation="90" wrapText="1"/>
    </xf>
    <xf numFmtId="165" fontId="10" fillId="0" borderId="28" xfId="0" applyNumberFormat="1" applyFont="1" applyBorder="1" applyAlignment="1">
      <alignment horizontal="center" vertical="center" textRotation="90" wrapText="1"/>
    </xf>
    <xf numFmtId="164" fontId="3" fillId="3" borderId="62" xfId="0" applyNumberFormat="1" applyFont="1" applyFill="1" applyBorder="1" applyAlignment="1">
      <alignment horizontal="center" vertical="top"/>
    </xf>
    <xf numFmtId="164" fontId="3" fillId="3" borderId="29" xfId="0" applyNumberFormat="1" applyFont="1" applyFill="1" applyBorder="1" applyAlignment="1">
      <alignment horizontal="center" vertical="top"/>
    </xf>
    <xf numFmtId="164" fontId="3" fillId="3" borderId="3" xfId="0" applyNumberFormat="1" applyFont="1" applyFill="1" applyBorder="1" applyAlignment="1">
      <alignment horizontal="center" vertical="top"/>
    </xf>
    <xf numFmtId="164" fontId="3" fillId="3" borderId="36" xfId="0" applyNumberFormat="1" applyFont="1" applyFill="1" applyBorder="1" applyAlignment="1">
      <alignment horizontal="center" vertical="top"/>
    </xf>
    <xf numFmtId="164" fontId="3" fillId="3" borderId="31" xfId="0" applyNumberFormat="1" applyFont="1" applyFill="1" applyBorder="1" applyAlignment="1">
      <alignment horizontal="center" vertical="top" wrapText="1"/>
    </xf>
    <xf numFmtId="164" fontId="10" fillId="4" borderId="22" xfId="0" applyNumberFormat="1" applyFont="1" applyFill="1" applyBorder="1" applyAlignment="1">
      <alignment horizontal="center" vertical="top" wrapText="1"/>
    </xf>
    <xf numFmtId="164" fontId="10" fillId="4" borderId="60" xfId="0" applyNumberFormat="1" applyFont="1" applyFill="1" applyBorder="1" applyAlignment="1">
      <alignment horizontal="center" vertical="top" wrapText="1"/>
    </xf>
    <xf numFmtId="164" fontId="10" fillId="4" borderId="23" xfId="0" applyNumberFormat="1" applyFont="1" applyFill="1" applyBorder="1" applyAlignment="1">
      <alignment horizontal="center" vertical="top" wrapText="1"/>
    </xf>
    <xf numFmtId="164" fontId="3" fillId="3" borderId="29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  <xf numFmtId="164" fontId="3" fillId="3" borderId="45" xfId="0" applyNumberFormat="1" applyFont="1" applyFill="1" applyBorder="1" applyAlignment="1">
      <alignment horizontal="center" vertical="top" wrapText="1"/>
    </xf>
    <xf numFmtId="164" fontId="3" fillId="3" borderId="51" xfId="0" applyNumberFormat="1" applyFont="1" applyFill="1" applyBorder="1" applyAlignment="1">
      <alignment horizontal="center" vertical="top" wrapText="1"/>
    </xf>
    <xf numFmtId="164" fontId="3" fillId="3" borderId="31" xfId="0" applyNumberFormat="1" applyFont="1" applyFill="1" applyBorder="1" applyAlignment="1">
      <alignment horizontal="center" vertical="top"/>
    </xf>
    <xf numFmtId="164" fontId="10" fillId="4" borderId="22" xfId="0" applyNumberFormat="1" applyFont="1" applyFill="1" applyBorder="1" applyAlignment="1">
      <alignment horizontal="center" vertical="top"/>
    </xf>
    <xf numFmtId="164" fontId="10" fillId="4" borderId="60" xfId="0" applyNumberFormat="1" applyFont="1" applyFill="1" applyBorder="1" applyAlignment="1">
      <alignment horizontal="center" vertical="top"/>
    </xf>
    <xf numFmtId="164" fontId="3" fillId="3" borderId="58" xfId="0" applyNumberFormat="1" applyFont="1" applyFill="1" applyBorder="1" applyAlignment="1">
      <alignment horizontal="center" vertical="top" wrapText="1"/>
    </xf>
    <xf numFmtId="164" fontId="3" fillId="3" borderId="15" xfId="0" applyNumberFormat="1" applyFont="1" applyFill="1" applyBorder="1" applyAlignment="1">
      <alignment horizontal="center" vertical="top" wrapText="1"/>
    </xf>
    <xf numFmtId="164" fontId="3" fillId="3" borderId="42" xfId="0" applyNumberFormat="1" applyFont="1" applyFill="1" applyBorder="1" applyAlignment="1">
      <alignment horizontal="center" vertical="top"/>
    </xf>
    <xf numFmtId="164" fontId="3" fillId="3" borderId="32" xfId="0" applyNumberFormat="1" applyFont="1" applyFill="1" applyBorder="1" applyAlignment="1">
      <alignment horizontal="center" vertical="top" wrapText="1"/>
    </xf>
    <xf numFmtId="164" fontId="3" fillId="3" borderId="34" xfId="0" applyNumberFormat="1" applyFont="1" applyFill="1" applyBorder="1" applyAlignment="1">
      <alignment horizontal="center" vertical="top" wrapText="1"/>
    </xf>
    <xf numFmtId="164" fontId="10" fillId="2" borderId="47" xfId="0" applyNumberFormat="1" applyFont="1" applyFill="1" applyBorder="1" applyAlignment="1">
      <alignment horizontal="center" vertical="top"/>
    </xf>
    <xf numFmtId="164" fontId="10" fillId="2" borderId="53" xfId="0" applyNumberFormat="1" applyFont="1" applyFill="1" applyBorder="1" applyAlignment="1">
      <alignment horizontal="center" vertical="top"/>
    </xf>
    <xf numFmtId="164" fontId="3" fillId="3" borderId="15" xfId="0" applyNumberFormat="1" applyFont="1" applyFill="1" applyBorder="1" applyAlignment="1">
      <alignment horizontal="center" vertical="top"/>
    </xf>
    <xf numFmtId="164" fontId="9" fillId="3" borderId="31" xfId="0" applyNumberFormat="1" applyFont="1" applyFill="1" applyBorder="1" applyAlignment="1">
      <alignment horizontal="center" vertical="top"/>
    </xf>
    <xf numFmtId="164" fontId="9" fillId="3" borderId="10" xfId="0" applyNumberFormat="1" applyFont="1" applyFill="1" applyBorder="1" applyAlignment="1">
      <alignment horizontal="center" vertical="top"/>
    </xf>
    <xf numFmtId="164" fontId="14" fillId="4" borderId="22" xfId="0" applyNumberFormat="1" applyFont="1" applyFill="1" applyBorder="1" applyAlignment="1">
      <alignment horizontal="center" vertical="top" wrapText="1"/>
    </xf>
    <xf numFmtId="164" fontId="14" fillId="4" borderId="60" xfId="0" applyNumberFormat="1" applyFont="1" applyFill="1" applyBorder="1" applyAlignment="1">
      <alignment horizontal="center" vertical="top" wrapText="1"/>
    </xf>
    <xf numFmtId="3" fontId="10" fillId="3" borderId="37" xfId="0" applyNumberFormat="1" applyFont="1" applyFill="1" applyBorder="1" applyAlignment="1">
      <alignment horizontal="left" vertical="top" wrapText="1"/>
    </xf>
    <xf numFmtId="164" fontId="3" fillId="3" borderId="34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49" fontId="10" fillId="3" borderId="1" xfId="0" applyNumberFormat="1" applyFont="1" applyFill="1" applyBorder="1" applyAlignment="1">
      <alignment horizontal="center" vertical="top"/>
    </xf>
    <xf numFmtId="3" fontId="3" fillId="3" borderId="52" xfId="0" applyNumberFormat="1" applyFont="1" applyFill="1" applyBorder="1" applyAlignment="1">
      <alignment horizontal="center" vertical="top"/>
    </xf>
    <xf numFmtId="164" fontId="3" fillId="0" borderId="0" xfId="0" applyNumberFormat="1" applyFont="1" applyAlignment="1">
      <alignment vertical="top"/>
    </xf>
    <xf numFmtId="3" fontId="3" fillId="3" borderId="45" xfId="0" applyNumberFormat="1" applyFont="1" applyFill="1" applyBorder="1" applyAlignment="1">
      <alignment horizontal="left" vertical="top"/>
    </xf>
    <xf numFmtId="3" fontId="3" fillId="3" borderId="58" xfId="0" applyNumberFormat="1" applyFont="1" applyFill="1" applyBorder="1" applyAlignment="1">
      <alignment horizontal="left" vertical="top"/>
    </xf>
    <xf numFmtId="3" fontId="10" fillId="3" borderId="10" xfId="0" applyNumberFormat="1" applyFont="1" applyFill="1" applyBorder="1" applyAlignment="1">
      <alignment horizontal="center" vertical="top" wrapText="1"/>
    </xf>
    <xf numFmtId="3" fontId="26" fillId="0" borderId="18" xfId="0" applyNumberFormat="1" applyFont="1" applyFill="1" applyBorder="1" applyAlignment="1">
      <alignment vertical="top" wrapText="1"/>
    </xf>
    <xf numFmtId="3" fontId="26" fillId="0" borderId="19" xfId="0" applyNumberFormat="1" applyFont="1" applyFill="1" applyBorder="1" applyAlignment="1">
      <alignment vertical="top" wrapText="1"/>
    </xf>
    <xf numFmtId="164" fontId="3" fillId="3" borderId="14" xfId="0" applyNumberFormat="1" applyFont="1" applyFill="1" applyBorder="1" applyAlignment="1">
      <alignment horizontal="center" vertical="top"/>
    </xf>
    <xf numFmtId="3" fontId="10" fillId="3" borderId="40" xfId="0" applyNumberFormat="1" applyFont="1" applyFill="1" applyBorder="1" applyAlignment="1">
      <alignment horizontal="center" vertical="top" wrapText="1"/>
    </xf>
    <xf numFmtId="3" fontId="3" fillId="3" borderId="52" xfId="1" applyNumberFormat="1" applyFont="1" applyFill="1" applyBorder="1" applyAlignment="1">
      <alignment horizontal="center" vertical="top" wrapText="1"/>
    </xf>
    <xf numFmtId="3" fontId="10" fillId="3" borderId="0" xfId="0" applyNumberFormat="1" applyFont="1" applyFill="1" applyBorder="1" applyAlignment="1">
      <alignment horizontal="center" vertical="top" wrapText="1"/>
    </xf>
    <xf numFmtId="3" fontId="10" fillId="3" borderId="35" xfId="0" applyNumberFormat="1" applyFont="1" applyFill="1" applyBorder="1" applyAlignment="1">
      <alignment vertical="top" wrapText="1"/>
    </xf>
    <xf numFmtId="3" fontId="3" fillId="3" borderId="6" xfId="0" applyNumberFormat="1" applyFont="1" applyFill="1" applyBorder="1" applyAlignment="1">
      <alignment horizontal="center" vertical="top"/>
    </xf>
    <xf numFmtId="164" fontId="3" fillId="3" borderId="61" xfId="0" applyNumberFormat="1" applyFont="1" applyFill="1" applyBorder="1" applyAlignment="1">
      <alignment horizontal="center" vertical="top"/>
    </xf>
    <xf numFmtId="164" fontId="3" fillId="3" borderId="8" xfId="0" applyNumberFormat="1" applyFont="1" applyFill="1" applyBorder="1" applyAlignment="1">
      <alignment horizontal="center" vertical="top"/>
    </xf>
    <xf numFmtId="3" fontId="3" fillId="3" borderId="37" xfId="0" applyNumberFormat="1" applyFont="1" applyFill="1" applyBorder="1" applyAlignment="1">
      <alignment vertical="top" wrapText="1"/>
    </xf>
    <xf numFmtId="1" fontId="3" fillId="3" borderId="16" xfId="0" applyNumberFormat="1" applyFont="1" applyFill="1" applyBorder="1" applyAlignment="1">
      <alignment horizontal="center" vertical="center"/>
    </xf>
    <xf numFmtId="1" fontId="3" fillId="3" borderId="58" xfId="0" applyNumberFormat="1" applyFont="1" applyFill="1" applyBorder="1" applyAlignment="1">
      <alignment horizontal="center" vertical="center"/>
    </xf>
    <xf numFmtId="3" fontId="10" fillId="3" borderId="59" xfId="0" applyNumberFormat="1" applyFont="1" applyFill="1" applyBorder="1" applyAlignment="1">
      <alignment horizontal="center" vertical="center" wrapText="1"/>
    </xf>
    <xf numFmtId="3" fontId="3" fillId="3" borderId="31" xfId="0" applyNumberFormat="1" applyFont="1" applyFill="1" applyBorder="1" applyAlignment="1">
      <alignment vertical="top" wrapText="1"/>
    </xf>
    <xf numFmtId="3" fontId="27" fillId="3" borderId="19" xfId="0" applyNumberFormat="1" applyFont="1" applyFill="1" applyBorder="1" applyAlignment="1">
      <alignment horizontal="left" vertical="top" wrapText="1"/>
    </xf>
    <xf numFmtId="1" fontId="3" fillId="3" borderId="10" xfId="0" applyNumberFormat="1" applyFont="1" applyFill="1" applyBorder="1" applyAlignment="1">
      <alignment horizontal="center" vertical="top" wrapText="1"/>
    </xf>
    <xf numFmtId="1" fontId="3" fillId="3" borderId="34" xfId="0" applyNumberFormat="1" applyFont="1" applyFill="1" applyBorder="1" applyAlignment="1">
      <alignment horizontal="center" vertical="top" wrapText="1"/>
    </xf>
    <xf numFmtId="1" fontId="3" fillId="3" borderId="3" xfId="0" applyNumberFormat="1" applyFont="1" applyFill="1" applyBorder="1" applyAlignment="1">
      <alignment horizontal="center" vertical="top" wrapText="1"/>
    </xf>
    <xf numFmtId="3" fontId="10" fillId="3" borderId="49" xfId="0" applyNumberFormat="1" applyFont="1" applyFill="1" applyBorder="1" applyAlignment="1">
      <alignment horizontal="left" vertical="top" wrapText="1"/>
    </xf>
    <xf numFmtId="3" fontId="11" fillId="3" borderId="38" xfId="0" applyNumberFormat="1" applyFont="1" applyFill="1" applyBorder="1" applyAlignment="1">
      <alignment vertical="top" wrapText="1"/>
    </xf>
    <xf numFmtId="3" fontId="10" fillId="3" borderId="63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Border="1" applyAlignment="1">
      <alignment vertical="top"/>
    </xf>
    <xf numFmtId="3" fontId="3" fillId="3" borderId="0" xfId="0" applyNumberFormat="1" applyFont="1" applyFill="1" applyBorder="1" applyAlignment="1">
      <alignment horizontal="center" vertical="center" wrapText="1"/>
    </xf>
    <xf numFmtId="3" fontId="3" fillId="3" borderId="35" xfId="0" applyNumberFormat="1" applyFont="1" applyFill="1" applyBorder="1" applyAlignment="1">
      <alignment horizontal="center" vertical="center" wrapText="1"/>
    </xf>
    <xf numFmtId="3" fontId="3" fillId="3" borderId="32" xfId="0" applyNumberFormat="1" applyFont="1" applyFill="1" applyBorder="1" applyAlignment="1">
      <alignment horizontal="center" vertical="top" wrapText="1"/>
    </xf>
    <xf numFmtId="3" fontId="3" fillId="3" borderId="0" xfId="0" applyNumberFormat="1" applyFont="1" applyFill="1" applyBorder="1" applyAlignment="1">
      <alignment horizontal="center" vertical="top"/>
    </xf>
    <xf numFmtId="3" fontId="3" fillId="3" borderId="34" xfId="0" applyNumberFormat="1" applyFont="1" applyFill="1" applyBorder="1" applyAlignment="1">
      <alignment horizontal="center" vertical="top" wrapText="1"/>
    </xf>
    <xf numFmtId="49" fontId="10" fillId="11" borderId="31" xfId="0" applyNumberFormat="1" applyFont="1" applyFill="1" applyBorder="1" applyAlignment="1">
      <alignment horizontal="center" vertical="top"/>
    </xf>
    <xf numFmtId="3" fontId="3" fillId="3" borderId="37" xfId="0" applyNumberFormat="1" applyFont="1" applyFill="1" applyBorder="1" applyAlignment="1">
      <alignment horizontal="center" vertical="top" wrapText="1"/>
    </xf>
    <xf numFmtId="3" fontId="3" fillId="3" borderId="32" xfId="0" applyNumberFormat="1" applyFont="1" applyFill="1" applyBorder="1" applyAlignment="1">
      <alignment horizontal="left" vertical="top" wrapText="1"/>
    </xf>
    <xf numFmtId="164" fontId="3" fillId="3" borderId="0" xfId="0" applyNumberFormat="1" applyFont="1" applyFill="1" applyBorder="1" applyAlignment="1">
      <alignment horizontal="center" vertical="top"/>
    </xf>
    <xf numFmtId="3" fontId="24" fillId="3" borderId="0" xfId="0" applyNumberFormat="1" applyFont="1" applyFill="1" applyAlignment="1">
      <alignment vertical="top" wrapText="1"/>
    </xf>
    <xf numFmtId="49" fontId="10" fillId="2" borderId="10" xfId="0" applyNumberFormat="1" applyFont="1" applyFill="1" applyBorder="1" applyAlignment="1">
      <alignment horizontal="center" vertical="top"/>
    </xf>
    <xf numFmtId="3" fontId="3" fillId="3" borderId="10" xfId="0" applyNumberFormat="1" applyFont="1" applyFill="1" applyBorder="1" applyAlignment="1">
      <alignment vertical="top" wrapText="1"/>
    </xf>
    <xf numFmtId="3" fontId="3" fillId="0" borderId="0" xfId="0" applyNumberFormat="1" applyFont="1" applyAlignment="1">
      <alignment vertical="top"/>
    </xf>
    <xf numFmtId="3" fontId="3" fillId="3" borderId="0" xfId="1" applyNumberFormat="1" applyFont="1" applyFill="1" applyBorder="1" applyAlignment="1">
      <alignment horizontal="center" vertical="top" wrapText="1"/>
    </xf>
    <xf numFmtId="49" fontId="10" fillId="11" borderId="31" xfId="0" applyNumberFormat="1" applyFont="1" applyFill="1" applyBorder="1" applyAlignment="1">
      <alignment vertical="top"/>
    </xf>
    <xf numFmtId="3" fontId="3" fillId="3" borderId="35" xfId="0" applyNumberFormat="1" applyFont="1" applyFill="1" applyBorder="1" applyAlignment="1">
      <alignment horizontal="center" vertical="center" textRotation="90" wrapText="1"/>
    </xf>
    <xf numFmtId="3" fontId="3" fillId="3" borderId="41" xfId="0" applyNumberFormat="1" applyFont="1" applyFill="1" applyBorder="1" applyAlignment="1">
      <alignment horizontal="center" vertical="top" wrapText="1"/>
    </xf>
    <xf numFmtId="164" fontId="3" fillId="3" borderId="0" xfId="0" applyNumberFormat="1" applyFont="1" applyFill="1" applyBorder="1" applyAlignment="1">
      <alignment horizontal="center" vertical="top" wrapText="1"/>
    </xf>
    <xf numFmtId="164" fontId="3" fillId="3" borderId="10" xfId="1" applyNumberFormat="1" applyFont="1" applyFill="1" applyBorder="1" applyAlignment="1">
      <alignment horizontal="center" vertical="top" wrapText="1"/>
    </xf>
    <xf numFmtId="3" fontId="3" fillId="3" borderId="9" xfId="0" applyNumberFormat="1" applyFont="1" applyFill="1" applyBorder="1" applyAlignment="1">
      <alignment horizontal="center" vertical="top" wrapText="1"/>
    </xf>
    <xf numFmtId="3" fontId="3" fillId="3" borderId="33" xfId="0" applyNumberFormat="1" applyFont="1" applyFill="1" applyBorder="1" applyAlignment="1">
      <alignment horizontal="center" vertical="top" wrapText="1"/>
    </xf>
    <xf numFmtId="3" fontId="3" fillId="3" borderId="45" xfId="0" applyNumberFormat="1" applyFont="1" applyFill="1" applyBorder="1" applyAlignment="1">
      <alignment horizontal="center" vertical="top" wrapText="1"/>
    </xf>
    <xf numFmtId="3" fontId="3" fillId="3" borderId="10" xfId="0" applyNumberFormat="1" applyFont="1" applyFill="1" applyBorder="1" applyAlignment="1">
      <alignment horizontal="left" vertical="top" wrapText="1"/>
    </xf>
    <xf numFmtId="3" fontId="3" fillId="3" borderId="19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horizontal="center" vertical="top"/>
    </xf>
    <xf numFmtId="3" fontId="12" fillId="3" borderId="10" xfId="0" applyNumberFormat="1" applyFont="1" applyFill="1" applyBorder="1" applyAlignment="1">
      <alignment horizontal="left" vertical="top" wrapText="1"/>
    </xf>
    <xf numFmtId="3" fontId="10" fillId="3" borderId="3" xfId="0" applyNumberFormat="1" applyFont="1" applyFill="1" applyBorder="1" applyAlignment="1">
      <alignment horizontal="left" vertical="top" wrapText="1"/>
    </xf>
    <xf numFmtId="3" fontId="10" fillId="3" borderId="10" xfId="0" applyNumberFormat="1" applyFont="1" applyFill="1" applyBorder="1" applyAlignment="1">
      <alignment horizontal="left" vertical="top" wrapText="1"/>
    </xf>
    <xf numFmtId="3" fontId="10" fillId="3" borderId="63" xfId="0" applyNumberFormat="1" applyFont="1" applyFill="1" applyBorder="1" applyAlignment="1">
      <alignment horizontal="center" vertical="top" wrapText="1"/>
    </xf>
    <xf numFmtId="3" fontId="10" fillId="3" borderId="35" xfId="0" applyNumberFormat="1" applyFont="1" applyFill="1" applyBorder="1" applyAlignment="1">
      <alignment horizontal="center" vertical="top" wrapText="1"/>
    </xf>
    <xf numFmtId="3" fontId="3" fillId="3" borderId="64" xfId="0" applyNumberFormat="1" applyFont="1" applyFill="1" applyBorder="1" applyAlignment="1">
      <alignment horizontal="center" vertical="top" wrapText="1"/>
    </xf>
    <xf numFmtId="164" fontId="3" fillId="3" borderId="10" xfId="0" applyNumberFormat="1" applyFont="1" applyFill="1" applyBorder="1" applyAlignment="1">
      <alignment horizontal="center" vertical="top"/>
    </xf>
    <xf numFmtId="3" fontId="10" fillId="3" borderId="35" xfId="0" applyNumberFormat="1" applyFont="1" applyFill="1" applyBorder="1" applyAlignment="1">
      <alignment horizontal="center" vertical="top" wrapText="1"/>
    </xf>
    <xf numFmtId="164" fontId="3" fillId="3" borderId="6" xfId="0" applyNumberFormat="1" applyFont="1" applyFill="1" applyBorder="1" applyAlignment="1">
      <alignment horizontal="center" vertical="top" wrapText="1"/>
    </xf>
    <xf numFmtId="164" fontId="3" fillId="3" borderId="61" xfId="0" applyNumberFormat="1" applyFont="1" applyFill="1" applyBorder="1" applyAlignment="1">
      <alignment horizontal="center" vertical="top" wrapText="1"/>
    </xf>
    <xf numFmtId="164" fontId="3" fillId="3" borderId="8" xfId="0" applyNumberFormat="1" applyFont="1" applyFill="1" applyBorder="1" applyAlignment="1">
      <alignment horizontal="center" vertical="top" wrapText="1"/>
    </xf>
    <xf numFmtId="164" fontId="25" fillId="3" borderId="31" xfId="0" applyNumberFormat="1" applyFont="1" applyFill="1" applyBorder="1" applyAlignment="1">
      <alignment horizontal="center" vertical="top" wrapText="1"/>
    </xf>
    <xf numFmtId="164" fontId="25" fillId="3" borderId="42" xfId="0" applyNumberFormat="1" applyFont="1" applyFill="1" applyBorder="1" applyAlignment="1">
      <alignment horizontal="center" vertical="top" wrapText="1"/>
    </xf>
    <xf numFmtId="164" fontId="25" fillId="3" borderId="31" xfId="0" applyNumberFormat="1" applyFont="1" applyFill="1" applyBorder="1" applyAlignment="1">
      <alignment horizontal="center" vertical="top"/>
    </xf>
    <xf numFmtId="3" fontId="3" fillId="3" borderId="12" xfId="1" applyNumberFormat="1" applyFont="1" applyFill="1" applyBorder="1" applyAlignment="1">
      <alignment horizontal="center" vertical="top" wrapText="1"/>
    </xf>
    <xf numFmtId="164" fontId="25" fillId="3" borderId="10" xfId="1" applyNumberFormat="1" applyFont="1" applyFill="1" applyBorder="1" applyAlignment="1">
      <alignment horizontal="center" vertical="top" wrapText="1"/>
    </xf>
    <xf numFmtId="3" fontId="25" fillId="0" borderId="12" xfId="0" applyNumberFormat="1" applyFont="1" applyBorder="1" applyAlignment="1">
      <alignment horizontal="center" vertical="top"/>
    </xf>
    <xf numFmtId="164" fontId="25" fillId="0" borderId="10" xfId="0" applyNumberFormat="1" applyFont="1" applyBorder="1" applyAlignment="1">
      <alignment horizontal="center" vertical="top"/>
    </xf>
    <xf numFmtId="3" fontId="25" fillId="0" borderId="12" xfId="0" applyNumberFormat="1" applyFont="1" applyFill="1" applyBorder="1" applyAlignment="1">
      <alignment horizontal="center" vertical="top"/>
    </xf>
    <xf numFmtId="164" fontId="25" fillId="0" borderId="10" xfId="0" applyNumberFormat="1" applyFont="1" applyFill="1" applyBorder="1" applyAlignment="1">
      <alignment horizontal="center" vertical="top"/>
    </xf>
    <xf numFmtId="164" fontId="25" fillId="0" borderId="9" xfId="0" applyNumberFormat="1" applyFont="1" applyBorder="1" applyAlignment="1">
      <alignment horizontal="center" vertical="top"/>
    </xf>
    <xf numFmtId="164" fontId="25" fillId="3" borderId="9" xfId="1" applyNumberFormat="1" applyFont="1" applyFill="1" applyBorder="1" applyAlignment="1">
      <alignment horizontal="center" vertical="top" wrapText="1"/>
    </xf>
    <xf numFmtId="3" fontId="25" fillId="3" borderId="31" xfId="0" applyNumberFormat="1" applyFont="1" applyFill="1" applyBorder="1" applyAlignment="1">
      <alignment horizontal="center" vertical="top"/>
    </xf>
    <xf numFmtId="164" fontId="25" fillId="3" borderId="42" xfId="0" applyNumberFormat="1" applyFont="1" applyFill="1" applyBorder="1" applyAlignment="1">
      <alignment horizontal="center" vertical="top"/>
    </xf>
    <xf numFmtId="164" fontId="3" fillId="3" borderId="2" xfId="0" applyNumberFormat="1" applyFont="1" applyFill="1" applyBorder="1" applyAlignment="1">
      <alignment horizontal="center" vertical="top"/>
    </xf>
    <xf numFmtId="3" fontId="10" fillId="3" borderId="66" xfId="0" applyNumberFormat="1" applyFont="1" applyFill="1" applyBorder="1" applyAlignment="1">
      <alignment horizontal="left" vertical="top" wrapText="1"/>
    </xf>
    <xf numFmtId="3" fontId="3" fillId="3" borderId="12" xfId="0" applyNumberFormat="1" applyFont="1" applyFill="1" applyBorder="1" applyAlignment="1">
      <alignment horizontal="center" vertical="top"/>
    </xf>
    <xf numFmtId="164" fontId="14" fillId="4" borderId="23" xfId="0" applyNumberFormat="1" applyFont="1" applyFill="1" applyBorder="1" applyAlignment="1">
      <alignment horizontal="center" vertical="top" wrapText="1"/>
    </xf>
    <xf numFmtId="164" fontId="3" fillId="3" borderId="9" xfId="0" applyNumberFormat="1" applyFont="1" applyFill="1" applyBorder="1" applyAlignment="1">
      <alignment horizontal="center" vertical="top"/>
    </xf>
    <xf numFmtId="164" fontId="3" fillId="3" borderId="11" xfId="0" applyNumberFormat="1" applyFont="1" applyFill="1" applyBorder="1" applyAlignment="1">
      <alignment horizontal="center" vertical="top"/>
    </xf>
    <xf numFmtId="3" fontId="3" fillId="3" borderId="3" xfId="0" applyNumberFormat="1" applyFont="1" applyFill="1" applyBorder="1" applyAlignment="1">
      <alignment vertical="top" wrapText="1"/>
    </xf>
    <xf numFmtId="164" fontId="3" fillId="3" borderId="41" xfId="0" applyNumberFormat="1" applyFont="1" applyFill="1" applyBorder="1" applyAlignment="1">
      <alignment horizontal="left" vertical="top" wrapText="1"/>
    </xf>
    <xf numFmtId="3" fontId="3" fillId="3" borderId="41" xfId="0" applyNumberFormat="1" applyFont="1" applyFill="1" applyBorder="1" applyAlignment="1">
      <alignment horizontal="left" vertical="top" wrapText="1"/>
    </xf>
    <xf numFmtId="3" fontId="3" fillId="3" borderId="10" xfId="0" applyNumberFormat="1" applyFont="1" applyFill="1" applyBorder="1" applyAlignment="1">
      <alignment horizontal="left" vertical="top" wrapText="1"/>
    </xf>
    <xf numFmtId="3" fontId="10" fillId="3" borderId="20" xfId="0" applyNumberFormat="1" applyFont="1" applyFill="1" applyBorder="1" applyAlignment="1">
      <alignment horizontal="center" vertical="top" wrapText="1"/>
    </xf>
    <xf numFmtId="3" fontId="3" fillId="3" borderId="29" xfId="0" applyNumberFormat="1" applyFont="1" applyFill="1" applyBorder="1" applyAlignment="1">
      <alignment horizontal="left" vertical="top" wrapText="1"/>
    </xf>
    <xf numFmtId="3" fontId="3" fillId="3" borderId="31" xfId="0" applyNumberFormat="1" applyFont="1" applyFill="1" applyBorder="1" applyAlignment="1">
      <alignment horizontal="left" vertical="top" wrapText="1"/>
    </xf>
    <xf numFmtId="3" fontId="3" fillId="3" borderId="49" xfId="0" applyNumberFormat="1" applyFont="1" applyFill="1" applyBorder="1" applyAlignment="1">
      <alignment horizontal="center" vertical="top"/>
    </xf>
    <xf numFmtId="3" fontId="10" fillId="2" borderId="28" xfId="0" applyNumberFormat="1" applyFont="1" applyFill="1" applyBorder="1" applyAlignment="1">
      <alignment vertical="top" wrapText="1"/>
    </xf>
    <xf numFmtId="3" fontId="3" fillId="7" borderId="47" xfId="0" applyNumberFormat="1" applyFont="1" applyFill="1" applyBorder="1" applyAlignment="1">
      <alignment vertical="top" wrapText="1"/>
    </xf>
    <xf numFmtId="3" fontId="3" fillId="7" borderId="28" xfId="0" applyNumberFormat="1" applyFont="1" applyFill="1" applyBorder="1" applyAlignment="1">
      <alignment vertical="top" wrapText="1"/>
    </xf>
    <xf numFmtId="3" fontId="10" fillId="11" borderId="47" xfId="0" applyNumberFormat="1" applyFont="1" applyFill="1" applyBorder="1" applyAlignment="1">
      <alignment vertical="top" wrapText="1"/>
    </xf>
    <xf numFmtId="3" fontId="10" fillId="11" borderId="28" xfId="0" applyNumberFormat="1" applyFont="1" applyFill="1" applyBorder="1" applyAlignment="1">
      <alignment vertical="top" wrapText="1"/>
    </xf>
    <xf numFmtId="3" fontId="10" fillId="10" borderId="47" xfId="0" applyNumberFormat="1" applyFont="1" applyFill="1" applyBorder="1" applyAlignment="1">
      <alignment vertical="top" wrapText="1"/>
    </xf>
    <xf numFmtId="3" fontId="10" fillId="10" borderId="28" xfId="0" applyNumberFormat="1" applyFont="1" applyFill="1" applyBorder="1" applyAlignment="1">
      <alignment vertical="top" wrapText="1"/>
    </xf>
    <xf numFmtId="164" fontId="3" fillId="3" borderId="29" xfId="0" applyNumberFormat="1" applyFont="1" applyFill="1" applyBorder="1" applyAlignment="1">
      <alignment horizontal="left" vertical="top" wrapText="1"/>
    </xf>
    <xf numFmtId="3" fontId="3" fillId="0" borderId="31" xfId="0" applyNumberFormat="1" applyFont="1" applyFill="1" applyBorder="1" applyAlignment="1">
      <alignment horizontal="left" vertical="top" wrapText="1"/>
    </xf>
    <xf numFmtId="3" fontId="26" fillId="0" borderId="43" xfId="0" applyNumberFormat="1" applyFont="1" applyFill="1" applyBorder="1" applyAlignment="1">
      <alignment horizontal="left" vertical="top" wrapText="1"/>
    </xf>
    <xf numFmtId="3" fontId="3" fillId="3" borderId="67" xfId="0" applyNumberFormat="1" applyFont="1" applyFill="1" applyBorder="1" applyAlignment="1">
      <alignment horizontal="center" vertical="top" wrapText="1"/>
    </xf>
    <xf numFmtId="3" fontId="3" fillId="3" borderId="37" xfId="0" applyNumberFormat="1" applyFont="1" applyFill="1" applyBorder="1" applyAlignment="1">
      <alignment horizontal="left" vertical="top" wrapText="1"/>
    </xf>
    <xf numFmtId="164" fontId="3" fillId="3" borderId="32" xfId="0" applyNumberFormat="1" applyFont="1" applyFill="1" applyBorder="1" applyAlignment="1">
      <alignment horizontal="left" vertical="top" wrapText="1"/>
    </xf>
    <xf numFmtId="3" fontId="3" fillId="3" borderId="29" xfId="0" applyNumberFormat="1" applyFont="1" applyFill="1" applyBorder="1" applyAlignment="1">
      <alignment horizontal="left" vertical="top"/>
    </xf>
    <xf numFmtId="3" fontId="10" fillId="3" borderId="30" xfId="0" applyNumberFormat="1" applyFont="1" applyFill="1" applyBorder="1" applyAlignment="1">
      <alignment horizontal="center" vertical="top" wrapText="1"/>
    </xf>
    <xf numFmtId="3" fontId="3" fillId="3" borderId="11" xfId="0" applyNumberFormat="1" applyFont="1" applyFill="1" applyBorder="1" applyAlignment="1">
      <alignment vertical="top" wrapText="1"/>
    </xf>
    <xf numFmtId="3" fontId="10" fillId="3" borderId="4" xfId="0" applyNumberFormat="1" applyFont="1" applyFill="1" applyBorder="1" applyAlignment="1">
      <alignment horizontal="center" vertical="center"/>
    </xf>
    <xf numFmtId="3" fontId="22" fillId="3" borderId="20" xfId="0" applyNumberFormat="1" applyFont="1" applyFill="1" applyBorder="1" applyAlignment="1">
      <alignment vertical="top" wrapText="1"/>
    </xf>
    <xf numFmtId="3" fontId="10" fillId="3" borderId="4" xfId="0" applyNumberFormat="1" applyFont="1" applyFill="1" applyBorder="1" applyAlignment="1">
      <alignment horizontal="center" vertical="top"/>
    </xf>
    <xf numFmtId="3" fontId="9" fillId="3" borderId="35" xfId="0" applyNumberFormat="1" applyFont="1" applyFill="1" applyBorder="1" applyAlignment="1">
      <alignment horizontal="center" vertical="top" textRotation="90" wrapText="1"/>
    </xf>
    <xf numFmtId="3" fontId="9" fillId="3" borderId="44" xfId="0" applyNumberFormat="1" applyFont="1" applyFill="1" applyBorder="1" applyAlignment="1">
      <alignment horizontal="center" vertical="center" textRotation="90" wrapText="1"/>
    </xf>
    <xf numFmtId="3" fontId="14" fillId="3" borderId="11" xfId="0" applyNumberFormat="1" applyFont="1" applyFill="1" applyBorder="1" applyAlignment="1">
      <alignment horizontal="center" vertical="top"/>
    </xf>
    <xf numFmtId="3" fontId="14" fillId="3" borderId="20" xfId="0" applyNumberFormat="1" applyFont="1" applyFill="1" applyBorder="1" applyAlignment="1">
      <alignment horizontal="center" vertical="top"/>
    </xf>
    <xf numFmtId="164" fontId="3" fillId="3" borderId="5" xfId="0" applyNumberFormat="1" applyFont="1" applyFill="1" applyBorder="1" applyAlignment="1">
      <alignment horizontal="center" vertical="top"/>
    </xf>
    <xf numFmtId="164" fontId="3" fillId="3" borderId="12" xfId="0" applyNumberFormat="1" applyFont="1" applyFill="1" applyBorder="1" applyAlignment="1">
      <alignment horizontal="center" vertical="top" wrapText="1"/>
    </xf>
    <xf numFmtId="164" fontId="10" fillId="4" borderId="56" xfId="0" applyNumberFormat="1" applyFont="1" applyFill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vertical="top" wrapText="1"/>
    </xf>
    <xf numFmtId="164" fontId="9" fillId="3" borderId="13" xfId="0" applyNumberFormat="1" applyFont="1" applyFill="1" applyBorder="1" applyAlignment="1">
      <alignment horizontal="center" vertical="top"/>
    </xf>
    <xf numFmtId="164" fontId="9" fillId="3" borderId="49" xfId="0" applyNumberFormat="1" applyFont="1" applyFill="1" applyBorder="1" applyAlignment="1">
      <alignment horizontal="center" vertical="top"/>
    </xf>
    <xf numFmtId="164" fontId="3" fillId="3" borderId="12" xfId="0" applyNumberFormat="1" applyFont="1" applyFill="1" applyBorder="1" applyAlignment="1">
      <alignment horizontal="center" vertical="top"/>
    </xf>
    <xf numFmtId="164" fontId="10" fillId="4" borderId="56" xfId="0" applyNumberFormat="1" applyFont="1" applyFill="1" applyBorder="1" applyAlignment="1">
      <alignment horizontal="center" vertical="top"/>
    </xf>
    <xf numFmtId="164" fontId="3" fillId="3" borderId="13" xfId="0" applyNumberFormat="1" applyFont="1" applyFill="1" applyBorder="1" applyAlignment="1">
      <alignment horizontal="center" vertical="top"/>
    </xf>
    <xf numFmtId="164" fontId="3" fillId="3" borderId="5" xfId="1" applyNumberFormat="1" applyFont="1" applyFill="1" applyBorder="1" applyAlignment="1">
      <alignment horizontal="center" vertical="top" wrapText="1"/>
    </xf>
    <xf numFmtId="164" fontId="3" fillId="3" borderId="13" xfId="1" applyNumberFormat="1" applyFont="1" applyFill="1" applyBorder="1" applyAlignment="1">
      <alignment horizontal="center" vertical="top" wrapText="1"/>
    </xf>
    <xf numFmtId="164" fontId="3" fillId="3" borderId="46" xfId="1" applyNumberFormat="1" applyFont="1" applyFill="1" applyBorder="1" applyAlignment="1">
      <alignment horizontal="center" vertical="top" wrapText="1"/>
    </xf>
    <xf numFmtId="164" fontId="3" fillId="3" borderId="12" xfId="1" applyNumberFormat="1" applyFont="1" applyFill="1" applyBorder="1" applyAlignment="1">
      <alignment horizontal="center" vertical="top" wrapText="1"/>
    </xf>
    <xf numFmtId="164" fontId="3" fillId="3" borderId="49" xfId="1" applyNumberFormat="1" applyFont="1" applyFill="1" applyBorder="1" applyAlignment="1">
      <alignment horizontal="center" vertical="top" wrapText="1"/>
    </xf>
    <xf numFmtId="164" fontId="11" fillId="3" borderId="49" xfId="0" applyNumberFormat="1" applyFont="1" applyFill="1" applyBorder="1" applyAlignment="1">
      <alignment horizontal="center" vertical="top"/>
    </xf>
    <xf numFmtId="164" fontId="3" fillId="3" borderId="46" xfId="0" applyNumberFormat="1" applyFont="1" applyFill="1" applyBorder="1" applyAlignment="1">
      <alignment horizontal="center" vertical="top" wrapText="1"/>
    </xf>
    <xf numFmtId="164" fontId="3" fillId="3" borderId="49" xfId="0" applyNumberFormat="1" applyFont="1" applyFill="1" applyBorder="1" applyAlignment="1">
      <alignment horizontal="center" vertical="top" wrapText="1"/>
    </xf>
    <xf numFmtId="164" fontId="3" fillId="3" borderId="48" xfId="0" applyNumberFormat="1" applyFont="1" applyFill="1" applyBorder="1" applyAlignment="1">
      <alignment horizontal="center" vertical="top"/>
    </xf>
    <xf numFmtId="164" fontId="3" fillId="3" borderId="46" xfId="0" applyNumberFormat="1" applyFont="1" applyFill="1" applyBorder="1" applyAlignment="1">
      <alignment horizontal="center" vertical="top"/>
    </xf>
    <xf numFmtId="164" fontId="3" fillId="3" borderId="49" xfId="0" applyNumberFormat="1" applyFont="1" applyFill="1" applyBorder="1" applyAlignment="1">
      <alignment horizontal="center" vertical="top"/>
    </xf>
    <xf numFmtId="49" fontId="3" fillId="3" borderId="19" xfId="0" applyNumberFormat="1" applyFont="1" applyFill="1" applyBorder="1" applyAlignment="1">
      <alignment horizontal="center" vertical="top"/>
    </xf>
    <xf numFmtId="3" fontId="3" fillId="0" borderId="41" xfId="0" applyNumberFormat="1" applyFont="1" applyFill="1" applyBorder="1" applyAlignment="1">
      <alignment horizontal="left" vertical="top" wrapText="1"/>
    </xf>
    <xf numFmtId="3" fontId="3" fillId="3" borderId="38" xfId="0" applyNumberFormat="1" applyFont="1" applyFill="1" applyBorder="1" applyAlignment="1">
      <alignment horizontal="center" vertical="center" wrapText="1"/>
    </xf>
    <xf numFmtId="3" fontId="10" fillId="3" borderId="34" xfId="0" applyNumberFormat="1" applyFont="1" applyFill="1" applyBorder="1" applyAlignment="1">
      <alignment horizontal="center" vertical="top" wrapText="1"/>
    </xf>
    <xf numFmtId="3" fontId="10" fillId="3" borderId="38" xfId="0" applyNumberFormat="1" applyFont="1" applyFill="1" applyBorder="1" applyAlignment="1">
      <alignment horizontal="center" vertical="top" wrapText="1"/>
    </xf>
    <xf numFmtId="3" fontId="10" fillId="3" borderId="38" xfId="0" applyNumberFormat="1" applyFont="1" applyFill="1" applyBorder="1" applyAlignment="1">
      <alignment horizontal="center" vertical="center" wrapText="1"/>
    </xf>
    <xf numFmtId="3" fontId="9" fillId="3" borderId="61" xfId="0" applyNumberFormat="1" applyFont="1" applyFill="1" applyBorder="1" applyAlignment="1">
      <alignment vertical="center" textRotation="90" wrapText="1"/>
    </xf>
    <xf numFmtId="3" fontId="9" fillId="3" borderId="38" xfId="0" applyNumberFormat="1" applyFont="1" applyFill="1" applyBorder="1" applyAlignment="1">
      <alignment horizontal="center" vertical="top" textRotation="90" wrapText="1"/>
    </xf>
    <xf numFmtId="164" fontId="9" fillId="3" borderId="12" xfId="0" applyNumberFormat="1" applyFont="1" applyFill="1" applyBorder="1" applyAlignment="1">
      <alignment horizontal="center" vertical="top"/>
    </xf>
    <xf numFmtId="164" fontId="3" fillId="3" borderId="48" xfId="0" applyNumberFormat="1" applyFont="1" applyFill="1" applyBorder="1" applyAlignment="1">
      <alignment horizontal="center" vertical="top" wrapText="1"/>
    </xf>
    <xf numFmtId="3" fontId="3" fillId="3" borderId="41" xfId="0" applyNumberFormat="1" applyFont="1" applyFill="1" applyBorder="1" applyAlignment="1">
      <alignment horizontal="left" vertical="top" wrapText="1"/>
    </xf>
    <xf numFmtId="164" fontId="3" fillId="3" borderId="13" xfId="0" applyNumberFormat="1" applyFont="1" applyFill="1" applyBorder="1" applyAlignment="1">
      <alignment horizontal="center" vertical="top" wrapText="1"/>
    </xf>
    <xf numFmtId="3" fontId="10" fillId="3" borderId="59" xfId="0" applyNumberFormat="1" applyFont="1" applyFill="1" applyBorder="1" applyAlignment="1">
      <alignment horizontal="center" vertical="top" wrapText="1"/>
    </xf>
    <xf numFmtId="3" fontId="3" fillId="3" borderId="11" xfId="0" applyNumberFormat="1" applyFont="1" applyFill="1" applyBorder="1" applyAlignment="1">
      <alignment horizontal="center" vertical="top" wrapText="1"/>
    </xf>
    <xf numFmtId="3" fontId="3" fillId="3" borderId="10" xfId="0" applyNumberFormat="1" applyFont="1" applyFill="1" applyBorder="1" applyAlignment="1">
      <alignment horizontal="left" vertical="top" wrapText="1"/>
    </xf>
    <xf numFmtId="3" fontId="3" fillId="3" borderId="41" xfId="0" applyNumberFormat="1" applyFont="1" applyFill="1" applyBorder="1" applyAlignment="1">
      <alignment horizontal="left" vertical="top" wrapText="1"/>
    </xf>
    <xf numFmtId="3" fontId="3" fillId="3" borderId="10" xfId="0" applyNumberFormat="1" applyFont="1" applyFill="1" applyBorder="1" applyAlignment="1">
      <alignment horizontal="left" vertical="top" wrapText="1"/>
    </xf>
    <xf numFmtId="3" fontId="3" fillId="3" borderId="38" xfId="0" applyNumberFormat="1" applyFont="1" applyFill="1" applyBorder="1" applyAlignment="1">
      <alignment horizontal="left" vertical="top" wrapText="1"/>
    </xf>
    <xf numFmtId="3" fontId="3" fillId="3" borderId="31" xfId="0" applyNumberFormat="1" applyFont="1" applyFill="1" applyBorder="1" applyAlignment="1">
      <alignment horizontal="left" vertical="top" wrapText="1"/>
    </xf>
    <xf numFmtId="3" fontId="3" fillId="3" borderId="11" xfId="0" applyNumberFormat="1" applyFont="1" applyFill="1" applyBorder="1" applyAlignment="1">
      <alignment horizontal="center" vertical="top" wrapText="1"/>
    </xf>
    <xf numFmtId="3" fontId="10" fillId="3" borderId="38" xfId="0" applyNumberFormat="1" applyFont="1" applyFill="1" applyBorder="1" applyAlignment="1">
      <alignment horizontal="center" vertical="top" wrapText="1"/>
    </xf>
    <xf numFmtId="3" fontId="3" fillId="3" borderId="41" xfId="0" applyNumberFormat="1" applyFont="1" applyFill="1" applyBorder="1" applyAlignment="1">
      <alignment horizontal="left" vertical="top" wrapText="1"/>
    </xf>
    <xf numFmtId="3" fontId="3" fillId="3" borderId="10" xfId="0" applyNumberFormat="1" applyFont="1" applyFill="1" applyBorder="1" applyAlignment="1">
      <alignment horizontal="center" vertical="center" wrapText="1"/>
    </xf>
    <xf numFmtId="1" fontId="3" fillId="3" borderId="64" xfId="0" applyNumberFormat="1" applyFont="1" applyFill="1" applyBorder="1" applyAlignment="1">
      <alignment horizontal="center" vertical="top" wrapText="1"/>
    </xf>
    <xf numFmtId="1" fontId="3" fillId="3" borderId="16" xfId="0" applyNumberFormat="1" applyFont="1" applyFill="1" applyBorder="1" applyAlignment="1">
      <alignment horizontal="center" vertical="top" wrapText="1"/>
    </xf>
    <xf numFmtId="3" fontId="3" fillId="3" borderId="19" xfId="0" applyNumberFormat="1" applyFont="1" applyFill="1" applyBorder="1" applyAlignment="1">
      <alignment horizontal="left" vertical="top" wrapText="1"/>
    </xf>
    <xf numFmtId="3" fontId="3" fillId="3" borderId="38" xfId="0" applyNumberFormat="1" applyFont="1" applyFill="1" applyBorder="1" applyAlignment="1">
      <alignment horizontal="center" vertical="top" wrapText="1"/>
    </xf>
    <xf numFmtId="3" fontId="3" fillId="3" borderId="4" xfId="0" applyNumberFormat="1" applyFont="1" applyFill="1" applyBorder="1" applyAlignment="1">
      <alignment horizontal="center" vertical="top" wrapText="1"/>
    </xf>
    <xf numFmtId="3" fontId="10" fillId="3" borderId="12" xfId="0" applyNumberFormat="1" applyFont="1" applyFill="1" applyBorder="1" applyAlignment="1">
      <alignment horizontal="left" vertical="top" wrapText="1"/>
    </xf>
    <xf numFmtId="3" fontId="3" fillId="3" borderId="66" xfId="0" applyNumberFormat="1" applyFont="1" applyFill="1" applyBorder="1" applyAlignment="1">
      <alignment horizontal="center" vertical="top" wrapText="1"/>
    </xf>
    <xf numFmtId="3" fontId="3" fillId="3" borderId="16" xfId="0" applyNumberFormat="1" applyFont="1" applyFill="1" applyBorder="1" applyAlignment="1">
      <alignment horizontal="center" vertical="top" wrapText="1"/>
    </xf>
    <xf numFmtId="3" fontId="3" fillId="3" borderId="10" xfId="0" applyNumberFormat="1" applyFont="1" applyFill="1" applyBorder="1" applyAlignment="1">
      <alignment horizontal="center" vertical="top" wrapText="1"/>
    </xf>
    <xf numFmtId="3" fontId="3" fillId="3" borderId="21" xfId="0" applyNumberFormat="1" applyFont="1" applyFill="1" applyBorder="1" applyAlignment="1">
      <alignment horizontal="left" vertical="top" wrapText="1"/>
    </xf>
    <xf numFmtId="0" fontId="3" fillId="3" borderId="41" xfId="0" applyFont="1" applyFill="1" applyBorder="1" applyAlignment="1">
      <alignment horizontal="left" vertical="top" wrapText="1"/>
    </xf>
    <xf numFmtId="3" fontId="10" fillId="3" borderId="16" xfId="0" applyNumberFormat="1" applyFont="1" applyFill="1" applyBorder="1" applyAlignment="1">
      <alignment horizontal="center" vertical="top" wrapText="1"/>
    </xf>
    <xf numFmtId="3" fontId="3" fillId="3" borderId="17" xfId="0" applyNumberFormat="1" applyFont="1" applyFill="1" applyBorder="1" applyAlignment="1">
      <alignment horizontal="center" vertical="top" wrapText="1"/>
    </xf>
    <xf numFmtId="3" fontId="9" fillId="3" borderId="31" xfId="0" applyNumberFormat="1" applyFont="1" applyFill="1" applyBorder="1" applyAlignment="1">
      <alignment horizontal="center" vertical="top"/>
    </xf>
    <xf numFmtId="3" fontId="3" fillId="3" borderId="19" xfId="0" applyNumberFormat="1" applyFont="1" applyFill="1" applyBorder="1" applyAlignment="1">
      <alignment horizontal="left" vertical="top" wrapText="1"/>
    </xf>
    <xf numFmtId="49" fontId="3" fillId="3" borderId="36" xfId="0" applyNumberFormat="1" applyFont="1" applyFill="1" applyBorder="1" applyAlignment="1">
      <alignment horizontal="left" vertical="top"/>
    </xf>
    <xf numFmtId="3" fontId="5" fillId="0" borderId="0" xfId="0" applyNumberFormat="1" applyFont="1" applyAlignment="1">
      <alignment horizontal="left" vertical="top" wrapText="1"/>
    </xf>
    <xf numFmtId="3" fontId="3" fillId="3" borderId="3" xfId="0" applyNumberFormat="1" applyFont="1" applyFill="1" applyBorder="1" applyAlignment="1">
      <alignment horizontal="center" vertical="top" wrapText="1"/>
    </xf>
    <xf numFmtId="3" fontId="3" fillId="3" borderId="4" xfId="0" applyNumberFormat="1" applyFont="1" applyFill="1" applyBorder="1" applyAlignment="1">
      <alignment horizontal="center" vertical="top" wrapText="1"/>
    </xf>
    <xf numFmtId="3" fontId="3" fillId="3" borderId="17" xfId="0" applyNumberFormat="1" applyFont="1" applyFill="1" applyBorder="1" applyAlignment="1">
      <alignment horizontal="center" vertical="top" wrapText="1"/>
    </xf>
    <xf numFmtId="49" fontId="3" fillId="3" borderId="16" xfId="0" applyNumberFormat="1" applyFont="1" applyFill="1" applyBorder="1" applyAlignment="1">
      <alignment horizontal="center" vertical="top"/>
    </xf>
    <xf numFmtId="3" fontId="3" fillId="0" borderId="10" xfId="0" applyNumberFormat="1" applyFont="1" applyBorder="1" applyAlignment="1">
      <alignment vertical="top"/>
    </xf>
    <xf numFmtId="49" fontId="10" fillId="3" borderId="0" xfId="0" applyNumberFormat="1" applyFont="1" applyFill="1" applyAlignment="1">
      <alignment horizontal="center" vertical="top"/>
    </xf>
    <xf numFmtId="3" fontId="24" fillId="3" borderId="46" xfId="0" applyNumberFormat="1" applyFont="1" applyFill="1" applyBorder="1" applyAlignment="1">
      <alignment horizontal="center" vertical="top" wrapText="1"/>
    </xf>
    <xf numFmtId="3" fontId="9" fillId="3" borderId="10" xfId="0" applyNumberFormat="1" applyFont="1" applyFill="1" applyBorder="1" applyAlignment="1">
      <alignment horizontal="center" vertical="top"/>
    </xf>
    <xf numFmtId="165" fontId="9" fillId="3" borderId="42" xfId="0" applyNumberFormat="1" applyFont="1" applyFill="1" applyBorder="1" applyAlignment="1">
      <alignment horizontal="center" vertical="top"/>
    </xf>
    <xf numFmtId="3" fontId="10" fillId="3" borderId="0" xfId="0" applyNumberFormat="1" applyFont="1" applyFill="1" applyAlignment="1">
      <alignment horizontal="center" vertical="top"/>
    </xf>
    <xf numFmtId="165" fontId="10" fillId="3" borderId="0" xfId="0" applyNumberFormat="1" applyFont="1" applyFill="1" applyAlignment="1">
      <alignment horizontal="center" vertical="top"/>
    </xf>
    <xf numFmtId="3" fontId="3" fillId="3" borderId="51" xfId="0" applyNumberFormat="1" applyFont="1" applyFill="1" applyBorder="1" applyAlignment="1">
      <alignment horizontal="center" vertical="top" wrapText="1"/>
    </xf>
    <xf numFmtId="3" fontId="3" fillId="11" borderId="31" xfId="0" applyNumberFormat="1" applyFont="1" applyFill="1" applyBorder="1" applyAlignment="1">
      <alignment horizontal="center" vertical="top" wrapText="1"/>
    </xf>
    <xf numFmtId="49" fontId="10" fillId="11" borderId="66" xfId="0" applyNumberFormat="1" applyFont="1" applyFill="1" applyBorder="1" applyAlignment="1">
      <alignment horizontal="center" vertical="top"/>
    </xf>
    <xf numFmtId="3" fontId="10" fillId="11" borderId="63" xfId="0" applyNumberFormat="1" applyFont="1" applyFill="1" applyBorder="1" applyAlignment="1">
      <alignment vertical="top"/>
    </xf>
    <xf numFmtId="3" fontId="10" fillId="11" borderId="14" xfId="0" applyNumberFormat="1" applyFont="1" applyFill="1" applyBorder="1" applyAlignment="1">
      <alignment vertical="top"/>
    </xf>
    <xf numFmtId="3" fontId="3" fillId="11" borderId="35" xfId="0" applyNumberFormat="1" applyFont="1" applyFill="1" applyBorder="1" applyAlignment="1">
      <alignment horizontal="center" vertical="top" wrapText="1"/>
    </xf>
    <xf numFmtId="3" fontId="10" fillId="2" borderId="1" xfId="0" applyNumberFormat="1" applyFont="1" applyFill="1" applyBorder="1" applyAlignment="1">
      <alignment vertical="top" wrapText="1"/>
    </xf>
    <xf numFmtId="3" fontId="10" fillId="2" borderId="24" xfId="0" applyNumberFormat="1" applyFont="1" applyFill="1" applyBorder="1" applyAlignment="1">
      <alignment vertical="top" wrapText="1"/>
    </xf>
    <xf numFmtId="3" fontId="10" fillId="2" borderId="23" xfId="0" applyNumberFormat="1" applyFont="1" applyFill="1" applyBorder="1" applyAlignment="1">
      <alignment vertical="top" wrapText="1"/>
    </xf>
    <xf numFmtId="3" fontId="9" fillId="3" borderId="9" xfId="0" applyNumberFormat="1" applyFont="1" applyFill="1" applyBorder="1" applyAlignment="1">
      <alignment horizontal="center" vertical="top"/>
    </xf>
    <xf numFmtId="165" fontId="3" fillId="3" borderId="11" xfId="0" applyNumberFormat="1" applyFont="1" applyFill="1" applyBorder="1" applyAlignment="1">
      <alignment horizontal="center" vertical="top"/>
    </xf>
    <xf numFmtId="3" fontId="3" fillId="3" borderId="9" xfId="0" applyNumberFormat="1" applyFont="1" applyFill="1" applyBorder="1" applyAlignment="1">
      <alignment horizontal="center" vertical="top" wrapText="1"/>
    </xf>
    <xf numFmtId="165" fontId="14" fillId="3" borderId="31" xfId="0" applyNumberFormat="1" applyFont="1" applyFill="1" applyBorder="1" applyAlignment="1">
      <alignment horizontal="center" vertical="top" wrapText="1"/>
    </xf>
    <xf numFmtId="165" fontId="14" fillId="3" borderId="42" xfId="0" applyNumberFormat="1" applyFont="1" applyFill="1" applyBorder="1" applyAlignment="1">
      <alignment horizontal="center" vertical="top" wrapText="1"/>
    </xf>
    <xf numFmtId="165" fontId="3" fillId="3" borderId="67" xfId="0" applyNumberFormat="1" applyFont="1" applyFill="1" applyBorder="1" applyAlignment="1">
      <alignment horizontal="center" vertical="top" wrapText="1"/>
    </xf>
    <xf numFmtId="164" fontId="3" fillId="3" borderId="66" xfId="0" applyNumberFormat="1" applyFont="1" applyFill="1" applyBorder="1" applyAlignment="1">
      <alignment horizontal="center" vertical="top"/>
    </xf>
    <xf numFmtId="164" fontId="3" fillId="3" borderId="50" xfId="0" applyNumberFormat="1" applyFont="1" applyFill="1" applyBorder="1" applyAlignment="1">
      <alignment horizontal="center" vertical="top"/>
    </xf>
    <xf numFmtId="165" fontId="10" fillId="3" borderId="10" xfId="0" applyNumberFormat="1" applyFont="1" applyFill="1" applyBorder="1" applyAlignment="1">
      <alignment horizontal="center" vertical="top" wrapText="1"/>
    </xf>
    <xf numFmtId="1" fontId="3" fillId="3" borderId="51" xfId="0" applyNumberFormat="1" applyFont="1" applyFill="1" applyBorder="1" applyAlignment="1">
      <alignment horizontal="center" vertical="top" wrapText="1"/>
    </xf>
    <xf numFmtId="1" fontId="3" fillId="3" borderId="58" xfId="0" applyNumberFormat="1" applyFont="1" applyFill="1" applyBorder="1" applyAlignment="1">
      <alignment horizontal="center" vertical="top" wrapText="1"/>
    </xf>
    <xf numFmtId="1" fontId="3" fillId="3" borderId="15" xfId="0" applyNumberFormat="1" applyFont="1" applyFill="1" applyBorder="1" applyAlignment="1">
      <alignment horizontal="center" vertical="top" wrapText="1"/>
    </xf>
    <xf numFmtId="1" fontId="3" fillId="3" borderId="2" xfId="0" applyNumberFormat="1" applyFont="1" applyFill="1" applyBorder="1" applyAlignment="1">
      <alignment horizontal="center" vertical="top" wrapText="1"/>
    </xf>
    <xf numFmtId="1" fontId="3" fillId="3" borderId="33" xfId="0" applyNumberFormat="1" applyFont="1" applyFill="1" applyBorder="1" applyAlignment="1">
      <alignment horizontal="center" vertical="top" wrapText="1"/>
    </xf>
    <xf numFmtId="3" fontId="3" fillId="3" borderId="30" xfId="0" applyNumberFormat="1" applyFont="1" applyFill="1" applyBorder="1" applyAlignment="1">
      <alignment horizontal="center" vertical="top" wrapText="1"/>
    </xf>
    <xf numFmtId="3" fontId="3" fillId="3" borderId="35" xfId="0" applyNumberFormat="1" applyFont="1" applyFill="1" applyBorder="1" applyAlignment="1">
      <alignment vertical="top" wrapText="1"/>
    </xf>
    <xf numFmtId="164" fontId="25" fillId="3" borderId="35" xfId="0" applyNumberFormat="1" applyFont="1" applyFill="1" applyBorder="1" applyAlignment="1">
      <alignment horizontal="center" vertical="top"/>
    </xf>
    <xf numFmtId="3" fontId="3" fillId="3" borderId="59" xfId="0" applyNumberFormat="1" applyFont="1" applyFill="1" applyBorder="1" applyAlignment="1">
      <alignment horizontal="center" vertical="top" wrapText="1"/>
    </xf>
    <xf numFmtId="3" fontId="3" fillId="3" borderId="35" xfId="0" applyNumberFormat="1" applyFont="1" applyFill="1" applyBorder="1" applyAlignment="1">
      <alignment horizontal="center" vertical="top" wrapText="1"/>
    </xf>
    <xf numFmtId="3" fontId="3" fillId="3" borderId="44" xfId="0" applyNumberFormat="1" applyFont="1" applyFill="1" applyBorder="1" applyAlignment="1">
      <alignment horizontal="center" vertical="top" wrapText="1"/>
    </xf>
    <xf numFmtId="164" fontId="10" fillId="4" borderId="24" xfId="0" applyNumberFormat="1" applyFont="1" applyFill="1" applyBorder="1" applyAlignment="1">
      <alignment horizontal="center" vertical="top" wrapText="1"/>
    </xf>
    <xf numFmtId="3" fontId="3" fillId="3" borderId="5" xfId="0" applyNumberFormat="1" applyFont="1" applyFill="1" applyBorder="1" applyAlignment="1">
      <alignment horizontal="center" vertical="top" wrapText="1"/>
    </xf>
    <xf numFmtId="3" fontId="3" fillId="3" borderId="12" xfId="0" applyNumberFormat="1" applyFont="1" applyFill="1" applyBorder="1" applyAlignment="1">
      <alignment horizontal="center" vertical="top" wrapText="1"/>
    </xf>
    <xf numFmtId="3" fontId="3" fillId="3" borderId="46" xfId="0" applyNumberFormat="1" applyFont="1" applyFill="1" applyBorder="1" applyAlignment="1">
      <alignment horizontal="center" vertical="top" wrapText="1"/>
    </xf>
    <xf numFmtId="164" fontId="25" fillId="3" borderId="12" xfId="0" applyNumberFormat="1" applyFont="1" applyFill="1" applyBorder="1" applyAlignment="1">
      <alignment horizontal="center" vertical="top"/>
    </xf>
    <xf numFmtId="164" fontId="25" fillId="3" borderId="46" xfId="0" applyNumberFormat="1" applyFont="1" applyFill="1" applyBorder="1" applyAlignment="1">
      <alignment horizontal="center" vertical="top" wrapText="1"/>
    </xf>
    <xf numFmtId="1" fontId="9" fillId="3" borderId="15" xfId="0" applyNumberFormat="1" applyFont="1" applyFill="1" applyBorder="1" applyAlignment="1">
      <alignment horizontal="center" vertical="top" wrapText="1"/>
    </xf>
    <xf numFmtId="1" fontId="9" fillId="3" borderId="42" xfId="0" applyNumberFormat="1" applyFont="1" applyFill="1" applyBorder="1" applyAlignment="1">
      <alignment horizontal="center" vertical="top" wrapText="1"/>
    </xf>
    <xf numFmtId="1" fontId="3" fillId="3" borderId="13" xfId="0" applyNumberFormat="1" applyFont="1" applyFill="1" applyBorder="1" applyAlignment="1">
      <alignment horizontal="center" vertical="top" wrapText="1"/>
    </xf>
    <xf numFmtId="1" fontId="9" fillId="3" borderId="46" xfId="0" applyNumberFormat="1" applyFont="1" applyFill="1" applyBorder="1" applyAlignment="1">
      <alignment horizontal="center" vertical="top" wrapText="1"/>
    </xf>
    <xf numFmtId="1" fontId="9" fillId="3" borderId="12" xfId="0" applyNumberFormat="1" applyFont="1" applyFill="1" applyBorder="1" applyAlignment="1">
      <alignment horizontal="center" vertical="top" wrapText="1"/>
    </xf>
    <xf numFmtId="1" fontId="9" fillId="3" borderId="13" xfId="0" applyNumberFormat="1" applyFont="1" applyFill="1" applyBorder="1" applyAlignment="1">
      <alignment horizontal="center" vertical="top" wrapText="1"/>
    </xf>
    <xf numFmtId="1" fontId="9" fillId="3" borderId="33" xfId="0" applyNumberFormat="1" applyFont="1" applyFill="1" applyBorder="1" applyAlignment="1">
      <alignment horizontal="center" vertical="top" wrapText="1"/>
    </xf>
    <xf numFmtId="1" fontId="9" fillId="3" borderId="9" xfId="0" applyNumberFormat="1" applyFont="1" applyFill="1" applyBorder="1" applyAlignment="1">
      <alignment horizontal="center" vertical="top" wrapText="1"/>
    </xf>
    <xf numFmtId="1" fontId="9" fillId="3" borderId="64" xfId="0" applyNumberFormat="1" applyFont="1" applyFill="1" applyBorder="1" applyAlignment="1">
      <alignment horizontal="center" vertical="top" wrapText="1"/>
    </xf>
    <xf numFmtId="1" fontId="3" fillId="3" borderId="5" xfId="0" applyNumberFormat="1" applyFont="1" applyFill="1" applyBorder="1" applyAlignment="1">
      <alignment horizontal="center" vertical="top" wrapText="1"/>
    </xf>
    <xf numFmtId="1" fontId="3" fillId="3" borderId="46" xfId="0" applyNumberFormat="1" applyFont="1" applyFill="1" applyBorder="1" applyAlignment="1">
      <alignment horizontal="center" vertical="top" wrapText="1"/>
    </xf>
    <xf numFmtId="3" fontId="3" fillId="3" borderId="54" xfId="0" applyNumberFormat="1" applyFont="1" applyFill="1" applyBorder="1" applyAlignment="1">
      <alignment horizontal="left" vertical="top" wrapText="1"/>
    </xf>
    <xf numFmtId="3" fontId="10" fillId="7" borderId="47" xfId="0" applyNumberFormat="1" applyFont="1" applyFill="1" applyBorder="1" applyAlignment="1">
      <alignment vertical="top" wrapText="1"/>
    </xf>
    <xf numFmtId="3" fontId="3" fillId="3" borderId="42" xfId="0" applyNumberFormat="1" applyFont="1" applyFill="1" applyBorder="1" applyAlignment="1">
      <alignment horizontal="center" vertical="top" wrapText="1"/>
    </xf>
    <xf numFmtId="3" fontId="26" fillId="0" borderId="54" xfId="0" applyNumberFormat="1" applyFont="1" applyFill="1" applyBorder="1" applyAlignment="1">
      <alignment vertical="top" wrapText="1"/>
    </xf>
    <xf numFmtId="3" fontId="3" fillId="3" borderId="18" xfId="0" applyNumberFormat="1" applyFont="1" applyFill="1" applyBorder="1" applyAlignment="1">
      <alignment horizontal="left" vertical="top" wrapText="1"/>
    </xf>
    <xf numFmtId="3" fontId="10" fillId="3" borderId="42" xfId="0" applyNumberFormat="1" applyFont="1" applyFill="1" applyBorder="1" applyAlignment="1">
      <alignment horizontal="left" vertical="top" wrapText="1"/>
    </xf>
    <xf numFmtId="3" fontId="10" fillId="3" borderId="62" xfId="0" applyNumberFormat="1" applyFont="1" applyFill="1" applyBorder="1" applyAlignment="1">
      <alignment horizontal="left" vertical="top" wrapText="1"/>
    </xf>
    <xf numFmtId="3" fontId="10" fillId="3" borderId="9" xfId="0" applyNumberFormat="1" applyFont="1" applyFill="1" applyBorder="1" applyAlignment="1">
      <alignment horizontal="left" vertical="top" wrapText="1"/>
    </xf>
    <xf numFmtId="3" fontId="3" fillId="3" borderId="62" xfId="0" applyNumberFormat="1" applyFont="1" applyFill="1" applyBorder="1" applyAlignment="1">
      <alignment horizontal="center" vertical="top" wrapText="1"/>
    </xf>
    <xf numFmtId="3" fontId="3" fillId="3" borderId="13" xfId="0" applyNumberFormat="1" applyFont="1" applyFill="1" applyBorder="1" applyAlignment="1">
      <alignment horizontal="center" vertical="top" wrapText="1"/>
    </xf>
    <xf numFmtId="3" fontId="26" fillId="0" borderId="21" xfId="0" applyNumberFormat="1" applyFont="1" applyFill="1" applyBorder="1" applyAlignment="1">
      <alignment vertical="top" wrapText="1"/>
    </xf>
    <xf numFmtId="1" fontId="9" fillId="5" borderId="5" xfId="0" applyNumberFormat="1" applyFont="1" applyFill="1" applyBorder="1" applyAlignment="1">
      <alignment horizontal="center" vertical="top" wrapText="1"/>
    </xf>
    <xf numFmtId="1" fontId="9" fillId="0" borderId="46" xfId="1" applyNumberFormat="1" applyFont="1" applyFill="1" applyBorder="1" applyAlignment="1">
      <alignment horizontal="center" vertical="top" wrapText="1"/>
    </xf>
    <xf numFmtId="1" fontId="9" fillId="0" borderId="49" xfId="1" applyNumberFormat="1" applyFont="1" applyFill="1" applyBorder="1" applyAlignment="1">
      <alignment horizontal="center" vertical="top" wrapText="1"/>
    </xf>
    <xf numFmtId="1" fontId="9" fillId="0" borderId="46" xfId="0" applyNumberFormat="1" applyFont="1" applyFill="1" applyBorder="1" applyAlignment="1">
      <alignment horizontal="center" vertical="top" wrapText="1"/>
    </xf>
    <xf numFmtId="3" fontId="9" fillId="3" borderId="12" xfId="1" applyNumberFormat="1" applyFont="1" applyFill="1" applyBorder="1" applyAlignment="1">
      <alignment horizontal="center" vertical="top" wrapText="1"/>
    </xf>
    <xf numFmtId="3" fontId="3" fillId="0" borderId="21" xfId="1" applyNumberFormat="1" applyFont="1" applyFill="1" applyBorder="1" applyAlignment="1">
      <alignment horizontal="center" vertical="top" wrapText="1"/>
    </xf>
    <xf numFmtId="1" fontId="9" fillId="5" borderId="51" xfId="0" applyNumberFormat="1" applyFont="1" applyFill="1" applyBorder="1" applyAlignment="1">
      <alignment horizontal="center" vertical="top" wrapText="1"/>
    </xf>
    <xf numFmtId="1" fontId="9" fillId="0" borderId="15" xfId="1" applyNumberFormat="1" applyFont="1" applyFill="1" applyBorder="1" applyAlignment="1">
      <alignment horizontal="center" vertical="top" wrapText="1"/>
    </xf>
    <xf numFmtId="1" fontId="9" fillId="0" borderId="62" xfId="1" applyNumberFormat="1" applyFont="1" applyFill="1" applyBorder="1" applyAlignment="1">
      <alignment horizontal="center" vertical="top" wrapText="1"/>
    </xf>
    <xf numFmtId="1" fontId="9" fillId="0" borderId="15" xfId="0" applyNumberFormat="1" applyFont="1" applyFill="1" applyBorder="1" applyAlignment="1">
      <alignment horizontal="center" vertical="top" wrapText="1"/>
    </xf>
    <xf numFmtId="3" fontId="9" fillId="3" borderId="42" xfId="1" applyNumberFormat="1" applyFont="1" applyFill="1" applyBorder="1" applyAlignment="1">
      <alignment horizontal="center" vertical="top" wrapText="1"/>
    </xf>
    <xf numFmtId="3" fontId="3" fillId="0" borderId="54" xfId="1" applyNumberFormat="1" applyFont="1" applyFill="1" applyBorder="1" applyAlignment="1">
      <alignment horizontal="center" vertical="top" wrapText="1"/>
    </xf>
    <xf numFmtId="1" fontId="9" fillId="5" borderId="2" xfId="0" applyNumberFormat="1" applyFont="1" applyFill="1" applyBorder="1" applyAlignment="1">
      <alignment horizontal="center" vertical="top" wrapText="1"/>
    </xf>
    <xf numFmtId="1" fontId="9" fillId="0" borderId="33" xfId="1" applyNumberFormat="1" applyFont="1" applyFill="1" applyBorder="1" applyAlignment="1">
      <alignment horizontal="center" vertical="top" wrapText="1"/>
    </xf>
    <xf numFmtId="1" fontId="9" fillId="0" borderId="66" xfId="1" applyNumberFormat="1" applyFont="1" applyFill="1" applyBorder="1" applyAlignment="1">
      <alignment horizontal="center" vertical="top" wrapText="1"/>
    </xf>
    <xf numFmtId="1" fontId="9" fillId="0" borderId="33" xfId="0" applyNumberFormat="1" applyFont="1" applyFill="1" applyBorder="1" applyAlignment="1">
      <alignment horizontal="center" vertical="top" wrapText="1"/>
    </xf>
    <xf numFmtId="3" fontId="9" fillId="3" borderId="9" xfId="1" applyNumberFormat="1" applyFont="1" applyFill="1" applyBorder="1" applyAlignment="1">
      <alignment horizontal="center" vertical="top" wrapText="1"/>
    </xf>
    <xf numFmtId="3" fontId="3" fillId="0" borderId="18" xfId="1" applyNumberFormat="1" applyFont="1" applyFill="1" applyBorder="1" applyAlignment="1">
      <alignment horizontal="center" vertical="top" wrapText="1"/>
    </xf>
    <xf numFmtId="3" fontId="3" fillId="7" borderId="0" xfId="0" applyNumberFormat="1" applyFont="1" applyFill="1" applyAlignment="1">
      <alignment vertical="top"/>
    </xf>
    <xf numFmtId="3" fontId="3" fillId="3" borderId="43" xfId="0" applyNumberFormat="1" applyFont="1" applyFill="1" applyBorder="1" applyAlignment="1">
      <alignment vertical="top" wrapText="1"/>
    </xf>
    <xf numFmtId="3" fontId="3" fillId="3" borderId="48" xfId="0" applyNumberFormat="1" applyFont="1" applyFill="1" applyBorder="1" applyAlignment="1">
      <alignment horizontal="center" vertical="top" wrapText="1"/>
    </xf>
    <xf numFmtId="3" fontId="3" fillId="3" borderId="5" xfId="0" applyNumberFormat="1" applyFont="1" applyFill="1" applyBorder="1" applyAlignment="1">
      <alignment horizontal="left" vertical="top"/>
    </xf>
    <xf numFmtId="3" fontId="24" fillId="3" borderId="13" xfId="0" applyNumberFormat="1" applyFont="1" applyFill="1" applyBorder="1" applyAlignment="1">
      <alignment horizontal="center" vertical="top" wrapText="1"/>
    </xf>
    <xf numFmtId="3" fontId="3" fillId="3" borderId="49" xfId="0" applyNumberFormat="1" applyFont="1" applyFill="1" applyBorder="1" applyAlignment="1">
      <alignment horizontal="center" vertical="top" wrapText="1"/>
    </xf>
    <xf numFmtId="3" fontId="3" fillId="3" borderId="21" xfId="0" applyNumberFormat="1" applyFont="1" applyFill="1" applyBorder="1" applyAlignment="1">
      <alignment horizontal="center" vertical="top" wrapText="1"/>
    </xf>
    <xf numFmtId="3" fontId="3" fillId="3" borderId="51" xfId="0" applyNumberFormat="1" applyFont="1" applyFill="1" applyBorder="1" applyAlignment="1">
      <alignment horizontal="left" vertical="top" wrapText="1"/>
    </xf>
    <xf numFmtId="3" fontId="3" fillId="3" borderId="8" xfId="0" applyNumberFormat="1" applyFont="1" applyFill="1" applyBorder="1" applyAlignment="1">
      <alignment horizontal="center" vertical="top" wrapText="1"/>
    </xf>
    <xf numFmtId="3" fontId="24" fillId="3" borderId="58" xfId="0" applyNumberFormat="1" applyFont="1" applyFill="1" applyBorder="1" applyAlignment="1">
      <alignment horizontal="center" vertical="top" wrapText="1"/>
    </xf>
    <xf numFmtId="165" fontId="3" fillId="3" borderId="48" xfId="0" applyNumberFormat="1" applyFont="1" applyFill="1" applyBorder="1" applyAlignment="1">
      <alignment horizontal="center" vertical="top"/>
    </xf>
    <xf numFmtId="1" fontId="3" fillId="3" borderId="13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left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3" fontId="3" fillId="3" borderId="72" xfId="0" applyNumberFormat="1" applyFont="1" applyFill="1" applyBorder="1" applyAlignment="1">
      <alignment horizontal="center" vertical="top" wrapText="1"/>
    </xf>
    <xf numFmtId="3" fontId="3" fillId="3" borderId="2" xfId="0" applyNumberFormat="1" applyFont="1" applyFill="1" applyBorder="1" applyAlignment="1">
      <alignment horizontal="left" vertical="top"/>
    </xf>
    <xf numFmtId="3" fontId="3" fillId="3" borderId="18" xfId="0" applyNumberFormat="1" applyFont="1" applyFill="1" applyBorder="1" applyAlignment="1">
      <alignment horizontal="center" vertical="top" wrapText="1"/>
    </xf>
    <xf numFmtId="3" fontId="3" fillId="3" borderId="61" xfId="0" applyNumberFormat="1" applyFont="1" applyFill="1" applyBorder="1" applyAlignment="1">
      <alignment horizontal="center" vertical="top" wrapText="1"/>
    </xf>
    <xf numFmtId="3" fontId="3" fillId="0" borderId="31" xfId="0" applyNumberFormat="1" applyFont="1" applyBorder="1" applyAlignment="1">
      <alignment vertical="top"/>
    </xf>
    <xf numFmtId="3" fontId="10" fillId="2" borderId="27" xfId="0" applyNumberFormat="1" applyFont="1" applyFill="1" applyBorder="1" applyAlignment="1">
      <alignment vertical="top" wrapText="1"/>
    </xf>
    <xf numFmtId="165" fontId="10" fillId="3" borderId="29" xfId="0" applyNumberFormat="1" applyFont="1" applyFill="1" applyBorder="1" applyAlignment="1">
      <alignment horizontal="center" vertical="top"/>
    </xf>
    <xf numFmtId="165" fontId="10" fillId="3" borderId="68" xfId="0" applyNumberFormat="1" applyFont="1" applyFill="1" applyBorder="1" applyAlignment="1">
      <alignment horizontal="center" vertical="top"/>
    </xf>
    <xf numFmtId="3" fontId="3" fillId="7" borderId="27" xfId="0" applyNumberFormat="1" applyFont="1" applyFill="1" applyBorder="1" applyAlignment="1">
      <alignment vertical="top"/>
    </xf>
    <xf numFmtId="3" fontId="3" fillId="7" borderId="27" xfId="0" applyNumberFormat="1" applyFont="1" applyFill="1" applyBorder="1" applyAlignment="1">
      <alignment vertical="top" wrapText="1"/>
    </xf>
    <xf numFmtId="3" fontId="10" fillId="11" borderId="27" xfId="0" applyNumberFormat="1" applyFont="1" applyFill="1" applyBorder="1" applyAlignment="1">
      <alignment vertical="top" wrapText="1"/>
    </xf>
    <xf numFmtId="3" fontId="10" fillId="10" borderId="27" xfId="0" applyNumberFormat="1" applyFont="1" applyFill="1" applyBorder="1" applyAlignment="1">
      <alignment vertical="top" wrapText="1"/>
    </xf>
    <xf numFmtId="3" fontId="10" fillId="11" borderId="31" xfId="0" applyNumberFormat="1" applyFont="1" applyFill="1" applyBorder="1" applyAlignment="1">
      <alignment vertical="top"/>
    </xf>
    <xf numFmtId="3" fontId="10" fillId="11" borderId="0" xfId="0" applyNumberFormat="1" applyFont="1" applyFill="1" applyBorder="1" applyAlignment="1">
      <alignment vertical="top"/>
    </xf>
    <xf numFmtId="164" fontId="10" fillId="4" borderId="71" xfId="0" applyNumberFormat="1" applyFont="1" applyFill="1" applyBorder="1" applyAlignment="1">
      <alignment horizontal="center" vertical="top" wrapText="1"/>
    </xf>
    <xf numFmtId="164" fontId="10" fillId="4" borderId="70" xfId="0" applyNumberFormat="1" applyFont="1" applyFill="1" applyBorder="1" applyAlignment="1">
      <alignment horizontal="center" vertical="top" wrapText="1"/>
    </xf>
    <xf numFmtId="3" fontId="3" fillId="3" borderId="20" xfId="0" applyNumberFormat="1" applyFont="1" applyFill="1" applyBorder="1" applyAlignment="1">
      <alignment horizontal="left" vertical="top" wrapText="1"/>
    </xf>
    <xf numFmtId="3" fontId="10" fillId="3" borderId="16" xfId="0" applyNumberFormat="1" applyFont="1" applyFill="1" applyBorder="1" applyAlignment="1">
      <alignment horizontal="center" vertical="center" wrapText="1"/>
    </xf>
    <xf numFmtId="3" fontId="25" fillId="3" borderId="0" xfId="0" applyNumberFormat="1" applyFont="1" applyFill="1" applyBorder="1" applyAlignment="1">
      <alignment horizontal="center" vertical="top"/>
    </xf>
    <xf numFmtId="3" fontId="3" fillId="3" borderId="19" xfId="0" applyNumberFormat="1" applyFont="1" applyFill="1" applyBorder="1" applyAlignment="1">
      <alignment horizontal="center" vertical="center" textRotation="90" wrapText="1"/>
    </xf>
    <xf numFmtId="3" fontId="10" fillId="7" borderId="43" xfId="0" applyNumberFormat="1" applyFont="1" applyFill="1" applyBorder="1" applyAlignment="1">
      <alignment vertical="top" wrapText="1"/>
    </xf>
    <xf numFmtId="164" fontId="3" fillId="3" borderId="42" xfId="0" applyNumberFormat="1" applyFont="1" applyFill="1" applyBorder="1" applyAlignment="1">
      <alignment horizontal="center" vertical="top" wrapText="1"/>
    </xf>
    <xf numFmtId="164" fontId="9" fillId="3" borderId="58" xfId="0" applyNumberFormat="1" applyFont="1" applyFill="1" applyBorder="1" applyAlignment="1">
      <alignment horizontal="center" vertical="top"/>
    </xf>
    <xf numFmtId="164" fontId="9" fillId="3" borderId="15" xfId="0" applyNumberFormat="1" applyFont="1" applyFill="1" applyBorder="1" applyAlignment="1">
      <alignment horizontal="center" vertical="top"/>
    </xf>
    <xf numFmtId="164" fontId="9" fillId="3" borderId="62" xfId="0" applyNumberFormat="1" applyFont="1" applyFill="1" applyBorder="1" applyAlignment="1">
      <alignment horizontal="center" vertical="top"/>
    </xf>
    <xf numFmtId="164" fontId="10" fillId="4" borderId="24" xfId="0" applyNumberFormat="1" applyFont="1" applyFill="1" applyBorder="1" applyAlignment="1">
      <alignment horizontal="center" vertical="top"/>
    </xf>
    <xf numFmtId="164" fontId="10" fillId="4" borderId="71" xfId="0" applyNumberFormat="1" applyFont="1" applyFill="1" applyBorder="1" applyAlignment="1">
      <alignment horizontal="center" vertical="top"/>
    </xf>
    <xf numFmtId="165" fontId="3" fillId="11" borderId="14" xfId="0" applyNumberFormat="1" applyFont="1" applyFill="1" applyBorder="1" applyAlignment="1">
      <alignment horizontal="center" vertical="top"/>
    </xf>
    <xf numFmtId="164" fontId="14" fillId="4" borderId="71" xfId="0" applyNumberFormat="1" applyFont="1" applyFill="1" applyBorder="1" applyAlignment="1">
      <alignment horizontal="center" vertical="top" wrapText="1"/>
    </xf>
    <xf numFmtId="3" fontId="10" fillId="0" borderId="25" xfId="0" applyNumberFormat="1" applyFont="1" applyBorder="1" applyAlignment="1">
      <alignment horizontal="center" vertical="center" textRotation="90" wrapText="1"/>
    </xf>
    <xf numFmtId="3" fontId="10" fillId="3" borderId="38" xfId="0" applyNumberFormat="1" applyFont="1" applyFill="1" applyBorder="1" applyAlignment="1">
      <alignment horizontal="center" vertical="top" wrapText="1"/>
    </xf>
    <xf numFmtId="3" fontId="3" fillId="3" borderId="16" xfId="0" applyNumberFormat="1" applyFont="1" applyFill="1" applyBorder="1" applyAlignment="1">
      <alignment horizontal="center" vertical="top" wrapText="1"/>
    </xf>
    <xf numFmtId="3" fontId="3" fillId="3" borderId="5" xfId="0" applyNumberFormat="1" applyFont="1" applyFill="1" applyBorder="1" applyAlignment="1">
      <alignment horizontal="left" vertical="top" wrapText="1"/>
    </xf>
    <xf numFmtId="3" fontId="9" fillId="3" borderId="10" xfId="0" applyNumberFormat="1" applyFont="1" applyFill="1" applyBorder="1" applyAlignment="1">
      <alignment horizontal="left" vertical="top" wrapText="1"/>
    </xf>
    <xf numFmtId="3" fontId="3" fillId="3" borderId="3" xfId="0" applyNumberFormat="1" applyFont="1" applyFill="1" applyBorder="1" applyAlignment="1">
      <alignment horizontal="left" vertical="top" wrapText="1"/>
    </xf>
    <xf numFmtId="3" fontId="3" fillId="3" borderId="41" xfId="0" applyNumberFormat="1" applyFont="1" applyFill="1" applyBorder="1" applyAlignment="1">
      <alignment horizontal="left" vertical="top" wrapText="1"/>
    </xf>
    <xf numFmtId="49" fontId="3" fillId="3" borderId="16" xfId="0" applyNumberFormat="1" applyFont="1" applyFill="1" applyBorder="1" applyAlignment="1">
      <alignment horizontal="center" vertical="top"/>
    </xf>
    <xf numFmtId="3" fontId="3" fillId="3" borderId="13" xfId="0" applyNumberFormat="1" applyFont="1" applyFill="1" applyBorder="1" applyAlignment="1">
      <alignment horizontal="center" vertical="top" wrapText="1"/>
    </xf>
    <xf numFmtId="49" fontId="3" fillId="3" borderId="10" xfId="0" applyNumberFormat="1" applyFont="1" applyFill="1" applyBorder="1" applyAlignment="1">
      <alignment horizontal="center" vertical="top"/>
    </xf>
    <xf numFmtId="3" fontId="3" fillId="3" borderId="64" xfId="0" applyNumberFormat="1" applyFont="1" applyFill="1" applyBorder="1" applyAlignment="1">
      <alignment horizontal="center" vertical="top" wrapText="1"/>
    </xf>
    <xf numFmtId="3" fontId="3" fillId="3" borderId="58" xfId="0" applyNumberFormat="1" applyFont="1" applyFill="1" applyBorder="1" applyAlignment="1">
      <alignment horizontal="center" vertical="top" wrapText="1"/>
    </xf>
    <xf numFmtId="1" fontId="3" fillId="3" borderId="13" xfId="0" applyNumberFormat="1" applyFont="1" applyFill="1" applyBorder="1" applyAlignment="1">
      <alignment horizontal="center" vertical="top" wrapText="1"/>
    </xf>
    <xf numFmtId="164" fontId="3" fillId="0" borderId="49" xfId="0" applyNumberFormat="1" applyFont="1" applyFill="1" applyBorder="1" applyAlignment="1">
      <alignment horizontal="center" vertical="top"/>
    </xf>
    <xf numFmtId="164" fontId="10" fillId="7" borderId="21" xfId="0" applyNumberFormat="1" applyFont="1" applyFill="1" applyBorder="1" applyAlignment="1">
      <alignment horizontal="center" vertical="top"/>
    </xf>
    <xf numFmtId="164" fontId="10" fillId="7" borderId="18" xfId="0" applyNumberFormat="1" applyFont="1" applyFill="1" applyBorder="1" applyAlignment="1">
      <alignment horizontal="center" vertical="top"/>
    </xf>
    <xf numFmtId="164" fontId="10" fillId="7" borderId="19" xfId="0" applyNumberFormat="1" applyFont="1" applyFill="1" applyBorder="1" applyAlignment="1">
      <alignment horizontal="center" vertical="top"/>
    </xf>
    <xf numFmtId="164" fontId="10" fillId="7" borderId="54" xfId="0" applyNumberFormat="1" applyFont="1" applyFill="1" applyBorder="1" applyAlignment="1">
      <alignment horizontal="center" vertical="top"/>
    </xf>
    <xf numFmtId="49" fontId="10" fillId="3" borderId="44" xfId="0" applyNumberFormat="1" applyFont="1" applyFill="1" applyBorder="1" applyAlignment="1">
      <alignment vertical="top"/>
    </xf>
    <xf numFmtId="49" fontId="3" fillId="3" borderId="19" xfId="0" applyNumberFormat="1" applyFont="1" applyFill="1" applyBorder="1" applyAlignment="1">
      <alignment vertical="top"/>
    </xf>
    <xf numFmtId="165" fontId="9" fillId="0" borderId="66" xfId="1" applyNumberFormat="1" applyFont="1" applyFill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/>
    </xf>
    <xf numFmtId="3" fontId="9" fillId="0" borderId="31" xfId="0" applyNumberFormat="1" applyFont="1" applyFill="1" applyBorder="1" applyAlignment="1">
      <alignment horizontal="left" vertical="top" wrapText="1"/>
    </xf>
    <xf numFmtId="3" fontId="14" fillId="3" borderId="66" xfId="0" applyNumberFormat="1" applyFont="1" applyFill="1" applyBorder="1" applyAlignment="1">
      <alignment horizontal="center" vertical="top" wrapText="1"/>
    </xf>
    <xf numFmtId="165" fontId="10" fillId="3" borderId="38" xfId="0" applyNumberFormat="1" applyFont="1" applyFill="1" applyBorder="1" applyAlignment="1">
      <alignment horizontal="center" vertical="top" wrapText="1"/>
    </xf>
    <xf numFmtId="165" fontId="14" fillId="3" borderId="39" xfId="0" applyNumberFormat="1" applyFont="1" applyFill="1" applyBorder="1" applyAlignment="1">
      <alignment horizontal="center" vertical="top" wrapText="1"/>
    </xf>
    <xf numFmtId="3" fontId="9" fillId="0" borderId="46" xfId="0" applyNumberFormat="1" applyFont="1" applyFill="1" applyBorder="1" applyAlignment="1">
      <alignment horizontal="left" vertical="top" wrapText="1"/>
    </xf>
    <xf numFmtId="3" fontId="9" fillId="3" borderId="32" xfId="0" applyNumberFormat="1" applyFont="1" applyFill="1" applyBorder="1" applyAlignment="1">
      <alignment horizontal="center" vertical="top"/>
    </xf>
    <xf numFmtId="164" fontId="9" fillId="3" borderId="46" xfId="0" applyNumberFormat="1" applyFont="1" applyFill="1" applyBorder="1" applyAlignment="1">
      <alignment horizontal="center" vertical="top"/>
    </xf>
    <xf numFmtId="3" fontId="3" fillId="3" borderId="13" xfId="0" applyNumberFormat="1" applyFont="1" applyFill="1" applyBorder="1" applyAlignment="1">
      <alignment horizontal="center" vertical="top" wrapText="1"/>
    </xf>
    <xf numFmtId="49" fontId="3" fillId="3" borderId="10" xfId="0" applyNumberFormat="1" applyFont="1" applyFill="1" applyBorder="1" applyAlignment="1">
      <alignment horizontal="center" vertical="top"/>
    </xf>
    <xf numFmtId="3" fontId="3" fillId="3" borderId="64" xfId="0" applyNumberFormat="1" applyFont="1" applyFill="1" applyBorder="1" applyAlignment="1">
      <alignment horizontal="center" vertical="top" wrapText="1"/>
    </xf>
    <xf numFmtId="3" fontId="3" fillId="3" borderId="58" xfId="0" applyNumberFormat="1" applyFont="1" applyFill="1" applyBorder="1" applyAlignment="1">
      <alignment horizontal="center" vertical="top" wrapText="1"/>
    </xf>
    <xf numFmtId="3" fontId="3" fillId="3" borderId="35" xfId="0" applyNumberFormat="1" applyFont="1" applyFill="1" applyBorder="1" applyAlignment="1">
      <alignment horizontal="center" vertical="top" wrapText="1"/>
    </xf>
    <xf numFmtId="3" fontId="10" fillId="3" borderId="10" xfId="0" applyNumberFormat="1" applyFont="1" applyFill="1" applyBorder="1" applyAlignment="1">
      <alignment horizontal="left" vertical="top" wrapText="1"/>
    </xf>
    <xf numFmtId="1" fontId="3" fillId="3" borderId="64" xfId="0" applyNumberFormat="1" applyFont="1" applyFill="1" applyBorder="1" applyAlignment="1">
      <alignment horizontal="center" vertical="top" wrapText="1"/>
    </xf>
    <xf numFmtId="1" fontId="3" fillId="3" borderId="18" xfId="0" applyNumberFormat="1" applyFont="1" applyFill="1" applyBorder="1" applyAlignment="1">
      <alignment horizontal="center" vertical="top" wrapText="1"/>
    </xf>
    <xf numFmtId="1" fontId="3" fillId="3" borderId="16" xfId="0" applyNumberFormat="1" applyFont="1" applyFill="1" applyBorder="1" applyAlignment="1">
      <alignment horizontal="center" vertical="top" wrapText="1"/>
    </xf>
    <xf numFmtId="1" fontId="3" fillId="3" borderId="58" xfId="0" applyNumberFormat="1" applyFont="1" applyFill="1" applyBorder="1" applyAlignment="1">
      <alignment horizontal="center" vertical="top" wrapText="1"/>
    </xf>
    <xf numFmtId="1" fontId="3" fillId="3" borderId="54" xfId="0" applyNumberFormat="1" applyFont="1" applyFill="1" applyBorder="1" applyAlignment="1">
      <alignment horizontal="center" vertical="top" wrapText="1"/>
    </xf>
    <xf numFmtId="164" fontId="3" fillId="0" borderId="31" xfId="0" applyNumberFormat="1" applyFont="1" applyFill="1" applyBorder="1" applyAlignment="1">
      <alignment horizontal="left" vertical="top" wrapText="1"/>
    </xf>
    <xf numFmtId="1" fontId="3" fillId="3" borderId="13" xfId="0" applyNumberFormat="1" applyFont="1" applyFill="1" applyBorder="1" applyAlignment="1">
      <alignment horizontal="center" vertical="top" wrapText="1"/>
    </xf>
    <xf numFmtId="1" fontId="3" fillId="3" borderId="21" xfId="0" applyNumberFormat="1" applyFont="1" applyFill="1" applyBorder="1" applyAlignment="1">
      <alignment horizontal="center" vertical="top" wrapText="1"/>
    </xf>
    <xf numFmtId="164" fontId="3" fillId="3" borderId="0" xfId="0" applyNumberFormat="1" applyFont="1" applyFill="1" applyAlignment="1">
      <alignment horizontal="center" vertical="top"/>
    </xf>
    <xf numFmtId="164" fontId="10" fillId="3" borderId="9" xfId="0" applyNumberFormat="1" applyFont="1" applyFill="1" applyBorder="1" applyAlignment="1">
      <alignment horizontal="center" vertical="top" wrapText="1"/>
    </xf>
    <xf numFmtId="164" fontId="10" fillId="3" borderId="35" xfId="0" applyNumberFormat="1" applyFont="1" applyFill="1" applyBorder="1" applyAlignment="1">
      <alignment horizontal="center" vertical="top" wrapText="1"/>
    </xf>
    <xf numFmtId="164" fontId="10" fillId="3" borderId="11" xfId="0" applyNumberFormat="1" applyFont="1" applyFill="1" applyBorder="1" applyAlignment="1">
      <alignment horizontal="center" vertical="top" wrapText="1"/>
    </xf>
    <xf numFmtId="164" fontId="3" fillId="3" borderId="33" xfId="0" applyNumberFormat="1" applyFont="1" applyFill="1" applyBorder="1" applyAlignment="1">
      <alignment horizontal="center" vertical="top" wrapText="1"/>
    </xf>
    <xf numFmtId="164" fontId="3" fillId="3" borderId="67" xfId="0" applyNumberFormat="1" applyFont="1" applyFill="1" applyBorder="1" applyAlignment="1">
      <alignment horizontal="center" vertical="top" wrapText="1"/>
    </xf>
    <xf numFmtId="164" fontId="10" fillId="3" borderId="41" xfId="0" applyNumberFormat="1" applyFont="1" applyFill="1" applyBorder="1" applyAlignment="1">
      <alignment horizontal="center" vertical="top" wrapText="1"/>
    </xf>
    <xf numFmtId="164" fontId="10" fillId="3" borderId="16" xfId="0" applyNumberFormat="1" applyFont="1" applyFill="1" applyBorder="1" applyAlignment="1">
      <alignment horizontal="center" vertical="top" wrapText="1"/>
    </xf>
    <xf numFmtId="164" fontId="10" fillId="3" borderId="58" xfId="0" applyNumberFormat="1" applyFont="1" applyFill="1" applyBorder="1" applyAlignment="1">
      <alignment horizontal="center" vertical="top" wrapText="1"/>
    </xf>
    <xf numFmtId="164" fontId="3" fillId="3" borderId="33" xfId="0" applyNumberFormat="1" applyFont="1" applyFill="1" applyBorder="1" applyAlignment="1">
      <alignment horizontal="center" vertical="top"/>
    </xf>
    <xf numFmtId="3" fontId="28" fillId="0" borderId="46" xfId="0" applyNumberFormat="1" applyFont="1" applyFill="1" applyBorder="1" applyAlignment="1">
      <alignment horizontal="left" vertical="top" wrapText="1"/>
    </xf>
    <xf numFmtId="3" fontId="28" fillId="0" borderId="13" xfId="0" applyNumberFormat="1" applyFont="1" applyFill="1" applyBorder="1" applyAlignment="1">
      <alignment horizontal="center" vertical="top" wrapText="1"/>
    </xf>
    <xf numFmtId="3" fontId="28" fillId="0" borderId="33" xfId="0" applyNumberFormat="1" applyFont="1" applyFill="1" applyBorder="1" applyAlignment="1">
      <alignment horizontal="center" vertical="top" wrapText="1"/>
    </xf>
    <xf numFmtId="3" fontId="3" fillId="0" borderId="40" xfId="0" applyNumberFormat="1" applyFont="1" applyFill="1" applyBorder="1" applyAlignment="1">
      <alignment horizontal="center" vertical="top" wrapText="1"/>
    </xf>
    <xf numFmtId="3" fontId="3" fillId="0" borderId="67" xfId="0" applyNumberFormat="1" applyFont="1" applyFill="1" applyBorder="1" applyAlignment="1">
      <alignment horizontal="center" vertical="top" wrapText="1"/>
    </xf>
    <xf numFmtId="3" fontId="3" fillId="0" borderId="39" xfId="0" applyNumberFormat="1" applyFont="1" applyFill="1" applyBorder="1" applyAlignment="1">
      <alignment horizontal="center" vertical="top" wrapText="1"/>
    </xf>
    <xf numFmtId="49" fontId="10" fillId="7" borderId="10" xfId="0" applyNumberFormat="1" applyFont="1" applyFill="1" applyBorder="1" applyAlignment="1">
      <alignment horizontal="center" vertical="top"/>
    </xf>
    <xf numFmtId="164" fontId="3" fillId="0" borderId="45" xfId="0" applyNumberFormat="1" applyFont="1" applyBorder="1" applyAlignment="1">
      <alignment horizontal="center" vertical="top"/>
    </xf>
    <xf numFmtId="3" fontId="28" fillId="0" borderId="37" xfId="0" applyNumberFormat="1" applyFont="1" applyFill="1" applyBorder="1" applyAlignment="1">
      <alignment horizontal="left" vertical="top" wrapText="1"/>
    </xf>
    <xf numFmtId="3" fontId="28" fillId="0" borderId="49" xfId="0" applyNumberFormat="1" applyFont="1" applyFill="1" applyBorder="1" applyAlignment="1">
      <alignment horizontal="left" vertical="top" wrapText="1"/>
    </xf>
    <xf numFmtId="3" fontId="3" fillId="0" borderId="37" xfId="0" applyNumberFormat="1" applyFont="1" applyFill="1" applyBorder="1" applyAlignment="1">
      <alignment horizontal="left" vertical="top" wrapText="1"/>
    </xf>
    <xf numFmtId="3" fontId="3" fillId="0" borderId="49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Alignment="1">
      <alignment horizontal="center" vertical="top"/>
    </xf>
    <xf numFmtId="3" fontId="3" fillId="0" borderId="59" xfId="0" applyNumberFormat="1" applyFont="1" applyFill="1" applyBorder="1" applyAlignment="1">
      <alignment horizontal="center" vertical="top" wrapText="1"/>
    </xf>
    <xf numFmtId="3" fontId="24" fillId="0" borderId="0" xfId="0" applyNumberFormat="1" applyFont="1" applyBorder="1" applyAlignment="1">
      <alignment horizontal="center" vertical="center" wrapText="1"/>
    </xf>
    <xf numFmtId="164" fontId="20" fillId="3" borderId="62" xfId="10" applyNumberFormat="1" applyFont="1" applyFill="1" applyBorder="1" applyAlignment="1">
      <alignment horizontal="center" vertical="top" wrapText="1"/>
    </xf>
    <xf numFmtId="3" fontId="24" fillId="0" borderId="34" xfId="0" applyNumberFormat="1" applyFont="1" applyFill="1" applyBorder="1" applyAlignment="1">
      <alignment vertical="top" wrapText="1"/>
    </xf>
    <xf numFmtId="164" fontId="3" fillId="0" borderId="41" xfId="0" applyNumberFormat="1" applyFont="1" applyFill="1" applyBorder="1" applyAlignment="1">
      <alignment vertical="top" wrapText="1"/>
    </xf>
    <xf numFmtId="164" fontId="3" fillId="3" borderId="13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164" fontId="3" fillId="0" borderId="58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top"/>
    </xf>
    <xf numFmtId="3" fontId="3" fillId="0" borderId="16" xfId="0" applyNumberFormat="1" applyFont="1" applyFill="1" applyBorder="1" applyAlignment="1">
      <alignment horizontal="center" vertical="top" wrapText="1"/>
    </xf>
    <xf numFmtId="164" fontId="3" fillId="0" borderId="46" xfId="0" applyNumberFormat="1" applyFont="1" applyFill="1" applyBorder="1" applyAlignment="1">
      <alignment horizontal="center" vertical="top" wrapText="1"/>
    </xf>
    <xf numFmtId="49" fontId="10" fillId="0" borderId="0" xfId="0" applyNumberFormat="1" applyFont="1" applyFill="1" applyAlignment="1">
      <alignment horizontal="center" vertical="top"/>
    </xf>
    <xf numFmtId="3" fontId="24" fillId="0" borderId="15" xfId="0" applyNumberFormat="1" applyFont="1" applyFill="1" applyBorder="1" applyAlignment="1">
      <alignment vertical="top" wrapText="1"/>
    </xf>
    <xf numFmtId="3" fontId="10" fillId="0" borderId="35" xfId="0" applyNumberFormat="1" applyFont="1" applyFill="1" applyBorder="1" applyAlignment="1">
      <alignment horizontal="center" vertical="top" wrapText="1"/>
    </xf>
    <xf numFmtId="164" fontId="3" fillId="0" borderId="12" xfId="0" applyNumberFormat="1" applyFont="1" applyFill="1" applyBorder="1" applyAlignment="1">
      <alignment horizontal="center" vertical="top" wrapText="1"/>
    </xf>
    <xf numFmtId="1" fontId="28" fillId="0" borderId="33" xfId="0" applyNumberFormat="1" applyFont="1" applyFill="1" applyBorder="1" applyAlignment="1">
      <alignment horizontal="center" vertical="top" wrapText="1"/>
    </xf>
    <xf numFmtId="1" fontId="28" fillId="0" borderId="34" xfId="0" applyNumberFormat="1" applyFont="1" applyFill="1" applyBorder="1" applyAlignment="1">
      <alignment horizontal="center" vertical="top" wrapText="1"/>
    </xf>
    <xf numFmtId="1" fontId="28" fillId="0" borderId="15" xfId="0" applyNumberFormat="1" applyFont="1" applyFill="1" applyBorder="1" applyAlignment="1">
      <alignment horizontal="center" vertical="top" wrapText="1"/>
    </xf>
    <xf numFmtId="165" fontId="3" fillId="3" borderId="16" xfId="0" applyNumberFormat="1" applyFont="1" applyFill="1" applyBorder="1" applyAlignment="1">
      <alignment horizontal="center" vertical="top" wrapText="1"/>
    </xf>
    <xf numFmtId="49" fontId="10" fillId="0" borderId="35" xfId="0" applyNumberFormat="1" applyFont="1" applyFill="1" applyBorder="1" applyAlignment="1">
      <alignment horizontal="center" vertical="top"/>
    </xf>
    <xf numFmtId="3" fontId="3" fillId="0" borderId="35" xfId="0" applyNumberFormat="1" applyFont="1" applyFill="1" applyBorder="1" applyAlignment="1">
      <alignment vertical="top" wrapText="1"/>
    </xf>
    <xf numFmtId="3" fontId="3" fillId="3" borderId="10" xfId="0" applyNumberFormat="1" applyFont="1" applyFill="1" applyBorder="1" applyAlignment="1">
      <alignment horizontal="left" vertical="top" wrapText="1"/>
    </xf>
    <xf numFmtId="3" fontId="24" fillId="3" borderId="0" xfId="0" applyNumberFormat="1" applyFont="1" applyFill="1" applyBorder="1" applyAlignment="1">
      <alignment horizontal="center" vertical="top"/>
    </xf>
    <xf numFmtId="164" fontId="24" fillId="3" borderId="12" xfId="0" applyNumberFormat="1" applyFont="1" applyFill="1" applyBorder="1" applyAlignment="1">
      <alignment horizontal="center" vertical="top"/>
    </xf>
    <xf numFmtId="3" fontId="3" fillId="3" borderId="40" xfId="0" applyNumberFormat="1" applyFont="1" applyFill="1" applyBorder="1" applyAlignment="1">
      <alignment horizontal="center" vertical="top" wrapText="1"/>
    </xf>
    <xf numFmtId="3" fontId="3" fillId="3" borderId="32" xfId="0" applyNumberFormat="1" applyFont="1" applyFill="1" applyBorder="1" applyAlignment="1">
      <alignment horizontal="center" vertical="top"/>
    </xf>
    <xf numFmtId="3" fontId="28" fillId="3" borderId="46" xfId="0" applyNumberFormat="1" applyFont="1" applyFill="1" applyBorder="1" applyAlignment="1">
      <alignment horizontal="center" vertical="top"/>
    </xf>
    <xf numFmtId="164" fontId="28" fillId="3" borderId="46" xfId="0" applyNumberFormat="1" applyFont="1" applyFill="1" applyBorder="1" applyAlignment="1">
      <alignment horizontal="center" vertical="top"/>
    </xf>
    <xf numFmtId="164" fontId="28" fillId="0" borderId="31" xfId="0" applyNumberFormat="1" applyFont="1" applyBorder="1" applyAlignment="1">
      <alignment horizontal="center" vertical="top"/>
    </xf>
    <xf numFmtId="3" fontId="28" fillId="3" borderId="46" xfId="0" applyNumberFormat="1" applyFont="1" applyFill="1" applyBorder="1" applyAlignment="1">
      <alignment horizontal="left" vertical="top" wrapText="1"/>
    </xf>
    <xf numFmtId="3" fontId="3" fillId="3" borderId="41" xfId="0" applyNumberFormat="1" applyFont="1" applyFill="1" applyBorder="1" applyAlignment="1">
      <alignment horizontal="left" vertical="top" wrapText="1"/>
    </xf>
    <xf numFmtId="164" fontId="3" fillId="3" borderId="45" xfId="0" applyNumberFormat="1" applyFont="1" applyFill="1" applyBorder="1" applyAlignment="1">
      <alignment horizontal="center" vertical="top"/>
    </xf>
    <xf numFmtId="3" fontId="28" fillId="3" borderId="14" xfId="0" applyNumberFormat="1" applyFont="1" applyFill="1" applyBorder="1" applyAlignment="1">
      <alignment horizontal="center" vertical="top"/>
    </xf>
    <xf numFmtId="3" fontId="28" fillId="3" borderId="14" xfId="0" applyNumberFormat="1" applyFont="1" applyFill="1" applyBorder="1" applyAlignment="1">
      <alignment horizontal="left" vertical="top" wrapText="1"/>
    </xf>
    <xf numFmtId="3" fontId="30" fillId="3" borderId="0" xfId="0" applyNumberFormat="1" applyFont="1" applyFill="1" applyBorder="1" applyAlignment="1">
      <alignment horizontal="center" vertical="top" wrapText="1"/>
    </xf>
    <xf numFmtId="3" fontId="28" fillId="0" borderId="46" xfId="0" applyNumberFormat="1" applyFont="1" applyFill="1" applyBorder="1" applyAlignment="1">
      <alignment vertical="top" wrapText="1"/>
    </xf>
    <xf numFmtId="164" fontId="33" fillId="0" borderId="46" xfId="0" applyNumberFormat="1" applyFont="1" applyFill="1" applyBorder="1" applyAlignment="1">
      <alignment horizontal="center" vertical="top"/>
    </xf>
    <xf numFmtId="164" fontId="28" fillId="3" borderId="33" xfId="0" applyNumberFormat="1" applyFont="1" applyFill="1" applyBorder="1" applyAlignment="1">
      <alignment horizontal="center" vertical="top"/>
    </xf>
    <xf numFmtId="164" fontId="28" fillId="3" borderId="42" xfId="0" applyNumberFormat="1" applyFont="1" applyFill="1" applyBorder="1" applyAlignment="1">
      <alignment horizontal="center" vertical="top" wrapText="1"/>
    </xf>
    <xf numFmtId="164" fontId="28" fillId="3" borderId="52" xfId="0" applyNumberFormat="1" applyFont="1" applyFill="1" applyBorder="1" applyAlignment="1">
      <alignment horizontal="center" vertical="top"/>
    </xf>
    <xf numFmtId="3" fontId="3" fillId="3" borderId="0" xfId="0" applyNumberFormat="1" applyFont="1" applyFill="1" applyBorder="1" applyAlignment="1">
      <alignment horizontal="left" vertical="top" wrapText="1"/>
    </xf>
    <xf numFmtId="3" fontId="3" fillId="3" borderId="10" xfId="0" applyNumberFormat="1" applyFont="1" applyFill="1" applyBorder="1" applyAlignment="1">
      <alignment horizontal="left" vertical="top" wrapText="1"/>
    </xf>
    <xf numFmtId="3" fontId="3" fillId="3" borderId="41" xfId="0" applyNumberFormat="1" applyFont="1" applyFill="1" applyBorder="1" applyAlignment="1">
      <alignment horizontal="left" vertical="top" wrapText="1"/>
    </xf>
    <xf numFmtId="3" fontId="3" fillId="3" borderId="11" xfId="0" applyNumberFormat="1" applyFont="1" applyFill="1" applyBorder="1" applyAlignment="1">
      <alignment horizontal="center" vertical="top" wrapText="1"/>
    </xf>
    <xf numFmtId="3" fontId="10" fillId="3" borderId="16" xfId="0" applyNumberFormat="1" applyFont="1" applyFill="1" applyBorder="1" applyAlignment="1">
      <alignment horizontal="center" vertical="top" wrapText="1"/>
    </xf>
    <xf numFmtId="3" fontId="3" fillId="3" borderId="10" xfId="0" applyNumberFormat="1" applyFont="1" applyFill="1" applyBorder="1" applyAlignment="1">
      <alignment horizontal="left" vertical="top" wrapText="1"/>
    </xf>
    <xf numFmtId="164" fontId="28" fillId="3" borderId="65" xfId="0" applyNumberFormat="1" applyFont="1" applyFill="1" applyBorder="1" applyAlignment="1">
      <alignment horizontal="center" vertical="top"/>
    </xf>
    <xf numFmtId="164" fontId="28" fillId="3" borderId="34" xfId="0" applyNumberFormat="1" applyFont="1" applyFill="1" applyBorder="1" applyAlignment="1">
      <alignment horizontal="center" vertical="top"/>
    </xf>
    <xf numFmtId="3" fontId="3" fillId="3" borderId="42" xfId="0" applyNumberFormat="1" applyFont="1" applyFill="1" applyBorder="1" applyAlignment="1">
      <alignment vertical="top" wrapText="1"/>
    </xf>
    <xf numFmtId="3" fontId="3" fillId="0" borderId="32" xfId="0" applyNumberFormat="1" applyFont="1" applyBorder="1" applyAlignment="1">
      <alignment horizontal="center" vertical="top"/>
    </xf>
    <xf numFmtId="164" fontId="3" fillId="0" borderId="46" xfId="0" applyNumberFormat="1" applyFont="1" applyBorder="1" applyAlignment="1">
      <alignment horizontal="center" vertical="top"/>
    </xf>
    <xf numFmtId="49" fontId="10" fillId="2" borderId="10" xfId="0" applyNumberFormat="1" applyFont="1" applyFill="1" applyBorder="1" applyAlignment="1">
      <alignment horizontal="center" vertical="top"/>
    </xf>
    <xf numFmtId="164" fontId="28" fillId="0" borderId="73" xfId="0" applyNumberFormat="1" applyFont="1" applyFill="1" applyBorder="1" applyAlignment="1">
      <alignment horizontal="center" vertical="top" wrapText="1"/>
    </xf>
    <xf numFmtId="164" fontId="28" fillId="0" borderId="34" xfId="0" applyNumberFormat="1" applyFont="1" applyFill="1" applyBorder="1" applyAlignment="1">
      <alignment horizontal="center" vertical="top" wrapText="1"/>
    </xf>
    <xf numFmtId="3" fontId="28" fillId="0" borderId="0" xfId="0" applyNumberFormat="1" applyFont="1" applyFill="1" applyBorder="1" applyAlignment="1">
      <alignment horizontal="center" vertical="top"/>
    </xf>
    <xf numFmtId="165" fontId="3" fillId="3" borderId="45" xfId="0" applyNumberFormat="1" applyFont="1" applyFill="1" applyBorder="1" applyAlignment="1">
      <alignment horizontal="center" vertical="top" wrapText="1"/>
    </xf>
    <xf numFmtId="165" fontId="3" fillId="3" borderId="64" xfId="0" applyNumberFormat="1" applyFont="1" applyFill="1" applyBorder="1" applyAlignment="1">
      <alignment horizontal="center" vertical="top" wrapText="1"/>
    </xf>
    <xf numFmtId="3" fontId="24" fillId="3" borderId="0" xfId="0" applyNumberFormat="1" applyFont="1" applyFill="1" applyBorder="1" applyAlignment="1">
      <alignment vertical="top" wrapText="1"/>
    </xf>
    <xf numFmtId="1" fontId="9" fillId="3" borderId="58" xfId="0" applyNumberFormat="1" applyFont="1" applyFill="1" applyBorder="1" applyAlignment="1">
      <alignment horizontal="center" vertical="top" wrapText="1"/>
    </xf>
    <xf numFmtId="164" fontId="28" fillId="3" borderId="64" xfId="0" applyNumberFormat="1" applyFont="1" applyFill="1" applyBorder="1" applyAlignment="1">
      <alignment horizontal="center" vertical="top" wrapText="1"/>
    </xf>
    <xf numFmtId="165" fontId="3" fillId="3" borderId="3" xfId="0" applyNumberFormat="1" applyFont="1" applyFill="1" applyBorder="1" applyAlignment="1">
      <alignment horizontal="center" vertical="top"/>
    </xf>
    <xf numFmtId="3" fontId="3" fillId="0" borderId="46" xfId="0" applyNumberFormat="1" applyFont="1" applyBorder="1" applyAlignment="1">
      <alignment horizontal="center" vertical="top"/>
    </xf>
    <xf numFmtId="49" fontId="10" fillId="11" borderId="9" xfId="0" applyNumberFormat="1" applyFont="1" applyFill="1" applyBorder="1" applyAlignment="1">
      <alignment horizontal="center" vertical="top"/>
    </xf>
    <xf numFmtId="3" fontId="3" fillId="3" borderId="41" xfId="0" applyNumberFormat="1" applyFont="1" applyFill="1" applyBorder="1" applyAlignment="1">
      <alignment horizontal="left" vertical="top" wrapText="1"/>
    </xf>
    <xf numFmtId="1" fontId="3" fillId="3" borderId="19" xfId="0" applyNumberFormat="1" applyFont="1" applyFill="1" applyBorder="1" applyAlignment="1">
      <alignment horizontal="center" vertical="top" wrapText="1"/>
    </xf>
    <xf numFmtId="3" fontId="10" fillId="3" borderId="16" xfId="0" applyNumberFormat="1" applyFont="1" applyFill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3" fontId="11" fillId="3" borderId="10" xfId="0" applyNumberFormat="1" applyFont="1" applyFill="1" applyBorder="1" applyAlignment="1">
      <alignment horizontal="left" vertical="top" wrapText="1"/>
    </xf>
    <xf numFmtId="3" fontId="10" fillId="3" borderId="10" xfId="0" applyNumberFormat="1" applyFont="1" applyFill="1" applyBorder="1" applyAlignment="1">
      <alignment horizontal="center" vertical="top" wrapText="1"/>
    </xf>
    <xf numFmtId="3" fontId="3" fillId="3" borderId="10" xfId="0" applyNumberFormat="1" applyFont="1" applyFill="1" applyBorder="1" applyAlignment="1">
      <alignment horizontal="center" vertical="center" wrapText="1"/>
    </xf>
    <xf numFmtId="3" fontId="3" fillId="3" borderId="41" xfId="0" applyNumberFormat="1" applyFont="1" applyFill="1" applyBorder="1" applyAlignment="1">
      <alignment horizontal="left" vertical="top" wrapText="1"/>
    </xf>
    <xf numFmtId="3" fontId="3" fillId="3" borderId="38" xfId="0" applyNumberFormat="1" applyFont="1" applyFill="1" applyBorder="1" applyAlignment="1">
      <alignment horizontal="left" vertical="top" wrapText="1"/>
    </xf>
    <xf numFmtId="0" fontId="3" fillId="3" borderId="49" xfId="0" applyFont="1" applyFill="1" applyBorder="1" applyAlignment="1">
      <alignment horizontal="left" vertical="top" wrapText="1"/>
    </xf>
    <xf numFmtId="3" fontId="10" fillId="3" borderId="10" xfId="0" applyNumberFormat="1" applyFont="1" applyFill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top"/>
    </xf>
    <xf numFmtId="164" fontId="3" fillId="3" borderId="64" xfId="0" applyNumberFormat="1" applyFont="1" applyFill="1" applyBorder="1" applyAlignment="1">
      <alignment horizontal="center" vertical="top" wrapText="1"/>
    </xf>
    <xf numFmtId="1" fontId="3" fillId="0" borderId="13" xfId="0" applyNumberFormat="1" applyFont="1" applyFill="1" applyBorder="1" applyAlignment="1">
      <alignment horizontal="center" vertical="top" wrapText="1"/>
    </xf>
    <xf numFmtId="1" fontId="28" fillId="0" borderId="64" xfId="0" applyNumberFormat="1" applyFont="1" applyFill="1" applyBorder="1" applyAlignment="1">
      <alignment horizontal="center" vertical="top" wrapText="1"/>
    </xf>
    <xf numFmtId="1" fontId="28" fillId="0" borderId="16" xfId="0" applyNumberFormat="1" applyFont="1" applyFill="1" applyBorder="1" applyAlignment="1">
      <alignment horizontal="center" vertical="top" wrapText="1"/>
    </xf>
    <xf numFmtId="1" fontId="28" fillId="0" borderId="17" xfId="0" applyNumberFormat="1" applyFont="1" applyFill="1" applyBorder="1" applyAlignment="1">
      <alignment horizontal="center" vertical="top" wrapText="1"/>
    </xf>
    <xf numFmtId="164" fontId="3" fillId="3" borderId="33" xfId="1" applyNumberFormat="1" applyFont="1" applyFill="1" applyBorder="1" applyAlignment="1">
      <alignment horizontal="center" vertical="top" wrapText="1"/>
    </xf>
    <xf numFmtId="164" fontId="3" fillId="3" borderId="66" xfId="1" applyNumberFormat="1" applyFont="1" applyFill="1" applyBorder="1" applyAlignment="1">
      <alignment horizontal="center" vertical="top" wrapText="1"/>
    </xf>
    <xf numFmtId="164" fontId="3" fillId="3" borderId="32" xfId="1" applyNumberFormat="1" applyFont="1" applyFill="1" applyBorder="1" applyAlignment="1">
      <alignment horizontal="center" vertical="top" wrapText="1"/>
    </xf>
    <xf numFmtId="3" fontId="30" fillId="3" borderId="14" xfId="0" applyNumberFormat="1" applyFont="1" applyFill="1" applyBorder="1" applyAlignment="1">
      <alignment horizontal="center" vertical="top" wrapText="1"/>
    </xf>
    <xf numFmtId="3" fontId="3" fillId="0" borderId="0" xfId="0" applyNumberFormat="1" applyFont="1" applyFill="1" applyBorder="1" applyAlignment="1">
      <alignment horizontal="center" vertical="top"/>
    </xf>
    <xf numFmtId="164" fontId="3" fillId="0" borderId="12" xfId="0" applyNumberFormat="1" applyFont="1" applyFill="1" applyBorder="1" applyAlignment="1">
      <alignment horizontal="center" vertical="top"/>
    </xf>
    <xf numFmtId="49" fontId="3" fillId="3" borderId="34" xfId="0" applyNumberFormat="1" applyFont="1" applyFill="1" applyBorder="1" applyAlignment="1">
      <alignment horizontal="center" vertical="top"/>
    </xf>
    <xf numFmtId="3" fontId="10" fillId="0" borderId="38" xfId="0" applyNumberFormat="1" applyFont="1" applyFill="1" applyBorder="1" applyAlignment="1">
      <alignment horizontal="center" vertical="top" wrapText="1"/>
    </xf>
    <xf numFmtId="49" fontId="3" fillId="0" borderId="38" xfId="0" applyNumberFormat="1" applyFont="1" applyFill="1" applyBorder="1" applyAlignment="1">
      <alignment horizontal="center" vertical="top"/>
    </xf>
    <xf numFmtId="3" fontId="28" fillId="3" borderId="13" xfId="0" applyNumberFormat="1" applyFont="1" applyFill="1" applyBorder="1" applyAlignment="1">
      <alignment horizontal="center" vertical="top" wrapText="1"/>
    </xf>
    <xf numFmtId="3" fontId="28" fillId="3" borderId="33" xfId="0" applyNumberFormat="1" applyFont="1" applyFill="1" applyBorder="1" applyAlignment="1">
      <alignment horizontal="center" vertical="top" wrapText="1"/>
    </xf>
    <xf numFmtId="3" fontId="3" fillId="3" borderId="41" xfId="0" applyNumberFormat="1" applyFont="1" applyFill="1" applyBorder="1" applyAlignment="1">
      <alignment horizontal="left" vertical="top" wrapText="1"/>
    </xf>
    <xf numFmtId="1" fontId="3" fillId="3" borderId="12" xfId="0" applyNumberFormat="1" applyFont="1" applyFill="1" applyBorder="1" applyAlignment="1">
      <alignment horizontal="center" vertical="top" wrapText="1"/>
    </xf>
    <xf numFmtId="1" fontId="3" fillId="3" borderId="9" xfId="0" applyNumberFormat="1" applyFont="1" applyFill="1" applyBorder="1" applyAlignment="1">
      <alignment horizontal="center" vertical="top" wrapText="1"/>
    </xf>
    <xf numFmtId="1" fontId="3" fillId="3" borderId="39" xfId="0" applyNumberFormat="1" applyFont="1" applyFill="1" applyBorder="1" applyAlignment="1">
      <alignment horizontal="center" vertical="top" wrapText="1"/>
    </xf>
    <xf numFmtId="3" fontId="28" fillId="3" borderId="49" xfId="0" applyNumberFormat="1" applyFont="1" applyFill="1" applyBorder="1" applyAlignment="1">
      <alignment horizontal="center" vertical="top" wrapText="1"/>
    </xf>
    <xf numFmtId="3" fontId="28" fillId="3" borderId="41" xfId="0" applyNumberFormat="1" applyFont="1" applyFill="1" applyBorder="1" applyAlignment="1">
      <alignment vertical="top" wrapText="1"/>
    </xf>
    <xf numFmtId="3" fontId="28" fillId="3" borderId="64" xfId="0" applyNumberFormat="1" applyFont="1" applyFill="1" applyBorder="1" applyAlignment="1">
      <alignment horizontal="center" vertical="top" wrapText="1"/>
    </xf>
    <xf numFmtId="3" fontId="3" fillId="3" borderId="66" xfId="0" applyNumberFormat="1" applyFont="1" applyFill="1" applyBorder="1" applyAlignment="1">
      <alignment horizontal="center" vertical="top" wrapText="1"/>
    </xf>
    <xf numFmtId="3" fontId="3" fillId="3" borderId="38" xfId="0" applyNumberFormat="1" applyFont="1" applyFill="1" applyBorder="1" applyAlignment="1">
      <alignment horizontal="center" vertical="top" wrapText="1"/>
    </xf>
    <xf numFmtId="49" fontId="10" fillId="3" borderId="10" xfId="0" applyNumberFormat="1" applyFont="1" applyFill="1" applyBorder="1" applyAlignment="1">
      <alignment horizontal="center" vertical="top"/>
    </xf>
    <xf numFmtId="3" fontId="3" fillId="0" borderId="49" xfId="0" applyNumberFormat="1" applyFont="1" applyBorder="1" applyAlignment="1">
      <alignment horizontal="center" vertical="top"/>
    </xf>
    <xf numFmtId="3" fontId="3" fillId="3" borderId="0" xfId="0" applyNumberFormat="1" applyFont="1" applyFill="1" applyBorder="1" applyAlignment="1">
      <alignment horizontal="center" vertical="top"/>
    </xf>
    <xf numFmtId="3" fontId="28" fillId="3" borderId="13" xfId="0" applyNumberFormat="1" applyFont="1" applyFill="1" applyBorder="1" applyAlignment="1">
      <alignment horizontal="center" vertical="top"/>
    </xf>
    <xf numFmtId="49" fontId="10" fillId="6" borderId="10" xfId="0" applyNumberFormat="1" applyFont="1" applyFill="1" applyBorder="1" applyAlignment="1">
      <alignment horizontal="center" vertical="top"/>
    </xf>
    <xf numFmtId="164" fontId="3" fillId="3" borderId="37" xfId="0" applyNumberFormat="1" applyFont="1" applyFill="1" applyBorder="1" applyAlignment="1">
      <alignment horizontal="center" vertical="top"/>
    </xf>
    <xf numFmtId="164" fontId="28" fillId="3" borderId="9" xfId="0" applyNumberFormat="1" applyFont="1" applyFill="1" applyBorder="1" applyAlignment="1">
      <alignment horizontal="center" vertical="top" wrapText="1"/>
    </xf>
    <xf numFmtId="165" fontId="28" fillId="3" borderId="10" xfId="0" applyNumberFormat="1" applyFont="1" applyFill="1" applyBorder="1" applyAlignment="1">
      <alignment horizontal="center" vertical="top" wrapText="1"/>
    </xf>
    <xf numFmtId="165" fontId="28" fillId="3" borderId="11" xfId="0" applyNumberFormat="1" applyFont="1" applyFill="1" applyBorder="1" applyAlignment="1">
      <alignment horizontal="center" vertical="top" wrapText="1"/>
    </xf>
    <xf numFmtId="3" fontId="30" fillId="0" borderId="59" xfId="0" applyNumberFormat="1" applyFont="1" applyFill="1" applyBorder="1" applyAlignment="1">
      <alignment horizontal="center" vertical="top" wrapText="1"/>
    </xf>
    <xf numFmtId="164" fontId="28" fillId="0" borderId="65" xfId="0" applyNumberFormat="1" applyFont="1" applyFill="1" applyBorder="1" applyAlignment="1">
      <alignment horizontal="center" vertical="top"/>
    </xf>
    <xf numFmtId="3" fontId="28" fillId="3" borderId="13" xfId="0" applyNumberFormat="1" applyFont="1" applyFill="1" applyBorder="1" applyAlignment="1">
      <alignment horizontal="center" vertical="top"/>
    </xf>
    <xf numFmtId="3" fontId="33" fillId="3" borderId="16" xfId="0" applyNumberFormat="1" applyFont="1" applyFill="1" applyBorder="1" applyAlignment="1">
      <alignment horizontal="left" vertical="top" wrapText="1"/>
    </xf>
    <xf numFmtId="164" fontId="28" fillId="3" borderId="33" xfId="0" applyNumberFormat="1" applyFont="1" applyFill="1" applyBorder="1" applyAlignment="1">
      <alignment horizontal="center" vertical="top" wrapText="1"/>
    </xf>
    <xf numFmtId="3" fontId="28" fillId="3" borderId="41" xfId="0" applyNumberFormat="1" applyFont="1" applyFill="1" applyBorder="1" applyAlignment="1">
      <alignment horizontal="left" vertical="top" wrapText="1"/>
    </xf>
    <xf numFmtId="3" fontId="33" fillId="3" borderId="34" xfId="0" applyNumberFormat="1" applyFont="1" applyFill="1" applyBorder="1" applyAlignment="1">
      <alignment horizontal="left" vertical="top" wrapText="1"/>
    </xf>
    <xf numFmtId="164" fontId="28" fillId="3" borderId="32" xfId="0" applyNumberFormat="1" applyFont="1" applyFill="1" applyBorder="1" applyAlignment="1">
      <alignment horizontal="center" vertical="top"/>
    </xf>
    <xf numFmtId="164" fontId="3" fillId="3" borderId="52" xfId="0" applyNumberFormat="1" applyFont="1" applyFill="1" applyBorder="1" applyAlignment="1">
      <alignment horizontal="center" vertical="top"/>
    </xf>
    <xf numFmtId="3" fontId="28" fillId="3" borderId="34" xfId="0" applyNumberFormat="1" applyFont="1" applyFill="1" applyBorder="1" applyAlignment="1">
      <alignment horizontal="center" vertical="top" wrapText="1"/>
    </xf>
    <xf numFmtId="164" fontId="28" fillId="3" borderId="41" xfId="0" applyNumberFormat="1" applyFont="1" applyFill="1" applyBorder="1" applyAlignment="1">
      <alignment horizontal="center" vertical="top" wrapText="1"/>
    </xf>
    <xf numFmtId="3" fontId="10" fillId="3" borderId="10" xfId="0" applyNumberFormat="1" applyFont="1" applyFill="1" applyBorder="1" applyAlignment="1">
      <alignment horizontal="left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3" borderId="38" xfId="0" applyNumberFormat="1" applyFont="1" applyFill="1" applyBorder="1" applyAlignment="1">
      <alignment horizontal="center" vertical="top" wrapText="1"/>
    </xf>
    <xf numFmtId="3" fontId="3" fillId="3" borderId="66" xfId="0" applyNumberFormat="1" applyFont="1" applyFill="1" applyBorder="1" applyAlignment="1">
      <alignment horizontal="center" vertical="top" wrapText="1"/>
    </xf>
    <xf numFmtId="3" fontId="3" fillId="3" borderId="0" xfId="0" applyNumberFormat="1" applyFont="1" applyFill="1" applyBorder="1" applyAlignment="1">
      <alignment horizontal="left" vertical="top" wrapText="1"/>
    </xf>
    <xf numFmtId="3" fontId="3" fillId="3" borderId="16" xfId="0" applyNumberFormat="1" applyFont="1" applyFill="1" applyBorder="1" applyAlignment="1">
      <alignment horizontal="center" vertical="top" wrapText="1"/>
    </xf>
    <xf numFmtId="3" fontId="3" fillId="3" borderId="10" xfId="0" applyNumberFormat="1" applyFont="1" applyFill="1" applyBorder="1" applyAlignment="1">
      <alignment horizontal="center" vertical="top" wrapText="1"/>
    </xf>
    <xf numFmtId="3" fontId="3" fillId="3" borderId="17" xfId="0" applyNumberFormat="1" applyFont="1" applyFill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top"/>
    </xf>
    <xf numFmtId="3" fontId="3" fillId="0" borderId="66" xfId="0" applyNumberFormat="1" applyFont="1" applyFill="1" applyBorder="1" applyAlignment="1">
      <alignment horizontal="center" vertical="top" wrapText="1"/>
    </xf>
    <xf numFmtId="3" fontId="28" fillId="0" borderId="64" xfId="0" applyNumberFormat="1" applyFont="1" applyFill="1" applyBorder="1" applyAlignment="1">
      <alignment horizontal="center" vertical="top" wrapText="1"/>
    </xf>
    <xf numFmtId="3" fontId="24" fillId="3" borderId="0" xfId="0" applyNumberFormat="1" applyFont="1" applyFill="1" applyBorder="1" applyAlignment="1">
      <alignment horizontal="center" vertical="center" wrapText="1"/>
    </xf>
    <xf numFmtId="3" fontId="24" fillId="3" borderId="62" xfId="0" applyNumberFormat="1" applyFont="1" applyFill="1" applyBorder="1" applyAlignment="1">
      <alignment horizontal="center" vertical="top" wrapText="1"/>
    </xf>
    <xf numFmtId="164" fontId="3" fillId="3" borderId="40" xfId="0" applyNumberFormat="1" applyFont="1" applyFill="1" applyBorder="1" applyAlignment="1">
      <alignment horizontal="center" vertical="top" wrapText="1"/>
    </xf>
    <xf numFmtId="164" fontId="3" fillId="3" borderId="9" xfId="0" applyNumberFormat="1" applyFont="1" applyFill="1" applyBorder="1" applyAlignment="1">
      <alignment horizontal="center" vertical="top" wrapText="1"/>
    </xf>
    <xf numFmtId="164" fontId="3" fillId="3" borderId="66" xfId="0" applyNumberFormat="1" applyFont="1" applyFill="1" applyBorder="1" applyAlignment="1">
      <alignment horizontal="center" vertical="top" wrapText="1"/>
    </xf>
    <xf numFmtId="164" fontId="3" fillId="3" borderId="10" xfId="0" applyNumberFormat="1" applyFont="1" applyFill="1" applyBorder="1" applyAlignment="1">
      <alignment horizontal="center" vertical="top" wrapText="1"/>
    </xf>
    <xf numFmtId="164" fontId="3" fillId="3" borderId="38" xfId="0" applyNumberFormat="1" applyFont="1" applyFill="1" applyBorder="1" applyAlignment="1">
      <alignment horizontal="center" vertical="top" wrapText="1"/>
    </xf>
    <xf numFmtId="164" fontId="3" fillId="3" borderId="11" xfId="0" applyNumberFormat="1" applyFont="1" applyFill="1" applyBorder="1" applyAlignment="1">
      <alignment horizontal="center" vertical="top" wrapText="1"/>
    </xf>
    <xf numFmtId="164" fontId="3" fillId="3" borderId="39" xfId="0" applyNumberFormat="1" applyFont="1" applyFill="1" applyBorder="1" applyAlignment="1">
      <alignment horizontal="center" vertical="top" wrapText="1"/>
    </xf>
    <xf numFmtId="164" fontId="28" fillId="3" borderId="64" xfId="0" applyNumberFormat="1" applyFont="1" applyFill="1" applyBorder="1" applyAlignment="1">
      <alignment horizontal="center" vertical="top"/>
    </xf>
    <xf numFmtId="164" fontId="9" fillId="3" borderId="13" xfId="0" applyNumberFormat="1" applyFont="1" applyFill="1" applyBorder="1" applyAlignment="1">
      <alignment horizontal="center" vertical="top"/>
    </xf>
    <xf numFmtId="164" fontId="9" fillId="3" borderId="49" xfId="0" applyNumberFormat="1" applyFont="1" applyFill="1" applyBorder="1" applyAlignment="1">
      <alignment horizontal="center" vertical="top"/>
    </xf>
    <xf numFmtId="164" fontId="9" fillId="3" borderId="66" xfId="0" applyNumberFormat="1" applyFont="1" applyFill="1" applyBorder="1" applyAlignment="1">
      <alignment horizontal="center" vertical="top"/>
    </xf>
    <xf numFmtId="164" fontId="9" fillId="3" borderId="38" xfId="0" applyNumberFormat="1" applyFont="1" applyFill="1" applyBorder="1" applyAlignment="1">
      <alignment horizontal="center" vertical="top"/>
    </xf>
    <xf numFmtId="164" fontId="9" fillId="3" borderId="39" xfId="0" applyNumberFormat="1" applyFont="1" applyFill="1" applyBorder="1" applyAlignment="1">
      <alignment horizontal="center" vertical="top" wrapText="1"/>
    </xf>
    <xf numFmtId="164" fontId="28" fillId="3" borderId="16" xfId="0" applyNumberFormat="1" applyFont="1" applyFill="1" applyBorder="1" applyAlignment="1">
      <alignment horizontal="center" vertical="top"/>
    </xf>
    <xf numFmtId="164" fontId="28" fillId="3" borderId="38" xfId="0" applyNumberFormat="1" applyFont="1" applyFill="1" applyBorder="1" applyAlignment="1">
      <alignment horizontal="center" vertical="top"/>
    </xf>
    <xf numFmtId="164" fontId="28" fillId="3" borderId="13" xfId="0" applyNumberFormat="1" applyFont="1" applyFill="1" applyBorder="1" applyAlignment="1">
      <alignment horizontal="center" vertical="top"/>
    </xf>
    <xf numFmtId="164" fontId="3" fillId="0" borderId="49" xfId="0" applyNumberFormat="1" applyFont="1" applyBorder="1" applyAlignment="1">
      <alignment horizontal="center" vertical="top"/>
    </xf>
    <xf numFmtId="164" fontId="3" fillId="3" borderId="64" xfId="0" applyNumberFormat="1" applyFont="1" applyFill="1" applyBorder="1" applyAlignment="1">
      <alignment horizontal="center" vertical="top" wrapText="1"/>
    </xf>
    <xf numFmtId="164" fontId="3" fillId="3" borderId="16" xfId="0" applyNumberFormat="1" applyFont="1" applyFill="1" applyBorder="1" applyAlignment="1">
      <alignment horizontal="center" vertical="top" wrapText="1"/>
    </xf>
    <xf numFmtId="164" fontId="3" fillId="3" borderId="17" xfId="0" applyNumberFormat="1" applyFont="1" applyFill="1" applyBorder="1" applyAlignment="1">
      <alignment horizontal="center" vertical="top" wrapText="1"/>
    </xf>
    <xf numFmtId="164" fontId="28" fillId="0" borderId="64" xfId="0" applyNumberFormat="1" applyFont="1" applyBorder="1" applyAlignment="1">
      <alignment horizontal="center" vertical="top"/>
    </xf>
    <xf numFmtId="164" fontId="3" fillId="0" borderId="16" xfId="0" applyNumberFormat="1" applyFont="1" applyFill="1" applyBorder="1" applyAlignment="1">
      <alignment horizontal="center" vertical="top" wrapText="1"/>
    </xf>
    <xf numFmtId="164" fontId="3" fillId="0" borderId="16" xfId="0" applyNumberFormat="1" applyFont="1" applyBorder="1" applyAlignment="1">
      <alignment horizontal="center" vertical="top"/>
    </xf>
    <xf numFmtId="3" fontId="3" fillId="3" borderId="31" xfId="0" applyNumberFormat="1" applyFont="1" applyFill="1" applyBorder="1" applyAlignment="1">
      <alignment horizontal="left" vertical="top" wrapText="1"/>
    </xf>
    <xf numFmtId="3" fontId="3" fillId="3" borderId="16" xfId="0" applyNumberFormat="1" applyFont="1" applyFill="1" applyBorder="1" applyAlignment="1">
      <alignment horizontal="left" vertical="top" wrapText="1"/>
    </xf>
    <xf numFmtId="3" fontId="3" fillId="3" borderId="16" xfId="0" applyNumberFormat="1" applyFont="1" applyFill="1" applyBorder="1" applyAlignment="1">
      <alignment horizontal="center" vertical="top" wrapText="1"/>
    </xf>
    <xf numFmtId="3" fontId="3" fillId="3" borderId="10" xfId="0" applyNumberFormat="1" applyFont="1" applyFill="1" applyBorder="1" applyAlignment="1">
      <alignment horizontal="center" vertical="top" wrapText="1"/>
    </xf>
    <xf numFmtId="3" fontId="3" fillId="3" borderId="19" xfId="0" applyNumberFormat="1" applyFont="1" applyFill="1" applyBorder="1" applyAlignment="1">
      <alignment horizontal="center" vertical="top" wrapText="1"/>
    </xf>
    <xf numFmtId="49" fontId="3" fillId="3" borderId="16" xfId="0" applyNumberFormat="1" applyFont="1" applyFill="1" applyBorder="1" applyAlignment="1">
      <alignment horizontal="center" vertical="top"/>
    </xf>
    <xf numFmtId="49" fontId="3" fillId="3" borderId="38" xfId="0" applyNumberFormat="1" applyFont="1" applyFill="1" applyBorder="1" applyAlignment="1">
      <alignment horizontal="center" vertical="top"/>
    </xf>
    <xf numFmtId="49" fontId="10" fillId="2" borderId="10" xfId="0" applyNumberFormat="1" applyFont="1" applyFill="1" applyBorder="1" applyAlignment="1">
      <alignment horizontal="center" vertical="top"/>
    </xf>
    <xf numFmtId="3" fontId="3" fillId="3" borderId="17" xfId="0" applyNumberFormat="1" applyFont="1" applyFill="1" applyBorder="1" applyAlignment="1">
      <alignment horizontal="center" vertical="top" wrapText="1"/>
    </xf>
    <xf numFmtId="3" fontId="3" fillId="3" borderId="20" xfId="0" applyNumberFormat="1" applyFont="1" applyFill="1" applyBorder="1" applyAlignment="1">
      <alignment horizontal="center" vertical="top" wrapText="1"/>
    </xf>
    <xf numFmtId="164" fontId="3" fillId="3" borderId="39" xfId="0" applyNumberFormat="1" applyFont="1" applyFill="1" applyBorder="1" applyAlignment="1">
      <alignment horizontal="center" vertical="top" wrapText="1"/>
    </xf>
    <xf numFmtId="49" fontId="3" fillId="3" borderId="10" xfId="0" applyNumberFormat="1" applyFont="1" applyFill="1" applyBorder="1" applyAlignment="1">
      <alignment horizontal="center" vertical="top"/>
    </xf>
    <xf numFmtId="164" fontId="10" fillId="10" borderId="49" xfId="0" applyNumberFormat="1" applyFont="1" applyFill="1" applyBorder="1" applyAlignment="1">
      <alignment horizontal="center" vertical="top" wrapText="1"/>
    </xf>
    <xf numFmtId="164" fontId="10" fillId="10" borderId="66" xfId="0" applyNumberFormat="1" applyFont="1" applyFill="1" applyBorder="1" applyAlignment="1">
      <alignment horizontal="center" vertical="top" wrapText="1"/>
    </xf>
    <xf numFmtId="164" fontId="10" fillId="10" borderId="38" xfId="0" applyNumberFormat="1" applyFont="1" applyFill="1" applyBorder="1" applyAlignment="1">
      <alignment horizontal="center" vertical="top" wrapText="1"/>
    </xf>
    <xf numFmtId="164" fontId="10" fillId="10" borderId="62" xfId="0" applyNumberFormat="1" applyFont="1" applyFill="1" applyBorder="1" applyAlignment="1">
      <alignment horizontal="center" vertical="top" wrapText="1"/>
    </xf>
    <xf numFmtId="164" fontId="10" fillId="4" borderId="46" xfId="0" applyNumberFormat="1" applyFont="1" applyFill="1" applyBorder="1" applyAlignment="1">
      <alignment horizontal="center" vertical="top" wrapText="1"/>
    </xf>
    <xf numFmtId="164" fontId="10" fillId="4" borderId="33" xfId="0" applyNumberFormat="1" applyFont="1" applyFill="1" applyBorder="1" applyAlignment="1">
      <alignment horizontal="center" vertical="top" wrapText="1"/>
    </xf>
    <xf numFmtId="164" fontId="10" fillId="4" borderId="34" xfId="0" applyNumberFormat="1" applyFont="1" applyFill="1" applyBorder="1" applyAlignment="1">
      <alignment horizontal="center" vertical="top" wrapText="1"/>
    </xf>
    <xf numFmtId="164" fontId="10" fillId="4" borderId="15" xfId="0" applyNumberFormat="1" applyFont="1" applyFill="1" applyBorder="1" applyAlignment="1">
      <alignment horizontal="center" vertical="top" wrapText="1"/>
    </xf>
    <xf numFmtId="164" fontId="3" fillId="0" borderId="33" xfId="0" applyNumberFormat="1" applyFont="1" applyBorder="1" applyAlignment="1">
      <alignment horizontal="center" vertical="top"/>
    </xf>
    <xf numFmtId="164" fontId="3" fillId="0" borderId="34" xfId="0" applyNumberFormat="1" applyFont="1" applyBorder="1" applyAlignment="1">
      <alignment horizontal="center" vertical="top"/>
    </xf>
    <xf numFmtId="164" fontId="3" fillId="0" borderId="15" xfId="0" applyNumberFormat="1" applyFont="1" applyBorder="1" applyAlignment="1">
      <alignment horizontal="center" vertical="top"/>
    </xf>
    <xf numFmtId="164" fontId="3" fillId="0" borderId="46" xfId="0" applyNumberFormat="1" applyFont="1" applyBorder="1" applyAlignment="1">
      <alignment horizontal="center" vertical="top" wrapText="1"/>
    </xf>
    <xf numFmtId="164" fontId="3" fillId="0" borderId="33" xfId="0" applyNumberFormat="1" applyFont="1" applyBorder="1" applyAlignment="1">
      <alignment horizontal="center" vertical="top" wrapText="1"/>
    </xf>
    <xf numFmtId="164" fontId="3" fillId="0" borderId="34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3" fillId="4" borderId="46" xfId="0" applyNumberFormat="1" applyFont="1" applyFill="1" applyBorder="1" applyAlignment="1">
      <alignment horizontal="center" vertical="top"/>
    </xf>
    <xf numFmtId="164" fontId="3" fillId="4" borderId="33" xfId="0" applyNumberFormat="1" applyFont="1" applyFill="1" applyBorder="1" applyAlignment="1">
      <alignment horizontal="center" vertical="top"/>
    </xf>
    <xf numFmtId="164" fontId="3" fillId="4" borderId="34" xfId="0" applyNumberFormat="1" applyFont="1" applyFill="1" applyBorder="1" applyAlignment="1">
      <alignment horizontal="center" vertical="top"/>
    </xf>
    <xf numFmtId="164" fontId="3" fillId="4" borderId="15" xfId="0" applyNumberFormat="1" applyFont="1" applyFill="1" applyBorder="1" applyAlignment="1">
      <alignment horizontal="center" vertical="top"/>
    </xf>
    <xf numFmtId="164" fontId="3" fillId="4" borderId="46" xfId="0" applyNumberFormat="1" applyFont="1" applyFill="1" applyBorder="1" applyAlignment="1">
      <alignment horizontal="center" vertical="top" wrapText="1"/>
    </xf>
    <xf numFmtId="164" fontId="3" fillId="4" borderId="33" xfId="0" applyNumberFormat="1" applyFont="1" applyFill="1" applyBorder="1" applyAlignment="1">
      <alignment horizontal="center" vertical="top" wrapText="1"/>
    </xf>
    <xf numFmtId="164" fontId="3" fillId="4" borderId="34" xfId="0" applyNumberFormat="1" applyFont="1" applyFill="1" applyBorder="1" applyAlignment="1">
      <alignment horizontal="center" vertical="top" wrapText="1"/>
    </xf>
    <xf numFmtId="164" fontId="3" fillId="4" borderId="15" xfId="0" applyNumberFormat="1" applyFont="1" applyFill="1" applyBorder="1" applyAlignment="1">
      <alignment horizontal="center" vertical="top" wrapText="1"/>
    </xf>
    <xf numFmtId="164" fontId="3" fillId="10" borderId="46" xfId="0" applyNumberFormat="1" applyFont="1" applyFill="1" applyBorder="1" applyAlignment="1">
      <alignment horizontal="center" vertical="top" wrapText="1"/>
    </xf>
    <xf numFmtId="164" fontId="3" fillId="10" borderId="33" xfId="0" applyNumberFormat="1" applyFont="1" applyFill="1" applyBorder="1" applyAlignment="1">
      <alignment horizontal="center" vertical="top" wrapText="1"/>
    </xf>
    <xf numFmtId="164" fontId="3" fillId="10" borderId="34" xfId="0" applyNumberFormat="1" applyFont="1" applyFill="1" applyBorder="1" applyAlignment="1">
      <alignment horizontal="center" vertical="top" wrapText="1"/>
    </xf>
    <xf numFmtId="164" fontId="3" fillId="10" borderId="15" xfId="0" applyNumberFormat="1" applyFont="1" applyFill="1" applyBorder="1" applyAlignment="1">
      <alignment horizontal="center" vertical="top" wrapText="1"/>
    </xf>
    <xf numFmtId="164" fontId="3" fillId="0" borderId="31" xfId="0" applyNumberFormat="1" applyFont="1" applyFill="1" applyBorder="1" applyAlignment="1">
      <alignment horizontal="center" vertical="top" wrapText="1"/>
    </xf>
    <xf numFmtId="164" fontId="10" fillId="4" borderId="41" xfId="0" applyNumberFormat="1" applyFont="1" applyFill="1" applyBorder="1" applyAlignment="1">
      <alignment horizontal="center" vertical="top" wrapText="1"/>
    </xf>
    <xf numFmtId="164" fontId="9" fillId="3" borderId="9" xfId="0" applyNumberFormat="1" applyFont="1" applyFill="1" applyBorder="1" applyAlignment="1">
      <alignment horizontal="center" vertical="top"/>
    </xf>
    <xf numFmtId="164" fontId="9" fillId="3" borderId="11" xfId="0" applyNumberFormat="1" applyFont="1" applyFill="1" applyBorder="1" applyAlignment="1">
      <alignment horizontal="center" vertical="top" wrapText="1"/>
    </xf>
    <xf numFmtId="164" fontId="9" fillId="3" borderId="42" xfId="0" applyNumberFormat="1" applyFont="1" applyFill="1" applyBorder="1" applyAlignment="1">
      <alignment horizontal="center" vertical="top" wrapText="1"/>
    </xf>
    <xf numFmtId="164" fontId="3" fillId="0" borderId="5" xfId="0" applyNumberFormat="1" applyFont="1" applyFill="1" applyBorder="1" applyAlignment="1">
      <alignment horizontal="center" vertical="top"/>
    </xf>
    <xf numFmtId="164" fontId="3" fillId="0" borderId="6" xfId="0" applyNumberFormat="1" applyFont="1" applyFill="1" applyBorder="1" applyAlignment="1">
      <alignment horizontal="center" vertical="top" wrapText="1"/>
    </xf>
    <xf numFmtId="164" fontId="3" fillId="3" borderId="64" xfId="0" applyNumberFormat="1" applyFont="1" applyFill="1" applyBorder="1" applyAlignment="1">
      <alignment horizontal="center" vertical="top"/>
    </xf>
    <xf numFmtId="164" fontId="3" fillId="3" borderId="16" xfId="0" applyNumberFormat="1" applyFont="1" applyFill="1" applyBorder="1" applyAlignment="1">
      <alignment horizontal="center" vertical="top"/>
    </xf>
    <xf numFmtId="164" fontId="3" fillId="3" borderId="17" xfId="0" applyNumberFormat="1" applyFont="1" applyFill="1" applyBorder="1" applyAlignment="1">
      <alignment horizontal="center" vertical="top"/>
    </xf>
    <xf numFmtId="164" fontId="10" fillId="3" borderId="66" xfId="0" applyNumberFormat="1" applyFont="1" applyFill="1" applyBorder="1" applyAlignment="1">
      <alignment horizontal="center" vertical="top"/>
    </xf>
    <xf numFmtId="164" fontId="10" fillId="3" borderId="10" xfId="0" applyNumberFormat="1" applyFont="1" applyFill="1" applyBorder="1" applyAlignment="1">
      <alignment horizontal="center" vertical="top"/>
    </xf>
    <xf numFmtId="164" fontId="10" fillId="3" borderId="11" xfId="0" applyNumberFormat="1" applyFont="1" applyFill="1" applyBorder="1" applyAlignment="1">
      <alignment horizontal="center" vertical="top"/>
    </xf>
    <xf numFmtId="164" fontId="3" fillId="3" borderId="9" xfId="1" applyNumberFormat="1" applyFont="1" applyFill="1" applyBorder="1" applyAlignment="1">
      <alignment horizontal="center" vertical="top" wrapText="1"/>
    </xf>
    <xf numFmtId="164" fontId="3" fillId="3" borderId="38" xfId="1" applyNumberFormat="1" applyFont="1" applyFill="1" applyBorder="1" applyAlignment="1">
      <alignment horizontal="center" vertical="top" wrapText="1"/>
    </xf>
    <xf numFmtId="164" fontId="10" fillId="7" borderId="57" xfId="0" applyNumberFormat="1" applyFont="1" applyFill="1" applyBorder="1" applyAlignment="1">
      <alignment horizontal="center" vertical="top"/>
    </xf>
    <xf numFmtId="164" fontId="10" fillId="7" borderId="25" xfId="0" applyNumberFormat="1" applyFont="1" applyFill="1" applyBorder="1" applyAlignment="1">
      <alignment horizontal="center" vertical="top"/>
    </xf>
    <xf numFmtId="164" fontId="10" fillId="7" borderId="53" xfId="0" applyNumberFormat="1" applyFont="1" applyFill="1" applyBorder="1" applyAlignment="1">
      <alignment horizontal="center" vertical="top"/>
    </xf>
    <xf numFmtId="164" fontId="10" fillId="7" borderId="28" xfId="0" applyNumberFormat="1" applyFont="1" applyFill="1" applyBorder="1" applyAlignment="1">
      <alignment horizontal="center" vertical="top"/>
    </xf>
    <xf numFmtId="164" fontId="3" fillId="3" borderId="67" xfId="0" applyNumberFormat="1" applyFont="1" applyFill="1" applyBorder="1" applyAlignment="1">
      <alignment horizontal="center" vertical="top"/>
    </xf>
    <xf numFmtId="164" fontId="3" fillId="3" borderId="58" xfId="10" applyNumberFormat="1" applyFont="1" applyFill="1" applyBorder="1" applyAlignment="1">
      <alignment horizontal="center" vertical="top" wrapText="1"/>
    </xf>
    <xf numFmtId="164" fontId="3" fillId="3" borderId="58" xfId="0" applyNumberFormat="1" applyFont="1" applyFill="1" applyBorder="1" applyAlignment="1">
      <alignment horizontal="center" vertical="top"/>
    </xf>
    <xf numFmtId="164" fontId="31" fillId="3" borderId="42" xfId="0" applyNumberFormat="1" applyFont="1" applyFill="1" applyBorder="1" applyAlignment="1">
      <alignment horizontal="center" vertical="top" wrapText="1"/>
    </xf>
    <xf numFmtId="164" fontId="31" fillId="3" borderId="62" xfId="0" applyNumberFormat="1" applyFont="1" applyFill="1" applyBorder="1" applyAlignment="1">
      <alignment horizontal="center" vertical="top" wrapText="1"/>
    </xf>
    <xf numFmtId="164" fontId="24" fillId="0" borderId="10" xfId="0" applyNumberFormat="1" applyFont="1" applyBorder="1" applyAlignment="1">
      <alignment horizontal="center" vertical="top"/>
    </xf>
    <xf numFmtId="164" fontId="24" fillId="0" borderId="34" xfId="0" applyNumberFormat="1" applyFont="1" applyBorder="1" applyAlignment="1">
      <alignment horizontal="center" vertical="top"/>
    </xf>
    <xf numFmtId="164" fontId="31" fillId="3" borderId="15" xfId="0" applyNumberFormat="1" applyFont="1" applyFill="1" applyBorder="1" applyAlignment="1">
      <alignment horizontal="center" vertical="top" wrapText="1"/>
    </xf>
    <xf numFmtId="164" fontId="3" fillId="3" borderId="38" xfId="0" applyNumberFormat="1" applyFont="1" applyFill="1" applyBorder="1" applyAlignment="1">
      <alignment horizontal="center" vertical="top"/>
    </xf>
    <xf numFmtId="164" fontId="3" fillId="3" borderId="39" xfId="0" applyNumberFormat="1" applyFont="1" applyFill="1" applyBorder="1" applyAlignment="1">
      <alignment horizontal="center" vertical="top"/>
    </xf>
    <xf numFmtId="164" fontId="3" fillId="3" borderId="10" xfId="0" applyNumberFormat="1" applyFont="1" applyFill="1" applyBorder="1" applyAlignment="1">
      <alignment horizontal="center" vertical="top"/>
    </xf>
    <xf numFmtId="164" fontId="3" fillId="3" borderId="11" xfId="10" applyNumberFormat="1" applyFont="1" applyFill="1" applyBorder="1" applyAlignment="1">
      <alignment horizontal="center" vertical="top" wrapText="1"/>
    </xf>
    <xf numFmtId="164" fontId="28" fillId="0" borderId="16" xfId="0" applyNumberFormat="1" applyFont="1" applyFill="1" applyBorder="1" applyAlignment="1">
      <alignment horizontal="center" vertical="top"/>
    </xf>
    <xf numFmtId="164" fontId="28" fillId="0" borderId="17" xfId="0" applyNumberFormat="1" applyFont="1" applyFill="1" applyBorder="1" applyAlignment="1">
      <alignment horizontal="center" vertical="top" wrapText="1"/>
    </xf>
    <xf numFmtId="164" fontId="24" fillId="3" borderId="15" xfId="0" applyNumberFormat="1" applyFont="1" applyFill="1" applyBorder="1" applyAlignment="1">
      <alignment horizontal="center" vertical="top" wrapText="1"/>
    </xf>
    <xf numFmtId="164" fontId="3" fillId="3" borderId="9" xfId="1" applyNumberFormat="1" applyFont="1" applyFill="1" applyBorder="1" applyAlignment="1">
      <alignment vertical="top" wrapText="1"/>
    </xf>
    <xf numFmtId="164" fontId="3" fillId="3" borderId="62" xfId="0" applyNumberFormat="1" applyFont="1" applyFill="1" applyBorder="1" applyAlignment="1">
      <alignment horizontal="center" vertical="top" wrapText="1"/>
    </xf>
    <xf numFmtId="164" fontId="3" fillId="3" borderId="37" xfId="0" applyNumberFormat="1" applyFont="1" applyFill="1" applyBorder="1" applyAlignment="1">
      <alignment horizontal="center" vertical="top" wrapText="1"/>
    </xf>
    <xf numFmtId="164" fontId="3" fillId="0" borderId="67" xfId="0" applyNumberFormat="1" applyFont="1" applyFill="1" applyBorder="1" applyAlignment="1">
      <alignment horizontal="center" vertical="top" wrapText="1"/>
    </xf>
    <xf numFmtId="164" fontId="10" fillId="3" borderId="33" xfId="0" applyNumberFormat="1" applyFont="1" applyFill="1" applyBorder="1" applyAlignment="1">
      <alignment horizontal="center" vertical="top" wrapText="1"/>
    </xf>
    <xf numFmtId="164" fontId="10" fillId="3" borderId="67" xfId="0" applyNumberFormat="1" applyFont="1" applyFill="1" applyBorder="1" applyAlignment="1">
      <alignment horizontal="center" vertical="top" wrapText="1"/>
    </xf>
    <xf numFmtId="164" fontId="10" fillId="3" borderId="64" xfId="0" applyNumberFormat="1" applyFont="1" applyFill="1" applyBorder="1" applyAlignment="1">
      <alignment horizontal="center" vertical="top" wrapText="1"/>
    </xf>
    <xf numFmtId="164" fontId="10" fillId="3" borderId="17" xfId="0" applyNumberFormat="1" applyFont="1" applyFill="1" applyBorder="1" applyAlignment="1">
      <alignment horizontal="center" vertical="top" wrapText="1"/>
    </xf>
    <xf numFmtId="164" fontId="24" fillId="0" borderId="10" xfId="0" applyNumberFormat="1" applyFont="1" applyFill="1" applyBorder="1" applyAlignment="1">
      <alignment horizontal="center" vertical="top"/>
    </xf>
    <xf numFmtId="164" fontId="24" fillId="0" borderId="11" xfId="0" applyNumberFormat="1" applyFont="1" applyFill="1" applyBorder="1" applyAlignment="1">
      <alignment horizontal="center" vertical="top"/>
    </xf>
    <xf numFmtId="164" fontId="3" fillId="3" borderId="32" xfId="0" applyNumberFormat="1" applyFont="1" applyFill="1" applyBorder="1" applyAlignment="1">
      <alignment horizontal="center" vertical="top"/>
    </xf>
    <xf numFmtId="164" fontId="3" fillId="3" borderId="72" xfId="0" applyNumberFormat="1" applyFont="1" applyFill="1" applyBorder="1" applyAlignment="1">
      <alignment horizontal="center" vertical="top" wrapText="1"/>
    </xf>
    <xf numFmtId="164" fontId="3" fillId="3" borderId="41" xfId="0" applyNumberFormat="1" applyFont="1" applyFill="1" applyBorder="1" applyAlignment="1">
      <alignment horizontal="center" vertical="top"/>
    </xf>
    <xf numFmtId="164" fontId="10" fillId="3" borderId="34" xfId="0" applyNumberFormat="1" applyFont="1" applyFill="1" applyBorder="1" applyAlignment="1">
      <alignment horizontal="right" vertical="top"/>
    </xf>
    <xf numFmtId="164" fontId="10" fillId="3" borderId="67" xfId="0" applyNumberFormat="1" applyFont="1" applyFill="1" applyBorder="1" applyAlignment="1">
      <alignment horizontal="center" vertical="top"/>
    </xf>
    <xf numFmtId="164" fontId="10" fillId="2" borderId="25" xfId="0" applyNumberFormat="1" applyFont="1" applyFill="1" applyBorder="1" applyAlignment="1">
      <alignment horizontal="center" vertical="top"/>
    </xf>
    <xf numFmtId="164" fontId="10" fillId="2" borderId="27" xfId="0" applyNumberFormat="1" applyFont="1" applyFill="1" applyBorder="1" applyAlignment="1">
      <alignment horizontal="center" vertical="top"/>
    </xf>
    <xf numFmtId="164" fontId="10" fillId="11" borderId="47" xfId="0" applyNumberFormat="1" applyFont="1" applyFill="1" applyBorder="1" applyAlignment="1">
      <alignment horizontal="center" vertical="top"/>
    </xf>
    <xf numFmtId="164" fontId="10" fillId="11" borderId="25" xfId="0" applyNumberFormat="1" applyFont="1" applyFill="1" applyBorder="1" applyAlignment="1">
      <alignment horizontal="center" vertical="top"/>
    </xf>
    <xf numFmtId="164" fontId="10" fillId="11" borderId="53" xfId="0" applyNumberFormat="1" applyFont="1" applyFill="1" applyBorder="1" applyAlignment="1">
      <alignment horizontal="center" vertical="top"/>
    </xf>
    <xf numFmtId="164" fontId="10" fillId="11" borderId="27" xfId="0" applyNumberFormat="1" applyFont="1" applyFill="1" applyBorder="1" applyAlignment="1">
      <alignment horizontal="center" vertical="top"/>
    </xf>
    <xf numFmtId="164" fontId="10" fillId="10" borderId="47" xfId="0" applyNumberFormat="1" applyFont="1" applyFill="1" applyBorder="1" applyAlignment="1">
      <alignment horizontal="center" vertical="top"/>
    </xf>
    <xf numFmtId="164" fontId="10" fillId="10" borderId="25" xfId="0" applyNumberFormat="1" applyFont="1" applyFill="1" applyBorder="1" applyAlignment="1">
      <alignment horizontal="center" vertical="top"/>
    </xf>
    <xf numFmtId="164" fontId="10" fillId="10" borderId="53" xfId="0" applyNumberFormat="1" applyFont="1" applyFill="1" applyBorder="1" applyAlignment="1">
      <alignment horizontal="center" vertical="top"/>
    </xf>
    <xf numFmtId="164" fontId="10" fillId="10" borderId="27" xfId="0" applyNumberFormat="1" applyFont="1" applyFill="1" applyBorder="1" applyAlignment="1">
      <alignment horizontal="center" vertical="top"/>
    </xf>
    <xf numFmtId="164" fontId="10" fillId="4" borderId="21" xfId="0" applyNumberFormat="1" applyFont="1" applyFill="1" applyBorder="1" applyAlignment="1">
      <alignment horizontal="center" vertical="top"/>
    </xf>
    <xf numFmtId="164" fontId="10" fillId="4" borderId="18" xfId="0" applyNumberFormat="1" applyFont="1" applyFill="1" applyBorder="1" applyAlignment="1">
      <alignment horizontal="center" vertical="top"/>
    </xf>
    <xf numFmtId="164" fontId="10" fillId="4" borderId="19" xfId="0" applyNumberFormat="1" applyFont="1" applyFill="1" applyBorder="1" applyAlignment="1">
      <alignment horizontal="center" vertical="top"/>
    </xf>
    <xf numFmtId="164" fontId="10" fillId="4" borderId="54" xfId="0" applyNumberFormat="1" applyFont="1" applyFill="1" applyBorder="1" applyAlignment="1">
      <alignment horizontal="center" vertical="top"/>
    </xf>
    <xf numFmtId="0" fontId="3" fillId="3" borderId="14" xfId="0" applyFont="1" applyFill="1" applyBorder="1" applyAlignment="1">
      <alignment horizontal="center" vertical="top" wrapText="1"/>
    </xf>
    <xf numFmtId="164" fontId="10" fillId="3" borderId="31" xfId="0" applyNumberFormat="1" applyFont="1" applyFill="1" applyBorder="1" applyAlignment="1">
      <alignment horizontal="center" vertical="top"/>
    </xf>
    <xf numFmtId="164" fontId="10" fillId="3" borderId="32" xfId="0" applyNumberFormat="1" applyFont="1" applyFill="1" applyBorder="1" applyAlignment="1">
      <alignment horizontal="center" vertical="top"/>
    </xf>
    <xf numFmtId="164" fontId="10" fillId="3" borderId="34" xfId="0" applyNumberFormat="1" applyFont="1" applyFill="1" applyBorder="1" applyAlignment="1">
      <alignment horizontal="center" vertical="top"/>
    </xf>
    <xf numFmtId="164" fontId="10" fillId="3" borderId="15" xfId="0" applyNumberFormat="1" applyFont="1" applyFill="1" applyBorder="1" applyAlignment="1">
      <alignment horizontal="center" vertical="top"/>
    </xf>
    <xf numFmtId="164" fontId="10" fillId="3" borderId="37" xfId="0" applyNumberFormat="1" applyFont="1" applyFill="1" applyBorder="1" applyAlignment="1">
      <alignment horizontal="center" vertical="top"/>
    </xf>
    <xf numFmtId="164" fontId="10" fillId="3" borderId="38" xfId="0" applyNumberFormat="1" applyFont="1" applyFill="1" applyBorder="1" applyAlignment="1">
      <alignment horizontal="center" vertical="top"/>
    </xf>
    <xf numFmtId="164" fontId="10" fillId="3" borderId="62" xfId="0" applyNumberFormat="1" applyFont="1" applyFill="1" applyBorder="1" applyAlignment="1">
      <alignment horizontal="center" vertical="top"/>
    </xf>
    <xf numFmtId="3" fontId="28" fillId="0" borderId="21" xfId="0" applyNumberFormat="1" applyFont="1" applyFill="1" applyBorder="1" applyAlignment="1">
      <alignment vertical="top" wrapText="1"/>
    </xf>
    <xf numFmtId="3" fontId="28" fillId="0" borderId="18" xfId="0" applyNumberFormat="1" applyFont="1" applyFill="1" applyBorder="1" applyAlignment="1">
      <alignment vertical="top" wrapText="1"/>
    </xf>
    <xf numFmtId="3" fontId="24" fillId="0" borderId="19" xfId="0" applyNumberFormat="1" applyFont="1" applyFill="1" applyBorder="1" applyAlignment="1">
      <alignment vertical="top" wrapText="1"/>
    </xf>
    <xf numFmtId="3" fontId="24" fillId="0" borderId="20" xfId="0" applyNumberFormat="1" applyFont="1" applyFill="1" applyBorder="1" applyAlignment="1">
      <alignment vertical="top" wrapText="1"/>
    </xf>
    <xf numFmtId="3" fontId="28" fillId="0" borderId="9" xfId="0" applyNumberFormat="1" applyFont="1" applyFill="1" applyBorder="1" applyAlignment="1">
      <alignment horizontal="center" vertical="top" wrapText="1"/>
    </xf>
    <xf numFmtId="3" fontId="24" fillId="0" borderId="10" xfId="0" applyNumberFormat="1" applyFont="1" applyFill="1" applyBorder="1" applyAlignment="1">
      <alignment vertical="top" wrapText="1"/>
    </xf>
    <xf numFmtId="3" fontId="24" fillId="0" borderId="11" xfId="0" applyNumberFormat="1" applyFont="1" applyFill="1" applyBorder="1" applyAlignment="1">
      <alignment vertical="top" wrapText="1"/>
    </xf>
    <xf numFmtId="3" fontId="3" fillId="0" borderId="0" xfId="0" applyNumberFormat="1" applyFont="1" applyBorder="1" applyAlignment="1">
      <alignment horizontal="center" vertical="center"/>
    </xf>
    <xf numFmtId="3" fontId="24" fillId="0" borderId="67" xfId="0" applyNumberFormat="1" applyFont="1" applyFill="1" applyBorder="1" applyAlignment="1">
      <alignment vertical="top" wrapText="1"/>
    </xf>
    <xf numFmtId="3" fontId="3" fillId="3" borderId="41" xfId="0" applyNumberFormat="1" applyFont="1" applyFill="1" applyBorder="1" applyAlignment="1">
      <alignment horizontal="left" vertical="top" wrapText="1"/>
    </xf>
    <xf numFmtId="3" fontId="3" fillId="3" borderId="10" xfId="0" applyNumberFormat="1" applyFont="1" applyFill="1" applyBorder="1" applyAlignment="1">
      <alignment horizontal="left" vertical="top" wrapText="1"/>
    </xf>
    <xf numFmtId="3" fontId="3" fillId="3" borderId="16" xfId="0" applyNumberFormat="1" applyFont="1" applyFill="1" applyBorder="1" applyAlignment="1">
      <alignment horizontal="center" vertical="top" wrapText="1"/>
    </xf>
    <xf numFmtId="164" fontId="3" fillId="3" borderId="11" xfId="0" applyNumberFormat="1" applyFont="1" applyFill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top"/>
    </xf>
    <xf numFmtId="3" fontId="3" fillId="3" borderId="10" xfId="0" applyNumberFormat="1" applyFont="1" applyFill="1" applyBorder="1" applyAlignment="1">
      <alignment horizontal="center" vertical="center" wrapText="1"/>
    </xf>
    <xf numFmtId="3" fontId="3" fillId="3" borderId="0" xfId="0" applyNumberFormat="1" applyFont="1" applyFill="1" applyBorder="1" applyAlignment="1">
      <alignment horizontal="center" vertical="top"/>
    </xf>
    <xf numFmtId="164" fontId="3" fillId="3" borderId="10" xfId="0" applyNumberFormat="1" applyFont="1" applyFill="1" applyBorder="1" applyAlignment="1">
      <alignment horizontal="center" vertical="top"/>
    </xf>
    <xf numFmtId="3" fontId="3" fillId="3" borderId="10" xfId="0" applyNumberFormat="1" applyFont="1" applyFill="1" applyBorder="1" applyAlignment="1">
      <alignment horizontal="center" vertical="center" textRotation="90" wrapText="1"/>
    </xf>
    <xf numFmtId="164" fontId="3" fillId="3" borderId="10" xfId="0" applyNumberFormat="1" applyFont="1" applyFill="1" applyBorder="1" applyAlignment="1">
      <alignment horizontal="center" vertical="top"/>
    </xf>
    <xf numFmtId="3" fontId="3" fillId="3" borderId="41" xfId="0" applyNumberFormat="1" applyFont="1" applyFill="1" applyBorder="1" applyAlignment="1">
      <alignment horizontal="left" vertical="top" wrapText="1"/>
    </xf>
    <xf numFmtId="3" fontId="3" fillId="3" borderId="10" xfId="0" applyNumberFormat="1" applyFont="1" applyFill="1" applyBorder="1" applyAlignment="1">
      <alignment horizontal="left" vertical="top" wrapText="1"/>
    </xf>
    <xf numFmtId="49" fontId="10" fillId="2" borderId="10" xfId="0" applyNumberFormat="1" applyFont="1" applyFill="1" applyBorder="1" applyAlignment="1">
      <alignment horizontal="center" vertical="top"/>
    </xf>
    <xf numFmtId="3" fontId="3" fillId="3" borderId="10" xfId="0" applyNumberFormat="1" applyFont="1" applyFill="1" applyBorder="1" applyAlignment="1">
      <alignment horizontal="center" vertical="center" wrapText="1"/>
    </xf>
    <xf numFmtId="3" fontId="3" fillId="3" borderId="16" xfId="0" applyNumberFormat="1" applyFont="1" applyFill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top"/>
    </xf>
    <xf numFmtId="164" fontId="3" fillId="3" borderId="10" xfId="0" applyNumberFormat="1" applyFont="1" applyFill="1" applyBorder="1" applyAlignment="1">
      <alignment horizontal="center" vertical="top"/>
    </xf>
    <xf numFmtId="3" fontId="10" fillId="3" borderId="10" xfId="0" applyNumberFormat="1" applyFont="1" applyFill="1" applyBorder="1" applyAlignment="1">
      <alignment horizontal="center" vertical="top" wrapText="1"/>
    </xf>
    <xf numFmtId="3" fontId="3" fillId="3" borderId="74" xfId="0" applyNumberFormat="1" applyFont="1" applyFill="1" applyBorder="1" applyAlignment="1">
      <alignment horizontal="center" vertical="top" wrapText="1"/>
    </xf>
    <xf numFmtId="164" fontId="3" fillId="3" borderId="75" xfId="0" applyNumberFormat="1" applyFont="1" applyFill="1" applyBorder="1" applyAlignment="1">
      <alignment horizontal="center" vertical="top"/>
    </xf>
    <xf numFmtId="164" fontId="3" fillId="3" borderId="76" xfId="0" applyNumberFormat="1" applyFont="1" applyFill="1" applyBorder="1" applyAlignment="1">
      <alignment horizontal="center" vertical="top"/>
    </xf>
    <xf numFmtId="164" fontId="3" fillId="3" borderId="74" xfId="0" applyNumberFormat="1" applyFont="1" applyFill="1" applyBorder="1" applyAlignment="1">
      <alignment horizontal="center" vertical="top"/>
    </xf>
    <xf numFmtId="3" fontId="3" fillId="3" borderId="75" xfId="0" applyNumberFormat="1" applyFont="1" applyFill="1" applyBorder="1" applyAlignment="1">
      <alignment horizontal="center" vertical="top" wrapText="1"/>
    </xf>
    <xf numFmtId="3" fontId="3" fillId="3" borderId="76" xfId="0" applyNumberFormat="1" applyFont="1" applyFill="1" applyBorder="1" applyAlignment="1">
      <alignment horizontal="center" vertical="top" wrapText="1"/>
    </xf>
    <xf numFmtId="3" fontId="3" fillId="3" borderId="77" xfId="0" applyNumberFormat="1" applyFont="1" applyFill="1" applyBorder="1" applyAlignment="1">
      <alignment horizontal="center" vertical="top" wrapText="1"/>
    </xf>
    <xf numFmtId="3" fontId="3" fillId="3" borderId="78" xfId="0" applyNumberFormat="1" applyFont="1" applyFill="1" applyBorder="1" applyAlignment="1">
      <alignment horizontal="center" vertical="top"/>
    </xf>
    <xf numFmtId="164" fontId="3" fillId="3" borderId="78" xfId="0" applyNumberFormat="1" applyFont="1" applyFill="1" applyBorder="1" applyAlignment="1">
      <alignment horizontal="center" vertical="top"/>
    </xf>
    <xf numFmtId="164" fontId="3" fillId="3" borderId="79" xfId="0" applyNumberFormat="1" applyFont="1" applyFill="1" applyBorder="1" applyAlignment="1">
      <alignment horizontal="center" vertical="top"/>
    </xf>
    <xf numFmtId="164" fontId="3" fillId="3" borderId="80" xfId="0" applyNumberFormat="1" applyFont="1" applyFill="1" applyBorder="1" applyAlignment="1">
      <alignment horizontal="center" vertical="top"/>
    </xf>
    <xf numFmtId="164" fontId="3" fillId="3" borderId="77" xfId="0" applyNumberFormat="1" applyFont="1" applyFill="1" applyBorder="1" applyAlignment="1">
      <alignment horizontal="center" vertical="top"/>
    </xf>
    <xf numFmtId="3" fontId="3" fillId="3" borderId="81" xfId="0" applyNumberFormat="1" applyFont="1" applyFill="1" applyBorder="1" applyAlignment="1">
      <alignment vertical="top" wrapText="1"/>
    </xf>
    <xf numFmtId="3" fontId="3" fillId="3" borderId="81" xfId="0" applyNumberFormat="1" applyFont="1" applyFill="1" applyBorder="1" applyAlignment="1">
      <alignment horizontal="center" vertical="top" wrapText="1"/>
    </xf>
    <xf numFmtId="3" fontId="3" fillId="3" borderId="82" xfId="0" applyNumberFormat="1" applyFont="1" applyFill="1" applyBorder="1" applyAlignment="1">
      <alignment horizontal="center" vertical="top" wrapText="1"/>
    </xf>
    <xf numFmtId="3" fontId="3" fillId="3" borderId="83" xfId="0" applyNumberFormat="1" applyFont="1" applyFill="1" applyBorder="1" applyAlignment="1">
      <alignment horizontal="center" vertical="top" wrapText="1"/>
    </xf>
    <xf numFmtId="3" fontId="3" fillId="3" borderId="84" xfId="0" applyNumberFormat="1" applyFont="1" applyFill="1" applyBorder="1" applyAlignment="1">
      <alignment horizontal="center" vertical="top" wrapText="1"/>
    </xf>
    <xf numFmtId="3" fontId="3" fillId="3" borderId="16" xfId="0" applyNumberFormat="1" applyFont="1" applyFill="1" applyBorder="1" applyAlignment="1">
      <alignment horizontal="center" vertical="top" wrapText="1"/>
    </xf>
    <xf numFmtId="3" fontId="3" fillId="3" borderId="39" xfId="0" applyNumberFormat="1" applyFont="1" applyFill="1" applyBorder="1" applyAlignment="1">
      <alignment horizontal="center" vertical="top" wrapText="1"/>
    </xf>
    <xf numFmtId="3" fontId="3" fillId="3" borderId="11" xfId="0" applyNumberFormat="1" applyFont="1" applyFill="1" applyBorder="1" applyAlignment="1">
      <alignment horizontal="center" vertical="top" wrapText="1"/>
    </xf>
    <xf numFmtId="164" fontId="3" fillId="3" borderId="38" xfId="0" applyNumberFormat="1" applyFont="1" applyFill="1" applyBorder="1" applyAlignment="1">
      <alignment horizontal="center" vertical="top" wrapText="1"/>
    </xf>
    <xf numFmtId="3" fontId="30" fillId="0" borderId="16" xfId="0" applyNumberFormat="1" applyFont="1" applyFill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top"/>
    </xf>
    <xf numFmtId="3" fontId="3" fillId="3" borderId="45" xfId="0" applyNumberFormat="1" applyFont="1" applyFill="1" applyBorder="1" applyAlignment="1">
      <alignment vertical="top" wrapText="1"/>
    </xf>
    <xf numFmtId="3" fontId="28" fillId="0" borderId="49" xfId="0" applyNumberFormat="1" applyFont="1" applyFill="1" applyBorder="1" applyAlignment="1">
      <alignment vertical="top" wrapText="1"/>
    </xf>
    <xf numFmtId="3" fontId="28" fillId="0" borderId="32" xfId="0" applyNumberFormat="1" applyFont="1" applyFill="1" applyBorder="1" applyAlignment="1">
      <alignment horizontal="center" vertical="top" wrapText="1"/>
    </xf>
    <xf numFmtId="164" fontId="28" fillId="0" borderId="46" xfId="0" applyNumberFormat="1" applyFont="1" applyFill="1" applyBorder="1" applyAlignment="1">
      <alignment horizontal="center" vertical="top" wrapText="1"/>
    </xf>
    <xf numFmtId="164" fontId="28" fillId="0" borderId="32" xfId="0" applyNumberFormat="1" applyFont="1" applyFill="1" applyBorder="1" applyAlignment="1">
      <alignment horizontal="center" vertical="top"/>
    </xf>
    <xf numFmtId="164" fontId="28" fillId="0" borderId="34" xfId="0" applyNumberFormat="1" applyFont="1" applyFill="1" applyBorder="1" applyAlignment="1">
      <alignment horizontal="center" vertical="top"/>
    </xf>
    <xf numFmtId="164" fontId="28" fillId="0" borderId="15" xfId="0" applyNumberFormat="1" applyFont="1" applyFill="1" applyBorder="1" applyAlignment="1">
      <alignment horizontal="center" vertical="top"/>
    </xf>
    <xf numFmtId="49" fontId="10" fillId="2" borderId="10" xfId="0" applyNumberFormat="1" applyFont="1" applyFill="1" applyBorder="1" applyAlignment="1">
      <alignment horizontal="center" vertical="top"/>
    </xf>
    <xf numFmtId="3" fontId="3" fillId="3" borderId="11" xfId="0" applyNumberFormat="1" applyFont="1" applyFill="1" applyBorder="1" applyAlignment="1">
      <alignment horizontal="center" vertical="top" wrapText="1"/>
    </xf>
    <xf numFmtId="3" fontId="30" fillId="0" borderId="0" xfId="0" applyNumberFormat="1" applyFont="1" applyFill="1" applyBorder="1" applyAlignment="1">
      <alignment horizontal="center" vertical="top" wrapText="1"/>
    </xf>
    <xf numFmtId="3" fontId="28" fillId="0" borderId="12" xfId="0" applyNumberFormat="1" applyFont="1" applyFill="1" applyBorder="1" applyAlignment="1">
      <alignment vertical="top" wrapText="1"/>
    </xf>
    <xf numFmtId="3" fontId="28" fillId="0" borderId="66" xfId="0" applyNumberFormat="1" applyFont="1" applyFill="1" applyBorder="1" applyAlignment="1">
      <alignment horizontal="center" vertical="top" wrapText="1"/>
    </xf>
    <xf numFmtId="3" fontId="3" fillId="0" borderId="38" xfId="0" applyNumberFormat="1" applyFont="1" applyFill="1" applyBorder="1" applyAlignment="1">
      <alignment horizontal="center" vertical="top" wrapText="1"/>
    </xf>
    <xf numFmtId="3" fontId="24" fillId="0" borderId="17" xfId="0" applyNumberFormat="1" applyFont="1" applyFill="1" applyBorder="1" applyAlignment="1">
      <alignment vertical="top" wrapText="1"/>
    </xf>
    <xf numFmtId="3" fontId="24" fillId="0" borderId="39" xfId="0" applyNumberFormat="1" applyFont="1" applyFill="1" applyBorder="1" applyAlignment="1">
      <alignment vertical="top" wrapText="1"/>
    </xf>
    <xf numFmtId="164" fontId="28" fillId="3" borderId="64" xfId="0" applyNumberFormat="1" applyFont="1" applyFill="1" applyBorder="1" applyAlignment="1">
      <alignment horizontal="center" vertical="top"/>
    </xf>
    <xf numFmtId="164" fontId="3" fillId="3" borderId="0" xfId="1" applyNumberFormat="1" applyFont="1" applyFill="1" applyAlignment="1">
      <alignment horizontal="center" vertical="top" wrapText="1"/>
    </xf>
    <xf numFmtId="164" fontId="28" fillId="3" borderId="14" xfId="0" applyNumberFormat="1" applyFont="1" applyFill="1" applyBorder="1" applyAlignment="1">
      <alignment horizontal="center" vertical="top"/>
    </xf>
    <xf numFmtId="164" fontId="3" fillId="3" borderId="72" xfId="0" applyNumberFormat="1" applyFont="1" applyFill="1" applyBorder="1" applyAlignment="1">
      <alignment horizontal="center" vertical="top"/>
    </xf>
    <xf numFmtId="3" fontId="3" fillId="3" borderId="75" xfId="0" applyNumberFormat="1" applyFont="1" applyFill="1" applyBorder="1" applyAlignment="1">
      <alignment horizontal="center" vertical="top"/>
    </xf>
    <xf numFmtId="3" fontId="3" fillId="3" borderId="41" xfId="0" applyNumberFormat="1" applyFont="1" applyFill="1" applyBorder="1" applyAlignment="1">
      <alignment horizontal="left" vertical="top" wrapText="1"/>
    </xf>
    <xf numFmtId="3" fontId="3" fillId="3" borderId="10" xfId="0" applyNumberFormat="1" applyFont="1" applyFill="1" applyBorder="1" applyAlignment="1">
      <alignment horizontal="left" vertical="top" wrapText="1"/>
    </xf>
    <xf numFmtId="3" fontId="3" fillId="3" borderId="31" xfId="0" applyNumberFormat="1" applyFont="1" applyFill="1" applyBorder="1" applyAlignment="1">
      <alignment horizontal="left" vertical="top" wrapText="1"/>
    </xf>
    <xf numFmtId="3" fontId="3" fillId="3" borderId="16" xfId="0" applyNumberFormat="1" applyFont="1" applyFill="1" applyBorder="1" applyAlignment="1">
      <alignment horizontal="center" vertical="top" wrapText="1"/>
    </xf>
    <xf numFmtId="3" fontId="3" fillId="3" borderId="10" xfId="0" applyNumberFormat="1" applyFont="1" applyFill="1" applyBorder="1" applyAlignment="1">
      <alignment horizontal="center" vertical="top" wrapText="1"/>
    </xf>
    <xf numFmtId="3" fontId="3" fillId="3" borderId="35" xfId="0" applyNumberFormat="1" applyFont="1" applyFill="1" applyBorder="1" applyAlignment="1">
      <alignment horizontal="center" vertical="top" wrapText="1"/>
    </xf>
    <xf numFmtId="164" fontId="3" fillId="3" borderId="11" xfId="0" applyNumberFormat="1" applyFont="1" applyFill="1" applyBorder="1" applyAlignment="1">
      <alignment horizontal="center" vertical="top" wrapText="1"/>
    </xf>
    <xf numFmtId="3" fontId="28" fillId="0" borderId="49" xfId="0" applyNumberFormat="1" applyFont="1" applyFill="1" applyBorder="1" applyAlignment="1">
      <alignment horizontal="center" vertical="top"/>
    </xf>
    <xf numFmtId="49" fontId="10" fillId="2" borderId="10" xfId="0" applyNumberFormat="1" applyFont="1" applyFill="1" applyBorder="1" applyAlignment="1">
      <alignment horizontal="center" vertical="top"/>
    </xf>
    <xf numFmtId="3" fontId="3" fillId="3" borderId="10" xfId="0" applyNumberFormat="1" applyFont="1" applyFill="1" applyBorder="1" applyAlignment="1">
      <alignment horizontal="center" vertical="center" wrapText="1"/>
    </xf>
    <xf numFmtId="164" fontId="28" fillId="3" borderId="49" xfId="0" applyNumberFormat="1" applyFont="1" applyFill="1" applyBorder="1" applyAlignment="1">
      <alignment horizontal="center" vertical="top"/>
    </xf>
    <xf numFmtId="164" fontId="3" fillId="0" borderId="12" xfId="0" applyNumberFormat="1" applyFont="1" applyBorder="1" applyAlignment="1">
      <alignment horizontal="center" vertical="top"/>
    </xf>
    <xf numFmtId="3" fontId="3" fillId="0" borderId="12" xfId="0" applyNumberFormat="1" applyFont="1" applyBorder="1" applyAlignment="1">
      <alignment horizontal="center" vertical="top"/>
    </xf>
    <xf numFmtId="3" fontId="3" fillId="0" borderId="49" xfId="0" applyNumberFormat="1" applyFont="1" applyBorder="1" applyAlignment="1">
      <alignment horizontal="center" vertical="top"/>
    </xf>
    <xf numFmtId="164" fontId="3" fillId="0" borderId="49" xfId="0" applyNumberFormat="1" applyFont="1" applyBorder="1" applyAlignment="1">
      <alignment horizontal="center" vertical="top"/>
    </xf>
    <xf numFmtId="164" fontId="3" fillId="3" borderId="10" xfId="0" applyNumberFormat="1" applyFont="1" applyFill="1" applyBorder="1" applyAlignment="1">
      <alignment horizontal="center" vertical="top"/>
    </xf>
    <xf numFmtId="164" fontId="10" fillId="3" borderId="9" xfId="0" applyNumberFormat="1" applyFont="1" applyFill="1" applyBorder="1" applyAlignment="1">
      <alignment horizontal="center" vertical="top"/>
    </xf>
    <xf numFmtId="164" fontId="10" fillId="3" borderId="42" xfId="0" applyNumberFormat="1" applyFont="1" applyFill="1" applyBorder="1" applyAlignment="1">
      <alignment horizontal="center" vertical="top"/>
    </xf>
    <xf numFmtId="164" fontId="28" fillId="3" borderId="66" xfId="0" applyNumberFormat="1" applyFont="1" applyFill="1" applyBorder="1" applyAlignment="1">
      <alignment vertical="top"/>
    </xf>
    <xf numFmtId="164" fontId="28" fillId="0" borderId="38" xfId="0" applyNumberFormat="1" applyFont="1" applyFill="1" applyBorder="1" applyAlignment="1">
      <alignment vertical="top"/>
    </xf>
    <xf numFmtId="164" fontId="29" fillId="0" borderId="39" xfId="0" applyNumberFormat="1" applyFont="1" applyFill="1" applyBorder="1" applyAlignment="1">
      <alignment vertical="top" wrapText="1"/>
    </xf>
    <xf numFmtId="3" fontId="28" fillId="0" borderId="46" xfId="0" applyNumberFormat="1" applyFont="1" applyFill="1" applyBorder="1" applyAlignment="1">
      <alignment horizontal="center" vertical="top"/>
    </xf>
    <xf numFmtId="164" fontId="28" fillId="0" borderId="34" xfId="0" applyNumberFormat="1" applyFont="1" applyFill="1" applyBorder="1" applyAlignment="1">
      <alignment vertical="top"/>
    </xf>
    <xf numFmtId="164" fontId="29" fillId="0" borderId="67" xfId="0" applyNumberFormat="1" applyFont="1" applyFill="1" applyBorder="1" applyAlignment="1">
      <alignment vertical="top" wrapText="1"/>
    </xf>
    <xf numFmtId="3" fontId="3" fillId="3" borderId="10" xfId="0" applyNumberFormat="1" applyFont="1" applyFill="1" applyBorder="1" applyAlignment="1">
      <alignment horizontal="left" vertical="top" wrapText="1"/>
    </xf>
    <xf numFmtId="3" fontId="3" fillId="3" borderId="16" xfId="0" applyNumberFormat="1" applyFont="1" applyFill="1" applyBorder="1" applyAlignment="1">
      <alignment horizontal="center" vertical="top" wrapText="1"/>
    </xf>
    <xf numFmtId="3" fontId="3" fillId="3" borderId="10" xfId="0" applyNumberFormat="1" applyFont="1" applyFill="1" applyBorder="1" applyAlignment="1">
      <alignment horizontal="center" vertical="top" wrapText="1"/>
    </xf>
    <xf numFmtId="3" fontId="3" fillId="3" borderId="39" xfId="0" applyNumberFormat="1" applyFont="1" applyFill="1" applyBorder="1" applyAlignment="1">
      <alignment horizontal="center" vertical="top" wrapText="1"/>
    </xf>
    <xf numFmtId="3" fontId="10" fillId="3" borderId="38" xfId="0" applyNumberFormat="1" applyFont="1" applyFill="1" applyBorder="1" applyAlignment="1">
      <alignment horizontal="center" vertical="top" wrapText="1"/>
    </xf>
    <xf numFmtId="49" fontId="3" fillId="3" borderId="16" xfId="0" applyNumberFormat="1" applyFont="1" applyFill="1" applyBorder="1" applyAlignment="1">
      <alignment horizontal="center" vertical="top"/>
    </xf>
    <xf numFmtId="49" fontId="3" fillId="3" borderId="38" xfId="0" applyNumberFormat="1" applyFont="1" applyFill="1" applyBorder="1" applyAlignment="1">
      <alignment horizontal="center" vertical="top"/>
    </xf>
    <xf numFmtId="49" fontId="10" fillId="2" borderId="10" xfId="0" applyNumberFormat="1" applyFont="1" applyFill="1" applyBorder="1" applyAlignment="1">
      <alignment horizontal="center" vertical="top"/>
    </xf>
    <xf numFmtId="3" fontId="3" fillId="3" borderId="11" xfId="0" applyNumberFormat="1" applyFont="1" applyFill="1" applyBorder="1" applyAlignment="1">
      <alignment horizontal="center" vertical="top" wrapText="1"/>
    </xf>
    <xf numFmtId="49" fontId="3" fillId="3" borderId="10" xfId="0" applyNumberFormat="1" applyFont="1" applyFill="1" applyBorder="1" applyAlignment="1">
      <alignment horizontal="center" vertical="top"/>
    </xf>
    <xf numFmtId="3" fontId="10" fillId="3" borderId="10" xfId="0" applyNumberFormat="1" applyFont="1" applyFill="1" applyBorder="1" applyAlignment="1">
      <alignment horizontal="center" vertical="top" wrapText="1"/>
    </xf>
    <xf numFmtId="3" fontId="10" fillId="3" borderId="38" xfId="0" applyNumberFormat="1" applyFont="1" applyFill="1" applyBorder="1" applyAlignment="1">
      <alignment horizontal="center" vertical="top" wrapText="1"/>
    </xf>
    <xf numFmtId="49" fontId="3" fillId="3" borderId="38" xfId="0" applyNumberFormat="1" applyFont="1" applyFill="1" applyBorder="1" applyAlignment="1">
      <alignment horizontal="center" vertical="top"/>
    </xf>
    <xf numFmtId="49" fontId="10" fillId="2" borderId="10" xfId="0" applyNumberFormat="1" applyFont="1" applyFill="1" applyBorder="1" applyAlignment="1">
      <alignment horizontal="center" vertical="top"/>
    </xf>
    <xf numFmtId="3" fontId="9" fillId="3" borderId="31" xfId="0" applyNumberFormat="1" applyFont="1" applyFill="1" applyBorder="1" applyAlignment="1">
      <alignment horizontal="center" vertical="top"/>
    </xf>
    <xf numFmtId="49" fontId="3" fillId="3" borderId="10" xfId="0" applyNumberFormat="1" applyFont="1" applyFill="1" applyBorder="1" applyAlignment="1">
      <alignment horizontal="center" vertical="top"/>
    </xf>
    <xf numFmtId="3" fontId="9" fillId="3" borderId="44" xfId="0" applyNumberFormat="1" applyFont="1" applyFill="1" applyBorder="1" applyAlignment="1">
      <alignment horizontal="center" vertical="center" textRotation="90" wrapText="1"/>
    </xf>
    <xf numFmtId="164" fontId="3" fillId="3" borderId="64" xfId="0" applyNumberFormat="1" applyFont="1" applyFill="1" applyBorder="1" applyAlignment="1">
      <alignment horizontal="center" vertical="top" wrapText="1"/>
    </xf>
    <xf numFmtId="164" fontId="9" fillId="3" borderId="41" xfId="1" applyNumberFormat="1" applyFont="1" applyFill="1" applyBorder="1" applyAlignment="1">
      <alignment vertical="top" wrapText="1"/>
    </xf>
    <xf numFmtId="164" fontId="9" fillId="3" borderId="43" xfId="1" applyNumberFormat="1" applyFont="1" applyFill="1" applyBorder="1" applyAlignment="1">
      <alignment vertical="top" wrapText="1"/>
    </xf>
    <xf numFmtId="164" fontId="9" fillId="3" borderId="37" xfId="1" applyNumberFormat="1" applyFont="1" applyFill="1" applyBorder="1" applyAlignment="1">
      <alignment vertical="top" wrapText="1"/>
    </xf>
    <xf numFmtId="3" fontId="9" fillId="3" borderId="49" xfId="1" applyNumberFormat="1" applyFont="1" applyFill="1" applyBorder="1" applyAlignment="1">
      <alignment horizontal="center" vertical="top" wrapText="1"/>
    </xf>
    <xf numFmtId="3" fontId="9" fillId="3" borderId="66" xfId="1" applyNumberFormat="1" applyFont="1" applyFill="1" applyBorder="1" applyAlignment="1">
      <alignment horizontal="center" vertical="top" wrapText="1"/>
    </xf>
    <xf numFmtId="3" fontId="9" fillId="3" borderId="38" xfId="1" applyNumberFormat="1" applyFont="1" applyFill="1" applyBorder="1" applyAlignment="1">
      <alignment horizontal="center" vertical="top" wrapText="1"/>
    </xf>
    <xf numFmtId="3" fontId="9" fillId="3" borderId="62" xfId="1" applyNumberFormat="1" applyFont="1" applyFill="1" applyBorder="1" applyAlignment="1">
      <alignment horizontal="center" vertical="top" wrapText="1"/>
    </xf>
    <xf numFmtId="49" fontId="13" fillId="3" borderId="19" xfId="0" applyNumberFormat="1" applyFont="1" applyFill="1" applyBorder="1" applyAlignment="1">
      <alignment horizontal="center" vertical="top"/>
    </xf>
    <xf numFmtId="164" fontId="9" fillId="3" borderId="31" xfId="1" applyNumberFormat="1" applyFont="1" applyFill="1" applyBorder="1" applyAlignment="1">
      <alignment vertical="top" wrapText="1"/>
    </xf>
    <xf numFmtId="3" fontId="10" fillId="3" borderId="3" xfId="0" applyNumberFormat="1" applyFont="1" applyFill="1" applyBorder="1" applyAlignment="1">
      <alignment horizontal="left" vertical="top" wrapText="1"/>
    </xf>
    <xf numFmtId="3" fontId="10" fillId="3" borderId="10" xfId="0" applyNumberFormat="1" applyFont="1" applyFill="1" applyBorder="1" applyAlignment="1">
      <alignment horizontal="left" vertical="top" wrapText="1"/>
    </xf>
    <xf numFmtId="164" fontId="3" fillId="3" borderId="41" xfId="0" applyNumberFormat="1" applyFont="1" applyFill="1" applyBorder="1" applyAlignment="1">
      <alignment horizontal="left" vertical="top" wrapText="1"/>
    </xf>
    <xf numFmtId="3" fontId="3" fillId="3" borderId="41" xfId="0" applyNumberFormat="1" applyFont="1" applyFill="1" applyBorder="1" applyAlignment="1">
      <alignment horizontal="left" vertical="top" wrapText="1"/>
    </xf>
    <xf numFmtId="3" fontId="3" fillId="3" borderId="16" xfId="0" applyNumberFormat="1" applyFont="1" applyFill="1" applyBorder="1" applyAlignment="1">
      <alignment horizontal="left" vertical="top" wrapText="1"/>
    </xf>
    <xf numFmtId="3" fontId="3" fillId="3" borderId="10" xfId="0" applyNumberFormat="1" applyFont="1" applyFill="1" applyBorder="1" applyAlignment="1">
      <alignment horizontal="left" vertical="top" wrapText="1"/>
    </xf>
    <xf numFmtId="3" fontId="3" fillId="3" borderId="38" xfId="0" applyNumberFormat="1" applyFont="1" applyFill="1" applyBorder="1" applyAlignment="1">
      <alignment horizontal="left" vertical="top" wrapText="1"/>
    </xf>
    <xf numFmtId="1" fontId="3" fillId="3" borderId="64" xfId="0" applyNumberFormat="1" applyFont="1" applyFill="1" applyBorder="1" applyAlignment="1">
      <alignment horizontal="center" vertical="top" wrapText="1"/>
    </xf>
    <xf numFmtId="1" fontId="3" fillId="3" borderId="18" xfId="0" applyNumberFormat="1" applyFont="1" applyFill="1" applyBorder="1" applyAlignment="1">
      <alignment horizontal="center" vertical="top" wrapText="1"/>
    </xf>
    <xf numFmtId="1" fontId="3" fillId="3" borderId="16" xfId="0" applyNumberFormat="1" applyFont="1" applyFill="1" applyBorder="1" applyAlignment="1">
      <alignment horizontal="center" vertical="top" wrapText="1"/>
    </xf>
    <xf numFmtId="1" fontId="3" fillId="3" borderId="19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3" borderId="29" xfId="0" applyNumberFormat="1" applyFont="1" applyFill="1" applyBorder="1" applyAlignment="1">
      <alignment horizontal="left" vertical="top" wrapText="1"/>
    </xf>
    <xf numFmtId="0" fontId="3" fillId="3" borderId="49" xfId="0" applyFont="1" applyFill="1" applyBorder="1" applyAlignment="1">
      <alignment horizontal="left" vertical="top" wrapText="1"/>
    </xf>
    <xf numFmtId="49" fontId="10" fillId="11" borderId="9" xfId="0" applyNumberFormat="1" applyFont="1" applyFill="1" applyBorder="1" applyAlignment="1">
      <alignment horizontal="center" vertical="top"/>
    </xf>
    <xf numFmtId="3" fontId="12" fillId="3" borderId="10" xfId="0" applyNumberFormat="1" applyFont="1" applyFill="1" applyBorder="1" applyAlignment="1">
      <alignment horizontal="left" vertical="top" wrapText="1"/>
    </xf>
    <xf numFmtId="3" fontId="3" fillId="3" borderId="19" xfId="0" applyNumberFormat="1" applyFont="1" applyFill="1" applyBorder="1" applyAlignment="1">
      <alignment horizontal="left" vertical="top" wrapText="1"/>
    </xf>
    <xf numFmtId="164" fontId="25" fillId="3" borderId="11" xfId="0" applyNumberFormat="1" applyFont="1" applyFill="1" applyBorder="1" applyAlignment="1">
      <alignment horizontal="center" vertical="top"/>
    </xf>
    <xf numFmtId="164" fontId="25" fillId="3" borderId="9" xfId="0" applyNumberFormat="1" applyFont="1" applyFill="1" applyBorder="1" applyAlignment="1">
      <alignment horizontal="center" vertical="top"/>
    </xf>
    <xf numFmtId="164" fontId="25" fillId="3" borderId="10" xfId="0" applyNumberFormat="1" applyFont="1" applyFill="1" applyBorder="1" applyAlignment="1">
      <alignment horizontal="center" vertical="top"/>
    </xf>
    <xf numFmtId="3" fontId="3" fillId="3" borderId="3" xfId="0" applyNumberFormat="1" applyFont="1" applyFill="1" applyBorder="1" applyAlignment="1">
      <alignment horizontal="center" vertical="top" wrapText="1"/>
    </xf>
    <xf numFmtId="3" fontId="3" fillId="3" borderId="38" xfId="0" applyNumberFormat="1" applyFont="1" applyFill="1" applyBorder="1" applyAlignment="1">
      <alignment horizontal="center" vertical="top" wrapText="1"/>
    </xf>
    <xf numFmtId="3" fontId="3" fillId="3" borderId="4" xfId="0" applyNumberFormat="1" applyFont="1" applyFill="1" applyBorder="1" applyAlignment="1">
      <alignment horizontal="center" vertical="top" wrapText="1"/>
    </xf>
    <xf numFmtId="3" fontId="3" fillId="3" borderId="39" xfId="0" applyNumberFormat="1" applyFont="1" applyFill="1" applyBorder="1" applyAlignment="1">
      <alignment horizontal="center" vertical="top" wrapText="1"/>
    </xf>
    <xf numFmtId="3" fontId="9" fillId="3" borderId="10" xfId="0" applyNumberFormat="1" applyFont="1" applyFill="1" applyBorder="1" applyAlignment="1">
      <alignment horizontal="left" vertical="top" wrapText="1"/>
    </xf>
    <xf numFmtId="3" fontId="3" fillId="3" borderId="3" xfId="0" applyNumberFormat="1" applyFont="1" applyFill="1" applyBorder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25" fillId="3" borderId="12" xfId="0" applyNumberFormat="1" applyFont="1" applyFill="1" applyBorder="1" applyAlignment="1">
      <alignment horizontal="center" vertical="top"/>
    </xf>
    <xf numFmtId="3" fontId="3" fillId="3" borderId="66" xfId="0" applyNumberFormat="1" applyFont="1" applyFill="1" applyBorder="1" applyAlignment="1">
      <alignment horizontal="center" vertical="top" wrapText="1"/>
    </xf>
    <xf numFmtId="3" fontId="3" fillId="3" borderId="31" xfId="0" applyNumberFormat="1" applyFont="1" applyFill="1" applyBorder="1" applyAlignment="1">
      <alignment horizontal="left" vertical="top" wrapText="1"/>
    </xf>
    <xf numFmtId="3" fontId="3" fillId="3" borderId="0" xfId="0" applyNumberFormat="1" applyFont="1" applyFill="1" applyBorder="1" applyAlignment="1">
      <alignment horizontal="left" vertical="top" wrapText="1"/>
    </xf>
    <xf numFmtId="3" fontId="3" fillId="3" borderId="16" xfId="0" applyNumberFormat="1" applyFont="1" applyFill="1" applyBorder="1" applyAlignment="1">
      <alignment horizontal="center" vertical="top" wrapText="1"/>
    </xf>
    <xf numFmtId="3" fontId="3" fillId="3" borderId="10" xfId="0" applyNumberFormat="1" applyFont="1" applyFill="1" applyBorder="1" applyAlignment="1">
      <alignment horizontal="center" vertical="top" wrapText="1"/>
    </xf>
    <xf numFmtId="3" fontId="3" fillId="3" borderId="19" xfId="0" applyNumberFormat="1" applyFont="1" applyFill="1" applyBorder="1" applyAlignment="1">
      <alignment horizontal="center" vertical="top" wrapText="1"/>
    </xf>
    <xf numFmtId="164" fontId="25" fillId="3" borderId="9" xfId="0" applyNumberFormat="1" applyFont="1" applyFill="1" applyBorder="1" applyAlignment="1">
      <alignment horizontal="center" vertical="top" wrapText="1"/>
    </xf>
    <xf numFmtId="164" fontId="25" fillId="3" borderId="66" xfId="0" applyNumberFormat="1" applyFont="1" applyFill="1" applyBorder="1" applyAlignment="1">
      <alignment horizontal="center" vertical="top" wrapText="1"/>
    </xf>
    <xf numFmtId="164" fontId="25" fillId="3" borderId="10" xfId="0" applyNumberFormat="1" applyFont="1" applyFill="1" applyBorder="1" applyAlignment="1">
      <alignment horizontal="center" vertical="top" wrapText="1"/>
    </xf>
    <xf numFmtId="164" fontId="25" fillId="3" borderId="11" xfId="0" applyNumberFormat="1" applyFont="1" applyFill="1" applyBorder="1" applyAlignment="1">
      <alignment horizontal="center" vertical="top" wrapText="1"/>
    </xf>
    <xf numFmtId="1" fontId="3" fillId="3" borderId="9" xfId="0" applyNumberFormat="1" applyFont="1" applyFill="1" applyBorder="1" applyAlignment="1">
      <alignment horizontal="center" vertical="top" wrapText="1"/>
    </xf>
    <xf numFmtId="1" fontId="3" fillId="3" borderId="10" xfId="0" applyNumberFormat="1" applyFont="1" applyFill="1" applyBorder="1" applyAlignment="1">
      <alignment horizontal="center" vertical="top" wrapText="1"/>
    </xf>
    <xf numFmtId="1" fontId="3" fillId="3" borderId="58" xfId="0" applyNumberFormat="1" applyFont="1" applyFill="1" applyBorder="1" applyAlignment="1">
      <alignment horizontal="center" vertical="top" wrapText="1"/>
    </xf>
    <xf numFmtId="3" fontId="10" fillId="3" borderId="10" xfId="0" applyNumberFormat="1" applyFont="1" applyFill="1" applyBorder="1" applyAlignment="1">
      <alignment horizontal="center" vertical="top" wrapText="1"/>
    </xf>
    <xf numFmtId="3" fontId="10" fillId="3" borderId="38" xfId="0" applyNumberFormat="1" applyFont="1" applyFill="1" applyBorder="1" applyAlignment="1">
      <alignment horizontal="center" vertical="top" wrapText="1"/>
    </xf>
    <xf numFmtId="0" fontId="3" fillId="3" borderId="41" xfId="0" applyFont="1" applyFill="1" applyBorder="1" applyAlignment="1">
      <alignment horizontal="left" vertical="top" wrapText="1"/>
    </xf>
    <xf numFmtId="3" fontId="10" fillId="3" borderId="30" xfId="0" applyNumberFormat="1" applyFont="1" applyFill="1" applyBorder="1" applyAlignment="1">
      <alignment horizontal="center" vertical="top" wrapText="1"/>
    </xf>
    <xf numFmtId="164" fontId="3" fillId="3" borderId="38" xfId="0" applyNumberFormat="1" applyFont="1" applyFill="1" applyBorder="1" applyAlignment="1">
      <alignment horizontal="center" vertical="top" wrapText="1"/>
    </xf>
    <xf numFmtId="164" fontId="3" fillId="3" borderId="39" xfId="0" applyNumberFormat="1" applyFont="1" applyFill="1" applyBorder="1" applyAlignment="1">
      <alignment horizontal="center" vertical="top" wrapText="1"/>
    </xf>
    <xf numFmtId="3" fontId="9" fillId="3" borderId="44" xfId="0" applyNumberFormat="1" applyFont="1" applyFill="1" applyBorder="1" applyAlignment="1">
      <alignment horizontal="center" vertical="center" textRotation="90" wrapText="1"/>
    </xf>
    <xf numFmtId="164" fontId="3" fillId="3" borderId="9" xfId="0" applyNumberFormat="1" applyFont="1" applyFill="1" applyBorder="1" applyAlignment="1">
      <alignment horizontal="center" vertical="top" wrapText="1"/>
    </xf>
    <xf numFmtId="164" fontId="3" fillId="3" borderId="10" xfId="0" applyNumberFormat="1" applyFont="1" applyFill="1" applyBorder="1" applyAlignment="1">
      <alignment horizontal="center" vertical="top" wrapText="1"/>
    </xf>
    <xf numFmtId="164" fontId="3" fillId="3" borderId="11" xfId="0" applyNumberFormat="1" applyFont="1" applyFill="1" applyBorder="1" applyAlignment="1">
      <alignment horizontal="center" vertical="top" wrapText="1"/>
    </xf>
    <xf numFmtId="3" fontId="33" fillId="3" borderId="16" xfId="0" applyNumberFormat="1" applyFont="1" applyFill="1" applyBorder="1" applyAlignment="1">
      <alignment horizontal="left" vertical="top" wrapText="1"/>
    </xf>
    <xf numFmtId="3" fontId="30" fillId="0" borderId="16" xfId="0" applyNumberFormat="1" applyFont="1" applyFill="1" applyBorder="1" applyAlignment="1">
      <alignment horizontal="center" vertical="top" wrapText="1"/>
    </xf>
    <xf numFmtId="3" fontId="3" fillId="3" borderId="17" xfId="0" applyNumberFormat="1" applyFont="1" applyFill="1" applyBorder="1" applyAlignment="1">
      <alignment horizontal="center" vertical="top" wrapText="1"/>
    </xf>
    <xf numFmtId="3" fontId="28" fillId="0" borderId="49" xfId="0" applyNumberFormat="1" applyFont="1" applyFill="1" applyBorder="1" applyAlignment="1">
      <alignment horizontal="left" vertical="top" wrapText="1"/>
    </xf>
    <xf numFmtId="1" fontId="3" fillId="0" borderId="38" xfId="0" applyNumberFormat="1" applyFont="1" applyFill="1" applyBorder="1" applyAlignment="1">
      <alignment horizontal="center" vertical="top" wrapText="1"/>
    </xf>
    <xf numFmtId="1" fontId="3" fillId="0" borderId="39" xfId="0" applyNumberFormat="1" applyFont="1" applyFill="1" applyBorder="1" applyAlignment="1">
      <alignment horizontal="center" vertical="top" wrapText="1"/>
    </xf>
    <xf numFmtId="0" fontId="3" fillId="0" borderId="49" xfId="0" applyFont="1" applyFill="1" applyBorder="1" applyAlignment="1">
      <alignment horizontal="center" vertical="top" wrapText="1"/>
    </xf>
    <xf numFmtId="1" fontId="3" fillId="0" borderId="66" xfId="0" applyNumberFormat="1" applyFont="1" applyFill="1" applyBorder="1" applyAlignment="1">
      <alignment horizontal="center" vertical="top" wrapText="1"/>
    </xf>
    <xf numFmtId="1" fontId="9" fillId="3" borderId="16" xfId="0" applyNumberFormat="1" applyFont="1" applyFill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top"/>
    </xf>
    <xf numFmtId="3" fontId="3" fillId="3" borderId="20" xfId="0" applyNumberFormat="1" applyFont="1" applyFill="1" applyBorder="1" applyAlignment="1">
      <alignment horizontal="center" vertical="top" wrapText="1"/>
    </xf>
    <xf numFmtId="1" fontId="9" fillId="3" borderId="64" xfId="0" applyNumberFormat="1" applyFont="1" applyFill="1" applyBorder="1" applyAlignment="1">
      <alignment horizontal="center" vertical="top" wrapText="1"/>
    </xf>
    <xf numFmtId="164" fontId="3" fillId="3" borderId="10" xfId="0" applyNumberFormat="1" applyFont="1" applyFill="1" applyBorder="1" applyAlignment="1">
      <alignment horizontal="center" vertical="top"/>
    </xf>
    <xf numFmtId="3" fontId="3" fillId="0" borderId="66" xfId="0" applyNumberFormat="1" applyFont="1" applyFill="1" applyBorder="1" applyAlignment="1">
      <alignment horizontal="center" vertical="top" wrapText="1"/>
    </xf>
    <xf numFmtId="3" fontId="3" fillId="3" borderId="64" xfId="0" applyNumberFormat="1" applyFont="1" applyFill="1" applyBorder="1" applyAlignment="1">
      <alignment horizontal="center" vertical="top" wrapText="1"/>
    </xf>
    <xf numFmtId="3" fontId="3" fillId="3" borderId="18" xfId="0" applyNumberFormat="1" applyFont="1" applyFill="1" applyBorder="1" applyAlignment="1">
      <alignment horizontal="center" vertical="top" wrapText="1"/>
    </xf>
    <xf numFmtId="3" fontId="3" fillId="0" borderId="18" xfId="1" applyNumberFormat="1" applyFont="1" applyFill="1" applyBorder="1" applyAlignment="1">
      <alignment horizontal="center" vertical="top" wrapText="1"/>
    </xf>
    <xf numFmtId="3" fontId="3" fillId="0" borderId="19" xfId="1" applyNumberFormat="1" applyFont="1" applyFill="1" applyBorder="1" applyAlignment="1">
      <alignment horizontal="center" vertical="top" wrapText="1"/>
    </xf>
    <xf numFmtId="3" fontId="3" fillId="3" borderId="10" xfId="0" applyNumberFormat="1" applyFont="1" applyFill="1" applyBorder="1" applyAlignment="1">
      <alignment horizontal="left" vertical="top" wrapText="1"/>
    </xf>
    <xf numFmtId="164" fontId="25" fillId="3" borderId="9" xfId="0" applyNumberFormat="1" applyFont="1" applyFill="1" applyBorder="1" applyAlignment="1">
      <alignment horizontal="center" vertical="top" wrapText="1"/>
    </xf>
    <xf numFmtId="164" fontId="25" fillId="3" borderId="10" xfId="0" applyNumberFormat="1" applyFont="1" applyFill="1" applyBorder="1" applyAlignment="1">
      <alignment horizontal="center" vertical="top" wrapText="1"/>
    </xf>
    <xf numFmtId="164" fontId="25" fillId="3" borderId="11" xfId="0" applyNumberFormat="1" applyFont="1" applyFill="1" applyBorder="1" applyAlignment="1">
      <alignment horizontal="center" vertical="top" wrapText="1"/>
    </xf>
    <xf numFmtId="164" fontId="25" fillId="3" borderId="9" xfId="0" applyNumberFormat="1" applyFont="1" applyFill="1" applyBorder="1" applyAlignment="1">
      <alignment horizontal="center" vertical="top"/>
    </xf>
    <xf numFmtId="164" fontId="25" fillId="3" borderId="10" xfId="0" applyNumberFormat="1" applyFont="1" applyFill="1" applyBorder="1" applyAlignment="1">
      <alignment horizontal="center" vertical="top"/>
    </xf>
    <xf numFmtId="164" fontId="25" fillId="3" borderId="11" xfId="0" applyNumberFormat="1" applyFont="1" applyFill="1" applyBorder="1" applyAlignment="1">
      <alignment horizontal="center" vertical="top"/>
    </xf>
    <xf numFmtId="3" fontId="10" fillId="3" borderId="10" xfId="0" applyNumberFormat="1" applyFont="1" applyFill="1" applyBorder="1" applyAlignment="1">
      <alignment horizontal="left" vertical="top" wrapText="1"/>
    </xf>
    <xf numFmtId="49" fontId="10" fillId="2" borderId="10" xfId="0" applyNumberFormat="1" applyFont="1" applyFill="1" applyBorder="1" applyAlignment="1">
      <alignment horizontal="center" vertical="top"/>
    </xf>
    <xf numFmtId="164" fontId="3" fillId="3" borderId="10" xfId="0" applyNumberFormat="1" applyFont="1" applyFill="1" applyBorder="1" applyAlignment="1">
      <alignment horizontal="center" vertical="top"/>
    </xf>
    <xf numFmtId="164" fontId="3" fillId="3" borderId="10" xfId="0" applyNumberFormat="1" applyFont="1" applyFill="1" applyBorder="1" applyAlignment="1">
      <alignment horizontal="center" vertical="top" wrapText="1"/>
    </xf>
    <xf numFmtId="164" fontId="3" fillId="3" borderId="64" xfId="0" applyNumberFormat="1" applyFont="1" applyFill="1" applyBorder="1" applyAlignment="1">
      <alignment horizontal="center" vertical="top" wrapText="1"/>
    </xf>
    <xf numFmtId="164" fontId="3" fillId="3" borderId="17" xfId="0" applyNumberFormat="1" applyFont="1" applyFill="1" applyBorder="1" applyAlignment="1">
      <alignment horizontal="center" vertical="top" wrapText="1"/>
    </xf>
    <xf numFmtId="3" fontId="3" fillId="3" borderId="13" xfId="0" applyNumberFormat="1" applyFont="1" applyFill="1" applyBorder="1" applyAlignment="1">
      <alignment horizontal="center" vertical="top"/>
    </xf>
    <xf numFmtId="3" fontId="3" fillId="3" borderId="29" xfId="1" applyNumberFormat="1" applyFont="1" applyFill="1" applyBorder="1" applyAlignment="1">
      <alignment horizontal="center" vertical="top" wrapText="1"/>
    </xf>
    <xf numFmtId="164" fontId="3" fillId="3" borderId="51" xfId="0" applyNumberFormat="1" applyFont="1" applyFill="1" applyBorder="1" applyAlignment="1">
      <alignment horizontal="center" vertical="top"/>
    </xf>
    <xf numFmtId="3" fontId="3" fillId="3" borderId="41" xfId="1" applyNumberFormat="1" applyFont="1" applyFill="1" applyBorder="1" applyAlignment="1">
      <alignment horizontal="center" vertical="top" wrapText="1"/>
    </xf>
    <xf numFmtId="3" fontId="3" fillId="3" borderId="32" xfId="1" applyNumberFormat="1" applyFont="1" applyFill="1" applyBorder="1" applyAlignment="1">
      <alignment horizontal="center" vertical="top" wrapText="1"/>
    </xf>
    <xf numFmtId="164" fontId="25" fillId="3" borderId="12" xfId="0" applyNumberFormat="1" applyFont="1" applyFill="1" applyBorder="1" applyAlignment="1">
      <alignment horizontal="center" vertical="top" wrapText="1"/>
    </xf>
    <xf numFmtId="164" fontId="3" fillId="0" borderId="29" xfId="0" applyNumberFormat="1" applyFont="1" applyFill="1" applyBorder="1" applyAlignment="1">
      <alignment horizontal="center" vertical="top" wrapText="1"/>
    </xf>
    <xf numFmtId="3" fontId="25" fillId="3" borderId="31" xfId="1" applyNumberFormat="1" applyFont="1" applyFill="1" applyBorder="1" applyAlignment="1">
      <alignment horizontal="center" vertical="top" wrapText="1"/>
    </xf>
    <xf numFmtId="164" fontId="25" fillId="0" borderId="10" xfId="0" applyNumberFormat="1" applyFont="1" applyFill="1" applyBorder="1" applyAlignment="1">
      <alignment horizontal="center" vertical="top"/>
    </xf>
    <xf numFmtId="164" fontId="25" fillId="0" borderId="11" xfId="0" applyNumberFormat="1" applyFont="1" applyFill="1" applyBorder="1" applyAlignment="1">
      <alignment horizontal="center" vertical="top"/>
    </xf>
    <xf numFmtId="164" fontId="38" fillId="3" borderId="42" xfId="0" applyNumberFormat="1" applyFont="1" applyFill="1" applyBorder="1" applyAlignment="1">
      <alignment horizontal="center" vertical="top" wrapText="1"/>
    </xf>
    <xf numFmtId="3" fontId="25" fillId="0" borderId="31" xfId="0" applyNumberFormat="1" applyFont="1" applyBorder="1" applyAlignment="1">
      <alignment horizontal="center" vertical="top"/>
    </xf>
    <xf numFmtId="164" fontId="25" fillId="3" borderId="31" xfId="1" applyNumberFormat="1" applyFont="1" applyFill="1" applyBorder="1" applyAlignment="1">
      <alignment horizontal="center" vertical="top" wrapText="1"/>
    </xf>
    <xf numFmtId="3" fontId="25" fillId="0" borderId="49" xfId="0" applyNumberFormat="1" applyFont="1" applyFill="1" applyBorder="1" applyAlignment="1">
      <alignment horizontal="center" vertical="top"/>
    </xf>
    <xf numFmtId="164" fontId="38" fillId="0" borderId="11" xfId="0" applyNumberFormat="1" applyFont="1" applyFill="1" applyBorder="1" applyAlignment="1">
      <alignment vertical="top" wrapText="1"/>
    </xf>
    <xf numFmtId="164" fontId="25" fillId="0" borderId="10" xfId="0" applyNumberFormat="1" applyFont="1" applyFill="1" applyBorder="1" applyAlignment="1">
      <alignment vertical="top"/>
    </xf>
    <xf numFmtId="164" fontId="25" fillId="3" borderId="9" xfId="0" applyNumberFormat="1" applyFont="1" applyFill="1" applyBorder="1" applyAlignment="1">
      <alignment vertical="top"/>
    </xf>
    <xf numFmtId="164" fontId="25" fillId="0" borderId="11" xfId="0" applyNumberFormat="1" applyFont="1" applyBorder="1" applyAlignment="1">
      <alignment horizontal="center" vertical="top"/>
    </xf>
    <xf numFmtId="164" fontId="25" fillId="0" borderId="39" xfId="0" applyNumberFormat="1" applyFont="1" applyFill="1" applyBorder="1" applyAlignment="1">
      <alignment horizontal="center" vertical="top" wrapText="1"/>
    </xf>
    <xf numFmtId="164" fontId="25" fillId="0" borderId="9" xfId="0" applyNumberFormat="1" applyFont="1" applyFill="1" applyBorder="1" applyAlignment="1">
      <alignment horizontal="center" vertical="top"/>
    </xf>
    <xf numFmtId="164" fontId="25" fillId="0" borderId="11" xfId="0" applyNumberFormat="1" applyFont="1" applyFill="1" applyBorder="1" applyAlignment="1">
      <alignment horizontal="center" vertical="top" wrapText="1"/>
    </xf>
    <xf numFmtId="164" fontId="39" fillId="3" borderId="42" xfId="10" applyNumberFormat="1" applyFont="1" applyFill="1" applyBorder="1" applyAlignment="1">
      <alignment horizontal="center" vertical="top" wrapText="1"/>
    </xf>
    <xf numFmtId="3" fontId="40" fillId="3" borderId="31" xfId="0" applyNumberFormat="1" applyFont="1" applyFill="1" applyBorder="1" applyAlignment="1">
      <alignment horizontal="center" vertical="top"/>
    </xf>
    <xf numFmtId="164" fontId="25" fillId="0" borderId="38" xfId="0" applyNumberFormat="1" applyFont="1" applyFill="1" applyBorder="1" applyAlignment="1">
      <alignment horizontal="center" vertical="top" wrapText="1"/>
    </xf>
    <xf numFmtId="3" fontId="3" fillId="3" borderId="31" xfId="0" applyNumberFormat="1" applyFont="1" applyFill="1" applyBorder="1" applyAlignment="1">
      <alignment horizontal="center" vertical="top" wrapText="1"/>
    </xf>
    <xf numFmtId="3" fontId="3" fillId="3" borderId="9" xfId="0" applyNumberFormat="1" applyFont="1" applyFill="1" applyBorder="1" applyAlignment="1">
      <alignment horizontal="left" vertical="top" wrapText="1"/>
    </xf>
    <xf numFmtId="3" fontId="3" fillId="3" borderId="42" xfId="0" applyNumberFormat="1" applyFont="1" applyFill="1" applyBorder="1" applyAlignment="1">
      <alignment horizontal="left" vertical="top" wrapText="1"/>
    </xf>
    <xf numFmtId="164" fontId="25" fillId="0" borderId="39" xfId="0" applyNumberFormat="1" applyFont="1" applyFill="1" applyBorder="1" applyAlignment="1">
      <alignment horizontal="center" vertical="top"/>
    </xf>
    <xf numFmtId="164" fontId="25" fillId="0" borderId="38" xfId="0" applyNumberFormat="1" applyFont="1" applyFill="1" applyBorder="1" applyAlignment="1">
      <alignment horizontal="center" vertical="top"/>
    </xf>
    <xf numFmtId="164" fontId="25" fillId="0" borderId="10" xfId="0" applyNumberFormat="1" applyFont="1" applyFill="1" applyBorder="1" applyAlignment="1">
      <alignment horizontal="center" vertical="top" wrapText="1"/>
    </xf>
    <xf numFmtId="3" fontId="25" fillId="3" borderId="12" xfId="0" applyNumberFormat="1" applyFont="1" applyFill="1" applyBorder="1" applyAlignment="1">
      <alignment horizontal="center" vertical="top" wrapText="1"/>
    </xf>
    <xf numFmtId="3" fontId="25" fillId="0" borderId="37" xfId="0" applyNumberFormat="1" applyFont="1" applyFill="1" applyBorder="1" applyAlignment="1">
      <alignment horizontal="center" vertical="top" wrapText="1"/>
    </xf>
    <xf numFmtId="3" fontId="25" fillId="0" borderId="12" xfId="0" applyNumberFormat="1" applyFont="1" applyFill="1" applyBorder="1" applyAlignment="1">
      <alignment horizontal="center" vertical="top" wrapText="1"/>
    </xf>
    <xf numFmtId="164" fontId="25" fillId="0" borderId="66" xfId="0" applyNumberFormat="1" applyFont="1" applyFill="1" applyBorder="1" applyAlignment="1">
      <alignment horizontal="center" vertical="top"/>
    </xf>
    <xf numFmtId="164" fontId="25" fillId="0" borderId="31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 wrapText="1"/>
    </xf>
    <xf numFmtId="3" fontId="3" fillId="3" borderId="31" xfId="0" applyNumberFormat="1" applyFont="1" applyFill="1" applyBorder="1" applyAlignment="1">
      <alignment horizontal="left" vertical="top"/>
    </xf>
    <xf numFmtId="3" fontId="3" fillId="3" borderId="9" xfId="0" applyNumberFormat="1" applyFont="1" applyFill="1" applyBorder="1" applyAlignment="1">
      <alignment horizontal="left" vertical="top"/>
    </xf>
    <xf numFmtId="3" fontId="3" fillId="3" borderId="10" xfId="0" applyNumberFormat="1" applyFont="1" applyFill="1" applyBorder="1" applyAlignment="1">
      <alignment horizontal="left" vertical="top"/>
    </xf>
    <xf numFmtId="3" fontId="3" fillId="3" borderId="42" xfId="0" applyNumberFormat="1" applyFont="1" applyFill="1" applyBorder="1" applyAlignment="1">
      <alignment horizontal="left" vertical="top"/>
    </xf>
    <xf numFmtId="164" fontId="25" fillId="3" borderId="66" xfId="0" applyNumberFormat="1" applyFont="1" applyFill="1" applyBorder="1" applyAlignment="1">
      <alignment horizontal="center" vertical="top"/>
    </xf>
    <xf numFmtId="164" fontId="25" fillId="3" borderId="39" xfId="0" applyNumberFormat="1" applyFont="1" applyFill="1" applyBorder="1" applyAlignment="1">
      <alignment horizontal="center" vertical="top"/>
    </xf>
    <xf numFmtId="164" fontId="41" fillId="3" borderId="10" xfId="0" applyNumberFormat="1" applyFont="1" applyFill="1" applyBorder="1" applyAlignment="1">
      <alignment horizontal="center" vertical="top"/>
    </xf>
    <xf numFmtId="164" fontId="25" fillId="3" borderId="38" xfId="0" applyNumberFormat="1" applyFont="1" applyFill="1" applyBorder="1" applyAlignment="1">
      <alignment horizontal="center" vertical="top"/>
    </xf>
    <xf numFmtId="164" fontId="41" fillId="3" borderId="10" xfId="0" applyNumberFormat="1" applyFont="1" applyFill="1" applyBorder="1" applyAlignment="1">
      <alignment horizontal="right" vertical="top"/>
    </xf>
    <xf numFmtId="164" fontId="41" fillId="3" borderId="11" xfId="0" applyNumberFormat="1" applyFont="1" applyFill="1" applyBorder="1" applyAlignment="1">
      <alignment horizontal="center" vertical="top"/>
    </xf>
    <xf numFmtId="164" fontId="41" fillId="3" borderId="9" xfId="0" applyNumberFormat="1" applyFont="1" applyFill="1" applyBorder="1" applyAlignment="1">
      <alignment horizontal="center" vertical="top"/>
    </xf>
    <xf numFmtId="164" fontId="25" fillId="3" borderId="49" xfId="0" applyNumberFormat="1" applyFont="1" applyFill="1" applyBorder="1" applyAlignment="1">
      <alignment horizontal="center" vertical="top"/>
    </xf>
    <xf numFmtId="165" fontId="9" fillId="3" borderId="0" xfId="0" applyNumberFormat="1" applyFont="1" applyFill="1" applyBorder="1" applyAlignment="1">
      <alignment horizontal="center" vertical="top"/>
    </xf>
    <xf numFmtId="3" fontId="9" fillId="5" borderId="31" xfId="0" applyNumberFormat="1" applyFont="1" applyFill="1" applyBorder="1" applyAlignment="1">
      <alignment vertical="top" wrapText="1"/>
    </xf>
    <xf numFmtId="1" fontId="9" fillId="5" borderId="9" xfId="0" applyNumberFormat="1" applyFont="1" applyFill="1" applyBorder="1" applyAlignment="1">
      <alignment horizontal="center" vertical="top" wrapText="1"/>
    </xf>
    <xf numFmtId="1" fontId="9" fillId="5" borderId="10" xfId="0" applyNumberFormat="1" applyFont="1" applyFill="1" applyBorder="1" applyAlignment="1">
      <alignment horizontal="center" vertical="top" wrapText="1"/>
    </xf>
    <xf numFmtId="1" fontId="9" fillId="5" borderId="42" xfId="0" applyNumberFormat="1" applyFont="1" applyFill="1" applyBorder="1" applyAlignment="1">
      <alignment horizontal="center" vertical="top" wrapText="1"/>
    </xf>
    <xf numFmtId="165" fontId="9" fillId="3" borderId="8" xfId="0" applyNumberFormat="1" applyFont="1" applyFill="1" applyBorder="1" applyAlignment="1">
      <alignment horizontal="center" vertical="top"/>
    </xf>
    <xf numFmtId="3" fontId="9" fillId="3" borderId="3" xfId="0" applyNumberFormat="1" applyFont="1" applyFill="1" applyBorder="1" applyAlignment="1">
      <alignment vertical="center" textRotation="90" wrapText="1"/>
    </xf>
    <xf numFmtId="165" fontId="9" fillId="0" borderId="6" xfId="0" applyNumberFormat="1" applyFont="1" applyBorder="1" applyAlignment="1">
      <alignment horizontal="center" vertical="top"/>
    </xf>
    <xf numFmtId="165" fontId="9" fillId="3" borderId="6" xfId="0" applyNumberFormat="1" applyFont="1" applyFill="1" applyBorder="1" applyAlignment="1">
      <alignment horizontal="center" vertical="top"/>
    </xf>
    <xf numFmtId="165" fontId="9" fillId="3" borderId="61" xfId="0" applyNumberFormat="1" applyFont="1" applyFill="1" applyBorder="1" applyAlignment="1">
      <alignment horizontal="center" vertical="top"/>
    </xf>
    <xf numFmtId="165" fontId="9" fillId="3" borderId="31" xfId="0" applyNumberFormat="1" applyFont="1" applyFill="1" applyBorder="1" applyAlignment="1">
      <alignment horizontal="center" vertical="top"/>
    </xf>
    <xf numFmtId="3" fontId="42" fillId="3" borderId="9" xfId="0" applyNumberFormat="1" applyFont="1" applyFill="1" applyBorder="1" applyAlignment="1">
      <alignment horizontal="center" vertical="top"/>
    </xf>
    <xf numFmtId="165" fontId="43" fillId="3" borderId="10" xfId="0" applyNumberFormat="1" applyFont="1" applyFill="1" applyBorder="1" applyAlignment="1">
      <alignment horizontal="center" vertical="top" wrapText="1"/>
    </xf>
    <xf numFmtId="165" fontId="42" fillId="3" borderId="11" xfId="0" applyNumberFormat="1" applyFont="1" applyFill="1" applyBorder="1" applyAlignment="1">
      <alignment horizontal="center" vertical="top"/>
    </xf>
    <xf numFmtId="165" fontId="43" fillId="3" borderId="31" xfId="0" applyNumberFormat="1" applyFont="1" applyFill="1" applyBorder="1" applyAlignment="1">
      <alignment horizontal="center" vertical="top" wrapText="1"/>
    </xf>
    <xf numFmtId="165" fontId="43" fillId="3" borderId="42" xfId="0" applyNumberFormat="1" applyFont="1" applyFill="1" applyBorder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top" wrapText="1"/>
    </xf>
    <xf numFmtId="165" fontId="42" fillId="3" borderId="10" xfId="0" applyNumberFormat="1" applyFont="1" applyFill="1" applyBorder="1" applyAlignment="1">
      <alignment horizontal="center" vertical="top" wrapText="1"/>
    </xf>
    <xf numFmtId="165" fontId="42" fillId="3" borderId="11" xfId="0" applyNumberFormat="1" applyFont="1" applyFill="1" applyBorder="1" applyAlignment="1">
      <alignment horizontal="center" vertical="top" wrapText="1"/>
    </xf>
    <xf numFmtId="3" fontId="42" fillId="3" borderId="31" xfId="0" applyNumberFormat="1" applyFont="1" applyFill="1" applyBorder="1" applyAlignment="1">
      <alignment horizontal="center" vertical="top"/>
    </xf>
    <xf numFmtId="165" fontId="9" fillId="0" borderId="13" xfId="0" applyNumberFormat="1" applyFont="1" applyBorder="1" applyAlignment="1">
      <alignment horizontal="center" vertical="top"/>
    </xf>
    <xf numFmtId="165" fontId="42" fillId="3" borderId="9" xfId="0" applyNumberFormat="1" applyFont="1" applyFill="1" applyBorder="1" applyAlignment="1">
      <alignment horizontal="center" vertical="top" wrapText="1"/>
    </xf>
    <xf numFmtId="165" fontId="9" fillId="3" borderId="16" xfId="0" applyNumberFormat="1" applyFont="1" applyFill="1" applyBorder="1" applyAlignment="1">
      <alignment horizontal="center" vertical="top"/>
    </xf>
    <xf numFmtId="3" fontId="43" fillId="3" borderId="9" xfId="0" applyNumberFormat="1" applyFont="1" applyFill="1" applyBorder="1" applyAlignment="1">
      <alignment horizontal="center" vertical="top" wrapText="1"/>
    </xf>
    <xf numFmtId="164" fontId="42" fillId="3" borderId="66" xfId="0" applyNumberFormat="1" applyFont="1" applyFill="1" applyBorder="1" applyAlignment="1">
      <alignment horizontal="center" vertical="top" wrapText="1"/>
    </xf>
    <xf numFmtId="165" fontId="42" fillId="3" borderId="38" xfId="0" applyNumberFormat="1" applyFont="1" applyFill="1" applyBorder="1" applyAlignment="1">
      <alignment horizontal="center" vertical="top" wrapText="1"/>
    </xf>
    <xf numFmtId="165" fontId="43" fillId="3" borderId="11" xfId="0" applyNumberFormat="1" applyFont="1" applyFill="1" applyBorder="1" applyAlignment="1">
      <alignment horizontal="center" vertical="top" wrapText="1"/>
    </xf>
    <xf numFmtId="165" fontId="42" fillId="3" borderId="39" xfId="0" applyNumberFormat="1" applyFont="1" applyFill="1" applyBorder="1" applyAlignment="1">
      <alignment horizontal="center" vertical="top" wrapText="1"/>
    </xf>
    <xf numFmtId="3" fontId="42" fillId="3" borderId="12" xfId="0" applyNumberFormat="1" applyFont="1" applyFill="1" applyBorder="1" applyAlignment="1">
      <alignment horizontal="center" vertical="top"/>
    </xf>
    <xf numFmtId="3" fontId="3" fillId="3" borderId="39" xfId="0" applyNumberFormat="1" applyFont="1" applyFill="1" applyBorder="1" applyAlignment="1">
      <alignment horizontal="center" vertical="center" wrapText="1"/>
    </xf>
    <xf numFmtId="3" fontId="9" fillId="3" borderId="39" xfId="0" applyNumberFormat="1" applyFont="1" applyFill="1" applyBorder="1" applyAlignment="1">
      <alignment vertical="center" textRotation="90" wrapText="1"/>
    </xf>
    <xf numFmtId="3" fontId="3" fillId="3" borderId="11" xfId="0" applyNumberFormat="1" applyFont="1" applyFill="1" applyBorder="1" applyAlignment="1">
      <alignment horizontal="center" vertical="top" wrapText="1"/>
    </xf>
    <xf numFmtId="3" fontId="3" fillId="3" borderId="41" xfId="0" applyNumberFormat="1" applyFont="1" applyFill="1" applyBorder="1" applyAlignment="1">
      <alignment horizontal="left" vertical="top" wrapText="1"/>
    </xf>
    <xf numFmtId="3" fontId="3" fillId="3" borderId="17" xfId="0" applyNumberFormat="1" applyFont="1" applyFill="1" applyBorder="1" applyAlignment="1">
      <alignment horizontal="center" vertical="top" wrapText="1"/>
    </xf>
    <xf numFmtId="3" fontId="3" fillId="3" borderId="39" xfId="0" applyNumberFormat="1" applyFont="1" applyFill="1" applyBorder="1" applyAlignment="1">
      <alignment horizontal="center" vertical="top" wrapText="1"/>
    </xf>
    <xf numFmtId="3" fontId="3" fillId="3" borderId="16" xfId="0" applyNumberFormat="1" applyFont="1" applyFill="1" applyBorder="1" applyAlignment="1">
      <alignment horizontal="center" vertical="top" wrapText="1"/>
    </xf>
    <xf numFmtId="3" fontId="3" fillId="3" borderId="38" xfId="0" applyNumberFormat="1" applyFont="1" applyFill="1" applyBorder="1" applyAlignment="1">
      <alignment horizontal="center" vertical="top" wrapText="1"/>
    </xf>
    <xf numFmtId="3" fontId="3" fillId="3" borderId="64" xfId="0" applyNumberFormat="1" applyFont="1" applyFill="1" applyBorder="1" applyAlignment="1">
      <alignment horizontal="center" vertical="top" wrapText="1"/>
    </xf>
    <xf numFmtId="3" fontId="25" fillId="0" borderId="31" xfId="0" applyNumberFormat="1" applyFont="1" applyBorder="1" applyAlignment="1">
      <alignment horizontal="center" vertical="top"/>
    </xf>
    <xf numFmtId="164" fontId="25" fillId="0" borderId="9" xfId="0" applyNumberFormat="1" applyFont="1" applyBorder="1" applyAlignment="1">
      <alignment horizontal="center" vertical="top"/>
    </xf>
    <xf numFmtId="164" fontId="25" fillId="0" borderId="10" xfId="0" applyNumberFormat="1" applyFont="1" applyBorder="1" applyAlignment="1">
      <alignment vertical="top"/>
    </xf>
    <xf numFmtId="3" fontId="3" fillId="3" borderId="12" xfId="0" applyNumberFormat="1" applyFont="1" applyFill="1" applyBorder="1" applyAlignment="1">
      <alignment horizontal="left" vertical="top" wrapText="1"/>
    </xf>
    <xf numFmtId="3" fontId="3" fillId="11" borderId="32" xfId="0" applyNumberFormat="1" applyFont="1" applyFill="1" applyBorder="1" applyAlignment="1">
      <alignment horizontal="left" vertical="top" wrapText="1"/>
    </xf>
    <xf numFmtId="3" fontId="3" fillId="11" borderId="14" xfId="0" applyNumberFormat="1" applyFont="1" applyFill="1" applyBorder="1" applyAlignment="1">
      <alignment horizontal="left" vertical="top" wrapText="1"/>
    </xf>
    <xf numFmtId="3" fontId="3" fillId="11" borderId="15" xfId="0" applyNumberFormat="1" applyFont="1" applyFill="1" applyBorder="1" applyAlignment="1">
      <alignment horizontal="left" vertical="top" wrapText="1"/>
    </xf>
    <xf numFmtId="3" fontId="14" fillId="3" borderId="3" xfId="0" applyNumberFormat="1" applyFont="1" applyFill="1" applyBorder="1" applyAlignment="1">
      <alignment horizontal="left" vertical="top" wrapText="1"/>
    </xf>
    <xf numFmtId="3" fontId="3" fillId="3" borderId="6" xfId="0" applyNumberFormat="1" applyFont="1" applyFill="1" applyBorder="1" applyAlignment="1">
      <alignment horizontal="left" vertical="top" wrapText="1"/>
    </xf>
    <xf numFmtId="3" fontId="5" fillId="0" borderId="0" xfId="0" applyNumberFormat="1" applyFont="1" applyAlignment="1">
      <alignment vertical="top" wrapText="1"/>
    </xf>
    <xf numFmtId="49" fontId="3" fillId="3" borderId="0" xfId="0" applyNumberFormat="1" applyFont="1" applyFill="1" applyAlignment="1">
      <alignment horizontal="left" vertical="top" wrapText="1"/>
    </xf>
    <xf numFmtId="49" fontId="3" fillId="3" borderId="0" xfId="0" applyNumberFormat="1" applyFont="1" applyFill="1" applyBorder="1" applyAlignment="1">
      <alignment horizontal="left" vertical="top"/>
    </xf>
    <xf numFmtId="3" fontId="3" fillId="0" borderId="2" xfId="1" applyNumberFormat="1" applyFont="1" applyFill="1" applyBorder="1" applyAlignment="1">
      <alignment horizontal="center" vertical="top" wrapText="1"/>
    </xf>
    <xf numFmtId="3" fontId="3" fillId="0" borderId="18" xfId="1" applyNumberFormat="1" applyFont="1" applyFill="1" applyBorder="1" applyAlignment="1">
      <alignment horizontal="center" vertical="top" wrapText="1"/>
    </xf>
    <xf numFmtId="3" fontId="3" fillId="0" borderId="3" xfId="1" applyNumberFormat="1" applyFont="1" applyFill="1" applyBorder="1" applyAlignment="1">
      <alignment horizontal="center" vertical="top" wrapText="1"/>
    </xf>
    <xf numFmtId="3" fontId="3" fillId="0" borderId="19" xfId="1" applyNumberFormat="1" applyFont="1" applyFill="1" applyBorder="1" applyAlignment="1">
      <alignment horizontal="center" vertical="top" wrapText="1"/>
    </xf>
    <xf numFmtId="3" fontId="3" fillId="0" borderId="4" xfId="1" applyNumberFormat="1" applyFont="1" applyFill="1" applyBorder="1" applyAlignment="1">
      <alignment horizontal="center" vertical="top" wrapText="1"/>
    </xf>
    <xf numFmtId="3" fontId="3" fillId="0" borderId="20" xfId="1" applyNumberFormat="1" applyFont="1" applyFill="1" applyBorder="1" applyAlignment="1">
      <alignment horizontal="center" vertical="top" wrapText="1"/>
    </xf>
    <xf numFmtId="3" fontId="10" fillId="3" borderId="16" xfId="0" applyNumberFormat="1" applyFont="1" applyFill="1" applyBorder="1" applyAlignment="1">
      <alignment horizontal="center" vertical="top" wrapText="1"/>
    </xf>
    <xf numFmtId="3" fontId="10" fillId="3" borderId="38" xfId="0" applyNumberFormat="1" applyFont="1" applyFill="1" applyBorder="1" applyAlignment="1">
      <alignment horizontal="center" vertical="top" wrapText="1"/>
    </xf>
    <xf numFmtId="3" fontId="32" fillId="3" borderId="31" xfId="0" applyNumberFormat="1" applyFont="1" applyFill="1" applyBorder="1" applyAlignment="1">
      <alignment horizontal="center" vertical="top" wrapText="1"/>
    </xf>
    <xf numFmtId="3" fontId="32" fillId="3" borderId="0" xfId="0" applyNumberFormat="1" applyFont="1" applyFill="1" applyBorder="1" applyAlignment="1">
      <alignment horizontal="center" vertical="top" wrapText="1"/>
    </xf>
    <xf numFmtId="49" fontId="3" fillId="3" borderId="16" xfId="0" applyNumberFormat="1" applyFont="1" applyFill="1" applyBorder="1" applyAlignment="1">
      <alignment horizontal="center" vertical="top"/>
    </xf>
    <xf numFmtId="49" fontId="3" fillId="3" borderId="38" xfId="0" applyNumberFormat="1" applyFont="1" applyFill="1" applyBorder="1" applyAlignment="1">
      <alignment horizontal="center" vertical="top"/>
    </xf>
    <xf numFmtId="49" fontId="10" fillId="11" borderId="9" xfId="0" applyNumberFormat="1" applyFont="1" applyFill="1" applyBorder="1" applyAlignment="1">
      <alignment horizontal="center" vertical="top"/>
    </xf>
    <xf numFmtId="49" fontId="10" fillId="2" borderId="10" xfId="0" applyNumberFormat="1" applyFont="1" applyFill="1" applyBorder="1" applyAlignment="1">
      <alignment horizontal="center" vertical="top"/>
    </xf>
    <xf numFmtId="49" fontId="10" fillId="3" borderId="10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3" fontId="28" fillId="0" borderId="16" xfId="0" applyNumberFormat="1" applyFont="1" applyFill="1" applyBorder="1" applyAlignment="1">
      <alignment horizontal="left" vertical="top" wrapText="1"/>
    </xf>
    <xf numFmtId="3" fontId="28" fillId="0" borderId="38" xfId="0" applyNumberFormat="1" applyFont="1" applyFill="1" applyBorder="1" applyAlignment="1">
      <alignment horizontal="left" vertical="top" wrapText="1"/>
    </xf>
    <xf numFmtId="49" fontId="28" fillId="0" borderId="16" xfId="0" applyNumberFormat="1" applyFont="1" applyFill="1" applyBorder="1" applyAlignment="1">
      <alignment horizontal="center" vertical="top"/>
    </xf>
    <xf numFmtId="49" fontId="28" fillId="0" borderId="38" xfId="0" applyNumberFormat="1" applyFont="1" applyFill="1" applyBorder="1" applyAlignment="1">
      <alignment horizontal="center" vertical="top"/>
    </xf>
    <xf numFmtId="3" fontId="30" fillId="0" borderId="16" xfId="0" applyNumberFormat="1" applyFont="1" applyFill="1" applyBorder="1" applyAlignment="1">
      <alignment horizontal="center" vertical="top" wrapText="1"/>
    </xf>
    <xf numFmtId="3" fontId="30" fillId="0" borderId="38" xfId="0" applyNumberFormat="1" applyFont="1" applyFill="1" applyBorder="1" applyAlignment="1">
      <alignment horizontal="center" vertical="top" wrapText="1"/>
    </xf>
    <xf numFmtId="3" fontId="3" fillId="0" borderId="31" xfId="0" applyNumberFormat="1" applyFont="1" applyBorder="1" applyAlignment="1">
      <alignment horizontal="center" vertical="center"/>
    </xf>
    <xf numFmtId="164" fontId="28" fillId="3" borderId="13" xfId="0" applyNumberFormat="1" applyFont="1" applyFill="1" applyBorder="1" applyAlignment="1">
      <alignment horizontal="center" vertical="top" wrapText="1"/>
    </xf>
    <xf numFmtId="164" fontId="28" fillId="3" borderId="12" xfId="0" applyNumberFormat="1" applyFont="1" applyFill="1" applyBorder="1" applyAlignment="1">
      <alignment horizontal="center" vertical="top" wrapText="1"/>
    </xf>
    <xf numFmtId="3" fontId="3" fillId="3" borderId="17" xfId="0" applyNumberFormat="1" applyFont="1" applyFill="1" applyBorder="1" applyAlignment="1">
      <alignment horizontal="center" vertical="top" wrapText="1"/>
    </xf>
    <xf numFmtId="3" fontId="3" fillId="3" borderId="39" xfId="0" applyNumberFormat="1" applyFont="1" applyFill="1" applyBorder="1" applyAlignment="1">
      <alignment horizontal="center" vertical="top" wrapText="1"/>
    </xf>
    <xf numFmtId="164" fontId="3" fillId="0" borderId="5" xfId="1" applyNumberFormat="1" applyFont="1" applyFill="1" applyBorder="1" applyAlignment="1">
      <alignment horizontal="left" vertical="top" wrapText="1"/>
    </xf>
    <xf numFmtId="164" fontId="3" fillId="0" borderId="21" xfId="1" applyNumberFormat="1" applyFont="1" applyFill="1" applyBorder="1" applyAlignment="1">
      <alignment horizontal="left" vertical="top" wrapText="1"/>
    </xf>
    <xf numFmtId="3" fontId="9" fillId="3" borderId="16" xfId="0" applyNumberFormat="1" applyFont="1" applyFill="1" applyBorder="1" applyAlignment="1">
      <alignment horizontal="left" vertical="top" wrapText="1"/>
    </xf>
    <xf numFmtId="3" fontId="9" fillId="3" borderId="10" xfId="0" applyNumberFormat="1" applyFont="1" applyFill="1" applyBorder="1" applyAlignment="1">
      <alignment horizontal="left" vertical="top" wrapText="1"/>
    </xf>
    <xf numFmtId="3" fontId="9" fillId="3" borderId="38" xfId="0" applyNumberFormat="1" applyFont="1" applyFill="1" applyBorder="1" applyAlignment="1">
      <alignment horizontal="left" vertical="top" wrapText="1"/>
    </xf>
    <xf numFmtId="3" fontId="9" fillId="3" borderId="41" xfId="0" applyNumberFormat="1" applyFont="1" applyFill="1" applyBorder="1" applyAlignment="1">
      <alignment horizontal="center" vertical="top"/>
    </xf>
    <xf numFmtId="3" fontId="9" fillId="3" borderId="31" xfId="0" applyNumberFormat="1" applyFont="1" applyFill="1" applyBorder="1" applyAlignment="1">
      <alignment horizontal="center" vertical="top"/>
    </xf>
    <xf numFmtId="3" fontId="9" fillId="3" borderId="37" xfId="0" applyNumberFormat="1" applyFont="1" applyFill="1" applyBorder="1" applyAlignment="1">
      <alignment horizontal="center" vertical="top"/>
    </xf>
    <xf numFmtId="3" fontId="3" fillId="3" borderId="16" xfId="0" applyNumberFormat="1" applyFont="1" applyFill="1" applyBorder="1" applyAlignment="1">
      <alignment horizontal="left" vertical="top" wrapText="1"/>
    </xf>
    <xf numFmtId="3" fontId="3" fillId="3" borderId="38" xfId="0" applyNumberFormat="1" applyFont="1" applyFill="1" applyBorder="1" applyAlignment="1">
      <alignment horizontal="left" vertical="top" wrapText="1"/>
    </xf>
    <xf numFmtId="3" fontId="3" fillId="0" borderId="13" xfId="0" applyNumberFormat="1" applyFont="1" applyFill="1" applyBorder="1" applyAlignment="1">
      <alignment horizontal="left" vertical="top" wrapText="1"/>
    </xf>
    <xf numFmtId="3" fontId="3" fillId="0" borderId="49" xfId="0" applyNumberFormat="1" applyFont="1" applyFill="1" applyBorder="1" applyAlignment="1">
      <alignment horizontal="left" vertical="top" wrapText="1"/>
    </xf>
    <xf numFmtId="3" fontId="3" fillId="0" borderId="13" xfId="0" applyNumberFormat="1" applyFont="1" applyFill="1" applyBorder="1" applyAlignment="1">
      <alignment horizontal="center" vertical="top" wrapText="1"/>
    </xf>
    <xf numFmtId="3" fontId="3" fillId="0" borderId="49" xfId="0" applyNumberFormat="1" applyFont="1" applyFill="1" applyBorder="1" applyAlignment="1">
      <alignment horizontal="center" vertical="top" wrapText="1"/>
    </xf>
    <xf numFmtId="3" fontId="3" fillId="0" borderId="64" xfId="0" applyNumberFormat="1" applyFont="1" applyFill="1" applyBorder="1" applyAlignment="1">
      <alignment horizontal="center" vertical="top" wrapText="1"/>
    </xf>
    <xf numFmtId="3" fontId="3" fillId="0" borderId="66" xfId="0" applyNumberFormat="1" applyFont="1" applyFill="1" applyBorder="1" applyAlignment="1">
      <alignment horizontal="center" vertical="top" wrapText="1"/>
    </xf>
    <xf numFmtId="3" fontId="3" fillId="3" borderId="16" xfId="0" applyNumberFormat="1" applyFont="1" applyFill="1" applyBorder="1" applyAlignment="1">
      <alignment horizontal="center" vertical="top" wrapText="1"/>
    </xf>
    <xf numFmtId="3" fontId="3" fillId="3" borderId="38" xfId="0" applyNumberFormat="1" applyFont="1" applyFill="1" applyBorder="1" applyAlignment="1">
      <alignment horizontal="center" vertical="top" wrapText="1"/>
    </xf>
    <xf numFmtId="164" fontId="3" fillId="3" borderId="13" xfId="0" applyNumberFormat="1" applyFont="1" applyFill="1" applyBorder="1" applyAlignment="1">
      <alignment horizontal="center" vertical="center" wrapText="1"/>
    </xf>
    <xf numFmtId="164" fontId="3" fillId="3" borderId="21" xfId="0" applyNumberFormat="1" applyFont="1" applyFill="1" applyBorder="1" applyAlignment="1">
      <alignment horizontal="center" vertical="center" wrapText="1"/>
    </xf>
    <xf numFmtId="3" fontId="3" fillId="3" borderId="64" xfId="0" applyNumberFormat="1" applyFont="1" applyFill="1" applyBorder="1" applyAlignment="1">
      <alignment horizontal="center" vertical="top" wrapText="1"/>
    </xf>
    <xf numFmtId="3" fontId="3" fillId="3" borderId="18" xfId="0" applyNumberFormat="1" applyFont="1" applyFill="1" applyBorder="1" applyAlignment="1">
      <alignment horizontal="center" vertical="top" wrapText="1"/>
    </xf>
    <xf numFmtId="3" fontId="3" fillId="3" borderId="19" xfId="0" applyNumberFormat="1" applyFont="1" applyFill="1" applyBorder="1" applyAlignment="1">
      <alignment horizontal="center" vertical="top" wrapText="1"/>
    </xf>
    <xf numFmtId="3" fontId="3" fillId="3" borderId="20" xfId="0" applyNumberFormat="1" applyFont="1" applyFill="1" applyBorder="1" applyAlignment="1">
      <alignment horizontal="center" vertical="top" wrapText="1"/>
    </xf>
    <xf numFmtId="3" fontId="30" fillId="0" borderId="19" xfId="0" applyNumberFormat="1" applyFont="1" applyFill="1" applyBorder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/>
    </xf>
    <xf numFmtId="164" fontId="3" fillId="0" borderId="12" xfId="0" applyNumberFormat="1" applyFont="1" applyBorder="1" applyAlignment="1">
      <alignment horizontal="center" vertical="top"/>
    </xf>
    <xf numFmtId="164" fontId="3" fillId="0" borderId="49" xfId="0" applyNumberFormat="1" applyFont="1" applyBorder="1" applyAlignment="1">
      <alignment horizontal="center" vertical="top"/>
    </xf>
    <xf numFmtId="1" fontId="9" fillId="3" borderId="17" xfId="0" applyNumberFormat="1" applyFont="1" applyFill="1" applyBorder="1" applyAlignment="1">
      <alignment horizontal="center" vertical="top" wrapText="1"/>
    </xf>
    <xf numFmtId="1" fontId="9" fillId="3" borderId="20" xfId="0" applyNumberFormat="1" applyFont="1" applyFill="1" applyBorder="1" applyAlignment="1">
      <alignment horizontal="center" vertical="top" wrapText="1"/>
    </xf>
    <xf numFmtId="3" fontId="3" fillId="3" borderId="11" xfId="0" applyNumberFormat="1" applyFont="1" applyFill="1" applyBorder="1" applyAlignment="1">
      <alignment horizontal="center" vertical="top" wrapText="1"/>
    </xf>
    <xf numFmtId="164" fontId="28" fillId="3" borderId="64" xfId="0" applyNumberFormat="1" applyFont="1" applyFill="1" applyBorder="1" applyAlignment="1">
      <alignment horizontal="center" vertical="top"/>
    </xf>
    <xf numFmtId="164" fontId="28" fillId="3" borderId="9" xfId="0" applyNumberFormat="1" applyFont="1" applyFill="1" applyBorder="1" applyAlignment="1">
      <alignment horizontal="center" vertical="top"/>
    </xf>
    <xf numFmtId="164" fontId="28" fillId="0" borderId="16" xfId="0" applyNumberFormat="1" applyFont="1" applyBorder="1" applyAlignment="1">
      <alignment horizontal="center" vertical="top"/>
    </xf>
    <xf numFmtId="164" fontId="28" fillId="0" borderId="10" xfId="0" applyNumberFormat="1" applyFont="1" applyBorder="1" applyAlignment="1">
      <alignment horizontal="center" vertical="top"/>
    </xf>
    <xf numFmtId="164" fontId="28" fillId="0" borderId="17" xfId="0" applyNumberFormat="1" applyFont="1" applyBorder="1" applyAlignment="1">
      <alignment horizontal="center" vertical="top"/>
    </xf>
    <xf numFmtId="164" fontId="28" fillId="0" borderId="11" xfId="0" applyNumberFormat="1" applyFont="1" applyBorder="1" applyAlignment="1">
      <alignment horizontal="center" vertical="top"/>
    </xf>
    <xf numFmtId="164" fontId="3" fillId="0" borderId="16" xfId="0" applyNumberFormat="1" applyFont="1" applyBorder="1" applyAlignment="1">
      <alignment horizontal="center" vertical="top"/>
    </xf>
    <xf numFmtId="164" fontId="3" fillId="0" borderId="10" xfId="0" applyNumberFormat="1" applyFont="1" applyBorder="1" applyAlignment="1">
      <alignment horizontal="center" vertical="top"/>
    </xf>
    <xf numFmtId="3" fontId="3" fillId="0" borderId="12" xfId="0" applyNumberFormat="1" applyFont="1" applyFill="1" applyBorder="1" applyAlignment="1">
      <alignment horizontal="center" vertical="top"/>
    </xf>
    <xf numFmtId="3" fontId="3" fillId="0" borderId="49" xfId="0" applyNumberFormat="1" applyFont="1" applyFill="1" applyBorder="1" applyAlignment="1">
      <alignment horizontal="center" vertical="top"/>
    </xf>
    <xf numFmtId="3" fontId="3" fillId="3" borderId="35" xfId="0" applyNumberFormat="1" applyFont="1" applyFill="1" applyBorder="1" applyAlignment="1">
      <alignment horizontal="center" vertical="top" wrapText="1"/>
    </xf>
    <xf numFmtId="3" fontId="3" fillId="3" borderId="63" xfId="0" applyNumberFormat="1" applyFont="1" applyFill="1" applyBorder="1" applyAlignment="1">
      <alignment horizontal="center" vertical="top" wrapText="1"/>
    </xf>
    <xf numFmtId="3" fontId="3" fillId="3" borderId="10" xfId="0" applyNumberFormat="1" applyFont="1" applyFill="1" applyBorder="1" applyAlignment="1">
      <alignment horizontal="center" vertical="center" textRotation="90" wrapText="1"/>
    </xf>
    <xf numFmtId="3" fontId="3" fillId="3" borderId="38" xfId="0" applyNumberFormat="1" applyFont="1" applyFill="1" applyBorder="1" applyAlignment="1">
      <alignment horizontal="center" vertical="center" textRotation="90" wrapText="1"/>
    </xf>
    <xf numFmtId="3" fontId="3" fillId="0" borderId="13" xfId="0" applyNumberFormat="1" applyFont="1" applyBorder="1" applyAlignment="1">
      <alignment horizontal="center" vertical="top"/>
    </xf>
    <xf numFmtId="3" fontId="3" fillId="0" borderId="49" xfId="0" applyNumberFormat="1" applyFont="1" applyBorder="1" applyAlignment="1">
      <alignment horizontal="center" vertical="top"/>
    </xf>
    <xf numFmtId="3" fontId="3" fillId="0" borderId="12" xfId="0" applyNumberFormat="1" applyFont="1" applyBorder="1" applyAlignment="1">
      <alignment horizontal="center" vertical="top"/>
    </xf>
    <xf numFmtId="1" fontId="9" fillId="3" borderId="64" xfId="0" applyNumberFormat="1" applyFont="1" applyFill="1" applyBorder="1" applyAlignment="1">
      <alignment horizontal="center" vertical="top" wrapText="1"/>
    </xf>
    <xf numFmtId="1" fontId="9" fillId="3" borderId="18" xfId="0" applyNumberFormat="1" applyFont="1" applyFill="1" applyBorder="1" applyAlignment="1">
      <alignment horizontal="center" vertical="top" wrapText="1"/>
    </xf>
    <xf numFmtId="3" fontId="3" fillId="3" borderId="10" xfId="0" applyNumberFormat="1" applyFont="1" applyFill="1" applyBorder="1" applyAlignment="1">
      <alignment horizontal="left" vertical="top" wrapText="1"/>
    </xf>
    <xf numFmtId="164" fontId="3" fillId="0" borderId="9" xfId="0" applyNumberFormat="1" applyFont="1" applyBorder="1" applyAlignment="1">
      <alignment horizontal="center" vertical="top"/>
    </xf>
    <xf numFmtId="164" fontId="3" fillId="3" borderId="10" xfId="0" applyNumberFormat="1" applyFont="1" applyFill="1" applyBorder="1" applyAlignment="1">
      <alignment horizontal="center" vertical="top"/>
    </xf>
    <xf numFmtId="49" fontId="10" fillId="0" borderId="3" xfId="0" applyNumberFormat="1" applyFont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/>
    </xf>
    <xf numFmtId="49" fontId="10" fillId="0" borderId="10" xfId="0" applyNumberFormat="1" applyFont="1" applyBorder="1" applyAlignment="1">
      <alignment horizontal="center" vertical="top"/>
    </xf>
    <xf numFmtId="49" fontId="10" fillId="0" borderId="38" xfId="0" applyNumberFormat="1" applyFont="1" applyBorder="1" applyAlignment="1">
      <alignment horizontal="center" vertical="top"/>
    </xf>
    <xf numFmtId="49" fontId="3" fillId="0" borderId="16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49" fontId="3" fillId="0" borderId="38" xfId="0" applyNumberFormat="1" applyFont="1" applyBorder="1" applyAlignment="1">
      <alignment horizontal="center" vertical="top"/>
    </xf>
    <xf numFmtId="1" fontId="9" fillId="3" borderId="16" xfId="0" applyNumberFormat="1" applyFont="1" applyFill="1" applyBorder="1" applyAlignment="1">
      <alignment horizontal="center" vertical="top" wrapText="1"/>
    </xf>
    <xf numFmtId="1" fontId="9" fillId="3" borderId="19" xfId="0" applyNumberFormat="1" applyFont="1" applyFill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11" fillId="3" borderId="16" xfId="0" applyNumberFormat="1" applyFont="1" applyFill="1" applyBorder="1" applyAlignment="1">
      <alignment horizontal="left" vertical="top" wrapText="1"/>
    </xf>
    <xf numFmtId="3" fontId="11" fillId="3" borderId="38" xfId="0" applyNumberFormat="1" applyFont="1" applyFill="1" applyBorder="1" applyAlignment="1">
      <alignment horizontal="left" vertical="top" wrapText="1"/>
    </xf>
    <xf numFmtId="3" fontId="3" fillId="3" borderId="35" xfId="0" applyNumberFormat="1" applyFont="1" applyFill="1" applyBorder="1" applyAlignment="1">
      <alignment horizontal="left" vertical="top" wrapText="1"/>
    </xf>
    <xf numFmtId="3" fontId="24" fillId="3" borderId="0" xfId="0" applyNumberFormat="1" applyFont="1" applyFill="1" applyBorder="1" applyAlignment="1">
      <alignment horizontal="center" vertical="top" wrapText="1"/>
    </xf>
    <xf numFmtId="3" fontId="3" fillId="3" borderId="10" xfId="0" applyNumberFormat="1" applyFont="1" applyFill="1" applyBorder="1" applyAlignment="1">
      <alignment horizontal="center" vertical="center" wrapText="1"/>
    </xf>
    <xf numFmtId="3" fontId="3" fillId="3" borderId="38" xfId="0" applyNumberFormat="1" applyFont="1" applyFill="1" applyBorder="1" applyAlignment="1">
      <alignment horizontal="center" vertical="center" wrapText="1"/>
    </xf>
    <xf numFmtId="3" fontId="24" fillId="3" borderId="0" xfId="0" applyNumberFormat="1" applyFont="1" applyFill="1" applyBorder="1" applyAlignment="1">
      <alignment horizontal="left" vertical="top" wrapText="1"/>
    </xf>
    <xf numFmtId="164" fontId="28" fillId="0" borderId="13" xfId="0" applyNumberFormat="1" applyFont="1" applyFill="1" applyBorder="1" applyAlignment="1">
      <alignment horizontal="center" vertical="top"/>
    </xf>
    <xf numFmtId="164" fontId="28" fillId="0" borderId="49" xfId="0" applyNumberFormat="1" applyFont="1" applyFill="1" applyBorder="1" applyAlignment="1">
      <alignment horizontal="center" vertical="top"/>
    </xf>
    <xf numFmtId="164" fontId="28" fillId="0" borderId="64" xfId="0" applyNumberFormat="1" applyFont="1" applyFill="1" applyBorder="1" applyAlignment="1">
      <alignment horizontal="center" vertical="top"/>
    </xf>
    <xf numFmtId="164" fontId="28" fillId="0" borderId="66" xfId="0" applyNumberFormat="1" applyFont="1" applyFill="1" applyBorder="1" applyAlignment="1">
      <alignment horizontal="center" vertical="top"/>
    </xf>
    <xf numFmtId="164" fontId="28" fillId="3" borderId="16" xfId="0" applyNumberFormat="1" applyFont="1" applyFill="1" applyBorder="1" applyAlignment="1">
      <alignment horizontal="center" vertical="top"/>
    </xf>
    <xf numFmtId="164" fontId="28" fillId="3" borderId="38" xfId="0" applyNumberFormat="1" applyFont="1" applyFill="1" applyBorder="1" applyAlignment="1">
      <alignment horizontal="center" vertical="top"/>
    </xf>
    <xf numFmtId="1" fontId="9" fillId="3" borderId="13" xfId="0" applyNumberFormat="1" applyFont="1" applyFill="1" applyBorder="1" applyAlignment="1">
      <alignment horizontal="center" vertical="top" wrapText="1"/>
    </xf>
    <xf numFmtId="1" fontId="9" fillId="3" borderId="21" xfId="0" applyNumberFormat="1" applyFont="1" applyFill="1" applyBorder="1" applyAlignment="1">
      <alignment horizontal="center" vertical="top" wrapText="1"/>
    </xf>
    <xf numFmtId="3" fontId="22" fillId="3" borderId="11" xfId="0" applyNumberFormat="1" applyFont="1" applyFill="1" applyBorder="1" applyAlignment="1">
      <alignment horizontal="center" vertical="top" wrapText="1"/>
    </xf>
    <xf numFmtId="3" fontId="22" fillId="3" borderId="20" xfId="0" applyNumberFormat="1" applyFont="1" applyFill="1" applyBorder="1" applyAlignment="1">
      <alignment horizontal="center" vertical="top" wrapText="1"/>
    </xf>
    <xf numFmtId="3" fontId="30" fillId="0" borderId="10" xfId="0" applyNumberFormat="1" applyFont="1" applyFill="1" applyBorder="1" applyAlignment="1">
      <alignment horizontal="center" vertical="top" wrapText="1"/>
    </xf>
    <xf numFmtId="1" fontId="3" fillId="0" borderId="3" xfId="0" applyNumberFormat="1" applyFont="1" applyFill="1" applyBorder="1" applyAlignment="1">
      <alignment horizontal="center" vertical="top" wrapText="1"/>
    </xf>
    <xf numFmtId="1" fontId="3" fillId="0" borderId="38" xfId="0" applyNumberFormat="1" applyFont="1" applyFill="1" applyBorder="1" applyAlignment="1">
      <alignment horizontal="center" vertical="top" wrapText="1"/>
    </xf>
    <xf numFmtId="1" fontId="3" fillId="0" borderId="4" xfId="0" applyNumberFormat="1" applyFont="1" applyFill="1" applyBorder="1" applyAlignment="1">
      <alignment horizontal="center" vertical="top" wrapText="1"/>
    </xf>
    <xf numFmtId="1" fontId="3" fillId="0" borderId="39" xfId="0" applyNumberFormat="1" applyFont="1" applyFill="1" applyBorder="1" applyAlignment="1">
      <alignment horizontal="center" vertical="top" wrapText="1"/>
    </xf>
    <xf numFmtId="164" fontId="9" fillId="3" borderId="13" xfId="0" applyNumberFormat="1" applyFont="1" applyFill="1" applyBorder="1" applyAlignment="1">
      <alignment horizontal="center" vertical="top"/>
    </xf>
    <xf numFmtId="164" fontId="9" fillId="3" borderId="49" xfId="0" applyNumberFormat="1" applyFont="1" applyFill="1" applyBorder="1" applyAlignment="1">
      <alignment horizontal="center" vertical="top"/>
    </xf>
    <xf numFmtId="164" fontId="9" fillId="3" borderId="64" xfId="0" applyNumberFormat="1" applyFont="1" applyFill="1" applyBorder="1" applyAlignment="1">
      <alignment horizontal="center" vertical="top"/>
    </xf>
    <xf numFmtId="164" fontId="9" fillId="3" borderId="66" xfId="0" applyNumberFormat="1" applyFont="1" applyFill="1" applyBorder="1" applyAlignment="1">
      <alignment horizontal="center" vertical="top"/>
    </xf>
    <xf numFmtId="164" fontId="9" fillId="3" borderId="16" xfId="0" applyNumberFormat="1" applyFont="1" applyFill="1" applyBorder="1" applyAlignment="1">
      <alignment horizontal="center" vertical="top"/>
    </xf>
    <xf numFmtId="164" fontId="9" fillId="3" borderId="38" xfId="0" applyNumberFormat="1" applyFont="1" applyFill="1" applyBorder="1" applyAlignment="1">
      <alignment horizontal="center" vertical="top"/>
    </xf>
    <xf numFmtId="164" fontId="9" fillId="3" borderId="17" xfId="0" applyNumberFormat="1" applyFont="1" applyFill="1" applyBorder="1" applyAlignment="1">
      <alignment horizontal="center" vertical="top" wrapText="1"/>
    </xf>
    <xf numFmtId="164" fontId="9" fillId="3" borderId="39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49" xfId="0" applyFont="1" applyFill="1" applyBorder="1" applyAlignment="1">
      <alignment horizontal="center" vertical="top" wrapText="1"/>
    </xf>
    <xf numFmtId="1" fontId="3" fillId="0" borderId="5" xfId="0" applyNumberFormat="1" applyFont="1" applyFill="1" applyBorder="1" applyAlignment="1">
      <alignment horizontal="center" vertical="top" wrapText="1"/>
    </xf>
    <xf numFmtId="1" fontId="3" fillId="0" borderId="49" xfId="0" applyNumberFormat="1" applyFont="1" applyFill="1" applyBorder="1" applyAlignment="1">
      <alignment horizontal="center" vertical="top" wrapText="1"/>
    </xf>
    <xf numFmtId="1" fontId="3" fillId="0" borderId="2" xfId="0" applyNumberFormat="1" applyFont="1" applyFill="1" applyBorder="1" applyAlignment="1">
      <alignment horizontal="center" vertical="top" wrapText="1"/>
    </xf>
    <xf numFmtId="1" fontId="3" fillId="0" borderId="66" xfId="0" applyNumberFormat="1" applyFont="1" applyFill="1" applyBorder="1" applyAlignment="1">
      <alignment horizontal="center" vertical="top" wrapText="1"/>
    </xf>
    <xf numFmtId="3" fontId="10" fillId="4" borderId="69" xfId="0" applyNumberFormat="1" applyFont="1" applyFill="1" applyBorder="1" applyAlignment="1">
      <alignment horizontal="right" vertical="top" wrapText="1"/>
    </xf>
    <xf numFmtId="3" fontId="10" fillId="4" borderId="23" xfId="0" applyNumberFormat="1" applyFont="1" applyFill="1" applyBorder="1" applyAlignment="1">
      <alignment horizontal="right" vertical="top" wrapText="1"/>
    </xf>
    <xf numFmtId="3" fontId="10" fillId="4" borderId="54" xfId="0" applyNumberFormat="1" applyFont="1" applyFill="1" applyBorder="1" applyAlignment="1">
      <alignment horizontal="right" vertical="top" wrapText="1"/>
    </xf>
    <xf numFmtId="3" fontId="10" fillId="2" borderId="44" xfId="0" applyNumberFormat="1" applyFont="1" applyFill="1" applyBorder="1" applyAlignment="1">
      <alignment horizontal="right" vertical="top"/>
    </xf>
    <xf numFmtId="3" fontId="10" fillId="2" borderId="1" xfId="0" applyNumberFormat="1" applyFont="1" applyFill="1" applyBorder="1" applyAlignment="1">
      <alignment horizontal="right" vertical="top"/>
    </xf>
    <xf numFmtId="3" fontId="10" fillId="2" borderId="54" xfId="0" applyNumberFormat="1" applyFont="1" applyFill="1" applyBorder="1" applyAlignment="1">
      <alignment horizontal="right" vertical="top"/>
    </xf>
    <xf numFmtId="3" fontId="3" fillId="3" borderId="59" xfId="0" applyNumberFormat="1" applyFont="1" applyFill="1" applyBorder="1" applyAlignment="1">
      <alignment horizontal="left" vertical="top" wrapText="1"/>
    </xf>
    <xf numFmtId="3" fontId="3" fillId="3" borderId="63" xfId="0" applyNumberFormat="1" applyFont="1" applyFill="1" applyBorder="1" applyAlignment="1">
      <alignment horizontal="left" vertical="top" wrapText="1"/>
    </xf>
    <xf numFmtId="3" fontId="3" fillId="3" borderId="19" xfId="0" applyNumberFormat="1" applyFont="1" applyFill="1" applyBorder="1" applyAlignment="1">
      <alignment horizontal="left" vertical="top" wrapText="1"/>
    </xf>
    <xf numFmtId="3" fontId="3" fillId="0" borderId="5" xfId="1" applyNumberFormat="1" applyFont="1" applyFill="1" applyBorder="1" applyAlignment="1">
      <alignment horizontal="center" vertical="top" wrapText="1"/>
    </xf>
    <xf numFmtId="3" fontId="3" fillId="0" borderId="21" xfId="1" applyNumberFormat="1" applyFont="1" applyFill="1" applyBorder="1" applyAlignment="1">
      <alignment horizontal="center" vertical="top" wrapText="1"/>
    </xf>
    <xf numFmtId="3" fontId="10" fillId="7" borderId="26" xfId="0" applyNumberFormat="1" applyFont="1" applyFill="1" applyBorder="1" applyAlignment="1">
      <alignment horizontal="left" vertical="top" wrapText="1"/>
    </xf>
    <xf numFmtId="3" fontId="10" fillId="7" borderId="27" xfId="0" applyNumberFormat="1" applyFont="1" applyFill="1" applyBorder="1" applyAlignment="1">
      <alignment horizontal="left" vertical="top" wrapText="1"/>
    </xf>
    <xf numFmtId="3" fontId="9" fillId="3" borderId="19" xfId="0" applyNumberFormat="1" applyFont="1" applyFill="1" applyBorder="1" applyAlignment="1">
      <alignment horizontal="left" vertical="top" wrapText="1"/>
    </xf>
    <xf numFmtId="3" fontId="10" fillId="4" borderId="22" xfId="0" applyNumberFormat="1" applyFont="1" applyFill="1" applyBorder="1" applyAlignment="1">
      <alignment horizontal="right" vertical="top"/>
    </xf>
    <xf numFmtId="3" fontId="10" fillId="4" borderId="23" xfId="0" applyNumberFormat="1" applyFont="1" applyFill="1" applyBorder="1" applyAlignment="1">
      <alignment horizontal="right" vertical="top"/>
    </xf>
    <xf numFmtId="3" fontId="10" fillId="4" borderId="24" xfId="0" applyNumberFormat="1" applyFont="1" applyFill="1" applyBorder="1" applyAlignment="1">
      <alignment horizontal="right" vertical="top"/>
    </xf>
    <xf numFmtId="3" fontId="3" fillId="0" borderId="0" xfId="0" applyNumberFormat="1" applyFont="1" applyAlignment="1">
      <alignment horizontal="center" vertical="center" wrapText="1"/>
    </xf>
    <xf numFmtId="3" fontId="3" fillId="4" borderId="32" xfId="0" applyNumberFormat="1" applyFont="1" applyFill="1" applyBorder="1" applyAlignment="1">
      <alignment horizontal="left" vertical="top" wrapText="1"/>
    </xf>
    <xf numFmtId="3" fontId="3" fillId="4" borderId="14" xfId="0" applyNumberFormat="1" applyFont="1" applyFill="1" applyBorder="1" applyAlignment="1">
      <alignment horizontal="left" vertical="top" wrapText="1"/>
    </xf>
    <xf numFmtId="3" fontId="3" fillId="4" borderId="15" xfId="0" applyNumberFormat="1" applyFont="1" applyFill="1" applyBorder="1" applyAlignment="1">
      <alignment horizontal="left" vertical="top" wrapText="1"/>
    </xf>
    <xf numFmtId="3" fontId="10" fillId="10" borderId="32" xfId="0" applyNumberFormat="1" applyFont="1" applyFill="1" applyBorder="1" applyAlignment="1">
      <alignment horizontal="right" vertical="top"/>
    </xf>
    <xf numFmtId="3" fontId="10" fillId="10" borderId="14" xfId="0" applyNumberFormat="1" applyFont="1" applyFill="1" applyBorder="1" applyAlignment="1">
      <alignment horizontal="right" vertical="top"/>
    </xf>
    <xf numFmtId="3" fontId="10" fillId="10" borderId="15" xfId="0" applyNumberFormat="1" applyFont="1" applyFill="1" applyBorder="1" applyAlignment="1">
      <alignment horizontal="right" vertical="top"/>
    </xf>
    <xf numFmtId="3" fontId="3" fillId="3" borderId="32" xfId="0" applyNumberFormat="1" applyFont="1" applyFill="1" applyBorder="1" applyAlignment="1">
      <alignment horizontal="left" vertical="top"/>
    </xf>
    <xf numFmtId="3" fontId="3" fillId="3" borderId="14" xfId="0" applyNumberFormat="1" applyFont="1" applyFill="1" applyBorder="1" applyAlignment="1">
      <alignment horizontal="left" vertical="top"/>
    </xf>
    <xf numFmtId="3" fontId="3" fillId="0" borderId="32" xfId="0" applyNumberFormat="1" applyFont="1" applyBorder="1" applyAlignment="1">
      <alignment horizontal="left" vertical="top"/>
    </xf>
    <xf numFmtId="3" fontId="3" fillId="0" borderId="14" xfId="0" applyNumberFormat="1" applyFont="1" applyBorder="1" applyAlignment="1">
      <alignment horizontal="left" vertical="top"/>
    </xf>
    <xf numFmtId="3" fontId="3" fillId="0" borderId="15" xfId="0" applyNumberFormat="1" applyFont="1" applyBorder="1" applyAlignment="1">
      <alignment horizontal="left" vertical="top"/>
    </xf>
    <xf numFmtId="3" fontId="3" fillId="0" borderId="32" xfId="0" applyNumberFormat="1" applyFont="1" applyBorder="1" applyAlignment="1">
      <alignment horizontal="left" vertical="top" wrapText="1"/>
    </xf>
    <xf numFmtId="3" fontId="3" fillId="0" borderId="14" xfId="0" applyNumberFormat="1" applyFont="1" applyBorder="1" applyAlignment="1">
      <alignment horizontal="left" vertical="top" wrapText="1"/>
    </xf>
    <xf numFmtId="3" fontId="3" fillId="0" borderId="15" xfId="0" applyNumberFormat="1" applyFont="1" applyBorder="1" applyAlignment="1">
      <alignment horizontal="left" vertical="top" wrapText="1"/>
    </xf>
    <xf numFmtId="3" fontId="3" fillId="4" borderId="32" xfId="0" applyNumberFormat="1" applyFont="1" applyFill="1" applyBorder="1" applyAlignment="1">
      <alignment horizontal="left" vertical="top"/>
    </xf>
    <xf numFmtId="3" fontId="3" fillId="4" borderId="14" xfId="0" applyNumberFormat="1" applyFont="1" applyFill="1" applyBorder="1" applyAlignment="1">
      <alignment horizontal="left" vertical="top"/>
    </xf>
    <xf numFmtId="3" fontId="3" fillId="4" borderId="15" xfId="0" applyNumberFormat="1" applyFont="1" applyFill="1" applyBorder="1" applyAlignment="1">
      <alignment horizontal="left" vertical="top"/>
    </xf>
    <xf numFmtId="3" fontId="3" fillId="3" borderId="15" xfId="0" applyNumberFormat="1" applyFont="1" applyFill="1" applyBorder="1" applyAlignment="1">
      <alignment horizontal="left" vertical="top"/>
    </xf>
    <xf numFmtId="3" fontId="10" fillId="4" borderId="32" xfId="0" applyNumberFormat="1" applyFont="1" applyFill="1" applyBorder="1" applyAlignment="1">
      <alignment horizontal="right" vertical="top"/>
    </xf>
    <xf numFmtId="3" fontId="10" fillId="4" borderId="14" xfId="0" applyNumberFormat="1" applyFont="1" applyFill="1" applyBorder="1" applyAlignment="1">
      <alignment horizontal="right" vertical="top"/>
    </xf>
    <xf numFmtId="3" fontId="10" fillId="4" borderId="15" xfId="0" applyNumberFormat="1" applyFont="1" applyFill="1" applyBorder="1" applyAlignment="1">
      <alignment horizontal="right" vertical="top"/>
    </xf>
    <xf numFmtId="3" fontId="3" fillId="3" borderId="3" xfId="0" applyNumberFormat="1" applyFont="1" applyFill="1" applyBorder="1" applyAlignment="1">
      <alignment horizontal="left" vertical="top" wrapText="1"/>
    </xf>
    <xf numFmtId="3" fontId="10" fillId="2" borderId="26" xfId="0" applyNumberFormat="1" applyFont="1" applyFill="1" applyBorder="1" applyAlignment="1">
      <alignment horizontal="right" vertical="top"/>
    </xf>
    <xf numFmtId="3" fontId="10" fillId="2" borderId="27" xfId="0" applyNumberFormat="1" applyFont="1" applyFill="1" applyBorder="1" applyAlignment="1">
      <alignment horizontal="right" vertical="top"/>
    </xf>
    <xf numFmtId="3" fontId="10" fillId="2" borderId="28" xfId="0" applyNumberFormat="1" applyFont="1" applyFill="1" applyBorder="1" applyAlignment="1">
      <alignment horizontal="right" vertical="top"/>
    </xf>
    <xf numFmtId="3" fontId="10" fillId="11" borderId="26" xfId="0" applyNumberFormat="1" applyFont="1" applyFill="1" applyBorder="1" applyAlignment="1">
      <alignment horizontal="right" vertical="top"/>
    </xf>
    <xf numFmtId="3" fontId="10" fillId="11" borderId="27" xfId="0" applyNumberFormat="1" applyFont="1" applyFill="1" applyBorder="1" applyAlignment="1">
      <alignment horizontal="right" vertical="top"/>
    </xf>
    <xf numFmtId="3" fontId="10" fillId="11" borderId="28" xfId="0" applyNumberFormat="1" applyFont="1" applyFill="1" applyBorder="1" applyAlignment="1">
      <alignment horizontal="right" vertical="top"/>
    </xf>
    <xf numFmtId="3" fontId="10" fillId="10" borderId="26" xfId="0" applyNumberFormat="1" applyFont="1" applyFill="1" applyBorder="1" applyAlignment="1">
      <alignment horizontal="right" vertical="top"/>
    </xf>
    <xf numFmtId="3" fontId="10" fillId="10" borderId="27" xfId="0" applyNumberFormat="1" applyFont="1" applyFill="1" applyBorder="1" applyAlignment="1">
      <alignment horizontal="right" vertical="top"/>
    </xf>
    <xf numFmtId="3" fontId="10" fillId="10" borderId="28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left" vertical="top" wrapText="1"/>
    </xf>
    <xf numFmtId="3" fontId="3" fillId="0" borderId="4" xfId="0" applyNumberFormat="1" applyFont="1" applyBorder="1" applyAlignment="1">
      <alignment horizontal="center" vertical="top" wrapText="1"/>
    </xf>
    <xf numFmtId="3" fontId="3" fillId="0" borderId="20" xfId="0" applyNumberFormat="1" applyFont="1" applyBorder="1" applyAlignment="1">
      <alignment horizontal="center" vertical="top" wrapText="1"/>
    </xf>
    <xf numFmtId="3" fontId="10" fillId="0" borderId="1" xfId="0" applyNumberFormat="1" applyFont="1" applyFill="1" applyBorder="1" applyAlignment="1">
      <alignment horizontal="center" wrapText="1"/>
    </xf>
    <xf numFmtId="3" fontId="10" fillId="0" borderId="47" xfId="0" applyNumberFormat="1" applyFont="1" applyBorder="1" applyAlignment="1">
      <alignment horizontal="center" vertical="center"/>
    </xf>
    <xf numFmtId="3" fontId="10" fillId="0" borderId="27" xfId="0" applyNumberFormat="1" applyFont="1" applyBorder="1" applyAlignment="1">
      <alignment horizontal="center" vertical="center"/>
    </xf>
    <xf numFmtId="3" fontId="10" fillId="0" borderId="28" xfId="0" applyNumberFormat="1" applyFont="1" applyBorder="1" applyAlignment="1">
      <alignment horizontal="center" vertical="center"/>
    </xf>
    <xf numFmtId="3" fontId="10" fillId="10" borderId="6" xfId="0" applyNumberFormat="1" applyFont="1" applyFill="1" applyBorder="1" applyAlignment="1">
      <alignment horizontal="right" vertical="top"/>
    </xf>
    <xf numFmtId="3" fontId="10" fillId="10" borderId="7" xfId="0" applyNumberFormat="1" applyFont="1" applyFill="1" applyBorder="1" applyAlignment="1">
      <alignment horizontal="right" vertical="top"/>
    </xf>
    <xf numFmtId="3" fontId="10" fillId="10" borderId="8" xfId="0" applyNumberFormat="1" applyFont="1" applyFill="1" applyBorder="1" applyAlignment="1">
      <alignment horizontal="right" vertical="top"/>
    </xf>
    <xf numFmtId="3" fontId="3" fillId="3" borderId="41" xfId="0" applyNumberFormat="1" applyFont="1" applyFill="1" applyBorder="1" applyAlignment="1">
      <alignment horizontal="left" vertical="top" wrapText="1"/>
    </xf>
    <xf numFmtId="3" fontId="3" fillId="3" borderId="43" xfId="0" applyNumberFormat="1" applyFont="1" applyFill="1" applyBorder="1" applyAlignment="1">
      <alignment horizontal="left" vertical="top" wrapText="1"/>
    </xf>
    <xf numFmtId="3" fontId="3" fillId="0" borderId="11" xfId="0" applyNumberFormat="1" applyFont="1" applyBorder="1" applyAlignment="1">
      <alignment horizontal="center" vertical="top" wrapText="1"/>
    </xf>
    <xf numFmtId="49" fontId="3" fillId="3" borderId="10" xfId="0" applyNumberFormat="1" applyFont="1" applyFill="1" applyBorder="1" applyAlignment="1">
      <alignment horizontal="center" vertical="top"/>
    </xf>
    <xf numFmtId="3" fontId="28" fillId="0" borderId="13" xfId="0" applyNumberFormat="1" applyFont="1" applyFill="1" applyBorder="1" applyAlignment="1">
      <alignment horizontal="center" vertical="top" wrapText="1"/>
    </xf>
    <xf numFmtId="3" fontId="28" fillId="0" borderId="49" xfId="0" applyNumberFormat="1" applyFont="1" applyFill="1" applyBorder="1" applyAlignment="1">
      <alignment horizontal="center" vertical="top" wrapText="1"/>
    </xf>
    <xf numFmtId="164" fontId="28" fillId="0" borderId="13" xfId="0" applyNumberFormat="1" applyFont="1" applyFill="1" applyBorder="1" applyAlignment="1">
      <alignment horizontal="center" vertical="top" wrapText="1"/>
    </xf>
    <xf numFmtId="164" fontId="28" fillId="0" borderId="49" xfId="0" applyNumberFormat="1" applyFont="1" applyFill="1" applyBorder="1" applyAlignment="1">
      <alignment horizontal="center" vertical="top" wrapText="1"/>
    </xf>
    <xf numFmtId="164" fontId="28" fillId="0" borderId="16" xfId="0" applyNumberFormat="1" applyFont="1" applyFill="1" applyBorder="1" applyAlignment="1">
      <alignment horizontal="center" vertical="top"/>
    </xf>
    <xf numFmtId="164" fontId="28" fillId="0" borderId="38" xfId="0" applyNumberFormat="1" applyFont="1" applyFill="1" applyBorder="1" applyAlignment="1">
      <alignment horizontal="center" vertical="top"/>
    </xf>
    <xf numFmtId="164" fontId="28" fillId="0" borderId="17" xfId="0" applyNumberFormat="1" applyFont="1" applyFill="1" applyBorder="1" applyAlignment="1">
      <alignment horizontal="center" vertical="top"/>
    </xf>
    <xf numFmtId="164" fontId="28" fillId="0" borderId="39" xfId="0" applyNumberFormat="1" applyFont="1" applyFill="1" applyBorder="1" applyAlignment="1">
      <alignment horizontal="center" vertical="top"/>
    </xf>
    <xf numFmtId="3" fontId="28" fillId="0" borderId="19" xfId="0" applyNumberFormat="1" applyFont="1" applyFill="1" applyBorder="1" applyAlignment="1">
      <alignment horizontal="left" vertical="top" wrapText="1"/>
    </xf>
    <xf numFmtId="164" fontId="3" fillId="0" borderId="13" xfId="0" applyNumberFormat="1" applyFont="1" applyFill="1" applyBorder="1" applyAlignment="1">
      <alignment horizontal="left" vertical="top" wrapText="1"/>
    </xf>
    <xf numFmtId="164" fontId="3" fillId="0" borderId="21" xfId="0" applyNumberFormat="1" applyFont="1" applyFill="1" applyBorder="1" applyAlignment="1">
      <alignment horizontal="left" vertical="top" wrapText="1"/>
    </xf>
    <xf numFmtId="49" fontId="28" fillId="0" borderId="19" xfId="0" applyNumberFormat="1" applyFont="1" applyFill="1" applyBorder="1" applyAlignment="1">
      <alignment horizontal="center" vertical="top"/>
    </xf>
    <xf numFmtId="3" fontId="28" fillId="0" borderId="13" xfId="0" applyNumberFormat="1" applyFont="1" applyFill="1" applyBorder="1" applyAlignment="1">
      <alignment horizontal="left" vertical="top" wrapText="1"/>
    </xf>
    <xf numFmtId="3" fontId="28" fillId="0" borderId="49" xfId="0" applyNumberFormat="1" applyFont="1" applyFill="1" applyBorder="1" applyAlignment="1">
      <alignment horizontal="left" vertical="top" wrapText="1"/>
    </xf>
    <xf numFmtId="164" fontId="3" fillId="3" borderId="10" xfId="0" applyNumberFormat="1" applyFont="1" applyFill="1" applyBorder="1" applyAlignment="1">
      <alignment horizontal="center" vertical="top" wrapText="1"/>
    </xf>
    <xf numFmtId="164" fontId="3" fillId="3" borderId="38" xfId="0" applyNumberFormat="1" applyFont="1" applyFill="1" applyBorder="1" applyAlignment="1">
      <alignment horizontal="center" vertical="top" wrapText="1"/>
    </xf>
    <xf numFmtId="164" fontId="3" fillId="3" borderId="11" xfId="0" applyNumberFormat="1" applyFont="1" applyFill="1" applyBorder="1" applyAlignment="1">
      <alignment horizontal="center" vertical="top" wrapText="1"/>
    </xf>
    <xf numFmtId="164" fontId="3" fillId="3" borderId="39" xfId="0" applyNumberFormat="1" applyFont="1" applyFill="1" applyBorder="1" applyAlignment="1">
      <alignment horizontal="center" vertical="top" wrapText="1"/>
    </xf>
    <xf numFmtId="3" fontId="10" fillId="3" borderId="3" xfId="0" applyNumberFormat="1" applyFont="1" applyFill="1" applyBorder="1" applyAlignment="1">
      <alignment horizontal="left" vertical="top" wrapText="1"/>
    </xf>
    <xf numFmtId="3" fontId="10" fillId="3" borderId="10" xfId="0" applyNumberFormat="1" applyFont="1" applyFill="1" applyBorder="1" applyAlignment="1">
      <alignment horizontal="left" vertical="top" wrapText="1"/>
    </xf>
    <xf numFmtId="3" fontId="3" fillId="3" borderId="31" xfId="0" applyNumberFormat="1" applyFont="1" applyFill="1" applyBorder="1" applyAlignment="1">
      <alignment horizontal="left" vertical="top" wrapText="1"/>
    </xf>
    <xf numFmtId="3" fontId="3" fillId="3" borderId="4" xfId="0" applyNumberFormat="1" applyFont="1" applyFill="1" applyBorder="1" applyAlignment="1">
      <alignment horizontal="center" vertical="top" wrapText="1"/>
    </xf>
    <xf numFmtId="3" fontId="11" fillId="3" borderId="10" xfId="0" applyNumberFormat="1" applyFont="1" applyFill="1" applyBorder="1" applyAlignment="1">
      <alignment horizontal="left" vertical="top" wrapText="1"/>
    </xf>
    <xf numFmtId="3" fontId="33" fillId="3" borderId="16" xfId="0" applyNumberFormat="1" applyFont="1" applyFill="1" applyBorder="1" applyAlignment="1">
      <alignment horizontal="left" vertical="top" wrapText="1"/>
    </xf>
    <xf numFmtId="3" fontId="33" fillId="3" borderId="10" xfId="0" applyNumberFormat="1" applyFont="1" applyFill="1" applyBorder="1" applyAlignment="1">
      <alignment horizontal="left" vertical="top" wrapText="1"/>
    </xf>
    <xf numFmtId="3" fontId="33" fillId="3" borderId="38" xfId="0" applyNumberFormat="1" applyFont="1" applyFill="1" applyBorder="1" applyAlignment="1">
      <alignment horizontal="left" vertical="top" wrapText="1"/>
    </xf>
    <xf numFmtId="3" fontId="28" fillId="0" borderId="13" xfId="0" applyNumberFormat="1" applyFont="1" applyFill="1" applyBorder="1" applyAlignment="1">
      <alignment horizontal="center" vertical="top"/>
    </xf>
    <xf numFmtId="3" fontId="28" fillId="0" borderId="12" xfId="0" applyNumberFormat="1" applyFont="1" applyFill="1" applyBorder="1" applyAlignment="1">
      <alignment horizontal="center" vertical="top"/>
    </xf>
    <xf numFmtId="3" fontId="28" fillId="0" borderId="49" xfId="0" applyNumberFormat="1" applyFont="1" applyFill="1" applyBorder="1" applyAlignment="1">
      <alignment horizontal="center" vertical="top"/>
    </xf>
    <xf numFmtId="164" fontId="28" fillId="0" borderId="12" xfId="0" applyNumberFormat="1" applyFont="1" applyFill="1" applyBorder="1" applyAlignment="1">
      <alignment horizontal="center" vertical="top"/>
    </xf>
    <xf numFmtId="164" fontId="28" fillId="3" borderId="66" xfId="0" applyNumberFormat="1" applyFont="1" applyFill="1" applyBorder="1" applyAlignment="1">
      <alignment horizontal="center" vertical="top"/>
    </xf>
    <xf numFmtId="164" fontId="28" fillId="0" borderId="10" xfId="0" applyNumberFormat="1" applyFont="1" applyFill="1" applyBorder="1" applyAlignment="1">
      <alignment horizontal="center" vertical="top"/>
    </xf>
    <xf numFmtId="164" fontId="28" fillId="0" borderId="11" xfId="0" applyNumberFormat="1" applyFont="1" applyFill="1" applyBorder="1" applyAlignment="1">
      <alignment horizontal="center" vertical="top"/>
    </xf>
    <xf numFmtId="3" fontId="10" fillId="2" borderId="26" xfId="0" applyNumberFormat="1" applyFont="1" applyFill="1" applyBorder="1" applyAlignment="1">
      <alignment horizontal="left" vertical="top" wrapText="1"/>
    </xf>
    <xf numFmtId="3" fontId="10" fillId="2" borderId="27" xfId="0" applyNumberFormat="1" applyFont="1" applyFill="1" applyBorder="1" applyAlignment="1">
      <alignment horizontal="left" vertical="top" wrapText="1"/>
    </xf>
    <xf numFmtId="3" fontId="33" fillId="0" borderId="16" xfId="0" applyNumberFormat="1" applyFont="1" applyFill="1" applyBorder="1" applyAlignment="1">
      <alignment horizontal="left" vertical="top" wrapText="1"/>
    </xf>
    <xf numFmtId="3" fontId="33" fillId="0" borderId="38" xfId="0" applyNumberFormat="1" applyFont="1" applyFill="1" applyBorder="1" applyAlignment="1">
      <alignment horizontal="left" vertical="top" wrapText="1"/>
    </xf>
    <xf numFmtId="164" fontId="24" fillId="0" borderId="9" xfId="0" applyNumberFormat="1" applyFont="1" applyBorder="1" applyAlignment="1">
      <alignment horizontal="center" vertical="top"/>
    </xf>
    <xf numFmtId="164" fontId="24" fillId="0" borderId="66" xfId="0" applyNumberFormat="1" applyFont="1" applyBorder="1" applyAlignment="1">
      <alignment horizontal="center" vertical="top"/>
    </xf>
    <xf numFmtId="164" fontId="24" fillId="0" borderId="10" xfId="0" applyNumberFormat="1" applyFont="1" applyBorder="1" applyAlignment="1">
      <alignment horizontal="center" vertical="top"/>
    </xf>
    <xf numFmtId="164" fontId="24" fillId="0" borderId="38" xfId="0" applyNumberFormat="1" applyFont="1" applyBorder="1" applyAlignment="1">
      <alignment horizontal="center" vertical="top"/>
    </xf>
    <xf numFmtId="49" fontId="10" fillId="0" borderId="10" xfId="0" applyNumberFormat="1" applyFont="1" applyFill="1" applyBorder="1" applyAlignment="1">
      <alignment horizontal="center" vertical="top" wrapText="1"/>
    </xf>
    <xf numFmtId="49" fontId="10" fillId="0" borderId="19" xfId="0" applyNumberFormat="1" applyFont="1" applyFill="1" applyBorder="1" applyAlignment="1">
      <alignment horizontal="center" vertical="top" wrapText="1"/>
    </xf>
    <xf numFmtId="3" fontId="5" fillId="0" borderId="0" xfId="0" applyNumberFormat="1" applyFont="1" applyAlignment="1">
      <alignment horizontal="right" vertical="top" wrapText="1"/>
    </xf>
    <xf numFmtId="3" fontId="4" fillId="0" borderId="0" xfId="0" applyNumberFormat="1" applyFont="1" applyAlignment="1">
      <alignment horizontal="center" vertical="top"/>
    </xf>
    <xf numFmtId="3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49" fontId="10" fillId="11" borderId="2" xfId="0" applyNumberFormat="1" applyFont="1" applyFill="1" applyBorder="1" applyAlignment="1">
      <alignment horizontal="center" vertical="top"/>
    </xf>
    <xf numFmtId="3" fontId="9" fillId="0" borderId="5" xfId="0" applyNumberFormat="1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3" fontId="9" fillId="0" borderId="21" xfId="0" applyNumberFormat="1" applyFont="1" applyBorder="1" applyAlignment="1">
      <alignment horizontal="center" vertical="center" wrapText="1"/>
    </xf>
    <xf numFmtId="3" fontId="9" fillId="3" borderId="30" xfId="0" applyNumberFormat="1" applyFont="1" applyFill="1" applyBorder="1" applyAlignment="1">
      <alignment horizontal="center" vertical="center" textRotation="90" wrapText="1"/>
    </xf>
    <xf numFmtId="3" fontId="9" fillId="3" borderId="35" xfId="0" applyNumberFormat="1" applyFont="1" applyFill="1" applyBorder="1" applyAlignment="1">
      <alignment horizontal="center" vertical="center" textRotation="90" wrapText="1"/>
    </xf>
    <xf numFmtId="3" fontId="9" fillId="3" borderId="44" xfId="0" applyNumberFormat="1" applyFont="1" applyFill="1" applyBorder="1" applyAlignment="1">
      <alignment horizontal="center" vertical="center" textRotation="90" wrapText="1"/>
    </xf>
    <xf numFmtId="3" fontId="9" fillId="0" borderId="4" xfId="0" applyNumberFormat="1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 wrapText="1"/>
    </xf>
    <xf numFmtId="3" fontId="9" fillId="0" borderId="20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textRotation="90" wrapText="1"/>
    </xf>
    <xf numFmtId="3" fontId="3" fillId="0" borderId="31" xfId="0" applyNumberFormat="1" applyFont="1" applyBorder="1" applyAlignment="1">
      <alignment horizontal="center" vertical="center" textRotation="90" wrapText="1"/>
    </xf>
    <xf numFmtId="3" fontId="3" fillId="0" borderId="43" xfId="0" applyNumberFormat="1" applyFont="1" applyBorder="1" applyAlignment="1">
      <alignment horizontal="center" vertical="center" textRotation="90" wrapText="1"/>
    </xf>
    <xf numFmtId="49" fontId="9" fillId="0" borderId="2" xfId="0" applyNumberFormat="1" applyFont="1" applyBorder="1" applyAlignment="1">
      <alignment horizontal="center" vertical="center" textRotation="90" wrapText="1"/>
    </xf>
    <xf numFmtId="49" fontId="9" fillId="0" borderId="9" xfId="0" applyNumberFormat="1" applyFont="1" applyBorder="1" applyAlignment="1">
      <alignment horizontal="center" vertical="center" textRotation="90" wrapText="1"/>
    </xf>
    <xf numFmtId="49" fontId="9" fillId="0" borderId="18" xfId="0" applyNumberFormat="1" applyFont="1" applyBorder="1" applyAlignment="1">
      <alignment horizontal="center" vertical="center" textRotation="90" wrapText="1"/>
    </xf>
    <xf numFmtId="49" fontId="9" fillId="0" borderId="3" xfId="0" applyNumberFormat="1" applyFont="1" applyBorder="1" applyAlignment="1">
      <alignment horizontal="center" vertical="center" textRotation="90" wrapText="1"/>
    </xf>
    <xf numFmtId="49" fontId="9" fillId="0" borderId="10" xfId="0" applyNumberFormat="1" applyFont="1" applyBorder="1" applyAlignment="1">
      <alignment horizontal="center" vertical="center" textRotation="90" wrapText="1"/>
    </xf>
    <xf numFmtId="49" fontId="9" fillId="0" borderId="19" xfId="0" applyNumberFormat="1" applyFont="1" applyBorder="1" applyAlignment="1">
      <alignment horizontal="center" vertical="center" textRotation="90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3" fontId="9" fillId="3" borderId="19" xfId="0" applyNumberFormat="1" applyFont="1" applyFill="1" applyBorder="1" applyAlignment="1">
      <alignment horizontal="center" vertical="center" wrapText="1"/>
    </xf>
    <xf numFmtId="3" fontId="10" fillId="10" borderId="6" xfId="0" applyNumberFormat="1" applyFont="1" applyFill="1" applyBorder="1" applyAlignment="1">
      <alignment horizontal="left" vertical="top" wrapText="1"/>
    </xf>
    <xf numFmtId="3" fontId="10" fillId="10" borderId="7" xfId="0" applyNumberFormat="1" applyFont="1" applyFill="1" applyBorder="1" applyAlignment="1">
      <alignment horizontal="left" vertical="top" wrapText="1"/>
    </xf>
    <xf numFmtId="3" fontId="3" fillId="0" borderId="3" xfId="0" applyNumberFormat="1" applyFont="1" applyBorder="1" applyAlignment="1">
      <alignment horizontal="center" vertical="center" textRotation="90" wrapText="1"/>
    </xf>
    <xf numFmtId="3" fontId="3" fillId="0" borderId="10" xfId="0" applyNumberFormat="1" applyFont="1" applyBorder="1" applyAlignment="1">
      <alignment horizontal="center" vertical="center" textRotation="90" wrapText="1"/>
    </xf>
    <xf numFmtId="3" fontId="3" fillId="0" borderId="19" xfId="0" applyNumberFormat="1" applyFont="1" applyBorder="1" applyAlignment="1">
      <alignment horizontal="center" vertical="center" textRotation="90" wrapText="1"/>
    </xf>
    <xf numFmtId="165" fontId="3" fillId="0" borderId="36" xfId="0" applyNumberFormat="1" applyFont="1" applyBorder="1" applyAlignment="1">
      <alignment horizontal="center" vertical="center" textRotation="90" wrapText="1"/>
    </xf>
    <xf numFmtId="165" fontId="3" fillId="0" borderId="0" xfId="0" applyNumberFormat="1" applyFont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 textRotation="90" wrapText="1"/>
    </xf>
    <xf numFmtId="3" fontId="3" fillId="0" borderId="12" xfId="0" applyNumberFormat="1" applyFont="1" applyBorder="1" applyAlignment="1">
      <alignment horizontal="center" vertical="center" textRotation="90"/>
    </xf>
    <xf numFmtId="3" fontId="3" fillId="0" borderId="21" xfId="0" applyNumberFormat="1" applyFont="1" applyBorder="1" applyAlignment="1">
      <alignment horizontal="center" vertical="center" textRotation="90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10" fillId="2" borderId="69" xfId="0" applyNumberFormat="1" applyFont="1" applyFill="1" applyBorder="1" applyAlignment="1">
      <alignment horizontal="left" vertical="top" wrapText="1"/>
    </xf>
    <xf numFmtId="3" fontId="10" fillId="2" borderId="23" xfId="0" applyNumberFormat="1" applyFont="1" applyFill="1" applyBorder="1" applyAlignment="1">
      <alignment horizontal="left" vertical="top" wrapText="1"/>
    </xf>
    <xf numFmtId="3" fontId="10" fillId="2" borderId="1" xfId="0" applyNumberFormat="1" applyFont="1" applyFill="1" applyBorder="1" applyAlignment="1">
      <alignment horizontal="left" vertical="top" wrapText="1"/>
    </xf>
    <xf numFmtId="164" fontId="3" fillId="3" borderId="9" xfId="0" applyNumberFormat="1" applyFont="1" applyFill="1" applyBorder="1" applyAlignment="1">
      <alignment horizontal="center" vertical="top" wrapText="1"/>
    </xf>
    <xf numFmtId="164" fontId="3" fillId="3" borderId="66" xfId="0" applyNumberFormat="1" applyFont="1" applyFill="1" applyBorder="1" applyAlignment="1">
      <alignment horizontal="center" vertical="top" wrapText="1"/>
    </xf>
    <xf numFmtId="0" fontId="3" fillId="3" borderId="41" xfId="0" applyFont="1" applyFill="1" applyBorder="1" applyAlignment="1">
      <alignment horizontal="left" vertical="top" wrapText="1"/>
    </xf>
    <xf numFmtId="0" fontId="3" fillId="3" borderId="31" xfId="0" applyFont="1" applyFill="1" applyBorder="1" applyAlignment="1">
      <alignment horizontal="left" vertical="top" wrapText="1"/>
    </xf>
    <xf numFmtId="1" fontId="3" fillId="3" borderId="13" xfId="0" applyNumberFormat="1" applyFont="1" applyFill="1" applyBorder="1" applyAlignment="1">
      <alignment horizontal="center" vertical="top" wrapText="1"/>
    </xf>
    <xf numFmtId="1" fontId="3" fillId="3" borderId="12" xfId="0" applyNumberFormat="1" applyFont="1" applyFill="1" applyBorder="1" applyAlignment="1">
      <alignment horizontal="center" vertical="top" wrapText="1"/>
    </xf>
    <xf numFmtId="3" fontId="3" fillId="3" borderId="41" xfId="0" applyNumberFormat="1" applyFont="1" applyFill="1" applyBorder="1" applyAlignment="1">
      <alignment horizontal="left" vertical="top"/>
    </xf>
    <xf numFmtId="3" fontId="3" fillId="3" borderId="43" xfId="0" applyNumberFormat="1" applyFont="1" applyFill="1" applyBorder="1" applyAlignment="1">
      <alignment horizontal="left" vertical="top"/>
    </xf>
    <xf numFmtId="3" fontId="10" fillId="3" borderId="19" xfId="0" applyNumberFormat="1" applyFont="1" applyFill="1" applyBorder="1" applyAlignment="1">
      <alignment horizontal="left" vertical="top" wrapText="1"/>
    </xf>
    <xf numFmtId="3" fontId="10" fillId="3" borderId="30" xfId="0" applyNumberFormat="1" applyFont="1" applyFill="1" applyBorder="1" applyAlignment="1">
      <alignment horizontal="center" vertical="top" wrapText="1"/>
    </xf>
    <xf numFmtId="3" fontId="10" fillId="3" borderId="44" xfId="0" applyNumberFormat="1" applyFont="1" applyFill="1" applyBorder="1" applyAlignment="1">
      <alignment horizontal="center" vertical="top" wrapText="1"/>
    </xf>
    <xf numFmtId="3" fontId="3" fillId="3" borderId="30" xfId="0" applyNumberFormat="1" applyFont="1" applyFill="1" applyBorder="1" applyAlignment="1">
      <alignment horizontal="center" vertical="top" wrapText="1"/>
    </xf>
    <xf numFmtId="3" fontId="25" fillId="3" borderId="16" xfId="0" applyNumberFormat="1" applyFont="1" applyFill="1" applyBorder="1" applyAlignment="1">
      <alignment horizontal="center" vertical="top"/>
    </xf>
    <xf numFmtId="3" fontId="25" fillId="3" borderId="38" xfId="0" applyNumberFormat="1" applyFont="1" applyFill="1" applyBorder="1" applyAlignment="1">
      <alignment horizontal="center" vertical="top"/>
    </xf>
    <xf numFmtId="164" fontId="3" fillId="3" borderId="64" xfId="0" applyNumberFormat="1" applyFont="1" applyFill="1" applyBorder="1" applyAlignment="1">
      <alignment horizontal="center" vertical="top" wrapText="1"/>
    </xf>
    <xf numFmtId="164" fontId="3" fillId="3" borderId="16" xfId="0" applyNumberFormat="1" applyFont="1" applyFill="1" applyBorder="1" applyAlignment="1">
      <alignment horizontal="center" vertical="top" wrapText="1"/>
    </xf>
    <xf numFmtId="164" fontId="3" fillId="3" borderId="17" xfId="0" applyNumberFormat="1" applyFont="1" applyFill="1" applyBorder="1" applyAlignment="1">
      <alignment horizontal="center" vertical="top" wrapText="1"/>
    </xf>
    <xf numFmtId="3" fontId="28" fillId="3" borderId="13" xfId="0" applyNumberFormat="1" applyFont="1" applyFill="1" applyBorder="1" applyAlignment="1">
      <alignment horizontal="left" vertical="top" wrapText="1"/>
    </xf>
    <xf numFmtId="3" fontId="28" fillId="3" borderId="21" xfId="0" applyNumberFormat="1" applyFont="1" applyFill="1" applyBorder="1" applyAlignment="1">
      <alignment horizontal="left" vertical="top" wrapText="1"/>
    </xf>
    <xf numFmtId="164" fontId="28" fillId="3" borderId="13" xfId="0" applyNumberFormat="1" applyFont="1" applyFill="1" applyBorder="1" applyAlignment="1">
      <alignment horizontal="left" vertical="top" wrapText="1"/>
    </xf>
    <xf numFmtId="164" fontId="28" fillId="3" borderId="21" xfId="0" applyNumberFormat="1" applyFont="1" applyFill="1" applyBorder="1" applyAlignment="1">
      <alignment horizontal="left" vertical="top" wrapText="1"/>
    </xf>
    <xf numFmtId="3" fontId="8" fillId="0" borderId="0" xfId="0" applyNumberFormat="1" applyFont="1" applyAlignment="1">
      <alignment horizontal="center" vertical="top"/>
    </xf>
    <xf numFmtId="3" fontId="9" fillId="0" borderId="1" xfId="0" applyNumberFormat="1" applyFont="1" applyBorder="1" applyAlignment="1">
      <alignment horizontal="right" vertical="top" wrapText="1"/>
    </xf>
    <xf numFmtId="3" fontId="10" fillId="0" borderId="47" xfId="0" applyNumberFormat="1" applyFont="1" applyBorder="1" applyAlignment="1">
      <alignment horizontal="center" vertical="center" wrapText="1"/>
    </xf>
    <xf numFmtId="3" fontId="10" fillId="0" borderId="27" xfId="0" applyNumberFormat="1" applyFont="1" applyBorder="1" applyAlignment="1">
      <alignment horizontal="center" vertical="center" wrapText="1"/>
    </xf>
    <xf numFmtId="3" fontId="10" fillId="0" borderId="2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textRotation="90"/>
    </xf>
    <xf numFmtId="3" fontId="3" fillId="0" borderId="1" xfId="0" applyNumberFormat="1" applyFont="1" applyBorder="1" applyAlignment="1">
      <alignment horizontal="center" vertical="center" textRotation="90"/>
    </xf>
    <xf numFmtId="1" fontId="3" fillId="3" borderId="64" xfId="0" applyNumberFormat="1" applyFont="1" applyFill="1" applyBorder="1" applyAlignment="1">
      <alignment horizontal="center" vertical="top" wrapText="1"/>
    </xf>
    <xf numFmtId="1" fontId="3" fillId="3" borderId="9" xfId="0" applyNumberFormat="1" applyFont="1" applyFill="1" applyBorder="1" applyAlignment="1">
      <alignment horizontal="center" vertical="top" wrapText="1"/>
    </xf>
    <xf numFmtId="3" fontId="3" fillId="3" borderId="64" xfId="0" applyNumberFormat="1" applyFont="1" applyFill="1" applyBorder="1" applyAlignment="1">
      <alignment horizontal="center" vertical="top"/>
    </xf>
    <xf numFmtId="3" fontId="3" fillId="3" borderId="18" xfId="0" applyNumberFormat="1" applyFont="1" applyFill="1" applyBorder="1" applyAlignment="1">
      <alignment horizontal="center" vertical="top"/>
    </xf>
    <xf numFmtId="3" fontId="3" fillId="0" borderId="10" xfId="0" applyNumberFormat="1" applyFont="1" applyBorder="1" applyAlignment="1">
      <alignment horizontal="center" vertical="center" textRotation="90"/>
    </xf>
    <xf numFmtId="3" fontId="3" fillId="0" borderId="19" xfId="0" applyNumberFormat="1" applyFont="1" applyBorder="1" applyAlignment="1">
      <alignment horizontal="center" vertical="center" textRotation="90"/>
    </xf>
    <xf numFmtId="1" fontId="3" fillId="3" borderId="16" xfId="0" applyNumberFormat="1" applyFont="1" applyFill="1" applyBorder="1" applyAlignment="1">
      <alignment horizontal="center" vertical="top" wrapText="1"/>
    </xf>
    <xf numFmtId="1" fontId="3" fillId="3" borderId="10" xfId="0" applyNumberFormat="1" applyFont="1" applyFill="1" applyBorder="1" applyAlignment="1">
      <alignment horizontal="center" vertical="top" wrapText="1"/>
    </xf>
    <xf numFmtId="3" fontId="3" fillId="3" borderId="16" xfId="0" applyNumberFormat="1" applyFont="1" applyFill="1" applyBorder="1" applyAlignment="1">
      <alignment horizontal="center" vertical="top"/>
    </xf>
    <xf numFmtId="3" fontId="3" fillId="3" borderId="19" xfId="0" applyNumberFormat="1" applyFont="1" applyFill="1" applyBorder="1" applyAlignment="1">
      <alignment horizontal="center" vertical="top"/>
    </xf>
    <xf numFmtId="3" fontId="3" fillId="0" borderId="42" xfId="0" applyNumberFormat="1" applyFont="1" applyBorder="1" applyAlignment="1">
      <alignment horizontal="center" vertical="center" textRotation="90"/>
    </xf>
    <xf numFmtId="3" fontId="3" fillId="0" borderId="54" xfId="0" applyNumberFormat="1" applyFont="1" applyBorder="1" applyAlignment="1">
      <alignment horizontal="center" vertical="center" textRotation="90"/>
    </xf>
    <xf numFmtId="1" fontId="3" fillId="3" borderId="58" xfId="0" applyNumberFormat="1" applyFont="1" applyFill="1" applyBorder="1" applyAlignment="1">
      <alignment horizontal="center" vertical="top" wrapText="1"/>
    </xf>
    <xf numFmtId="1" fontId="3" fillId="3" borderId="42" xfId="0" applyNumberFormat="1" applyFont="1" applyFill="1" applyBorder="1" applyAlignment="1">
      <alignment horizontal="center" vertical="top" wrapText="1"/>
    </xf>
    <xf numFmtId="3" fontId="3" fillId="3" borderId="58" xfId="0" applyNumberFormat="1" applyFont="1" applyFill="1" applyBorder="1" applyAlignment="1">
      <alignment horizontal="center" vertical="top"/>
    </xf>
    <xf numFmtId="3" fontId="3" fillId="3" borderId="54" xfId="0" applyNumberFormat="1" applyFont="1" applyFill="1" applyBorder="1" applyAlignment="1">
      <alignment horizontal="center" vertical="top"/>
    </xf>
    <xf numFmtId="3" fontId="10" fillId="9" borderId="47" xfId="0" applyNumberFormat="1" applyFont="1" applyFill="1" applyBorder="1" applyAlignment="1">
      <alignment horizontal="left" vertical="top" wrapText="1"/>
    </xf>
    <xf numFmtId="3" fontId="10" fillId="9" borderId="27" xfId="0" applyNumberFormat="1" applyFont="1" applyFill="1" applyBorder="1" applyAlignment="1">
      <alignment horizontal="left" vertical="top" wrapText="1"/>
    </xf>
    <xf numFmtId="3" fontId="10" fillId="9" borderId="1" xfId="0" applyNumberFormat="1" applyFont="1" applyFill="1" applyBorder="1" applyAlignment="1">
      <alignment horizontal="left" vertical="top" wrapText="1"/>
    </xf>
    <xf numFmtId="3" fontId="10" fillId="9" borderId="54" xfId="0" applyNumberFormat="1" applyFont="1" applyFill="1" applyBorder="1" applyAlignment="1">
      <alignment horizontal="left" vertical="top" wrapText="1"/>
    </xf>
    <xf numFmtId="3" fontId="10" fillId="10" borderId="7" xfId="0" applyNumberFormat="1" applyFont="1" applyFill="1" applyBorder="1" applyAlignment="1">
      <alignment vertical="top" wrapText="1"/>
    </xf>
    <xf numFmtId="3" fontId="10" fillId="10" borderId="36" xfId="0" applyNumberFormat="1" applyFont="1" applyFill="1" applyBorder="1" applyAlignment="1">
      <alignment vertical="top" wrapText="1"/>
    </xf>
    <xf numFmtId="3" fontId="10" fillId="10" borderId="8" xfId="0" applyNumberFormat="1" applyFont="1" applyFill="1" applyBorder="1" applyAlignment="1">
      <alignment vertical="top" wrapText="1"/>
    </xf>
    <xf numFmtId="3" fontId="10" fillId="11" borderId="14" xfId="0" applyNumberFormat="1" applyFont="1" applyFill="1" applyBorder="1" applyAlignment="1">
      <alignment vertical="top"/>
    </xf>
    <xf numFmtId="3" fontId="10" fillId="11" borderId="15" xfId="0" applyNumberFormat="1" applyFont="1" applyFill="1" applyBorder="1" applyAlignment="1">
      <alignment vertical="top"/>
    </xf>
    <xf numFmtId="3" fontId="3" fillId="3" borderId="13" xfId="0" applyNumberFormat="1" applyFont="1" applyFill="1" applyBorder="1" applyAlignment="1">
      <alignment horizontal="center" vertical="top"/>
    </xf>
    <xf numFmtId="3" fontId="3" fillId="3" borderId="21" xfId="0" applyNumberFormat="1" applyFont="1" applyFill="1" applyBorder="1" applyAlignment="1">
      <alignment horizontal="center" vertical="top"/>
    </xf>
    <xf numFmtId="3" fontId="10" fillId="0" borderId="10" xfId="0" applyNumberFormat="1" applyFont="1" applyFill="1" applyBorder="1" applyAlignment="1">
      <alignment horizontal="center" vertical="top" wrapText="1"/>
    </xf>
    <xf numFmtId="3" fontId="10" fillId="0" borderId="19" xfId="0" applyNumberFormat="1" applyFont="1" applyFill="1" applyBorder="1" applyAlignment="1">
      <alignment horizontal="center" vertical="top" wrapText="1"/>
    </xf>
    <xf numFmtId="3" fontId="3" fillId="0" borderId="5" xfId="0" applyNumberFormat="1" applyFont="1" applyFill="1" applyBorder="1" applyAlignment="1">
      <alignment horizontal="left" vertical="top" wrapText="1"/>
    </xf>
    <xf numFmtId="3" fontId="3" fillId="0" borderId="21" xfId="0" applyNumberFormat="1" applyFont="1" applyFill="1" applyBorder="1" applyAlignment="1">
      <alignment horizontal="left" vertical="top" wrapText="1"/>
    </xf>
    <xf numFmtId="3" fontId="10" fillId="3" borderId="10" xfId="0" applyNumberFormat="1" applyFont="1" applyFill="1" applyBorder="1" applyAlignment="1">
      <alignment horizontal="center" vertical="top" wrapText="1"/>
    </xf>
    <xf numFmtId="164" fontId="25" fillId="3" borderId="11" xfId="0" applyNumberFormat="1" applyFont="1" applyFill="1" applyBorder="1" applyAlignment="1">
      <alignment horizontal="center" vertical="top" wrapText="1"/>
    </xf>
    <xf numFmtId="3" fontId="5" fillId="0" borderId="0" xfId="0" applyNumberFormat="1" applyFont="1" applyAlignment="1">
      <alignment horizontal="left" vertical="top" wrapText="1"/>
    </xf>
    <xf numFmtId="0" fontId="3" fillId="0" borderId="12" xfId="0" applyFont="1" applyFill="1" applyBorder="1" applyAlignment="1">
      <alignment horizontal="center" vertical="top" wrapText="1"/>
    </xf>
    <xf numFmtId="1" fontId="3" fillId="0" borderId="9" xfId="0" applyNumberFormat="1" applyFont="1" applyFill="1" applyBorder="1" applyAlignment="1">
      <alignment horizontal="center" vertical="top" wrapText="1"/>
    </xf>
    <xf numFmtId="1" fontId="3" fillId="0" borderId="10" xfId="0" applyNumberFormat="1" applyFont="1" applyFill="1" applyBorder="1" applyAlignment="1">
      <alignment horizontal="center" vertical="top" wrapText="1"/>
    </xf>
    <xf numFmtId="1" fontId="3" fillId="0" borderId="11" xfId="0" applyNumberFormat="1" applyFont="1" applyFill="1" applyBorder="1" applyAlignment="1">
      <alignment horizontal="center" vertical="top" wrapText="1"/>
    </xf>
    <xf numFmtId="164" fontId="25" fillId="3" borderId="12" xfId="0" applyNumberFormat="1" applyFont="1" applyFill="1" applyBorder="1" applyAlignment="1">
      <alignment horizontal="center" vertical="top"/>
    </xf>
    <xf numFmtId="164" fontId="25" fillId="3" borderId="9" xfId="0" applyNumberFormat="1" applyFont="1" applyFill="1" applyBorder="1" applyAlignment="1">
      <alignment horizontal="center" vertical="top"/>
    </xf>
    <xf numFmtId="164" fontId="25" fillId="3" borderId="10" xfId="0" applyNumberFormat="1" applyFont="1" applyFill="1" applyBorder="1" applyAlignment="1">
      <alignment horizontal="center" vertical="top"/>
    </xf>
    <xf numFmtId="3" fontId="10" fillId="3" borderId="11" xfId="0" applyNumberFormat="1" applyFont="1" applyFill="1" applyBorder="1" applyAlignment="1">
      <alignment horizontal="center" vertical="top" wrapText="1"/>
    </xf>
    <xf numFmtId="164" fontId="25" fillId="3" borderId="9" xfId="0" applyNumberFormat="1" applyFont="1" applyFill="1" applyBorder="1" applyAlignment="1">
      <alignment horizontal="center" vertical="top" wrapText="1"/>
    </xf>
    <xf numFmtId="164" fontId="25" fillId="3" borderId="66" xfId="0" applyNumberFormat="1" applyFont="1" applyFill="1" applyBorder="1" applyAlignment="1">
      <alignment horizontal="center" vertical="top" wrapText="1"/>
    </xf>
    <xf numFmtId="164" fontId="25" fillId="3" borderId="10" xfId="0" applyNumberFormat="1" applyFont="1" applyFill="1" applyBorder="1" applyAlignment="1">
      <alignment horizontal="center" vertical="top" wrapText="1"/>
    </xf>
    <xf numFmtId="164" fontId="25" fillId="3" borderId="38" xfId="0" applyNumberFormat="1" applyFont="1" applyFill="1" applyBorder="1" applyAlignment="1">
      <alignment horizontal="center" vertical="top" wrapText="1"/>
    </xf>
    <xf numFmtId="164" fontId="25" fillId="3" borderId="39" xfId="0" applyNumberFormat="1" applyFont="1" applyFill="1" applyBorder="1" applyAlignment="1">
      <alignment horizontal="center" vertical="top" wrapText="1"/>
    </xf>
    <xf numFmtId="164" fontId="25" fillId="0" borderId="10" xfId="0" applyNumberFormat="1" applyFont="1" applyFill="1" applyBorder="1" applyAlignment="1">
      <alignment horizontal="center" vertical="top"/>
    </xf>
    <xf numFmtId="164" fontId="25" fillId="0" borderId="11" xfId="0" applyNumberFormat="1" applyFont="1" applyFill="1" applyBorder="1" applyAlignment="1">
      <alignment horizontal="center" vertical="top"/>
    </xf>
    <xf numFmtId="3" fontId="25" fillId="0" borderId="12" xfId="0" applyNumberFormat="1" applyFont="1" applyBorder="1" applyAlignment="1">
      <alignment horizontal="center" vertical="top"/>
    </xf>
    <xf numFmtId="3" fontId="30" fillId="0" borderId="59" xfId="0" applyNumberFormat="1" applyFont="1" applyFill="1" applyBorder="1" applyAlignment="1">
      <alignment horizontal="center" vertical="top" wrapText="1"/>
    </xf>
    <xf numFmtId="3" fontId="30" fillId="0" borderId="35" xfId="0" applyNumberFormat="1" applyFont="1" applyFill="1" applyBorder="1" applyAlignment="1">
      <alignment horizontal="center" vertical="top" wrapText="1"/>
    </xf>
    <xf numFmtId="3" fontId="30" fillId="0" borderId="63" xfId="0" applyNumberFormat="1" applyFont="1" applyFill="1" applyBorder="1" applyAlignment="1">
      <alignment horizontal="center" vertical="top" wrapText="1"/>
    </xf>
    <xf numFmtId="3" fontId="25" fillId="0" borderId="12" xfId="0" applyNumberFormat="1" applyFont="1" applyFill="1" applyBorder="1" applyAlignment="1">
      <alignment horizontal="center" vertical="top"/>
    </xf>
    <xf numFmtId="164" fontId="25" fillId="0" borderId="9" xfId="0" applyNumberFormat="1" applyFont="1" applyFill="1" applyBorder="1" applyAlignment="1">
      <alignment horizontal="center" vertical="top"/>
    </xf>
    <xf numFmtId="164" fontId="25" fillId="3" borderId="11" xfId="0" applyNumberFormat="1" applyFont="1" applyFill="1" applyBorder="1" applyAlignment="1">
      <alignment horizontal="center" vertical="top"/>
    </xf>
    <xf numFmtId="164" fontId="25" fillId="0" borderId="10" xfId="0" applyNumberFormat="1" applyFont="1" applyBorder="1" applyAlignment="1">
      <alignment horizontal="center" vertical="top"/>
    </xf>
    <xf numFmtId="3" fontId="3" fillId="3" borderId="35" xfId="0" applyNumberFormat="1" applyFont="1" applyFill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164" fontId="25" fillId="0" borderId="9" xfId="0" applyNumberFormat="1" applyFont="1" applyBorder="1" applyAlignment="1">
      <alignment horizontal="center" vertical="top"/>
    </xf>
    <xf numFmtId="164" fontId="25" fillId="0" borderId="11" xfId="0" applyNumberFormat="1" applyFont="1" applyBorder="1" applyAlignment="1">
      <alignment horizontal="center" vertical="top"/>
    </xf>
    <xf numFmtId="3" fontId="30" fillId="0" borderId="44" xfId="0" applyNumberFormat="1" applyFont="1" applyFill="1" applyBorder="1" applyAlignment="1">
      <alignment horizontal="center" vertical="top" wrapText="1"/>
    </xf>
    <xf numFmtId="164" fontId="25" fillId="3" borderId="12" xfId="0" applyNumberFormat="1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3" fontId="14" fillId="3" borderId="3" xfId="0" applyNumberFormat="1" applyFont="1" applyFill="1" applyBorder="1" applyAlignment="1">
      <alignment horizontal="left" vertical="top" wrapText="1"/>
    </xf>
    <xf numFmtId="3" fontId="14" fillId="3" borderId="38" xfId="0" applyNumberFormat="1" applyFont="1" applyFill="1" applyBorder="1" applyAlignment="1">
      <alignment horizontal="left" vertical="top" wrapText="1"/>
    </xf>
    <xf numFmtId="3" fontId="28" fillId="0" borderId="12" xfId="0" applyNumberFormat="1" applyFont="1" applyFill="1" applyBorder="1" applyAlignment="1">
      <alignment horizontal="left" vertical="top" wrapText="1"/>
    </xf>
    <xf numFmtId="3" fontId="25" fillId="0" borderId="12" xfId="0" applyNumberFormat="1" applyFont="1" applyFill="1" applyBorder="1" applyAlignment="1">
      <alignment horizontal="center" vertical="top" wrapText="1"/>
    </xf>
    <xf numFmtId="3" fontId="14" fillId="3" borderId="10" xfId="0" applyNumberFormat="1" applyFont="1" applyFill="1" applyBorder="1" applyAlignment="1">
      <alignment horizontal="left" vertical="top" wrapText="1"/>
    </xf>
    <xf numFmtId="3" fontId="42" fillId="3" borderId="31" xfId="0" applyNumberFormat="1" applyFont="1" applyFill="1" applyBorder="1" applyAlignment="1">
      <alignment horizontal="center" vertical="top"/>
    </xf>
    <xf numFmtId="49" fontId="3" fillId="3" borderId="36" xfId="0" applyNumberFormat="1" applyFont="1" applyFill="1" applyBorder="1" applyAlignment="1">
      <alignment horizontal="left" vertical="top" wrapText="1"/>
    </xf>
    <xf numFmtId="3" fontId="3" fillId="3" borderId="13" xfId="0" applyNumberFormat="1" applyFont="1" applyFill="1" applyBorder="1" applyAlignment="1">
      <alignment horizontal="left" vertical="top" wrapText="1"/>
    </xf>
    <xf numFmtId="3" fontId="3" fillId="3" borderId="49" xfId="0" applyNumberFormat="1" applyFont="1" applyFill="1" applyBorder="1" applyAlignment="1">
      <alignment horizontal="left" vertical="top" wrapText="1"/>
    </xf>
  </cellXfs>
  <cellStyles count="13">
    <cellStyle name="Blogas" xfId="10" builtinId="27"/>
    <cellStyle name="Excel Built-in Normal" xfId="3"/>
    <cellStyle name="Įprastas" xfId="0" builtinId="0"/>
    <cellStyle name="Įprastas 2" xfId="1"/>
    <cellStyle name="Įprastas 3" xfId="2"/>
    <cellStyle name="Normal 2" xfId="7"/>
    <cellStyle name="Normal 3" xfId="5"/>
    <cellStyle name="Normal 5" xfId="6"/>
    <cellStyle name="Normal 6" xfId="4"/>
    <cellStyle name="Normal 6 2" xfId="9"/>
    <cellStyle name="Normal 7" xfId="8"/>
    <cellStyle name="Normal 7 2" xfId="12"/>
    <cellStyle name="Normal_Sheet1" xfId="11"/>
  </cellStyles>
  <dxfs count="0"/>
  <tableStyles count="0" defaultTableStyle="TableStyleMedium2" defaultPivotStyle="PivotStyleLight16"/>
  <colors>
    <mruColors>
      <color rgb="FFCCFF99"/>
      <color rgb="FFCCFFCC"/>
      <color rgb="FFCCECFF"/>
      <color rgb="FFFFFF99"/>
      <color rgb="FFFFCCFF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23"/>
  <sheetViews>
    <sheetView zoomScaleNormal="100" zoomScaleSheetLayoutView="100" workbookViewId="0">
      <selection activeCell="A4" sqref="A4:Q4"/>
    </sheetView>
  </sheetViews>
  <sheetFormatPr defaultColWidth="9.28515625" defaultRowHeight="12.75" x14ac:dyDescent="0.2"/>
  <cols>
    <col min="1" max="1" width="2.5703125" style="1" customWidth="1"/>
    <col min="2" max="2" width="3.28515625" style="2" customWidth="1"/>
    <col min="3" max="3" width="2.85546875" style="1" customWidth="1"/>
    <col min="4" max="4" width="2.7109375" style="2" customWidth="1"/>
    <col min="5" max="5" width="32.7109375" style="41" customWidth="1"/>
    <col min="6" max="6" width="3" style="58" customWidth="1"/>
    <col min="7" max="7" width="15.140625" style="3" customWidth="1"/>
    <col min="8" max="8" width="8" style="3" customWidth="1"/>
    <col min="9" max="9" width="9.5703125" style="3" customWidth="1"/>
    <col min="10" max="11" width="8.28515625" style="3" customWidth="1"/>
    <col min="12" max="12" width="7.7109375" style="90" customWidth="1"/>
    <col min="13" max="13" width="37.42578125" style="29" customWidth="1"/>
    <col min="14" max="17" width="8.140625" style="29" customWidth="1"/>
    <col min="18" max="18" width="10.85546875" style="203" customWidth="1"/>
    <col min="19" max="16384" width="9.28515625" style="203"/>
  </cols>
  <sheetData>
    <row r="1" spans="1:19" ht="18" customHeight="1" x14ac:dyDescent="0.2">
      <c r="G1" s="1333" t="s">
        <v>280</v>
      </c>
      <c r="H1" s="1333"/>
      <c r="I1" s="1333"/>
      <c r="J1" s="1333"/>
      <c r="K1" s="1333"/>
      <c r="L1" s="1333"/>
      <c r="M1" s="1333"/>
      <c r="N1" s="1333"/>
      <c r="O1" s="1333"/>
      <c r="P1" s="1333"/>
      <c r="Q1" s="1333"/>
    </row>
    <row r="2" spans="1:19" ht="15.75" customHeight="1" x14ac:dyDescent="0.2"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</row>
    <row r="3" spans="1:19" ht="18" customHeight="1" x14ac:dyDescent="0.2">
      <c r="A3" s="1334" t="s">
        <v>201</v>
      </c>
      <c r="B3" s="1334"/>
      <c r="C3" s="1334"/>
      <c r="D3" s="1334"/>
      <c r="E3" s="1334"/>
      <c r="F3" s="1334"/>
      <c r="G3" s="1334"/>
      <c r="H3" s="1334"/>
      <c r="I3" s="1334"/>
      <c r="J3" s="1334"/>
      <c r="K3" s="1334"/>
      <c r="L3" s="1334"/>
      <c r="M3" s="1334"/>
      <c r="N3" s="1334"/>
      <c r="O3" s="1334"/>
      <c r="P3" s="1334"/>
      <c r="Q3" s="1334"/>
    </row>
    <row r="4" spans="1:19" ht="13.5" customHeight="1" x14ac:dyDescent="0.2">
      <c r="A4" s="1335" t="s">
        <v>0</v>
      </c>
      <c r="B4" s="1336"/>
      <c r="C4" s="1336"/>
      <c r="D4" s="1336"/>
      <c r="E4" s="1336"/>
      <c r="F4" s="1336"/>
      <c r="G4" s="1336"/>
      <c r="H4" s="1336"/>
      <c r="I4" s="1336"/>
      <c r="J4" s="1336"/>
      <c r="K4" s="1336"/>
      <c r="L4" s="1336"/>
      <c r="M4" s="1336"/>
      <c r="N4" s="1336"/>
      <c r="O4" s="1336"/>
      <c r="P4" s="1336"/>
      <c r="Q4" s="1336"/>
    </row>
    <row r="5" spans="1:19" s="4" customFormat="1" ht="15.75" x14ac:dyDescent="0.2">
      <c r="A5" s="1334" t="s">
        <v>1</v>
      </c>
      <c r="B5" s="1396"/>
      <c r="C5" s="1396"/>
      <c r="D5" s="1396"/>
      <c r="E5" s="1396"/>
      <c r="F5" s="1396"/>
      <c r="G5" s="1396"/>
      <c r="H5" s="1396"/>
      <c r="I5" s="1396"/>
      <c r="J5" s="1396"/>
      <c r="K5" s="1396"/>
      <c r="L5" s="1396"/>
      <c r="M5" s="1396"/>
      <c r="N5" s="1396"/>
      <c r="O5" s="1396"/>
      <c r="P5" s="1396"/>
      <c r="Q5" s="1396"/>
    </row>
    <row r="6" spans="1:19" s="4" customFormat="1" ht="14.25" customHeight="1" thickBot="1" x14ac:dyDescent="0.25">
      <c r="A6" s="5"/>
      <c r="B6" s="6"/>
      <c r="C6" s="5"/>
      <c r="D6" s="6"/>
      <c r="E6" s="56"/>
      <c r="F6" s="59"/>
      <c r="G6" s="7"/>
      <c r="H6" s="3"/>
      <c r="I6" s="3"/>
      <c r="J6" s="3"/>
      <c r="K6" s="3"/>
      <c r="L6" s="86"/>
      <c r="M6" s="8"/>
      <c r="N6" s="8"/>
      <c r="O6" s="8"/>
      <c r="P6" s="1397" t="s">
        <v>75</v>
      </c>
      <c r="Q6" s="1397"/>
    </row>
    <row r="7" spans="1:19" s="9" customFormat="1" ht="18" customHeight="1" thickBot="1" x14ac:dyDescent="0.25">
      <c r="A7" s="1350" t="s">
        <v>115</v>
      </c>
      <c r="B7" s="1353" t="s">
        <v>2</v>
      </c>
      <c r="C7" s="1353" t="s">
        <v>3</v>
      </c>
      <c r="D7" s="1353" t="s">
        <v>76</v>
      </c>
      <c r="E7" s="1356" t="s">
        <v>4</v>
      </c>
      <c r="F7" s="1341" t="s">
        <v>116</v>
      </c>
      <c r="G7" s="1344" t="s">
        <v>121</v>
      </c>
      <c r="H7" s="1347" t="s">
        <v>5</v>
      </c>
      <c r="I7" s="1347" t="s">
        <v>203</v>
      </c>
      <c r="J7" s="1347" t="s">
        <v>199</v>
      </c>
      <c r="K7" s="1361" t="s">
        <v>117</v>
      </c>
      <c r="L7" s="1364" t="s">
        <v>200</v>
      </c>
      <c r="M7" s="1398" t="s">
        <v>6</v>
      </c>
      <c r="N7" s="1399"/>
      <c r="O7" s="1399"/>
      <c r="P7" s="1399"/>
      <c r="Q7" s="1400"/>
    </row>
    <row r="8" spans="1:19" s="9" customFormat="1" ht="18" customHeight="1" x14ac:dyDescent="0.2">
      <c r="A8" s="1351"/>
      <c r="B8" s="1354"/>
      <c r="C8" s="1354"/>
      <c r="D8" s="1354"/>
      <c r="E8" s="1357"/>
      <c r="F8" s="1342"/>
      <c r="G8" s="1345"/>
      <c r="H8" s="1348"/>
      <c r="I8" s="1348"/>
      <c r="J8" s="1348"/>
      <c r="K8" s="1362"/>
      <c r="L8" s="1365"/>
      <c r="M8" s="1338" t="s">
        <v>4</v>
      </c>
      <c r="N8" s="1367" t="s">
        <v>197</v>
      </c>
      <c r="O8" s="1369" t="s">
        <v>118</v>
      </c>
      <c r="P8" s="1370"/>
      <c r="Q8" s="1371"/>
    </row>
    <row r="9" spans="1:19" s="9" customFormat="1" ht="28.5" customHeight="1" x14ac:dyDescent="0.2">
      <c r="A9" s="1351"/>
      <c r="B9" s="1354"/>
      <c r="C9" s="1354"/>
      <c r="D9" s="1354"/>
      <c r="E9" s="1357"/>
      <c r="F9" s="1342"/>
      <c r="G9" s="1345"/>
      <c r="H9" s="1348"/>
      <c r="I9" s="1348"/>
      <c r="J9" s="1348"/>
      <c r="K9" s="1362"/>
      <c r="L9" s="1365"/>
      <c r="M9" s="1339"/>
      <c r="N9" s="1367"/>
      <c r="O9" s="1401" t="s">
        <v>119</v>
      </c>
      <c r="P9" s="1407" t="s">
        <v>120</v>
      </c>
      <c r="Q9" s="1413" t="s">
        <v>198</v>
      </c>
    </row>
    <row r="10" spans="1:19" s="9" customFormat="1" ht="69" customHeight="1" thickBot="1" x14ac:dyDescent="0.25">
      <c r="A10" s="1352"/>
      <c r="B10" s="1355"/>
      <c r="C10" s="1355"/>
      <c r="D10" s="1355"/>
      <c r="E10" s="1358"/>
      <c r="F10" s="1343"/>
      <c r="G10" s="1346"/>
      <c r="H10" s="1349"/>
      <c r="I10" s="1349"/>
      <c r="J10" s="1349"/>
      <c r="K10" s="1363"/>
      <c r="L10" s="1366"/>
      <c r="M10" s="1340"/>
      <c r="N10" s="1368"/>
      <c r="O10" s="1402"/>
      <c r="P10" s="1408"/>
      <c r="Q10" s="1414"/>
    </row>
    <row r="11" spans="1:19" ht="12.75" customHeight="1" thickBot="1" x14ac:dyDescent="0.25">
      <c r="A11" s="1419" t="s">
        <v>7</v>
      </c>
      <c r="B11" s="1420"/>
      <c r="C11" s="1420"/>
      <c r="D11" s="1420"/>
      <c r="E11" s="1420"/>
      <c r="F11" s="1420"/>
      <c r="G11" s="1420"/>
      <c r="H11" s="1420"/>
      <c r="I11" s="1420"/>
      <c r="J11" s="1420"/>
      <c r="K11" s="1420"/>
      <c r="L11" s="1420"/>
      <c r="M11" s="1421"/>
      <c r="N11" s="1421"/>
      <c r="O11" s="1421"/>
      <c r="P11" s="1421"/>
      <c r="Q11" s="1422"/>
    </row>
    <row r="12" spans="1:19" ht="15" customHeight="1" x14ac:dyDescent="0.2">
      <c r="A12" s="1359" t="s">
        <v>8</v>
      </c>
      <c r="B12" s="1360"/>
      <c r="C12" s="1360"/>
      <c r="D12" s="1360"/>
      <c r="E12" s="1360"/>
      <c r="F12" s="1360"/>
      <c r="G12" s="1360"/>
      <c r="H12" s="1423"/>
      <c r="I12" s="1423"/>
      <c r="J12" s="1423"/>
      <c r="K12" s="1423"/>
      <c r="L12" s="1424"/>
      <c r="M12" s="1424"/>
      <c r="N12" s="1423"/>
      <c r="O12" s="1423"/>
      <c r="P12" s="1423"/>
      <c r="Q12" s="1425"/>
    </row>
    <row r="13" spans="1:19" ht="16.899999999999999" customHeight="1" x14ac:dyDescent="0.2">
      <c r="A13" s="350" t="s">
        <v>9</v>
      </c>
      <c r="B13" s="351" t="s">
        <v>10</v>
      </c>
      <c r="C13" s="449"/>
      <c r="D13" s="450"/>
      <c r="E13" s="450"/>
      <c r="F13" s="450"/>
      <c r="G13" s="450"/>
      <c r="H13" s="450"/>
      <c r="I13" s="450"/>
      <c r="J13" s="349"/>
      <c r="K13" s="353"/>
      <c r="L13" s="464"/>
      <c r="M13" s="352"/>
      <c r="N13" s="1426"/>
      <c r="O13" s="1426"/>
      <c r="P13" s="1426"/>
      <c r="Q13" s="1427"/>
    </row>
    <row r="14" spans="1:19" ht="15.6" customHeight="1" thickBot="1" x14ac:dyDescent="0.25">
      <c r="A14" s="94" t="s">
        <v>9</v>
      </c>
      <c r="B14" s="18" t="s">
        <v>9</v>
      </c>
      <c r="C14" s="1372" t="s">
        <v>11</v>
      </c>
      <c r="D14" s="1373"/>
      <c r="E14" s="1373"/>
      <c r="F14" s="1373"/>
      <c r="G14" s="1373"/>
      <c r="H14" s="1373"/>
      <c r="I14" s="1373"/>
      <c r="J14" s="1373"/>
      <c r="K14" s="1373"/>
      <c r="L14" s="1373"/>
      <c r="M14" s="1374"/>
      <c r="N14" s="354"/>
      <c r="O14" s="356"/>
      <c r="P14" s="356"/>
      <c r="Q14" s="355"/>
    </row>
    <row r="15" spans="1:19" ht="15.75" customHeight="1" x14ac:dyDescent="0.2">
      <c r="A15" s="1337" t="s">
        <v>9</v>
      </c>
      <c r="B15" s="11" t="s">
        <v>9</v>
      </c>
      <c r="C15" s="12" t="s">
        <v>9</v>
      </c>
      <c r="D15" s="43"/>
      <c r="E15" s="1308" t="s">
        <v>58</v>
      </c>
      <c r="F15" s="268" t="s">
        <v>12</v>
      </c>
      <c r="G15" s="1311" t="s">
        <v>82</v>
      </c>
      <c r="H15" s="133" t="s">
        <v>13</v>
      </c>
      <c r="I15" s="277">
        <v>1025</v>
      </c>
      <c r="J15" s="136">
        <v>1198.9000000000001</v>
      </c>
      <c r="K15" s="669">
        <v>1180</v>
      </c>
      <c r="L15" s="509">
        <v>1180</v>
      </c>
      <c r="M15" s="261" t="s">
        <v>59</v>
      </c>
      <c r="N15" s="392">
        <v>85</v>
      </c>
      <c r="O15" s="369">
        <v>85</v>
      </c>
      <c r="P15" s="186">
        <v>60</v>
      </c>
      <c r="Q15" s="366">
        <v>60</v>
      </c>
      <c r="R15" s="41"/>
      <c r="S15" s="41"/>
    </row>
    <row r="16" spans="1:19" ht="13.5" customHeight="1" x14ac:dyDescent="0.2">
      <c r="A16" s="1112"/>
      <c r="B16" s="201"/>
      <c r="C16" s="13"/>
      <c r="D16" s="44"/>
      <c r="E16" s="1309"/>
      <c r="F16" s="223" t="s">
        <v>125</v>
      </c>
      <c r="G16" s="1157"/>
      <c r="H16" s="136"/>
      <c r="I16" s="278"/>
      <c r="J16" s="136"/>
      <c r="K16" s="669"/>
      <c r="L16" s="509"/>
      <c r="M16" s="247" t="s">
        <v>60</v>
      </c>
      <c r="N16" s="385">
        <v>21</v>
      </c>
      <c r="O16" s="320">
        <v>23</v>
      </c>
      <c r="P16" s="321">
        <v>23</v>
      </c>
      <c r="Q16" s="367">
        <v>23</v>
      </c>
      <c r="R16" s="41"/>
      <c r="S16" s="41"/>
    </row>
    <row r="17" spans="1:18" ht="16.5" customHeight="1" x14ac:dyDescent="0.2">
      <c r="A17" s="196"/>
      <c r="B17" s="201"/>
      <c r="C17" s="13"/>
      <c r="D17" s="44"/>
      <c r="E17" s="218"/>
      <c r="F17" s="223" t="s">
        <v>126</v>
      </c>
      <c r="G17" s="575"/>
      <c r="H17" s="136"/>
      <c r="I17" s="278"/>
      <c r="J17" s="136"/>
      <c r="K17" s="669"/>
      <c r="L17" s="509"/>
      <c r="M17" s="68" t="s">
        <v>20</v>
      </c>
      <c r="N17" s="478">
        <v>10</v>
      </c>
      <c r="O17" s="320">
        <v>11</v>
      </c>
      <c r="P17" s="321">
        <v>10</v>
      </c>
      <c r="Q17" s="367">
        <v>11</v>
      </c>
    </row>
    <row r="18" spans="1:18" ht="15.75" customHeight="1" x14ac:dyDescent="0.2">
      <c r="A18" s="196"/>
      <c r="B18" s="201"/>
      <c r="C18" s="13"/>
      <c r="D18" s="44"/>
      <c r="E18" s="218"/>
      <c r="F18" s="220"/>
      <c r="G18" s="575"/>
      <c r="H18" s="136"/>
      <c r="I18" s="278"/>
      <c r="J18" s="510"/>
      <c r="K18" s="511"/>
      <c r="L18" s="512"/>
      <c r="M18" s="69" t="s">
        <v>88</v>
      </c>
      <c r="N18" s="393">
        <v>220</v>
      </c>
      <c r="O18" s="370">
        <v>220</v>
      </c>
      <c r="P18" s="185">
        <v>220</v>
      </c>
      <c r="Q18" s="368">
        <v>220</v>
      </c>
      <c r="R18" s="164"/>
    </row>
    <row r="19" spans="1:18" ht="28.5" customHeight="1" x14ac:dyDescent="0.2">
      <c r="A19" s="196"/>
      <c r="B19" s="201"/>
      <c r="C19" s="13"/>
      <c r="D19" s="44"/>
      <c r="E19" s="218"/>
      <c r="F19" s="220"/>
      <c r="G19" s="1157" t="s">
        <v>226</v>
      </c>
      <c r="H19" s="136"/>
      <c r="I19" s="278"/>
      <c r="J19" s="667"/>
      <c r="K19" s="669"/>
      <c r="L19" s="671"/>
      <c r="M19" s="69" t="s">
        <v>91</v>
      </c>
      <c r="N19" s="393">
        <v>70</v>
      </c>
      <c r="O19" s="370">
        <v>75</v>
      </c>
      <c r="P19" s="185">
        <v>85</v>
      </c>
      <c r="Q19" s="368">
        <v>100</v>
      </c>
    </row>
    <row r="20" spans="1:18" ht="16.5" customHeight="1" x14ac:dyDescent="0.2">
      <c r="A20" s="196"/>
      <c r="B20" s="201"/>
      <c r="C20" s="13"/>
      <c r="D20" s="44"/>
      <c r="E20" s="500"/>
      <c r="F20" s="223"/>
      <c r="G20" s="1157"/>
      <c r="H20" s="136"/>
      <c r="I20" s="278"/>
      <c r="J20" s="1375"/>
      <c r="K20" s="1304"/>
      <c r="L20" s="1306"/>
      <c r="M20" s="506" t="s">
        <v>146</v>
      </c>
      <c r="N20" s="507">
        <v>21</v>
      </c>
      <c r="O20" s="501">
        <v>21</v>
      </c>
      <c r="P20" s="503">
        <v>25</v>
      </c>
      <c r="Q20" s="504">
        <v>25</v>
      </c>
    </row>
    <row r="21" spans="1:18" ht="24" customHeight="1" x14ac:dyDescent="0.2">
      <c r="A21" s="196"/>
      <c r="B21" s="525"/>
      <c r="C21" s="1331"/>
      <c r="D21" s="1331"/>
      <c r="E21" s="1430"/>
      <c r="F21" s="545"/>
      <c r="G21" s="1157"/>
      <c r="H21" s="728"/>
      <c r="I21" s="546"/>
      <c r="J21" s="1376"/>
      <c r="K21" s="1305"/>
      <c r="L21" s="1307"/>
      <c r="M21" s="1394" t="s">
        <v>237</v>
      </c>
      <c r="N21" s="609"/>
      <c r="O21" s="610">
        <v>60</v>
      </c>
      <c r="P21" s="611">
        <v>60</v>
      </c>
      <c r="Q21" s="612">
        <v>60</v>
      </c>
    </row>
    <row r="22" spans="1:18" ht="15" customHeight="1" thickBot="1" x14ac:dyDescent="0.25">
      <c r="A22" s="205"/>
      <c r="B22" s="201"/>
      <c r="C22" s="1332"/>
      <c r="D22" s="1332"/>
      <c r="E22" s="1431"/>
      <c r="F22" s="206"/>
      <c r="G22" s="1150"/>
      <c r="H22" s="729" t="s">
        <v>14</v>
      </c>
      <c r="I22" s="279">
        <f>SUM(I15:I20)</f>
        <v>1025</v>
      </c>
      <c r="J22" s="451">
        <f>SUM(J15:J20)</f>
        <v>1198.9000000000001</v>
      </c>
      <c r="K22" s="139">
        <f>SUM(K15:K20)</f>
        <v>1180</v>
      </c>
      <c r="L22" s="452">
        <f>SUM(L15:L20)</f>
        <v>1180</v>
      </c>
      <c r="M22" s="1395"/>
      <c r="N22" s="508"/>
      <c r="O22" s="502"/>
      <c r="P22" s="596"/>
      <c r="Q22" s="505"/>
    </row>
    <row r="23" spans="1:18" ht="25.5" customHeight="1" x14ac:dyDescent="0.2">
      <c r="A23" s="95" t="s">
        <v>9</v>
      </c>
      <c r="B23" s="11" t="s">
        <v>9</v>
      </c>
      <c r="C23" s="14" t="s">
        <v>15</v>
      </c>
      <c r="D23" s="14"/>
      <c r="E23" s="83" t="s">
        <v>97</v>
      </c>
      <c r="F23" s="268" t="s">
        <v>139</v>
      </c>
      <c r="G23" s="371" t="s">
        <v>83</v>
      </c>
      <c r="H23" s="280"/>
      <c r="I23" s="143"/>
      <c r="J23" s="140"/>
      <c r="K23" s="141"/>
      <c r="L23" s="143"/>
      <c r="M23" s="1221"/>
      <c r="N23" s="1223"/>
      <c r="O23" s="1225"/>
      <c r="P23" s="1209"/>
      <c r="Q23" s="1211"/>
    </row>
    <row r="24" spans="1:18" ht="14.25" customHeight="1" x14ac:dyDescent="0.2">
      <c r="A24" s="196"/>
      <c r="B24" s="201"/>
      <c r="C24" s="15"/>
      <c r="D24" s="15"/>
      <c r="E24" s="108"/>
      <c r="F24" s="301" t="s">
        <v>126</v>
      </c>
      <c r="G24" s="372"/>
      <c r="H24" s="278"/>
      <c r="I24" s="458"/>
      <c r="J24" s="136"/>
      <c r="K24" s="669"/>
      <c r="L24" s="458"/>
      <c r="M24" s="1222"/>
      <c r="N24" s="1224"/>
      <c r="O24" s="1226"/>
      <c r="P24" s="1210"/>
      <c r="Q24" s="1212"/>
    </row>
    <row r="25" spans="1:18" ht="15" customHeight="1" x14ac:dyDescent="0.2">
      <c r="A25" s="196"/>
      <c r="B25" s="201"/>
      <c r="C25" s="15"/>
      <c r="D25" s="1110" t="s">
        <v>9</v>
      </c>
      <c r="E25" s="1135" t="s">
        <v>136</v>
      </c>
      <c r="F25" s="220" t="s">
        <v>126</v>
      </c>
      <c r="G25" s="372"/>
      <c r="H25" s="292" t="s">
        <v>13</v>
      </c>
      <c r="I25" s="147">
        <v>50</v>
      </c>
      <c r="J25" s="683">
        <v>26</v>
      </c>
      <c r="K25" s="151">
        <v>50</v>
      </c>
      <c r="L25" s="685">
        <v>50</v>
      </c>
      <c r="M25" s="1377" t="s">
        <v>98</v>
      </c>
      <c r="N25" s="1379">
        <v>1</v>
      </c>
      <c r="O25" s="1403">
        <v>1</v>
      </c>
      <c r="P25" s="1409">
        <v>1</v>
      </c>
      <c r="Q25" s="1415">
        <v>1</v>
      </c>
      <c r="R25" s="190"/>
    </row>
    <row r="26" spans="1:18" ht="16.5" customHeight="1" x14ac:dyDescent="0.2">
      <c r="A26" s="196"/>
      <c r="B26" s="201"/>
      <c r="C26" s="15"/>
      <c r="D26" s="1289"/>
      <c r="E26" s="1177"/>
      <c r="F26" s="606"/>
      <c r="G26" s="372"/>
      <c r="H26" s="292" t="s">
        <v>16</v>
      </c>
      <c r="I26" s="148">
        <v>200</v>
      </c>
      <c r="J26" s="513">
        <v>200</v>
      </c>
      <c r="K26" s="670">
        <v>200</v>
      </c>
      <c r="L26" s="514">
        <v>200</v>
      </c>
      <c r="M26" s="1378"/>
      <c r="N26" s="1380"/>
      <c r="O26" s="1404"/>
      <c r="P26" s="1410"/>
      <c r="Q26" s="1416"/>
      <c r="R26" s="190"/>
    </row>
    <row r="27" spans="1:18" ht="14.25" customHeight="1" x14ac:dyDescent="0.2">
      <c r="A27" s="196"/>
      <c r="B27" s="607"/>
      <c r="C27" s="15"/>
      <c r="D27" s="695"/>
      <c r="E27" s="604"/>
      <c r="F27" s="606"/>
      <c r="G27" s="372"/>
      <c r="H27" s="292" t="s">
        <v>236</v>
      </c>
      <c r="I27" s="148"/>
      <c r="J27" s="513">
        <v>24</v>
      </c>
      <c r="K27" s="151"/>
      <c r="L27" s="148"/>
      <c r="M27" s="605"/>
      <c r="N27" s="625"/>
      <c r="O27" s="626"/>
      <c r="P27" s="184"/>
      <c r="Q27" s="627"/>
      <c r="R27" s="190"/>
    </row>
    <row r="28" spans="1:18" ht="16.5" customHeight="1" x14ac:dyDescent="0.2">
      <c r="A28" s="196"/>
      <c r="B28" s="201"/>
      <c r="C28" s="15"/>
      <c r="D28" s="46" t="s">
        <v>15</v>
      </c>
      <c r="E28" s="1135" t="s">
        <v>178</v>
      </c>
      <c r="F28" s="1106" t="s">
        <v>126</v>
      </c>
      <c r="G28" s="372"/>
      <c r="H28" s="278" t="s">
        <v>13</v>
      </c>
      <c r="I28" s="458">
        <v>70</v>
      </c>
      <c r="J28" s="667">
        <v>136</v>
      </c>
      <c r="K28" s="669">
        <v>1074</v>
      </c>
      <c r="L28" s="458">
        <v>136</v>
      </c>
      <c r="M28" s="330" t="s">
        <v>123</v>
      </c>
      <c r="N28" s="385">
        <v>1</v>
      </c>
      <c r="O28" s="320">
        <v>1</v>
      </c>
      <c r="P28" s="321">
        <v>1</v>
      </c>
      <c r="Q28" s="367">
        <v>1</v>
      </c>
    </row>
    <row r="29" spans="1:18" ht="26.25" customHeight="1" x14ac:dyDescent="0.2">
      <c r="A29" s="196"/>
      <c r="B29" s="201"/>
      <c r="C29" s="15"/>
      <c r="D29" s="46"/>
      <c r="E29" s="1177"/>
      <c r="F29" s="1434"/>
      <c r="G29" s="372"/>
      <c r="H29" s="278"/>
      <c r="I29" s="458"/>
      <c r="J29" s="730"/>
      <c r="K29" s="156"/>
      <c r="L29" s="731"/>
      <c r="M29" s="330" t="s">
        <v>195</v>
      </c>
      <c r="N29" s="385">
        <v>5</v>
      </c>
      <c r="O29" s="320">
        <v>30</v>
      </c>
      <c r="P29" s="321">
        <v>100</v>
      </c>
      <c r="Q29" s="367"/>
    </row>
    <row r="30" spans="1:18" ht="15.75" customHeight="1" x14ac:dyDescent="0.2">
      <c r="A30" s="196"/>
      <c r="B30" s="201"/>
      <c r="C30" s="15"/>
      <c r="D30" s="46"/>
      <c r="E30" s="311"/>
      <c r="F30" s="1434"/>
      <c r="G30" s="372"/>
      <c r="H30" s="278"/>
      <c r="I30" s="458"/>
      <c r="J30" s="155"/>
      <c r="K30" s="156"/>
      <c r="L30" s="732"/>
      <c r="M30" s="330" t="s">
        <v>102</v>
      </c>
      <c r="N30" s="385"/>
      <c r="O30" s="320">
        <v>10</v>
      </c>
      <c r="P30" s="321">
        <v>100</v>
      </c>
      <c r="Q30" s="367">
        <v>10</v>
      </c>
    </row>
    <row r="31" spans="1:18" ht="26.25" customHeight="1" x14ac:dyDescent="0.2">
      <c r="A31" s="196"/>
      <c r="B31" s="201"/>
      <c r="C31" s="15"/>
      <c r="D31" s="46"/>
      <c r="E31" s="311"/>
      <c r="F31" s="1434"/>
      <c r="G31" s="372"/>
      <c r="H31" s="278"/>
      <c r="I31" s="458"/>
      <c r="J31" s="730"/>
      <c r="K31" s="156"/>
      <c r="L31" s="731"/>
      <c r="M31" s="330" t="s">
        <v>179</v>
      </c>
      <c r="N31" s="385"/>
      <c r="O31" s="320">
        <v>10</v>
      </c>
      <c r="P31" s="321">
        <v>50</v>
      </c>
      <c r="Q31" s="367">
        <v>10</v>
      </c>
    </row>
    <row r="32" spans="1:18" ht="16.5" customHeight="1" x14ac:dyDescent="0.2">
      <c r="A32" s="196"/>
      <c r="B32" s="201"/>
      <c r="C32" s="15"/>
      <c r="D32" s="46"/>
      <c r="E32" s="311"/>
      <c r="F32" s="1434"/>
      <c r="G32" s="372"/>
      <c r="H32" s="278"/>
      <c r="I32" s="458"/>
      <c r="J32" s="730"/>
      <c r="K32" s="156"/>
      <c r="L32" s="732"/>
      <c r="M32" s="330" t="s">
        <v>180</v>
      </c>
      <c r="N32" s="385"/>
      <c r="O32" s="320">
        <v>10</v>
      </c>
      <c r="P32" s="321">
        <v>50</v>
      </c>
      <c r="Q32" s="367">
        <v>10</v>
      </c>
    </row>
    <row r="33" spans="1:20" ht="18" customHeight="1" x14ac:dyDescent="0.2">
      <c r="A33" s="196"/>
      <c r="B33" s="201"/>
      <c r="C33" s="15"/>
      <c r="D33" s="46"/>
      <c r="E33" s="311"/>
      <c r="F33" s="1107"/>
      <c r="G33" s="372"/>
      <c r="H33" s="278"/>
      <c r="I33" s="458"/>
      <c r="J33" s="676"/>
      <c r="K33" s="677"/>
      <c r="L33" s="678"/>
      <c r="M33" s="330" t="s">
        <v>181</v>
      </c>
      <c r="N33" s="385"/>
      <c r="O33" s="320">
        <v>1</v>
      </c>
      <c r="P33" s="321">
        <v>1</v>
      </c>
      <c r="Q33" s="367">
        <v>1</v>
      </c>
    </row>
    <row r="34" spans="1:20" ht="18" customHeight="1" x14ac:dyDescent="0.2">
      <c r="A34" s="196"/>
      <c r="B34" s="201"/>
      <c r="C34" s="15"/>
      <c r="D34" s="1110" t="s">
        <v>17</v>
      </c>
      <c r="E34" s="1135" t="s">
        <v>163</v>
      </c>
      <c r="F34" s="1387" t="s">
        <v>108</v>
      </c>
      <c r="G34" s="372"/>
      <c r="H34" s="1213" t="s">
        <v>13</v>
      </c>
      <c r="I34" s="1213">
        <v>10</v>
      </c>
      <c r="J34" s="1215">
        <v>90</v>
      </c>
      <c r="K34" s="1217">
        <v>10</v>
      </c>
      <c r="L34" s="1219">
        <v>90</v>
      </c>
      <c r="M34" s="91" t="s">
        <v>101</v>
      </c>
      <c r="N34" s="386"/>
      <c r="O34" s="389">
        <v>1</v>
      </c>
      <c r="P34" s="127"/>
      <c r="Q34" s="383">
        <v>1</v>
      </c>
    </row>
    <row r="35" spans="1:20" ht="18" customHeight="1" x14ac:dyDescent="0.2">
      <c r="A35" s="594"/>
      <c r="B35" s="598"/>
      <c r="C35" s="15"/>
      <c r="D35" s="1111"/>
      <c r="E35" s="1136"/>
      <c r="F35" s="1388"/>
      <c r="G35" s="373"/>
      <c r="H35" s="1214"/>
      <c r="I35" s="1214"/>
      <c r="J35" s="1216"/>
      <c r="K35" s="1218"/>
      <c r="L35" s="1220"/>
      <c r="M35" s="78" t="s">
        <v>217</v>
      </c>
      <c r="N35" s="386"/>
      <c r="O35" s="389">
        <v>100</v>
      </c>
      <c r="P35" s="127">
        <v>30</v>
      </c>
      <c r="Q35" s="383">
        <v>100</v>
      </c>
    </row>
    <row r="36" spans="1:20" ht="18" customHeight="1" x14ac:dyDescent="0.2">
      <c r="A36" s="1112"/>
      <c r="B36" s="1113"/>
      <c r="C36" s="15"/>
      <c r="D36" s="1110" t="s">
        <v>18</v>
      </c>
      <c r="E36" s="1135" t="s">
        <v>265</v>
      </c>
      <c r="F36" s="1106"/>
      <c r="G36" s="372"/>
      <c r="H36" s="1213" t="s">
        <v>13</v>
      </c>
      <c r="I36" s="1213">
        <v>85</v>
      </c>
      <c r="J36" s="1215">
        <f>14.5-10.5</f>
        <v>4</v>
      </c>
      <c r="K36" s="1217">
        <v>90</v>
      </c>
      <c r="L36" s="1219">
        <v>15</v>
      </c>
      <c r="M36" s="91" t="s">
        <v>101</v>
      </c>
      <c r="N36" s="386">
        <v>1</v>
      </c>
      <c r="O36" s="389"/>
      <c r="P36" s="127">
        <v>1</v>
      </c>
      <c r="Q36" s="383"/>
    </row>
    <row r="37" spans="1:20" ht="17.25" customHeight="1" x14ac:dyDescent="0.2">
      <c r="A37" s="1112"/>
      <c r="B37" s="1113"/>
      <c r="C37" s="551"/>
      <c r="D37" s="1111"/>
      <c r="E37" s="1136"/>
      <c r="F37" s="1107"/>
      <c r="G37" s="552"/>
      <c r="H37" s="1214"/>
      <c r="I37" s="1214"/>
      <c r="J37" s="1216"/>
      <c r="K37" s="1218"/>
      <c r="L37" s="1220"/>
      <c r="M37" s="78" t="s">
        <v>217</v>
      </c>
      <c r="N37" s="386"/>
      <c r="O37" s="547">
        <v>30</v>
      </c>
      <c r="P37" s="548">
        <v>100</v>
      </c>
      <c r="Q37" s="549">
        <v>30</v>
      </c>
    </row>
    <row r="38" spans="1:20" ht="17.25" customHeight="1" x14ac:dyDescent="0.2">
      <c r="A38" s="1112"/>
      <c r="B38" s="1113"/>
      <c r="C38" s="15"/>
      <c r="D38" s="116" t="s">
        <v>19</v>
      </c>
      <c r="E38" s="85" t="s">
        <v>137</v>
      </c>
      <c r="F38" s="300"/>
      <c r="G38" s="372"/>
      <c r="H38" s="674" t="s">
        <v>13</v>
      </c>
      <c r="I38" s="459">
        <v>160</v>
      </c>
      <c r="J38" s="513">
        <v>120</v>
      </c>
      <c r="K38" s="684">
        <v>120</v>
      </c>
      <c r="L38" s="147">
        <v>120</v>
      </c>
      <c r="M38" s="91" t="s">
        <v>99</v>
      </c>
      <c r="N38" s="386">
        <v>1</v>
      </c>
      <c r="O38" s="389">
        <v>1</v>
      </c>
      <c r="P38" s="127">
        <v>1</v>
      </c>
      <c r="Q38" s="383">
        <v>1</v>
      </c>
      <c r="R38" s="41"/>
    </row>
    <row r="39" spans="1:20" ht="18" customHeight="1" x14ac:dyDescent="0.2">
      <c r="A39" s="196"/>
      <c r="B39" s="201"/>
      <c r="C39" s="15"/>
      <c r="D39" s="84" t="s">
        <v>21</v>
      </c>
      <c r="E39" s="1135" t="s">
        <v>138</v>
      </c>
      <c r="F39" s="220"/>
      <c r="G39" s="374" t="s">
        <v>177</v>
      </c>
      <c r="H39" s="494" t="s">
        <v>13</v>
      </c>
      <c r="I39" s="460">
        <v>401.6</v>
      </c>
      <c r="J39" s="144">
        <v>21.8</v>
      </c>
      <c r="K39" s="160"/>
      <c r="L39" s="514"/>
      <c r="M39" s="91" t="s">
        <v>100</v>
      </c>
      <c r="N39" s="386">
        <v>100</v>
      </c>
      <c r="O39" s="389"/>
      <c r="P39" s="127"/>
      <c r="Q39" s="383"/>
    </row>
    <row r="40" spans="1:20" ht="28.5" customHeight="1" x14ac:dyDescent="0.2">
      <c r="A40" s="196"/>
      <c r="B40" s="201"/>
      <c r="C40" s="15"/>
      <c r="D40" s="46"/>
      <c r="E40" s="1177"/>
      <c r="F40" s="467"/>
      <c r="G40" s="375" t="s">
        <v>176</v>
      </c>
      <c r="H40" s="675" t="s">
        <v>38</v>
      </c>
      <c r="I40" s="461">
        <v>100</v>
      </c>
      <c r="J40" s="515"/>
      <c r="K40" s="516"/>
      <c r="L40" s="517"/>
      <c r="M40" s="112" t="s">
        <v>110</v>
      </c>
      <c r="N40" s="387">
        <v>1</v>
      </c>
      <c r="O40" s="390">
        <v>1</v>
      </c>
      <c r="P40" s="128"/>
      <c r="Q40" s="384"/>
    </row>
    <row r="41" spans="1:20" ht="29.25" customHeight="1" x14ac:dyDescent="0.2">
      <c r="A41" s="196"/>
      <c r="B41" s="201"/>
      <c r="C41" s="15"/>
      <c r="D41" s="340" t="s">
        <v>78</v>
      </c>
      <c r="E41" s="1135" t="s">
        <v>283</v>
      </c>
      <c r="F41" s="455" t="s">
        <v>108</v>
      </c>
      <c r="G41" s="339" t="s">
        <v>83</v>
      </c>
      <c r="H41" s="283" t="s">
        <v>13</v>
      </c>
      <c r="I41" s="570">
        <v>28.2</v>
      </c>
      <c r="J41" s="1389">
        <f>248+15</f>
        <v>263</v>
      </c>
      <c r="K41" s="1390">
        <v>30</v>
      </c>
      <c r="L41" s="1391">
        <v>265</v>
      </c>
      <c r="M41" s="561" t="s">
        <v>211</v>
      </c>
      <c r="N41" s="388">
        <v>80</v>
      </c>
      <c r="O41" s="391">
        <v>100</v>
      </c>
      <c r="P41" s="129">
        <v>30</v>
      </c>
      <c r="Q41" s="590">
        <v>100</v>
      </c>
      <c r="R41" s="41"/>
      <c r="S41" s="41"/>
      <c r="T41" s="41"/>
    </row>
    <row r="42" spans="1:20" ht="14.25" customHeight="1" x14ac:dyDescent="0.2">
      <c r="A42" s="196"/>
      <c r="B42" s="201"/>
      <c r="C42" s="15"/>
      <c r="D42" s="496"/>
      <c r="E42" s="1177"/>
      <c r="F42" s="455"/>
      <c r="G42" s="499"/>
      <c r="H42" s="381"/>
      <c r="I42" s="570"/>
      <c r="J42" s="1376"/>
      <c r="K42" s="1305"/>
      <c r="L42" s="1307"/>
      <c r="M42" s="1392" t="s">
        <v>227</v>
      </c>
      <c r="N42" s="1204"/>
      <c r="O42" s="1175">
        <v>2</v>
      </c>
      <c r="P42" s="1187"/>
      <c r="Q42" s="1155">
        <v>2</v>
      </c>
    </row>
    <row r="43" spans="1:20" ht="14.25" customHeight="1" thickBot="1" x14ac:dyDescent="0.25">
      <c r="A43" s="96"/>
      <c r="B43" s="10"/>
      <c r="C43" s="16"/>
      <c r="D43" s="297"/>
      <c r="E43" s="1235"/>
      <c r="F43" s="456"/>
      <c r="G43" s="376"/>
      <c r="H43" s="279" t="s">
        <v>14</v>
      </c>
      <c r="I43" s="377">
        <f>SUM(I25:I41)</f>
        <v>1104.8</v>
      </c>
      <c r="J43" s="451">
        <f>SUM(J25:J41)</f>
        <v>884.8</v>
      </c>
      <c r="K43" s="138">
        <f>SUM(K25:K41)</f>
        <v>1574</v>
      </c>
      <c r="L43" s="377">
        <f>SUM(L25:L41)</f>
        <v>876</v>
      </c>
      <c r="M43" s="1393"/>
      <c r="N43" s="1205"/>
      <c r="O43" s="1176"/>
      <c r="P43" s="1188"/>
      <c r="Q43" s="1156"/>
    </row>
    <row r="44" spans="1:20" ht="27.75" customHeight="1" x14ac:dyDescent="0.2">
      <c r="A44" s="97" t="s">
        <v>9</v>
      </c>
      <c r="B44" s="11" t="s">
        <v>9</v>
      </c>
      <c r="C44" s="1180" t="s">
        <v>17</v>
      </c>
      <c r="D44" s="1180"/>
      <c r="E44" s="1308" t="s">
        <v>61</v>
      </c>
      <c r="F44" s="1384" t="s">
        <v>125</v>
      </c>
      <c r="G44" s="1386" t="s">
        <v>83</v>
      </c>
      <c r="H44" s="733" t="s">
        <v>13</v>
      </c>
      <c r="I44" s="149">
        <f>75.4+29</f>
        <v>104.4</v>
      </c>
      <c r="J44" s="133">
        <v>110.2</v>
      </c>
      <c r="K44" s="134">
        <v>110.2</v>
      </c>
      <c r="L44" s="135">
        <v>110.2</v>
      </c>
      <c r="M44" s="1432" t="s">
        <v>218</v>
      </c>
      <c r="N44" s="348">
        <v>25</v>
      </c>
      <c r="O44" s="359">
        <v>25</v>
      </c>
      <c r="P44" s="337">
        <v>25</v>
      </c>
      <c r="Q44" s="338">
        <v>25</v>
      </c>
    </row>
    <row r="45" spans="1:20" ht="15.6" customHeight="1" thickBot="1" x14ac:dyDescent="0.25">
      <c r="A45" s="98"/>
      <c r="B45" s="10"/>
      <c r="C45" s="1181"/>
      <c r="D45" s="1181"/>
      <c r="E45" s="1383"/>
      <c r="F45" s="1385"/>
      <c r="G45" s="1168"/>
      <c r="H45" s="279" t="s">
        <v>14</v>
      </c>
      <c r="I45" s="377">
        <f>I44</f>
        <v>104.4</v>
      </c>
      <c r="J45" s="451">
        <f t="shared" ref="J45:L45" si="0">J44</f>
        <v>110.2</v>
      </c>
      <c r="K45" s="138">
        <f t="shared" si="0"/>
        <v>110.2</v>
      </c>
      <c r="L45" s="377">
        <f t="shared" si="0"/>
        <v>110.2</v>
      </c>
      <c r="M45" s="1433"/>
      <c r="N45" s="394"/>
      <c r="O45" s="398"/>
      <c r="P45" s="334"/>
      <c r="Q45" s="453"/>
    </row>
    <row r="46" spans="1:20" ht="17.25" customHeight="1" x14ac:dyDescent="0.2">
      <c r="A46" s="99" t="s">
        <v>9</v>
      </c>
      <c r="B46" s="11" t="s">
        <v>9</v>
      </c>
      <c r="C46" s="1180" t="s">
        <v>18</v>
      </c>
      <c r="D46" s="1180"/>
      <c r="E46" s="1308" t="s">
        <v>135</v>
      </c>
      <c r="F46" s="268" t="s">
        <v>125</v>
      </c>
      <c r="G46" s="1311" t="s">
        <v>83</v>
      </c>
      <c r="H46" s="734" t="s">
        <v>13</v>
      </c>
      <c r="I46" s="306">
        <f>219.1+34</f>
        <v>253.1</v>
      </c>
      <c r="J46" s="144">
        <f>182.4-12</f>
        <v>170.4</v>
      </c>
      <c r="K46" s="222">
        <v>175</v>
      </c>
      <c r="L46" s="199">
        <v>175</v>
      </c>
      <c r="M46" s="262" t="s">
        <v>67</v>
      </c>
      <c r="N46" s="378">
        <v>4</v>
      </c>
      <c r="O46" s="210">
        <v>4</v>
      </c>
      <c r="P46" s="328">
        <v>4</v>
      </c>
      <c r="Q46" s="396">
        <v>4</v>
      </c>
    </row>
    <row r="47" spans="1:20" ht="29.25" customHeight="1" x14ac:dyDescent="0.2">
      <c r="A47" s="205"/>
      <c r="B47" s="201"/>
      <c r="C47" s="1182"/>
      <c r="D47" s="1182"/>
      <c r="E47" s="1309"/>
      <c r="F47" s="206"/>
      <c r="G47" s="1157"/>
      <c r="H47" s="136" t="s">
        <v>36</v>
      </c>
      <c r="I47" s="278">
        <v>17</v>
      </c>
      <c r="J47" s="735"/>
      <c r="K47" s="736"/>
      <c r="L47" s="737"/>
      <c r="M47" s="71" t="s">
        <v>68</v>
      </c>
      <c r="N47" s="380">
        <v>15</v>
      </c>
      <c r="O47" s="211">
        <v>15</v>
      </c>
      <c r="P47" s="195">
        <v>15</v>
      </c>
      <c r="Q47" s="72">
        <v>15</v>
      </c>
    </row>
    <row r="48" spans="1:20" ht="15.75" customHeight="1" x14ac:dyDescent="0.2">
      <c r="A48" s="205"/>
      <c r="B48" s="201"/>
      <c r="C48" s="1182"/>
      <c r="D48" s="1182"/>
      <c r="E48" s="167"/>
      <c r="F48" s="206"/>
      <c r="G48" s="30"/>
      <c r="H48" s="144"/>
      <c r="I48" s="283"/>
      <c r="J48" s="244"/>
      <c r="K48" s="222"/>
      <c r="L48" s="245"/>
      <c r="M48" s="298" t="s">
        <v>147</v>
      </c>
      <c r="N48" s="403">
        <v>9</v>
      </c>
      <c r="O48" s="221">
        <v>9</v>
      </c>
      <c r="P48" s="327">
        <v>9</v>
      </c>
      <c r="Q48" s="74">
        <v>9</v>
      </c>
    </row>
    <row r="49" spans="1:17" ht="29.25" customHeight="1" x14ac:dyDescent="0.2">
      <c r="A49" s="205"/>
      <c r="B49" s="823"/>
      <c r="C49" s="1182"/>
      <c r="D49" s="1182"/>
      <c r="E49" s="825"/>
      <c r="F49" s="206"/>
      <c r="G49" s="30"/>
      <c r="H49" s="144"/>
      <c r="I49" s="283"/>
      <c r="J49" s="144"/>
      <c r="K49" s="824"/>
      <c r="L49" s="199"/>
      <c r="M49" s="71" t="s">
        <v>184</v>
      </c>
      <c r="N49" s="380">
        <v>20</v>
      </c>
      <c r="O49" s="211">
        <v>100</v>
      </c>
      <c r="P49" s="822"/>
      <c r="Q49" s="498"/>
    </row>
    <row r="50" spans="1:17" ht="30.75" customHeight="1" x14ac:dyDescent="0.2">
      <c r="A50" s="205"/>
      <c r="B50" s="201"/>
      <c r="C50" s="1182"/>
      <c r="D50" s="1182"/>
      <c r="E50" s="213"/>
      <c r="F50" s="223"/>
      <c r="G50" s="310" t="s">
        <v>176</v>
      </c>
      <c r="H50" s="144"/>
      <c r="I50" s="283"/>
      <c r="J50" s="144"/>
      <c r="K50" s="222"/>
      <c r="L50" s="509"/>
      <c r="M50" s="71" t="s">
        <v>165</v>
      </c>
      <c r="N50" s="380">
        <v>1</v>
      </c>
      <c r="O50" s="211"/>
      <c r="P50" s="195"/>
      <c r="Q50" s="72"/>
    </row>
    <row r="51" spans="1:17" ht="30.75" customHeight="1" x14ac:dyDescent="0.2">
      <c r="A51" s="205"/>
      <c r="B51" s="201"/>
      <c r="C51" s="1182"/>
      <c r="D51" s="1182"/>
      <c r="E51" s="313"/>
      <c r="F51" s="223"/>
      <c r="G51" s="316"/>
      <c r="H51" s="144"/>
      <c r="I51" s="283"/>
      <c r="J51" s="144"/>
      <c r="K51" s="222"/>
      <c r="L51" s="509"/>
      <c r="M51" s="71" t="s">
        <v>183</v>
      </c>
      <c r="N51" s="380">
        <v>1</v>
      </c>
      <c r="O51" s="211"/>
      <c r="P51" s="195"/>
      <c r="Q51" s="72"/>
    </row>
    <row r="52" spans="1:17" ht="14.25" customHeight="1" x14ac:dyDescent="0.2">
      <c r="A52" s="205"/>
      <c r="B52" s="201"/>
      <c r="C52" s="1182"/>
      <c r="D52" s="1182"/>
      <c r="E52" s="213"/>
      <c r="F52" s="223"/>
      <c r="G52" s="30"/>
      <c r="H52" s="144"/>
      <c r="I52" s="283"/>
      <c r="J52" s="885"/>
      <c r="K52" s="739"/>
      <c r="L52" s="740"/>
      <c r="M52" s="198" t="s">
        <v>170</v>
      </c>
      <c r="N52" s="380">
        <v>1</v>
      </c>
      <c r="O52" s="211"/>
      <c r="P52" s="195"/>
      <c r="Q52" s="72"/>
    </row>
    <row r="53" spans="1:17" ht="14.25" customHeight="1" x14ac:dyDescent="0.2">
      <c r="A53" s="205"/>
      <c r="B53" s="877"/>
      <c r="C53" s="1182"/>
      <c r="D53" s="1182"/>
      <c r="E53" s="870"/>
      <c r="F53" s="223"/>
      <c r="G53" s="30"/>
      <c r="H53" s="144"/>
      <c r="I53" s="283"/>
      <c r="J53" s="738"/>
      <c r="K53" s="739"/>
      <c r="L53" s="886"/>
      <c r="M53" s="871" t="s">
        <v>261</v>
      </c>
      <c r="N53" s="379">
        <v>1</v>
      </c>
      <c r="O53" s="359"/>
      <c r="P53" s="873"/>
      <c r="Q53" s="396"/>
    </row>
    <row r="54" spans="1:17" ht="13.5" thickBot="1" x14ac:dyDescent="0.25">
      <c r="A54" s="205"/>
      <c r="B54" s="201"/>
      <c r="C54" s="1181"/>
      <c r="D54" s="1181"/>
      <c r="E54" s="183"/>
      <c r="F54" s="206"/>
      <c r="G54" s="30"/>
      <c r="H54" s="145" t="s">
        <v>14</v>
      </c>
      <c r="I54" s="284">
        <f>SUM(I46:I52)</f>
        <v>270.10000000000002</v>
      </c>
      <c r="J54" s="463">
        <f>SUM(J46:J52)</f>
        <v>170.4</v>
      </c>
      <c r="K54" s="146">
        <f>SUM(K46:K52)</f>
        <v>175</v>
      </c>
      <c r="L54" s="462">
        <f>SUM(L46:L52)</f>
        <v>175</v>
      </c>
      <c r="M54" s="263"/>
      <c r="N54" s="404"/>
      <c r="O54" s="168"/>
      <c r="P54" s="169"/>
      <c r="Q54" s="397"/>
    </row>
    <row r="55" spans="1:17" ht="15.75" customHeight="1" x14ac:dyDescent="0.2">
      <c r="A55" s="97" t="s">
        <v>9</v>
      </c>
      <c r="B55" s="11" t="s">
        <v>9</v>
      </c>
      <c r="C55" s="1180" t="s">
        <v>19</v>
      </c>
      <c r="D55" s="1180"/>
      <c r="E55" s="1308" t="s">
        <v>65</v>
      </c>
      <c r="F55" s="268" t="s">
        <v>125</v>
      </c>
      <c r="G55" s="1311" t="s">
        <v>83</v>
      </c>
      <c r="H55" s="133" t="s">
        <v>13</v>
      </c>
      <c r="I55" s="277">
        <v>41.1</v>
      </c>
      <c r="J55" s="240">
        <v>45</v>
      </c>
      <c r="K55" s="134">
        <v>50</v>
      </c>
      <c r="L55" s="199">
        <v>50</v>
      </c>
      <c r="M55" s="182" t="s">
        <v>111</v>
      </c>
      <c r="N55" s="379">
        <v>3</v>
      </c>
      <c r="O55" s="210">
        <v>3</v>
      </c>
      <c r="P55" s="328">
        <v>3</v>
      </c>
      <c r="Q55" s="396">
        <v>3</v>
      </c>
    </row>
    <row r="56" spans="1:17" ht="27" customHeight="1" x14ac:dyDescent="0.2">
      <c r="A56" s="205"/>
      <c r="B56" s="201"/>
      <c r="C56" s="1182"/>
      <c r="D56" s="1182"/>
      <c r="E56" s="1309"/>
      <c r="F56" s="206"/>
      <c r="G56" s="1157"/>
      <c r="H56" s="283"/>
      <c r="I56" s="283"/>
      <c r="J56" s="741"/>
      <c r="K56" s="209"/>
      <c r="L56" s="671"/>
      <c r="M56" s="248" t="s">
        <v>114</v>
      </c>
      <c r="N56" s="403">
        <v>3</v>
      </c>
      <c r="O56" s="221">
        <v>3</v>
      </c>
      <c r="P56" s="327">
        <v>3</v>
      </c>
      <c r="Q56" s="74">
        <v>3</v>
      </c>
    </row>
    <row r="57" spans="1:17" ht="16.5" customHeight="1" x14ac:dyDescent="0.2">
      <c r="A57" s="205"/>
      <c r="B57" s="201"/>
      <c r="C57" s="1182"/>
      <c r="D57" s="1182"/>
      <c r="E57" s="249"/>
      <c r="F57" s="206"/>
      <c r="G57" s="30"/>
      <c r="H57" s="144"/>
      <c r="I57" s="283"/>
      <c r="J57" s="741"/>
      <c r="K57" s="209"/>
      <c r="L57" s="671"/>
      <c r="M57" s="73" t="s">
        <v>23</v>
      </c>
      <c r="N57" s="403">
        <v>1</v>
      </c>
      <c r="O57" s="221">
        <v>1</v>
      </c>
      <c r="P57" s="327">
        <v>1</v>
      </c>
      <c r="Q57" s="74">
        <v>1</v>
      </c>
    </row>
    <row r="58" spans="1:17" ht="11.25" customHeight="1" x14ac:dyDescent="0.2">
      <c r="A58" s="205"/>
      <c r="B58" s="201"/>
      <c r="C58" s="1182"/>
      <c r="D58" s="1182"/>
      <c r="E58" s="213"/>
      <c r="F58" s="206"/>
      <c r="G58" s="30"/>
      <c r="H58" s="144"/>
      <c r="I58" s="283"/>
      <c r="J58" s="614"/>
      <c r="K58" s="742"/>
      <c r="L58" s="672"/>
      <c r="M58" s="1381" t="s">
        <v>56</v>
      </c>
      <c r="N58" s="1428">
        <v>10</v>
      </c>
      <c r="O58" s="1405">
        <v>7</v>
      </c>
      <c r="P58" s="1411">
        <v>7</v>
      </c>
      <c r="Q58" s="1417">
        <v>7</v>
      </c>
    </row>
    <row r="59" spans="1:17" ht="15.75" customHeight="1" thickBot="1" x14ac:dyDescent="0.25">
      <c r="A59" s="98"/>
      <c r="B59" s="10"/>
      <c r="C59" s="1181"/>
      <c r="D59" s="1181"/>
      <c r="E59" s="214"/>
      <c r="F59" s="17"/>
      <c r="G59" s="250"/>
      <c r="H59" s="145" t="s">
        <v>14</v>
      </c>
      <c r="I59" s="284">
        <f>SUM(I55:I58)</f>
        <v>41.1</v>
      </c>
      <c r="J59" s="463">
        <f t="shared" ref="J59:L59" si="1">SUM(J55:J58)</f>
        <v>45</v>
      </c>
      <c r="K59" s="146">
        <f t="shared" si="1"/>
        <v>50</v>
      </c>
      <c r="L59" s="462">
        <f t="shared" si="1"/>
        <v>50</v>
      </c>
      <c r="M59" s="1382"/>
      <c r="N59" s="1429"/>
      <c r="O59" s="1406"/>
      <c r="P59" s="1412"/>
      <c r="Q59" s="1418"/>
    </row>
    <row r="60" spans="1:17" ht="15" customHeight="1" thickBot="1" x14ac:dyDescent="0.25">
      <c r="A60" s="96" t="s">
        <v>9</v>
      </c>
      <c r="B60" s="18" t="s">
        <v>9</v>
      </c>
      <c r="C60" s="1230" t="s">
        <v>24</v>
      </c>
      <c r="D60" s="1231"/>
      <c r="E60" s="1231"/>
      <c r="F60" s="1231"/>
      <c r="G60" s="1231"/>
      <c r="H60" s="1231"/>
      <c r="I60" s="743">
        <f>+I54+I45+I22+I59+I43</f>
        <v>2545.3999999999996</v>
      </c>
      <c r="J60" s="744">
        <f>+J54+J45+J22+J59+J43</f>
        <v>2409.3000000000002</v>
      </c>
      <c r="K60" s="745">
        <f>+K54+K45+K22+K59+K43</f>
        <v>3089.2</v>
      </c>
      <c r="L60" s="746">
        <f>+L54+L45+L22+L59+L43</f>
        <v>2391.1999999999998</v>
      </c>
      <c r="M60" s="395"/>
      <c r="N60" s="442"/>
      <c r="O60" s="442"/>
      <c r="P60" s="442"/>
      <c r="Q60" s="254"/>
    </row>
    <row r="61" spans="1:17" ht="13.5" customHeight="1" thickBot="1" x14ac:dyDescent="0.25">
      <c r="A61" s="100" t="s">
        <v>9</v>
      </c>
      <c r="B61" s="40" t="s">
        <v>15</v>
      </c>
      <c r="C61" s="1323" t="s">
        <v>25</v>
      </c>
      <c r="D61" s="1324"/>
      <c r="E61" s="1324"/>
      <c r="F61" s="1324"/>
      <c r="G61" s="1324"/>
      <c r="H61" s="1324"/>
      <c r="I61" s="1324"/>
      <c r="J61" s="1324"/>
      <c r="K61" s="1324"/>
      <c r="L61" s="1324"/>
      <c r="M61" s="1324"/>
      <c r="N61" s="442"/>
      <c r="O61" s="442"/>
      <c r="P61" s="442"/>
      <c r="Q61" s="254"/>
    </row>
    <row r="62" spans="1:17" ht="15.75" customHeight="1" x14ac:dyDescent="0.2">
      <c r="A62" s="95" t="s">
        <v>9</v>
      </c>
      <c r="B62" s="11" t="s">
        <v>15</v>
      </c>
      <c r="C62" s="1180" t="s">
        <v>9</v>
      </c>
      <c r="D62" s="1180"/>
      <c r="E62" s="1308" t="s">
        <v>26</v>
      </c>
      <c r="F62" s="60" t="s">
        <v>12</v>
      </c>
      <c r="G62" s="1311" t="s">
        <v>112</v>
      </c>
      <c r="H62" s="105"/>
      <c r="I62" s="286"/>
      <c r="J62" s="509"/>
      <c r="K62" s="222"/>
      <c r="L62" s="149"/>
      <c r="M62" s="1096" t="s">
        <v>27</v>
      </c>
      <c r="N62" s="433">
        <f>+N66+N80+N93+N99+N107+N123+N132+N100</f>
        <v>644.79999999999995</v>
      </c>
      <c r="O62" s="106">
        <f>+O66+O80+O93+O99+O107+O123+O132+O100+O83</f>
        <v>706.3</v>
      </c>
      <c r="P62" s="87">
        <f>+P66+P80+P93+P99+P107+P123+P132+P100+P83</f>
        <v>732.5</v>
      </c>
      <c r="Q62" s="92">
        <f>+Q66+Q80+Q93+Q99+Q107+Q123+Q132+Q100+Q83</f>
        <v>761.5</v>
      </c>
    </row>
    <row r="63" spans="1:17" ht="15.75" customHeight="1" x14ac:dyDescent="0.2">
      <c r="A63" s="196"/>
      <c r="B63" s="201"/>
      <c r="C63" s="1182"/>
      <c r="D63" s="1182"/>
      <c r="E63" s="1309"/>
      <c r="F63" s="61" t="s">
        <v>126</v>
      </c>
      <c r="G63" s="1157"/>
      <c r="H63" s="79" t="s">
        <v>28</v>
      </c>
      <c r="I63" s="287">
        <v>341</v>
      </c>
      <c r="J63" s="518">
        <v>413.7</v>
      </c>
      <c r="K63" s="160">
        <v>474.1</v>
      </c>
      <c r="L63" s="737">
        <v>479.1</v>
      </c>
      <c r="M63" s="1286" t="s">
        <v>141</v>
      </c>
      <c r="N63" s="434">
        <f>N67+N81+N92+N101+N108+N109+N126+N133+N91+N124+N125</f>
        <v>2814</v>
      </c>
      <c r="O63" s="93">
        <f>O67+O81+O92+O101+O108+O109+O126+O133+O91+O124+O125+O82+O88</f>
        <v>2932</v>
      </c>
      <c r="P63" s="179">
        <f>P67+P81+P92+P101+P108+P109+P126+P133+P91+P124+P125+P82</f>
        <v>2964</v>
      </c>
      <c r="Q63" s="180">
        <f>Q67+Q81+Q92+Q101+Q108+Q109+Q126+Q133+Q91+Q124+Q125+Q82</f>
        <v>3084</v>
      </c>
    </row>
    <row r="64" spans="1:17" ht="15.75" customHeight="1" x14ac:dyDescent="0.2">
      <c r="A64" s="196"/>
      <c r="B64" s="201"/>
      <c r="C64" s="1182"/>
      <c r="D64" s="1182"/>
      <c r="E64" s="216"/>
      <c r="F64" s="61"/>
      <c r="G64" s="1157"/>
      <c r="H64" s="107" t="s">
        <v>55</v>
      </c>
      <c r="I64" s="288">
        <v>115.2</v>
      </c>
      <c r="J64" s="569">
        <v>30.7</v>
      </c>
      <c r="K64" s="222"/>
      <c r="L64" s="747"/>
      <c r="M64" s="1310"/>
      <c r="N64" s="325"/>
      <c r="O64" s="401"/>
      <c r="P64" s="653"/>
      <c r="Q64" s="399"/>
    </row>
    <row r="65" spans="1:19" ht="15" customHeight="1" x14ac:dyDescent="0.2">
      <c r="A65" s="196"/>
      <c r="B65" s="201"/>
      <c r="C65" s="1182"/>
      <c r="D65" s="1183"/>
      <c r="E65" s="216"/>
      <c r="F65" s="302"/>
      <c r="G65" s="1157"/>
      <c r="H65" s="107" t="s">
        <v>104</v>
      </c>
      <c r="I65" s="288">
        <v>58.5</v>
      </c>
      <c r="J65" s="563">
        <v>57.4</v>
      </c>
      <c r="K65" s="736"/>
      <c r="L65" s="748"/>
      <c r="M65" s="159"/>
      <c r="N65" s="187"/>
      <c r="O65" s="241"/>
      <c r="P65" s="114"/>
      <c r="Q65" s="400"/>
    </row>
    <row r="66" spans="1:19" ht="17.25" customHeight="1" x14ac:dyDescent="0.2">
      <c r="A66" s="196"/>
      <c r="B66" s="201"/>
      <c r="C66" s="1182"/>
      <c r="D66" s="1184" t="s">
        <v>9</v>
      </c>
      <c r="E66" s="1135" t="s">
        <v>29</v>
      </c>
      <c r="F66" s="61" t="s">
        <v>125</v>
      </c>
      <c r="G66" s="1157"/>
      <c r="H66" s="635" t="s">
        <v>13</v>
      </c>
      <c r="I66" s="283">
        <v>787.3</v>
      </c>
      <c r="J66" s="673">
        <f>996.7-25</f>
        <v>971.7</v>
      </c>
      <c r="K66" s="679">
        <v>996.7</v>
      </c>
      <c r="L66" s="578">
        <v>996.7</v>
      </c>
      <c r="M66" s="198" t="s">
        <v>27</v>
      </c>
      <c r="N66" s="380">
        <v>80</v>
      </c>
      <c r="O66" s="211">
        <v>90</v>
      </c>
      <c r="P66" s="195">
        <v>100</v>
      </c>
      <c r="Q66" s="72">
        <v>110</v>
      </c>
    </row>
    <row r="67" spans="1:19" ht="15.75" customHeight="1" x14ac:dyDescent="0.2">
      <c r="A67" s="196"/>
      <c r="B67" s="201"/>
      <c r="C67" s="1182"/>
      <c r="D67" s="1185"/>
      <c r="E67" s="1177"/>
      <c r="F67" s="192"/>
      <c r="G67" s="1157"/>
      <c r="H67" s="204"/>
      <c r="I67" s="289"/>
      <c r="J67" s="509"/>
      <c r="K67" s="222"/>
      <c r="L67" s="149"/>
      <c r="M67" s="198" t="s">
        <v>141</v>
      </c>
      <c r="N67" s="380">
        <v>250</v>
      </c>
      <c r="O67" s="211">
        <v>270</v>
      </c>
      <c r="P67" s="195">
        <v>300</v>
      </c>
      <c r="Q67" s="72">
        <v>350</v>
      </c>
    </row>
    <row r="68" spans="1:19" ht="16.5" customHeight="1" x14ac:dyDescent="0.2">
      <c r="A68" s="196"/>
      <c r="B68" s="201"/>
      <c r="C68" s="1182"/>
      <c r="D68" s="1185"/>
      <c r="E68" s="1177"/>
      <c r="F68" s="192"/>
      <c r="G68" s="269"/>
      <c r="H68" s="635"/>
      <c r="I68" s="283"/>
      <c r="J68" s="509"/>
      <c r="K68" s="222"/>
      <c r="L68" s="149"/>
      <c r="M68" s="252" t="s">
        <v>171</v>
      </c>
      <c r="N68" s="379">
        <v>1</v>
      </c>
      <c r="O68" s="359"/>
      <c r="P68" s="659"/>
      <c r="Q68" s="396"/>
    </row>
    <row r="69" spans="1:19" ht="17.25" customHeight="1" x14ac:dyDescent="0.2">
      <c r="A69" s="196"/>
      <c r="B69" s="201"/>
      <c r="C69" s="1182"/>
      <c r="D69" s="1185"/>
      <c r="E69" s="213"/>
      <c r="F69" s="602"/>
      <c r="G69" s="269"/>
      <c r="H69" s="635"/>
      <c r="I69" s="283"/>
      <c r="J69" s="509"/>
      <c r="K69" s="222"/>
      <c r="L69" s="149"/>
      <c r="M69" s="248" t="s">
        <v>166</v>
      </c>
      <c r="N69" s="403">
        <v>2</v>
      </c>
      <c r="O69" s="211"/>
      <c r="P69" s="195"/>
      <c r="Q69" s="264"/>
    </row>
    <row r="70" spans="1:19" ht="17.25" customHeight="1" x14ac:dyDescent="0.2">
      <c r="A70" s="196"/>
      <c r="B70" s="812"/>
      <c r="C70" s="1182"/>
      <c r="D70" s="1185"/>
      <c r="E70" s="809"/>
      <c r="F70" s="813"/>
      <c r="G70" s="269"/>
      <c r="H70" s="814"/>
      <c r="I70" s="283"/>
      <c r="J70" s="509"/>
      <c r="K70" s="815"/>
      <c r="L70" s="149"/>
      <c r="M70" s="808" t="s">
        <v>251</v>
      </c>
      <c r="N70" s="495"/>
      <c r="O70" s="211">
        <v>4</v>
      </c>
      <c r="P70" s="556"/>
      <c r="Q70" s="264"/>
    </row>
    <row r="71" spans="1:19" ht="17.25" customHeight="1" x14ac:dyDescent="0.2">
      <c r="A71" s="196"/>
      <c r="B71" s="201"/>
      <c r="C71" s="1182"/>
      <c r="D71" s="1185"/>
      <c r="E71" s="553"/>
      <c r="F71" s="602"/>
      <c r="G71" s="269"/>
      <c r="H71" s="557" t="s">
        <v>13</v>
      </c>
      <c r="I71" s="295"/>
      <c r="J71" s="170">
        <v>2.5</v>
      </c>
      <c r="K71" s="160"/>
      <c r="L71" s="154"/>
      <c r="M71" s="562" t="s">
        <v>221</v>
      </c>
      <c r="N71" s="495"/>
      <c r="O71" s="211">
        <v>1</v>
      </c>
      <c r="P71" s="556"/>
      <c r="Q71" s="264"/>
    </row>
    <row r="72" spans="1:19" ht="17.25" customHeight="1" x14ac:dyDescent="0.2">
      <c r="A72" s="196"/>
      <c r="B72" s="201"/>
      <c r="C72" s="1182"/>
      <c r="D72" s="1185"/>
      <c r="E72" s="553"/>
      <c r="F72" s="319"/>
      <c r="G72" s="269"/>
      <c r="H72" s="48" t="s">
        <v>13</v>
      </c>
      <c r="I72" s="285"/>
      <c r="J72" s="563">
        <v>9.5</v>
      </c>
      <c r="K72" s="736"/>
      <c r="L72" s="749"/>
      <c r="M72" s="603" t="s">
        <v>222</v>
      </c>
      <c r="N72" s="495"/>
      <c r="O72" s="211">
        <v>1</v>
      </c>
      <c r="P72" s="556"/>
      <c r="Q72" s="264"/>
    </row>
    <row r="73" spans="1:19" ht="26.25" customHeight="1" x14ac:dyDescent="0.2">
      <c r="A73" s="196"/>
      <c r="B73" s="201"/>
      <c r="C73" s="1182"/>
      <c r="D73" s="1185"/>
      <c r="E73" s="553"/>
      <c r="F73" s="192"/>
      <c r="G73" s="269"/>
      <c r="H73" s="48" t="s">
        <v>13</v>
      </c>
      <c r="I73" s="285"/>
      <c r="J73" s="563">
        <v>2.6</v>
      </c>
      <c r="K73" s="736"/>
      <c r="L73" s="749"/>
      <c r="M73" s="818" t="s">
        <v>254</v>
      </c>
      <c r="N73" s="495"/>
      <c r="O73" s="211">
        <v>1</v>
      </c>
      <c r="P73" s="556"/>
      <c r="Q73" s="264"/>
    </row>
    <row r="74" spans="1:19" ht="26.25" customHeight="1" x14ac:dyDescent="0.2">
      <c r="A74" s="196"/>
      <c r="B74" s="820"/>
      <c r="C74" s="1182"/>
      <c r="D74" s="1185"/>
      <c r="E74" s="819"/>
      <c r="F74" s="192"/>
      <c r="G74" s="269"/>
      <c r="H74" s="48" t="s">
        <v>13</v>
      </c>
      <c r="I74" s="285"/>
      <c r="J74" s="563"/>
      <c r="K74" s="736">
        <v>70</v>
      </c>
      <c r="L74" s="749"/>
      <c r="M74" s="818" t="s">
        <v>255</v>
      </c>
      <c r="N74" s="495"/>
      <c r="O74" s="211"/>
      <c r="P74" s="556">
        <v>1</v>
      </c>
      <c r="Q74" s="264"/>
    </row>
    <row r="75" spans="1:19" ht="30" customHeight="1" x14ac:dyDescent="0.2">
      <c r="A75" s="196"/>
      <c r="B75" s="525"/>
      <c r="C75" s="1182"/>
      <c r="D75" s="1185"/>
      <c r="E75" s="1313" t="s">
        <v>206</v>
      </c>
      <c r="F75" s="1120" t="s">
        <v>125</v>
      </c>
      <c r="G75" s="269"/>
      <c r="H75" s="1316" t="s">
        <v>13</v>
      </c>
      <c r="I75" s="1198">
        <v>120</v>
      </c>
      <c r="J75" s="1158">
        <v>67</v>
      </c>
      <c r="K75" s="1294"/>
      <c r="L75" s="1296"/>
      <c r="M75" s="519" t="s">
        <v>207</v>
      </c>
      <c r="N75" s="520">
        <v>20</v>
      </c>
      <c r="O75" s="521">
        <v>100</v>
      </c>
      <c r="P75" s="522"/>
      <c r="Q75" s="523"/>
    </row>
    <row r="76" spans="1:19" ht="30" customHeight="1" x14ac:dyDescent="0.2">
      <c r="A76" s="196"/>
      <c r="B76" s="525"/>
      <c r="C76" s="1182"/>
      <c r="D76" s="1185"/>
      <c r="E76" s="1314"/>
      <c r="F76" s="1208"/>
      <c r="G76" s="269"/>
      <c r="H76" s="1317"/>
      <c r="I76" s="1319"/>
      <c r="J76" s="1159"/>
      <c r="K76" s="1321"/>
      <c r="L76" s="1322"/>
      <c r="M76" s="519" t="s">
        <v>208</v>
      </c>
      <c r="N76" s="520"/>
      <c r="O76" s="521">
        <v>1</v>
      </c>
      <c r="P76" s="522"/>
      <c r="Q76" s="524"/>
    </row>
    <row r="77" spans="1:19" ht="18" customHeight="1" x14ac:dyDescent="0.2">
      <c r="A77" s="196"/>
      <c r="B77" s="525"/>
      <c r="C77" s="1182"/>
      <c r="D77" s="1185"/>
      <c r="E77" s="1314"/>
      <c r="F77" s="1208"/>
      <c r="G77" s="269"/>
      <c r="H77" s="1317"/>
      <c r="I77" s="1319"/>
      <c r="J77" s="1159"/>
      <c r="K77" s="1321"/>
      <c r="L77" s="1322"/>
      <c r="M77" s="519" t="s">
        <v>209</v>
      </c>
      <c r="N77" s="520">
        <v>60</v>
      </c>
      <c r="O77" s="521">
        <v>100</v>
      </c>
      <c r="P77" s="522"/>
      <c r="Q77" s="523"/>
    </row>
    <row r="78" spans="1:19" ht="16.5" customHeight="1" x14ac:dyDescent="0.2">
      <c r="A78" s="196"/>
      <c r="B78" s="525"/>
      <c r="C78" s="1182"/>
      <c r="D78" s="1185"/>
      <c r="E78" s="1314"/>
      <c r="F78" s="1208"/>
      <c r="G78" s="269"/>
      <c r="H78" s="1317"/>
      <c r="I78" s="1319"/>
      <c r="J78" s="1159"/>
      <c r="K78" s="1321"/>
      <c r="L78" s="1322"/>
      <c r="M78" s="519" t="s">
        <v>210</v>
      </c>
      <c r="N78" s="520"/>
      <c r="O78" s="521">
        <v>1</v>
      </c>
      <c r="P78" s="522"/>
      <c r="Q78" s="523"/>
    </row>
    <row r="79" spans="1:19" ht="29.25" customHeight="1" x14ac:dyDescent="0.2">
      <c r="A79" s="196"/>
      <c r="B79" s="525"/>
      <c r="C79" s="1182"/>
      <c r="D79" s="1186"/>
      <c r="E79" s="1315"/>
      <c r="F79" s="1208"/>
      <c r="G79" s="269"/>
      <c r="H79" s="1318"/>
      <c r="I79" s="1199"/>
      <c r="J79" s="1320"/>
      <c r="K79" s="1295"/>
      <c r="L79" s="1297"/>
      <c r="M79" s="561" t="s">
        <v>235</v>
      </c>
      <c r="N79" s="622">
        <v>70</v>
      </c>
      <c r="O79" s="623">
        <v>100</v>
      </c>
      <c r="P79" s="522"/>
      <c r="Q79" s="523"/>
      <c r="R79" s="190"/>
    </row>
    <row r="80" spans="1:19" ht="16.5" customHeight="1" x14ac:dyDescent="0.2">
      <c r="A80" s="196"/>
      <c r="B80" s="201"/>
      <c r="C80" s="1182"/>
      <c r="D80" s="1184" t="s">
        <v>15</v>
      </c>
      <c r="E80" s="1135" t="s">
        <v>131</v>
      </c>
      <c r="F80" s="454" t="s">
        <v>125</v>
      </c>
      <c r="G80" s="269"/>
      <c r="H80" s="66" t="s">
        <v>13</v>
      </c>
      <c r="I80" s="285">
        <v>1542</v>
      </c>
      <c r="J80" s="673">
        <f>1843.3-15</f>
        <v>1828.3</v>
      </c>
      <c r="K80" s="679">
        <v>1843.3</v>
      </c>
      <c r="L80" s="578">
        <v>1843.3</v>
      </c>
      <c r="M80" s="248" t="s">
        <v>27</v>
      </c>
      <c r="N80" s="308">
        <v>61.8</v>
      </c>
      <c r="O80" s="513">
        <v>58.4</v>
      </c>
      <c r="P80" s="151">
        <v>54.5</v>
      </c>
      <c r="Q80" s="148">
        <v>58.5</v>
      </c>
      <c r="R80" s="657"/>
      <c r="S80" s="200"/>
    </row>
    <row r="81" spans="1:20" ht="16.5" customHeight="1" x14ac:dyDescent="0.2">
      <c r="A81" s="196"/>
      <c r="B81" s="201"/>
      <c r="C81" s="1182"/>
      <c r="D81" s="1185"/>
      <c r="E81" s="1177"/>
      <c r="F81" s="192"/>
      <c r="G81" s="269"/>
      <c r="H81" s="554"/>
      <c r="I81" s="555"/>
      <c r="J81" s="1327"/>
      <c r="K81" s="1329"/>
      <c r="L81" s="750"/>
      <c r="M81" s="198" t="s">
        <v>141</v>
      </c>
      <c r="N81" s="380">
        <v>356</v>
      </c>
      <c r="O81" s="211">
        <v>403</v>
      </c>
      <c r="P81" s="195">
        <v>345</v>
      </c>
      <c r="Q81" s="498">
        <v>415</v>
      </c>
      <c r="R81" s="657"/>
      <c r="S81" s="200"/>
    </row>
    <row r="82" spans="1:20" ht="16.5" customHeight="1" x14ac:dyDescent="0.2">
      <c r="A82" s="196"/>
      <c r="B82" s="661"/>
      <c r="C82" s="1182"/>
      <c r="D82" s="1185"/>
      <c r="E82" s="1177"/>
      <c r="F82" s="192"/>
      <c r="G82" s="269"/>
      <c r="H82" s="554"/>
      <c r="I82" s="555"/>
      <c r="J82" s="1327"/>
      <c r="K82" s="1329"/>
      <c r="L82" s="750"/>
      <c r="M82" s="265" t="s">
        <v>245</v>
      </c>
      <c r="N82" s="428"/>
      <c r="O82" s="211">
        <v>35</v>
      </c>
      <c r="P82" s="556">
        <v>35</v>
      </c>
      <c r="Q82" s="660">
        <v>35</v>
      </c>
      <c r="R82" s="657"/>
      <c r="S82" s="200"/>
    </row>
    <row r="83" spans="1:20" ht="25.5" x14ac:dyDescent="0.2">
      <c r="A83" s="196"/>
      <c r="B83" s="661"/>
      <c r="C83" s="1182"/>
      <c r="D83" s="1185"/>
      <c r="E83" s="1177"/>
      <c r="F83" s="192"/>
      <c r="G83" s="269"/>
      <c r="H83" s="554"/>
      <c r="I83" s="555"/>
      <c r="J83" s="1327"/>
      <c r="K83" s="1329"/>
      <c r="L83" s="750"/>
      <c r="M83" s="265" t="s">
        <v>246</v>
      </c>
      <c r="N83" s="428"/>
      <c r="O83" s="513">
        <v>7.9</v>
      </c>
      <c r="P83" s="666">
        <v>8</v>
      </c>
      <c r="Q83" s="514">
        <v>8</v>
      </c>
      <c r="R83" s="657"/>
      <c r="S83" s="200"/>
    </row>
    <row r="84" spans="1:20" ht="17.25" customHeight="1" x14ac:dyDescent="0.2">
      <c r="A84" s="196"/>
      <c r="B84" s="201"/>
      <c r="C84" s="1182"/>
      <c r="D84" s="1185"/>
      <c r="E84" s="1177"/>
      <c r="F84" s="602"/>
      <c r="G84" s="575"/>
      <c r="H84" s="554"/>
      <c r="I84" s="555"/>
      <c r="J84" s="1328"/>
      <c r="K84" s="1330"/>
      <c r="L84" s="751"/>
      <c r="M84" s="265" t="s">
        <v>167</v>
      </c>
      <c r="N84" s="428">
        <v>1</v>
      </c>
      <c r="O84" s="211"/>
      <c r="P84" s="556"/>
      <c r="Q84" s="264"/>
      <c r="R84" s="589"/>
      <c r="S84" s="589"/>
      <c r="T84" s="190"/>
    </row>
    <row r="85" spans="1:20" ht="16.5" customHeight="1" x14ac:dyDescent="0.2">
      <c r="A85" s="196"/>
      <c r="B85" s="201"/>
      <c r="C85" s="1182"/>
      <c r="D85" s="1185"/>
      <c r="E85" s="1177"/>
      <c r="F85" s="602"/>
      <c r="G85" s="269"/>
      <c r="H85" s="558" t="s">
        <v>13</v>
      </c>
      <c r="I85" s="559"/>
      <c r="J85" s="560">
        <v>30</v>
      </c>
      <c r="K85" s="752"/>
      <c r="L85" s="750"/>
      <c r="M85" s="265" t="s">
        <v>219</v>
      </c>
      <c r="N85" s="428"/>
      <c r="O85" s="211">
        <v>1</v>
      </c>
      <c r="P85" s="556"/>
      <c r="Q85" s="264"/>
      <c r="R85" s="589"/>
      <c r="S85" s="589"/>
      <c r="T85" s="190"/>
    </row>
    <row r="86" spans="1:20" ht="16.5" customHeight="1" x14ac:dyDescent="0.2">
      <c r="A86" s="1112"/>
      <c r="B86" s="1113"/>
      <c r="C86" s="1182"/>
      <c r="D86" s="1185"/>
      <c r="E86" s="1177"/>
      <c r="F86" s="319"/>
      <c r="G86" s="269"/>
      <c r="H86" s="636" t="s">
        <v>13</v>
      </c>
      <c r="I86" s="681"/>
      <c r="J86" s="649">
        <v>10</v>
      </c>
      <c r="K86" s="753"/>
      <c r="L86" s="754"/>
      <c r="M86" s="265" t="s">
        <v>220</v>
      </c>
      <c r="N86" s="428"/>
      <c r="O86" s="211">
        <v>1</v>
      </c>
      <c r="P86" s="556"/>
      <c r="Q86" s="264"/>
      <c r="R86" s="589"/>
      <c r="S86" s="589"/>
      <c r="T86" s="190"/>
    </row>
    <row r="87" spans="1:20" ht="16.5" customHeight="1" x14ac:dyDescent="0.2">
      <c r="A87" s="1112"/>
      <c r="B87" s="1113"/>
      <c r="C87" s="1182"/>
      <c r="D87" s="1185"/>
      <c r="E87" s="1313" t="s">
        <v>247</v>
      </c>
      <c r="F87" s="1120" t="s">
        <v>125</v>
      </c>
      <c r="G87" s="269"/>
      <c r="H87" s="890" t="s">
        <v>13</v>
      </c>
      <c r="I87" s="559">
        <v>54.9</v>
      </c>
      <c r="J87" s="569">
        <f>74.9-25</f>
        <v>49.900000000000006</v>
      </c>
      <c r="K87" s="891"/>
      <c r="L87" s="892"/>
      <c r="M87" s="527" t="s">
        <v>212</v>
      </c>
      <c r="N87" s="628">
        <v>50</v>
      </c>
      <c r="O87" s="623">
        <v>100</v>
      </c>
      <c r="P87" s="522"/>
      <c r="Q87" s="523"/>
      <c r="R87" s="589"/>
      <c r="S87" s="589"/>
      <c r="T87" s="190"/>
    </row>
    <row r="88" spans="1:20" ht="16.5" customHeight="1" x14ac:dyDescent="0.2">
      <c r="A88" s="1112"/>
      <c r="B88" s="1113"/>
      <c r="C88" s="1182"/>
      <c r="D88" s="1185"/>
      <c r="E88" s="1315"/>
      <c r="F88" s="1208"/>
      <c r="G88" s="269"/>
      <c r="H88" s="876" t="s">
        <v>262</v>
      </c>
      <c r="I88" s="879">
        <v>20</v>
      </c>
      <c r="J88" s="887"/>
      <c r="K88" s="888"/>
      <c r="L88" s="889"/>
      <c r="M88" s="528" t="s">
        <v>213</v>
      </c>
      <c r="N88" s="628"/>
      <c r="O88" s="623">
        <v>1</v>
      </c>
      <c r="P88" s="522"/>
      <c r="Q88" s="654"/>
      <c r="R88" s="1197"/>
      <c r="S88" s="1197"/>
      <c r="T88" s="1197"/>
    </row>
    <row r="89" spans="1:20" ht="15.75" customHeight="1" x14ac:dyDescent="0.2">
      <c r="A89" s="1112"/>
      <c r="B89" s="1113"/>
      <c r="C89" s="1182"/>
      <c r="D89" s="1185"/>
      <c r="E89" s="1325" t="s">
        <v>224</v>
      </c>
      <c r="F89" s="1120" t="s">
        <v>128</v>
      </c>
      <c r="G89" s="269"/>
      <c r="H89" s="1316" t="s">
        <v>13</v>
      </c>
      <c r="I89" s="1198"/>
      <c r="J89" s="1200">
        <f>74.8-44.8</f>
        <v>30</v>
      </c>
      <c r="K89" s="1202">
        <f>74.8-44.8</f>
        <v>30</v>
      </c>
      <c r="L89" s="1202">
        <f>75.8-44.8</f>
        <v>31</v>
      </c>
      <c r="M89" s="529" t="s">
        <v>214</v>
      </c>
      <c r="N89" s="530"/>
      <c r="O89" s="436">
        <v>1</v>
      </c>
      <c r="P89" s="556">
        <v>1</v>
      </c>
      <c r="Q89" s="264">
        <v>1</v>
      </c>
      <c r="R89" s="1109"/>
      <c r="S89" s="1109"/>
      <c r="T89" s="1109"/>
    </row>
    <row r="90" spans="1:20" ht="15.75" customHeight="1" x14ac:dyDescent="0.2">
      <c r="A90" s="1112"/>
      <c r="B90" s="1113"/>
      <c r="C90" s="1182"/>
      <c r="D90" s="1186"/>
      <c r="E90" s="1326"/>
      <c r="F90" s="1121"/>
      <c r="G90" s="269"/>
      <c r="H90" s="1318"/>
      <c r="I90" s="1199"/>
      <c r="J90" s="1201"/>
      <c r="K90" s="1203"/>
      <c r="L90" s="1203"/>
      <c r="M90" s="529" t="s">
        <v>238</v>
      </c>
      <c r="N90" s="530"/>
      <c r="O90" s="662">
        <v>500</v>
      </c>
      <c r="P90" s="556">
        <v>700</v>
      </c>
      <c r="Q90" s="264">
        <v>800</v>
      </c>
      <c r="R90" s="1109"/>
      <c r="S90" s="1109"/>
      <c r="T90" s="1109"/>
    </row>
    <row r="91" spans="1:20" ht="16.5" customHeight="1" x14ac:dyDescent="0.2">
      <c r="A91" s="196"/>
      <c r="B91" s="201"/>
      <c r="C91" s="1182"/>
      <c r="D91" s="1184" t="s">
        <v>17</v>
      </c>
      <c r="E91" s="1135" t="s">
        <v>30</v>
      </c>
      <c r="F91" s="220" t="s">
        <v>125</v>
      </c>
      <c r="G91" s="269"/>
      <c r="H91" s="1172" t="s">
        <v>13</v>
      </c>
      <c r="I91" s="285">
        <f>144.6+2.3</f>
        <v>146.9</v>
      </c>
      <c r="J91" s="686">
        <f>194-16.8</f>
        <v>177.2</v>
      </c>
      <c r="K91" s="688">
        <v>194</v>
      </c>
      <c r="L91" s="531">
        <v>194</v>
      </c>
      <c r="M91" s="265" t="s">
        <v>85</v>
      </c>
      <c r="N91" s="428">
        <v>12</v>
      </c>
      <c r="O91" s="211">
        <v>19</v>
      </c>
      <c r="P91" s="556">
        <v>19</v>
      </c>
      <c r="Q91" s="264">
        <v>19</v>
      </c>
      <c r="R91" s="572"/>
      <c r="S91" s="589"/>
      <c r="T91" s="190"/>
    </row>
    <row r="92" spans="1:20" ht="15.75" customHeight="1" x14ac:dyDescent="0.2">
      <c r="A92" s="196"/>
      <c r="B92" s="201"/>
      <c r="C92" s="1182"/>
      <c r="D92" s="1185"/>
      <c r="E92" s="1177"/>
      <c r="F92" s="192"/>
      <c r="G92" s="269"/>
      <c r="H92" s="1174"/>
      <c r="I92" s="1153"/>
      <c r="J92" s="244"/>
      <c r="K92" s="222"/>
      <c r="L92" s="245"/>
      <c r="M92" s="198" t="s">
        <v>141</v>
      </c>
      <c r="N92" s="380">
        <v>143</v>
      </c>
      <c r="O92" s="211">
        <v>140</v>
      </c>
      <c r="P92" s="556">
        <v>140</v>
      </c>
      <c r="Q92" s="264">
        <v>140</v>
      </c>
      <c r="R92" s="572"/>
      <c r="S92" s="589"/>
      <c r="T92" s="190"/>
    </row>
    <row r="93" spans="1:20" ht="15.75" customHeight="1" x14ac:dyDescent="0.2">
      <c r="A93" s="196"/>
      <c r="B93" s="201"/>
      <c r="C93" s="1182"/>
      <c r="D93" s="1185"/>
      <c r="E93" s="1177"/>
      <c r="F93" s="319"/>
      <c r="G93" s="269"/>
      <c r="H93" s="1174"/>
      <c r="I93" s="1153"/>
      <c r="J93" s="244"/>
      <c r="K93" s="222"/>
      <c r="L93" s="245"/>
      <c r="M93" s="248" t="s">
        <v>27</v>
      </c>
      <c r="N93" s="403">
        <v>15</v>
      </c>
      <c r="O93" s="497">
        <v>21</v>
      </c>
      <c r="P93" s="556">
        <v>21</v>
      </c>
      <c r="Q93" s="264">
        <v>21</v>
      </c>
      <c r="R93" s="190"/>
      <c r="S93" s="190"/>
      <c r="T93" s="190"/>
    </row>
    <row r="94" spans="1:20" ht="15.75" customHeight="1" x14ac:dyDescent="0.2">
      <c r="A94" s="196"/>
      <c r="B94" s="201"/>
      <c r="C94" s="1182"/>
      <c r="D94" s="1185"/>
      <c r="E94" s="314"/>
      <c r="F94" s="299"/>
      <c r="G94" s="269"/>
      <c r="H94" s="1173"/>
      <c r="I94" s="1154"/>
      <c r="J94" s="638"/>
      <c r="K94" s="755"/>
      <c r="L94" s="132"/>
      <c r="M94" s="312" t="s">
        <v>185</v>
      </c>
      <c r="N94" s="403">
        <v>100</v>
      </c>
      <c r="O94" s="497"/>
      <c r="P94" s="658"/>
      <c r="Q94" s="402"/>
      <c r="R94" s="190"/>
    </row>
    <row r="95" spans="1:20" ht="15.75" customHeight="1" x14ac:dyDescent="0.2">
      <c r="A95" s="196"/>
      <c r="B95" s="201"/>
      <c r="C95" s="1182"/>
      <c r="D95" s="1185"/>
      <c r="E95" s="1191" t="s">
        <v>186</v>
      </c>
      <c r="F95" s="223" t="s">
        <v>128</v>
      </c>
      <c r="G95" s="269"/>
      <c r="H95" s="1172" t="s">
        <v>13</v>
      </c>
      <c r="I95" s="1152">
        <v>8</v>
      </c>
      <c r="J95" s="509"/>
      <c r="K95" s="222"/>
      <c r="L95" s="149"/>
      <c r="M95" s="312" t="s">
        <v>187</v>
      </c>
      <c r="N95" s="403">
        <v>20</v>
      </c>
      <c r="O95" s="497"/>
      <c r="P95" s="658"/>
      <c r="Q95" s="498"/>
    </row>
    <row r="96" spans="1:20" ht="17.25" customHeight="1" x14ac:dyDescent="0.2">
      <c r="A96" s="196"/>
      <c r="B96" s="201"/>
      <c r="C96" s="1182"/>
      <c r="D96" s="1185"/>
      <c r="E96" s="1312"/>
      <c r="F96" s="223"/>
      <c r="G96" s="269"/>
      <c r="H96" s="1174"/>
      <c r="I96" s="1153"/>
      <c r="J96" s="509"/>
      <c r="K96" s="222"/>
      <c r="L96" s="149"/>
      <c r="M96" s="312" t="s">
        <v>188</v>
      </c>
      <c r="N96" s="403">
        <v>2000</v>
      </c>
      <c r="O96" s="497"/>
      <c r="P96" s="658"/>
      <c r="Q96" s="498"/>
    </row>
    <row r="97" spans="1:19" ht="22.15" customHeight="1" x14ac:dyDescent="0.2">
      <c r="A97" s="196"/>
      <c r="B97" s="201"/>
      <c r="C97" s="1182"/>
      <c r="D97" s="1186"/>
      <c r="E97" s="1192"/>
      <c r="F97" s="317"/>
      <c r="G97" s="269"/>
      <c r="H97" s="1173"/>
      <c r="I97" s="1154"/>
      <c r="J97" s="509"/>
      <c r="K97" s="222"/>
      <c r="L97" s="756"/>
      <c r="M97" s="312" t="s">
        <v>189</v>
      </c>
      <c r="N97" s="403">
        <v>20</v>
      </c>
      <c r="O97" s="497"/>
      <c r="P97" s="658"/>
      <c r="Q97" s="498"/>
    </row>
    <row r="98" spans="1:19" ht="15.6" customHeight="1" x14ac:dyDescent="0.2">
      <c r="A98" s="196"/>
      <c r="B98" s="201"/>
      <c r="C98" s="1182"/>
      <c r="D98" s="1184" t="s">
        <v>18</v>
      </c>
      <c r="E98" s="1135" t="s">
        <v>81</v>
      </c>
      <c r="F98" s="61" t="s">
        <v>125</v>
      </c>
      <c r="G98" s="269"/>
      <c r="H98" s="557" t="s">
        <v>13</v>
      </c>
      <c r="I98" s="295">
        <v>1414.5</v>
      </c>
      <c r="J98" s="569">
        <v>1708.6</v>
      </c>
      <c r="K98" s="579">
        <v>1708.6</v>
      </c>
      <c r="L98" s="578">
        <v>1708.6</v>
      </c>
      <c r="M98" s="307" t="s">
        <v>31</v>
      </c>
      <c r="N98" s="403">
        <v>500</v>
      </c>
      <c r="O98" s="497">
        <v>500</v>
      </c>
      <c r="P98" s="658">
        <v>500</v>
      </c>
      <c r="Q98" s="498">
        <v>500</v>
      </c>
    </row>
    <row r="99" spans="1:19" ht="15.75" customHeight="1" x14ac:dyDescent="0.2">
      <c r="A99" s="205"/>
      <c r="B99" s="201"/>
      <c r="C99" s="1182"/>
      <c r="D99" s="1185"/>
      <c r="E99" s="1177"/>
      <c r="F99" s="192"/>
      <c r="G99" s="269"/>
      <c r="H99" s="635" t="s">
        <v>36</v>
      </c>
      <c r="I99" s="283">
        <v>2.2999999999999998</v>
      </c>
      <c r="J99" s="735"/>
      <c r="K99" s="736"/>
      <c r="L99" s="737"/>
      <c r="M99" s="198" t="s">
        <v>27</v>
      </c>
      <c r="N99" s="380">
        <v>300</v>
      </c>
      <c r="O99" s="211">
        <v>310</v>
      </c>
      <c r="P99" s="195">
        <v>320</v>
      </c>
      <c r="Q99" s="72">
        <v>330</v>
      </c>
    </row>
    <row r="100" spans="1:19" ht="16.5" customHeight="1" x14ac:dyDescent="0.2">
      <c r="A100" s="205"/>
      <c r="B100" s="201"/>
      <c r="C100" s="1182"/>
      <c r="D100" s="1185"/>
      <c r="E100" s="1177"/>
      <c r="F100" s="191"/>
      <c r="G100" s="269"/>
      <c r="H100" s="635"/>
      <c r="I100" s="283"/>
      <c r="J100" s="509"/>
      <c r="K100" s="222"/>
      <c r="L100" s="149"/>
      <c r="M100" s="265" t="s">
        <v>103</v>
      </c>
      <c r="N100" s="428">
        <v>120</v>
      </c>
      <c r="O100" s="656">
        <v>125</v>
      </c>
      <c r="P100" s="655">
        <v>130</v>
      </c>
      <c r="Q100" s="402">
        <v>135</v>
      </c>
    </row>
    <row r="101" spans="1:19" ht="28.5" customHeight="1" x14ac:dyDescent="0.2">
      <c r="A101" s="205"/>
      <c r="B101" s="201"/>
      <c r="C101" s="1182"/>
      <c r="D101" s="1185"/>
      <c r="E101" s="1177"/>
      <c r="F101" s="191"/>
      <c r="G101" s="269"/>
      <c r="H101" s="635"/>
      <c r="I101" s="283"/>
      <c r="J101" s="244"/>
      <c r="K101" s="1179"/>
      <c r="L101" s="758"/>
      <c r="M101" s="265" t="s">
        <v>142</v>
      </c>
      <c r="N101" s="428">
        <v>690</v>
      </c>
      <c r="O101" s="656">
        <v>700</v>
      </c>
      <c r="P101" s="655">
        <v>700</v>
      </c>
      <c r="Q101" s="402">
        <v>700</v>
      </c>
      <c r="S101" s="190"/>
    </row>
    <row r="102" spans="1:19" ht="27.75" customHeight="1" x14ac:dyDescent="0.2">
      <c r="A102" s="205"/>
      <c r="B102" s="201"/>
      <c r="C102" s="1182"/>
      <c r="D102" s="1185"/>
      <c r="E102" s="213"/>
      <c r="F102" s="319"/>
      <c r="G102" s="269"/>
      <c r="H102" s="635"/>
      <c r="I102" s="283"/>
      <c r="J102" s="1178"/>
      <c r="K102" s="1179"/>
      <c r="L102" s="458"/>
      <c r="M102" s="198" t="s">
        <v>87</v>
      </c>
      <c r="N102" s="380">
        <v>800</v>
      </c>
      <c r="O102" s="211">
        <v>800</v>
      </c>
      <c r="P102" s="195">
        <v>800</v>
      </c>
      <c r="Q102" s="72">
        <v>800</v>
      </c>
      <c r="S102" s="190"/>
    </row>
    <row r="103" spans="1:19" ht="16.5" customHeight="1" x14ac:dyDescent="0.2">
      <c r="A103" s="205"/>
      <c r="B103" s="201"/>
      <c r="C103" s="1182"/>
      <c r="D103" s="1185"/>
      <c r="E103" s="313"/>
      <c r="F103" s="319"/>
      <c r="G103" s="269"/>
      <c r="H103" s="635"/>
      <c r="I103" s="283"/>
      <c r="J103" s="1178"/>
      <c r="K103" s="1179"/>
      <c r="L103" s="458"/>
      <c r="M103" s="198" t="s">
        <v>190</v>
      </c>
      <c r="N103" s="380">
        <v>1</v>
      </c>
      <c r="O103" s="211">
        <v>1</v>
      </c>
      <c r="P103" s="195">
        <v>1</v>
      </c>
      <c r="Q103" s="72">
        <v>1</v>
      </c>
      <c r="S103" s="190"/>
    </row>
    <row r="104" spans="1:19" ht="16.5" customHeight="1" x14ac:dyDescent="0.2">
      <c r="A104" s="1112"/>
      <c r="B104" s="1113"/>
      <c r="C104" s="1182"/>
      <c r="D104" s="1185"/>
      <c r="E104" s="313"/>
      <c r="F104" s="821"/>
      <c r="G104" s="269"/>
      <c r="H104" s="635"/>
      <c r="I104" s="283"/>
      <c r="J104" s="1178"/>
      <c r="K104" s="1179"/>
      <c r="L104" s="458"/>
      <c r="M104" s="198" t="s">
        <v>191</v>
      </c>
      <c r="N104" s="380">
        <v>1</v>
      </c>
      <c r="O104" s="211"/>
      <c r="P104" s="195"/>
      <c r="Q104" s="498"/>
      <c r="S104" s="190"/>
    </row>
    <row r="105" spans="1:19" ht="53.25" customHeight="1" x14ac:dyDescent="0.2">
      <c r="A105" s="1112"/>
      <c r="B105" s="1113"/>
      <c r="C105" s="1182"/>
      <c r="D105" s="1185"/>
      <c r="E105" s="645" t="s">
        <v>288</v>
      </c>
      <c r="F105" s="642" t="s">
        <v>128</v>
      </c>
      <c r="G105" s="269"/>
      <c r="H105" s="644" t="s">
        <v>13</v>
      </c>
      <c r="I105" s="681"/>
      <c r="J105" s="643">
        <v>55</v>
      </c>
      <c r="K105" s="759"/>
      <c r="L105" s="760"/>
      <c r="M105" s="647" t="s">
        <v>144</v>
      </c>
      <c r="N105" s="520"/>
      <c r="O105" s="663">
        <v>1</v>
      </c>
      <c r="P105" s="532"/>
      <c r="Q105" s="523"/>
      <c r="R105" s="533"/>
      <c r="S105" s="190"/>
    </row>
    <row r="106" spans="1:19" ht="29.25" customHeight="1" x14ac:dyDescent="0.2">
      <c r="A106" s="1112"/>
      <c r="B106" s="1113"/>
      <c r="C106" s="1182"/>
      <c r="D106" s="1186"/>
      <c r="E106" s="648" t="s">
        <v>242</v>
      </c>
      <c r="F106" s="616" t="s">
        <v>128</v>
      </c>
      <c r="G106" s="269"/>
      <c r="H106" s="564" t="s">
        <v>13</v>
      </c>
      <c r="I106" s="559"/>
      <c r="J106" s="866">
        <f>145-45</f>
        <v>100</v>
      </c>
      <c r="K106" s="579"/>
      <c r="L106" s="761"/>
      <c r="M106" s="565" t="s">
        <v>243</v>
      </c>
      <c r="N106" s="343"/>
      <c r="O106" s="623">
        <v>100</v>
      </c>
      <c r="P106" s="195"/>
      <c r="Q106" s="72"/>
      <c r="R106" s="664"/>
      <c r="S106" s="190"/>
    </row>
    <row r="107" spans="1:19" ht="16.5" customHeight="1" x14ac:dyDescent="0.2">
      <c r="A107" s="205"/>
      <c r="B107" s="201"/>
      <c r="C107" s="1182"/>
      <c r="D107" s="1184" t="s">
        <v>19</v>
      </c>
      <c r="E107" s="1135" t="s">
        <v>132</v>
      </c>
      <c r="F107" s="51" t="s">
        <v>125</v>
      </c>
      <c r="G107" s="269"/>
      <c r="H107" s="66" t="s">
        <v>13</v>
      </c>
      <c r="I107" s="285">
        <v>480.6</v>
      </c>
      <c r="J107" s="864">
        <f>616.1-42.2-8+0.4</f>
        <v>566.29999999999995</v>
      </c>
      <c r="K107" s="1164">
        <v>616.1</v>
      </c>
      <c r="L107" s="526">
        <v>616.1</v>
      </c>
      <c r="M107" s="198" t="s">
        <v>27</v>
      </c>
      <c r="N107" s="380">
        <v>7</v>
      </c>
      <c r="O107" s="211">
        <v>9</v>
      </c>
      <c r="P107" s="195">
        <v>11</v>
      </c>
      <c r="Q107" s="72">
        <v>11</v>
      </c>
      <c r="R107" s="1194"/>
    </row>
    <row r="108" spans="1:19" ht="16.5" customHeight="1" x14ac:dyDescent="0.2">
      <c r="A108" s="205"/>
      <c r="B108" s="201"/>
      <c r="C108" s="1182"/>
      <c r="D108" s="1185"/>
      <c r="E108" s="1177"/>
      <c r="F108" s="191"/>
      <c r="G108" s="269"/>
      <c r="H108" s="1174"/>
      <c r="I108" s="1153"/>
      <c r="J108" s="1178"/>
      <c r="K108" s="1165"/>
      <c r="L108" s="458"/>
      <c r="M108" s="198" t="s">
        <v>141</v>
      </c>
      <c r="N108" s="380">
        <v>40</v>
      </c>
      <c r="O108" s="211">
        <v>40</v>
      </c>
      <c r="P108" s="195">
        <v>40</v>
      </c>
      <c r="Q108" s="72">
        <v>40</v>
      </c>
      <c r="R108" s="1194"/>
    </row>
    <row r="109" spans="1:19" ht="18" customHeight="1" x14ac:dyDescent="0.2">
      <c r="A109" s="205"/>
      <c r="B109" s="201"/>
      <c r="C109" s="1182"/>
      <c r="D109" s="1185"/>
      <c r="E109" s="1177"/>
      <c r="F109" s="191"/>
      <c r="G109" s="269"/>
      <c r="H109" s="1174"/>
      <c r="I109" s="1153"/>
      <c r="J109" s="1178"/>
      <c r="K109" s="1165"/>
      <c r="L109" s="458"/>
      <c r="M109" s="198" t="s">
        <v>85</v>
      </c>
      <c r="N109" s="380">
        <v>100</v>
      </c>
      <c r="O109" s="211">
        <v>100</v>
      </c>
      <c r="P109" s="195">
        <v>100</v>
      </c>
      <c r="Q109" s="72">
        <v>100</v>
      </c>
      <c r="R109" s="1194"/>
    </row>
    <row r="110" spans="1:19" ht="28.5" customHeight="1" x14ac:dyDescent="0.2">
      <c r="A110" s="205"/>
      <c r="B110" s="201"/>
      <c r="C110" s="1182"/>
      <c r="D110" s="1185"/>
      <c r="E110" s="1177"/>
      <c r="F110" s="191"/>
      <c r="G110" s="269"/>
      <c r="H110" s="1174"/>
      <c r="I110" s="1153"/>
      <c r="J110" s="1178"/>
      <c r="K110" s="1165"/>
      <c r="L110" s="671"/>
      <c r="M110" s="248" t="s">
        <v>172</v>
      </c>
      <c r="N110" s="403">
        <v>1</v>
      </c>
      <c r="O110" s="497"/>
      <c r="P110" s="658"/>
      <c r="Q110" s="498"/>
      <c r="R110" s="1194"/>
    </row>
    <row r="111" spans="1:19" ht="16.5" customHeight="1" x14ac:dyDescent="0.2">
      <c r="A111" s="205"/>
      <c r="B111" s="201"/>
      <c r="C111" s="1182"/>
      <c r="D111" s="1185"/>
      <c r="E111" s="1177"/>
      <c r="F111" s="191"/>
      <c r="G111" s="269"/>
      <c r="H111" s="1174"/>
      <c r="I111" s="1153"/>
      <c r="J111" s="244"/>
      <c r="K111" s="222"/>
      <c r="L111" s="758"/>
      <c r="M111" s="248" t="s">
        <v>168</v>
      </c>
      <c r="N111" s="474">
        <v>1</v>
      </c>
      <c r="O111" s="497"/>
      <c r="P111" s="658"/>
      <c r="Q111" s="498"/>
    </row>
    <row r="112" spans="1:19" ht="16.5" customHeight="1" x14ac:dyDescent="0.2">
      <c r="A112" s="205"/>
      <c r="B112" s="201"/>
      <c r="C112" s="1182"/>
      <c r="D112" s="1185"/>
      <c r="E112" s="1193"/>
      <c r="F112" s="319"/>
      <c r="G112" s="580"/>
      <c r="H112" s="1174"/>
      <c r="I112" s="1153"/>
      <c r="J112" s="762"/>
      <c r="K112" s="222"/>
      <c r="L112" s="671"/>
      <c r="M112" s="472" t="s">
        <v>196</v>
      </c>
      <c r="N112" s="403">
        <v>2</v>
      </c>
      <c r="O112" s="497"/>
      <c r="P112" s="658"/>
      <c r="Q112" s="498"/>
    </row>
    <row r="113" spans="1:17" ht="16.5" customHeight="1" x14ac:dyDescent="0.2">
      <c r="A113" s="205"/>
      <c r="B113" s="201"/>
      <c r="C113" s="1182"/>
      <c r="D113" s="1185"/>
      <c r="E113" s="1168"/>
      <c r="F113" s="319"/>
      <c r="G113" s="580"/>
      <c r="H113" s="1174"/>
      <c r="I113" s="1153"/>
      <c r="J113" s="762"/>
      <c r="K113" s="222"/>
      <c r="L113" s="671"/>
      <c r="M113" s="318" t="s">
        <v>194</v>
      </c>
      <c r="N113" s="403">
        <v>2</v>
      </c>
      <c r="O113" s="497"/>
      <c r="P113" s="658"/>
      <c r="Q113" s="498"/>
    </row>
    <row r="114" spans="1:17" ht="16.5" customHeight="1" x14ac:dyDescent="0.2">
      <c r="A114" s="205"/>
      <c r="B114" s="812"/>
      <c r="C114" s="1182"/>
      <c r="D114" s="1185"/>
      <c r="E114" s="1168"/>
      <c r="F114" s="813"/>
      <c r="G114" s="580"/>
      <c r="H114" s="881"/>
      <c r="I114" s="880"/>
      <c r="J114" s="762"/>
      <c r="K114" s="815"/>
      <c r="L114" s="811"/>
      <c r="M114" s="808" t="s">
        <v>251</v>
      </c>
      <c r="N114" s="495"/>
      <c r="O114" s="497">
        <v>1</v>
      </c>
      <c r="P114" s="810"/>
      <c r="Q114" s="498"/>
    </row>
    <row r="115" spans="1:17" ht="16.5" customHeight="1" x14ac:dyDescent="0.2">
      <c r="A115" s="205"/>
      <c r="B115" s="877"/>
      <c r="C115" s="1182"/>
      <c r="D115" s="1185"/>
      <c r="E115" s="874"/>
      <c r="F115" s="878"/>
      <c r="G115" s="580"/>
      <c r="H115" s="882"/>
      <c r="I115" s="883"/>
      <c r="J115" s="762"/>
      <c r="K115" s="884"/>
      <c r="L115" s="875"/>
      <c r="M115" s="869" t="s">
        <v>263</v>
      </c>
      <c r="N115" s="495">
        <v>1</v>
      </c>
      <c r="O115" s="497"/>
      <c r="P115" s="872"/>
      <c r="Q115" s="498"/>
    </row>
    <row r="116" spans="1:17" ht="16.5" customHeight="1" x14ac:dyDescent="0.2">
      <c r="A116" s="205"/>
      <c r="B116" s="201"/>
      <c r="C116" s="1182"/>
      <c r="D116" s="1185"/>
      <c r="E116" s="573"/>
      <c r="F116" s="191"/>
      <c r="G116" s="269"/>
      <c r="H116" s="593" t="s">
        <v>13</v>
      </c>
      <c r="I116" s="582"/>
      <c r="J116" s="613">
        <v>4</v>
      </c>
      <c r="K116" s="160"/>
      <c r="L116" s="514"/>
      <c r="M116" s="574" t="s">
        <v>168</v>
      </c>
      <c r="N116" s="495"/>
      <c r="O116" s="497">
        <v>4</v>
      </c>
      <c r="P116" s="658"/>
      <c r="Q116" s="498"/>
    </row>
    <row r="117" spans="1:17" ht="16.5" customHeight="1" x14ac:dyDescent="0.2">
      <c r="A117" s="205"/>
      <c r="B117" s="201"/>
      <c r="C117" s="1182"/>
      <c r="D117" s="1185"/>
      <c r="E117" s="573"/>
      <c r="F117" s="1195"/>
      <c r="G117" s="269"/>
      <c r="H117" s="634" t="s">
        <v>13</v>
      </c>
      <c r="I117" s="682"/>
      <c r="J117" s="614">
        <v>3.2</v>
      </c>
      <c r="K117" s="755"/>
      <c r="L117" s="672"/>
      <c r="M117" s="574" t="s">
        <v>244</v>
      </c>
      <c r="N117" s="495"/>
      <c r="O117" s="497">
        <v>4</v>
      </c>
      <c r="P117" s="658"/>
      <c r="Q117" s="498"/>
    </row>
    <row r="118" spans="1:17" ht="25.5" customHeight="1" x14ac:dyDescent="0.2">
      <c r="A118" s="205"/>
      <c r="B118" s="583"/>
      <c r="C118" s="1182"/>
      <c r="D118" s="1185"/>
      <c r="E118" s="577"/>
      <c r="F118" s="1196"/>
      <c r="G118" s="269"/>
      <c r="H118" s="593" t="s">
        <v>13</v>
      </c>
      <c r="I118" s="582"/>
      <c r="J118" s="615">
        <v>2.9</v>
      </c>
      <c r="K118" s="160"/>
      <c r="L118" s="148"/>
      <c r="M118" s="624" t="s">
        <v>256</v>
      </c>
      <c r="N118" s="495"/>
      <c r="O118" s="497">
        <v>1</v>
      </c>
      <c r="P118" s="658"/>
      <c r="Q118" s="498"/>
    </row>
    <row r="119" spans="1:17" ht="15" customHeight="1" x14ac:dyDescent="0.2">
      <c r="A119" s="205"/>
      <c r="B119" s="201"/>
      <c r="C119" s="1182"/>
      <c r="D119" s="1185"/>
      <c r="E119" s="1191" t="s">
        <v>94</v>
      </c>
      <c r="F119" s="173" t="s">
        <v>175</v>
      </c>
      <c r="G119" s="269"/>
      <c r="H119" s="1166" t="s">
        <v>13</v>
      </c>
      <c r="I119" s="283">
        <v>37.1</v>
      </c>
      <c r="J119" s="865">
        <f>38.9-12</f>
        <v>26.9</v>
      </c>
      <c r="K119" s="209">
        <v>40.9</v>
      </c>
      <c r="L119" s="458">
        <v>42.9</v>
      </c>
      <c r="M119" s="248" t="s">
        <v>62</v>
      </c>
      <c r="N119" s="403">
        <v>14</v>
      </c>
      <c r="O119" s="497">
        <v>14</v>
      </c>
      <c r="P119" s="658">
        <v>16</v>
      </c>
      <c r="Q119" s="264">
        <v>16</v>
      </c>
    </row>
    <row r="120" spans="1:17" ht="28.5" customHeight="1" x14ac:dyDescent="0.2">
      <c r="A120" s="205"/>
      <c r="B120" s="201"/>
      <c r="C120" s="1182"/>
      <c r="D120" s="1185"/>
      <c r="E120" s="1192"/>
      <c r="F120" s="301" t="s">
        <v>125</v>
      </c>
      <c r="G120" s="269"/>
      <c r="H120" s="1167"/>
      <c r="I120" s="479"/>
      <c r="J120" s="614"/>
      <c r="K120" s="742"/>
      <c r="L120" s="763"/>
      <c r="M120" s="248" t="s">
        <v>95</v>
      </c>
      <c r="N120" s="403">
        <v>5</v>
      </c>
      <c r="O120" s="497">
        <v>4</v>
      </c>
      <c r="P120" s="195">
        <v>6</v>
      </c>
      <c r="Q120" s="264">
        <v>6</v>
      </c>
    </row>
    <row r="121" spans="1:17" ht="28.5" customHeight="1" x14ac:dyDescent="0.2">
      <c r="A121" s="205"/>
      <c r="B121" s="598"/>
      <c r="C121" s="1182"/>
      <c r="D121" s="599"/>
      <c r="E121" s="600" t="s">
        <v>228</v>
      </c>
      <c r="F121" s="601"/>
      <c r="G121" s="269"/>
      <c r="H121" s="617" t="s">
        <v>13</v>
      </c>
      <c r="I121" s="618">
        <v>11.6</v>
      </c>
      <c r="J121" s="741"/>
      <c r="K121" s="209"/>
      <c r="L121" s="458"/>
      <c r="M121" s="595" t="s">
        <v>229</v>
      </c>
      <c r="N121" s="495">
        <v>100</v>
      </c>
      <c r="O121" s="497"/>
      <c r="P121" s="195"/>
      <c r="Q121" s="264"/>
    </row>
    <row r="122" spans="1:17" ht="28.5" customHeight="1" x14ac:dyDescent="0.2">
      <c r="A122" s="205"/>
      <c r="B122" s="598"/>
      <c r="C122" s="1182"/>
      <c r="D122" s="599"/>
      <c r="E122" s="600"/>
      <c r="F122" s="601"/>
      <c r="G122" s="269"/>
      <c r="H122" s="617"/>
      <c r="I122" s="618"/>
      <c r="J122" s="741"/>
      <c r="K122" s="209"/>
      <c r="L122" s="458"/>
      <c r="M122" s="595" t="s">
        <v>230</v>
      </c>
      <c r="N122" s="495">
        <v>100</v>
      </c>
      <c r="O122" s="497"/>
      <c r="P122" s="195"/>
      <c r="Q122" s="396"/>
    </row>
    <row r="123" spans="1:17" ht="16.149999999999999" customHeight="1" x14ac:dyDescent="0.2">
      <c r="A123" s="101"/>
      <c r="B123" s="201"/>
      <c r="C123" s="1182"/>
      <c r="D123" s="1184" t="s">
        <v>21</v>
      </c>
      <c r="E123" s="1135" t="s">
        <v>133</v>
      </c>
      <c r="F123" s="331" t="s">
        <v>125</v>
      </c>
      <c r="G123" s="269"/>
      <c r="H123" s="66" t="s">
        <v>13</v>
      </c>
      <c r="I123" s="285">
        <v>1056.3</v>
      </c>
      <c r="J123" s="1158">
        <f>1215.4-20</f>
        <v>1195.4000000000001</v>
      </c>
      <c r="K123" s="1160">
        <v>1215.4000000000001</v>
      </c>
      <c r="L123" s="1162">
        <v>1215.4000000000001</v>
      </c>
      <c r="M123" s="198" t="s">
        <v>27</v>
      </c>
      <c r="N123" s="380">
        <v>21</v>
      </c>
      <c r="O123" s="211">
        <v>47</v>
      </c>
      <c r="P123" s="195">
        <v>48</v>
      </c>
      <c r="Q123" s="264">
        <v>50</v>
      </c>
    </row>
    <row r="124" spans="1:17" ht="16.5" customHeight="1" x14ac:dyDescent="0.2">
      <c r="A124" s="101"/>
      <c r="B124" s="201"/>
      <c r="C124" s="1182"/>
      <c r="D124" s="1185"/>
      <c r="E124" s="1177"/>
      <c r="F124" s="220" t="s">
        <v>126</v>
      </c>
      <c r="G124" s="269"/>
      <c r="H124" s="204"/>
      <c r="I124" s="289"/>
      <c r="J124" s="1159"/>
      <c r="K124" s="1161"/>
      <c r="L124" s="1163"/>
      <c r="M124" s="198" t="s">
        <v>141</v>
      </c>
      <c r="N124" s="380">
        <v>45</v>
      </c>
      <c r="O124" s="211">
        <v>45</v>
      </c>
      <c r="P124" s="195">
        <v>50</v>
      </c>
      <c r="Q124" s="72">
        <v>50</v>
      </c>
    </row>
    <row r="125" spans="1:17" ht="15.75" customHeight="1" x14ac:dyDescent="0.2">
      <c r="A125" s="101"/>
      <c r="B125" s="201"/>
      <c r="C125" s="1182"/>
      <c r="D125" s="1185"/>
      <c r="E125" s="1177"/>
      <c r="F125" s="174"/>
      <c r="G125" s="269"/>
      <c r="H125" s="204"/>
      <c r="I125" s="289"/>
      <c r="J125" s="1159"/>
      <c r="K125" s="1161"/>
      <c r="L125" s="458"/>
      <c r="M125" s="248" t="s">
        <v>85</v>
      </c>
      <c r="N125" s="403">
        <v>800</v>
      </c>
      <c r="O125" s="497">
        <v>800</v>
      </c>
      <c r="P125" s="658">
        <v>850</v>
      </c>
      <c r="Q125" s="498">
        <v>850</v>
      </c>
    </row>
    <row r="126" spans="1:17" ht="27.75" customHeight="1" x14ac:dyDescent="0.2">
      <c r="A126" s="205"/>
      <c r="B126" s="201"/>
      <c r="C126" s="1182"/>
      <c r="D126" s="1185"/>
      <c r="E126" s="202"/>
      <c r="F126" s="220"/>
      <c r="G126" s="269"/>
      <c r="H126" s="204"/>
      <c r="I126" s="289"/>
      <c r="J126" s="509"/>
      <c r="K126" s="222"/>
      <c r="L126" s="458"/>
      <c r="M126" s="248" t="s">
        <v>143</v>
      </c>
      <c r="N126" s="403">
        <v>78</v>
      </c>
      <c r="O126" s="497">
        <v>79</v>
      </c>
      <c r="P126" s="658">
        <v>85</v>
      </c>
      <c r="Q126" s="498">
        <v>85</v>
      </c>
    </row>
    <row r="127" spans="1:17" ht="16.5" customHeight="1" x14ac:dyDescent="0.2">
      <c r="A127" s="205"/>
      <c r="B127" s="201"/>
      <c r="C127" s="1182"/>
      <c r="D127" s="1185"/>
      <c r="E127" s="1168"/>
      <c r="F127" s="35"/>
      <c r="G127" s="580"/>
      <c r="H127" s="230"/>
      <c r="I127" s="289"/>
      <c r="J127" s="244"/>
      <c r="K127" s="817"/>
      <c r="L127" s="245"/>
      <c r="M127" s="624" t="s">
        <v>169</v>
      </c>
      <c r="N127" s="495">
        <v>6</v>
      </c>
      <c r="O127" s="497">
        <v>8</v>
      </c>
      <c r="P127" s="658">
        <v>5</v>
      </c>
      <c r="Q127" s="498">
        <v>5</v>
      </c>
    </row>
    <row r="128" spans="1:17" ht="16.5" customHeight="1" x14ac:dyDescent="0.2">
      <c r="A128" s="205"/>
      <c r="B128" s="812"/>
      <c r="C128" s="1182"/>
      <c r="D128" s="1185"/>
      <c r="E128" s="1168"/>
      <c r="F128" s="816"/>
      <c r="G128" s="580"/>
      <c r="H128" s="172"/>
      <c r="I128" s="290"/>
      <c r="J128" s="363"/>
      <c r="K128" s="755"/>
      <c r="L128" s="756"/>
      <c r="M128" s="808" t="s">
        <v>251</v>
      </c>
      <c r="N128" s="495"/>
      <c r="O128" s="497">
        <v>3</v>
      </c>
      <c r="P128" s="374"/>
      <c r="Q128" s="264"/>
    </row>
    <row r="129" spans="1:21" ht="16.5" customHeight="1" x14ac:dyDescent="0.2">
      <c r="A129" s="205"/>
      <c r="B129" s="201"/>
      <c r="C129" s="1182"/>
      <c r="D129" s="1185"/>
      <c r="E129" s="1168"/>
      <c r="F129" s="1170"/>
      <c r="G129" s="580"/>
      <c r="H129" s="172" t="s">
        <v>13</v>
      </c>
      <c r="I129" s="290"/>
      <c r="J129" s="650">
        <v>1</v>
      </c>
      <c r="K129" s="755"/>
      <c r="L129" s="132"/>
      <c r="M129" s="624" t="s">
        <v>223</v>
      </c>
      <c r="N129" s="495"/>
      <c r="O129" s="497">
        <v>1</v>
      </c>
      <c r="P129" s="374"/>
      <c r="Q129" s="660"/>
    </row>
    <row r="130" spans="1:21" ht="16.5" customHeight="1" x14ac:dyDescent="0.2">
      <c r="A130" s="205"/>
      <c r="B130" s="201"/>
      <c r="C130" s="1182"/>
      <c r="D130" s="1185"/>
      <c r="E130" s="1169"/>
      <c r="F130" s="1171"/>
      <c r="G130" s="580"/>
      <c r="H130" s="172" t="s">
        <v>13</v>
      </c>
      <c r="I130" s="290"/>
      <c r="J130" s="650">
        <v>2.2999999999999998</v>
      </c>
      <c r="K130" s="755"/>
      <c r="L130" s="132"/>
      <c r="M130" s="624" t="s">
        <v>253</v>
      </c>
      <c r="N130" s="495"/>
      <c r="O130" s="497">
        <v>2</v>
      </c>
      <c r="P130" s="374"/>
      <c r="Q130" s="264"/>
    </row>
    <row r="131" spans="1:21" ht="54" customHeight="1" x14ac:dyDescent="0.2">
      <c r="A131" s="205"/>
      <c r="B131" s="201"/>
      <c r="C131" s="1182"/>
      <c r="D131" s="1186"/>
      <c r="E131" s="188" t="s">
        <v>32</v>
      </c>
      <c r="F131" s="300" t="s">
        <v>154</v>
      </c>
      <c r="G131" s="269"/>
      <c r="H131" s="615" t="s">
        <v>13</v>
      </c>
      <c r="I131" s="382"/>
      <c r="J131" s="571">
        <v>100</v>
      </c>
      <c r="K131" s="680">
        <v>70</v>
      </c>
      <c r="L131" s="534"/>
      <c r="M131" s="198" t="s">
        <v>144</v>
      </c>
      <c r="N131" s="343"/>
      <c r="O131" s="211">
        <v>1</v>
      </c>
      <c r="P131" s="651">
        <v>1</v>
      </c>
      <c r="Q131" s="665"/>
      <c r="R131" s="190"/>
      <c r="U131" s="190"/>
    </row>
    <row r="132" spans="1:21" ht="17.25" customHeight="1" x14ac:dyDescent="0.2">
      <c r="A132" s="101"/>
      <c r="B132" s="201"/>
      <c r="C132" s="1182"/>
      <c r="D132" s="1184" t="s">
        <v>78</v>
      </c>
      <c r="E132" s="1135" t="s">
        <v>33</v>
      </c>
      <c r="F132" s="223" t="s">
        <v>125</v>
      </c>
      <c r="G132" s="1288"/>
      <c r="H132" s="1172" t="s">
        <v>13</v>
      </c>
      <c r="I132" s="1152">
        <v>488.8</v>
      </c>
      <c r="J132" s="591">
        <f>608.4-20+10.5</f>
        <v>598.9</v>
      </c>
      <c r="K132" s="684">
        <v>608.4</v>
      </c>
      <c r="L132" s="208">
        <v>608.4</v>
      </c>
      <c r="M132" s="198" t="s">
        <v>27</v>
      </c>
      <c r="N132" s="380">
        <v>40</v>
      </c>
      <c r="O132" s="211">
        <v>38</v>
      </c>
      <c r="P132" s="195">
        <v>40</v>
      </c>
      <c r="Q132" s="72">
        <v>38</v>
      </c>
      <c r="R132" s="589"/>
    </row>
    <row r="133" spans="1:21" ht="16.5" customHeight="1" x14ac:dyDescent="0.2">
      <c r="A133" s="205"/>
      <c r="B133" s="201"/>
      <c r="C133" s="1182"/>
      <c r="D133" s="1185"/>
      <c r="E133" s="1177"/>
      <c r="F133" s="601" t="s">
        <v>126</v>
      </c>
      <c r="G133" s="1288"/>
      <c r="H133" s="1173"/>
      <c r="I133" s="1154"/>
      <c r="J133" s="668"/>
      <c r="K133" s="670"/>
      <c r="L133" s="672"/>
      <c r="M133" s="248" t="s">
        <v>141</v>
      </c>
      <c r="N133" s="403">
        <v>300</v>
      </c>
      <c r="O133" s="497">
        <v>300</v>
      </c>
      <c r="P133" s="658">
        <v>300</v>
      </c>
      <c r="Q133" s="498">
        <v>300</v>
      </c>
      <c r="R133" s="589"/>
    </row>
    <row r="134" spans="1:21" ht="16.5" customHeight="1" x14ac:dyDescent="0.2">
      <c r="A134" s="205"/>
      <c r="B134" s="201"/>
      <c r="C134" s="1182"/>
      <c r="D134" s="1185"/>
      <c r="E134" s="1177"/>
      <c r="F134" s="601"/>
      <c r="G134" s="1288"/>
      <c r="H134" s="581" t="s">
        <v>13</v>
      </c>
      <c r="I134" s="582"/>
      <c r="J134" s="150">
        <v>8.5</v>
      </c>
      <c r="K134" s="151"/>
      <c r="L134" s="148"/>
      <c r="M134" s="624" t="s">
        <v>225</v>
      </c>
      <c r="N134" s="495"/>
      <c r="O134" s="497">
        <v>100</v>
      </c>
      <c r="P134" s="658"/>
      <c r="Q134" s="498"/>
      <c r="R134" s="589"/>
    </row>
    <row r="135" spans="1:21" ht="17.25" customHeight="1" x14ac:dyDescent="0.2">
      <c r="A135" s="205"/>
      <c r="B135" s="201"/>
      <c r="C135" s="1182"/>
      <c r="D135" s="1185"/>
      <c r="E135" s="573"/>
      <c r="F135" s="223"/>
      <c r="G135" s="1288"/>
      <c r="H135" s="581" t="s">
        <v>13</v>
      </c>
      <c r="I135" s="582"/>
      <c r="J135" s="150">
        <v>6.4</v>
      </c>
      <c r="K135" s="151"/>
      <c r="L135" s="148"/>
      <c r="M135" s="574" t="s">
        <v>239</v>
      </c>
      <c r="N135" s="495"/>
      <c r="O135" s="497">
        <v>3</v>
      </c>
      <c r="P135" s="658"/>
      <c r="Q135" s="498"/>
      <c r="R135" s="589"/>
    </row>
    <row r="136" spans="1:21" ht="15.75" customHeight="1" x14ac:dyDescent="0.2">
      <c r="A136" s="205"/>
      <c r="B136" s="201"/>
      <c r="C136" s="1182"/>
      <c r="D136" s="1185"/>
      <c r="E136" s="573"/>
      <c r="F136" s="223"/>
      <c r="G136" s="1288"/>
      <c r="H136" s="581" t="s">
        <v>13</v>
      </c>
      <c r="I136" s="582"/>
      <c r="J136" s="150">
        <v>9.1999999999999993</v>
      </c>
      <c r="K136" s="151"/>
      <c r="L136" s="148"/>
      <c r="M136" s="624" t="s">
        <v>240</v>
      </c>
      <c r="N136" s="495"/>
      <c r="O136" s="497">
        <v>1</v>
      </c>
      <c r="P136" s="658"/>
      <c r="Q136" s="498"/>
      <c r="R136" s="589"/>
    </row>
    <row r="137" spans="1:21" ht="16.5" customHeight="1" x14ac:dyDescent="0.2">
      <c r="A137" s="205"/>
      <c r="B137" s="201"/>
      <c r="C137" s="1182"/>
      <c r="D137" s="1184" t="s">
        <v>22</v>
      </c>
      <c r="E137" s="1135" t="s">
        <v>70</v>
      </c>
      <c r="F137" s="576" t="s">
        <v>125</v>
      </c>
      <c r="G137" s="1288"/>
      <c r="H137" s="66" t="s">
        <v>13</v>
      </c>
      <c r="I137" s="285">
        <v>14.5</v>
      </c>
      <c r="J137" s="652">
        <v>70.2</v>
      </c>
      <c r="K137" s="684">
        <v>70.2</v>
      </c>
      <c r="L137" s="147">
        <v>70.2</v>
      </c>
      <c r="M137" s="266" t="s">
        <v>109</v>
      </c>
      <c r="N137" s="380">
        <v>10</v>
      </c>
      <c r="O137" s="211">
        <v>10</v>
      </c>
      <c r="P137" s="195">
        <v>10</v>
      </c>
      <c r="Q137" s="72">
        <v>10</v>
      </c>
      <c r="R137" s="589"/>
    </row>
    <row r="138" spans="1:21" ht="15" customHeight="1" x14ac:dyDescent="0.2">
      <c r="A138" s="1112"/>
      <c r="B138" s="1113"/>
      <c r="C138" s="1182"/>
      <c r="D138" s="1186"/>
      <c r="E138" s="1136"/>
      <c r="F138" s="192"/>
      <c r="G138" s="1288"/>
      <c r="H138" s="80"/>
      <c r="I138" s="291"/>
      <c r="J138" s="667"/>
      <c r="K138" s="669"/>
      <c r="L138" s="671"/>
      <c r="M138" s="536" t="s">
        <v>161</v>
      </c>
      <c r="N138" s="537">
        <v>7.6</v>
      </c>
      <c r="O138" s="211">
        <v>11</v>
      </c>
      <c r="P138" s="538">
        <v>11.1</v>
      </c>
      <c r="Q138" s="539">
        <v>11.2</v>
      </c>
      <c r="R138" s="589"/>
    </row>
    <row r="139" spans="1:21" ht="19.5" customHeight="1" x14ac:dyDescent="0.2">
      <c r="A139" s="1112"/>
      <c r="B139" s="1113"/>
      <c r="C139" s="1182"/>
      <c r="D139" s="1118" t="s">
        <v>215</v>
      </c>
      <c r="E139" s="1116" t="s">
        <v>216</v>
      </c>
      <c r="F139" s="1120" t="s">
        <v>128</v>
      </c>
      <c r="G139" s="1288"/>
      <c r="H139" s="586" t="s">
        <v>13</v>
      </c>
      <c r="I139" s="568"/>
      <c r="J139" s="646">
        <f>48.5-18.5</f>
        <v>30</v>
      </c>
      <c r="K139" s="585">
        <f>48.5-18.5</f>
        <v>30</v>
      </c>
      <c r="L139" s="584">
        <f>48.5-18.5</f>
        <v>30</v>
      </c>
      <c r="M139" s="1299" t="s">
        <v>161</v>
      </c>
      <c r="N139" s="1145"/>
      <c r="O139" s="1147">
        <v>31</v>
      </c>
      <c r="P139" s="1143">
        <v>31</v>
      </c>
      <c r="Q139" s="1125">
        <v>31</v>
      </c>
      <c r="R139" s="1189"/>
      <c r="S139" s="1190"/>
      <c r="T139" s="1190"/>
    </row>
    <row r="140" spans="1:21" ht="14.25" customHeight="1" thickBot="1" x14ac:dyDescent="0.25">
      <c r="A140" s="96"/>
      <c r="B140" s="10"/>
      <c r="C140" s="1181"/>
      <c r="D140" s="1301"/>
      <c r="E140" s="1298"/>
      <c r="F140" s="1151"/>
      <c r="G140" s="1278"/>
      <c r="H140" s="81" t="s">
        <v>14</v>
      </c>
      <c r="I140" s="279">
        <f>SUM(I62:I139)</f>
        <v>6699.5000000000018</v>
      </c>
      <c r="J140" s="451">
        <f>SUM(J62:J139)</f>
        <v>8169.2999999999984</v>
      </c>
      <c r="K140" s="138">
        <f>SUM(K62:K139)</f>
        <v>7967.7</v>
      </c>
      <c r="L140" s="377">
        <f>SUM(L62:L139)</f>
        <v>7835.7</v>
      </c>
      <c r="M140" s="1300"/>
      <c r="N140" s="1146"/>
      <c r="O140" s="1148"/>
      <c r="P140" s="1149"/>
      <c r="Q140" s="1150"/>
    </row>
    <row r="141" spans="1:21" ht="17.25" customHeight="1" x14ac:dyDescent="0.2">
      <c r="A141" s="95" t="s">
        <v>9</v>
      </c>
      <c r="B141" s="20" t="s">
        <v>15</v>
      </c>
      <c r="C141" s="21" t="s">
        <v>15</v>
      </c>
      <c r="D141" s="47"/>
      <c r="E141" s="217" t="s">
        <v>34</v>
      </c>
      <c r="F141" s="22"/>
      <c r="G141" s="270"/>
      <c r="H141" s="39"/>
      <c r="I141" s="280"/>
      <c r="J141" s="764"/>
      <c r="K141" s="670"/>
      <c r="L141" s="763"/>
      <c r="M141" s="251"/>
      <c r="N141" s="469"/>
      <c r="O141" s="435"/>
      <c r="P141" s="471"/>
      <c r="Q141" s="430"/>
    </row>
    <row r="142" spans="1:21" ht="15" customHeight="1" x14ac:dyDescent="0.2">
      <c r="A142" s="1112"/>
      <c r="B142" s="1113"/>
      <c r="C142" s="23"/>
      <c r="D142" s="1110" t="s">
        <v>9</v>
      </c>
      <c r="E142" s="1135" t="s">
        <v>266</v>
      </c>
      <c r="F142" s="1106" t="s">
        <v>125</v>
      </c>
      <c r="G142" s="1157" t="s">
        <v>113</v>
      </c>
      <c r="H142" s="193" t="s">
        <v>13</v>
      </c>
      <c r="I142" s="292">
        <v>18.8</v>
      </c>
      <c r="J142" s="513">
        <v>19.3</v>
      </c>
      <c r="K142" s="669">
        <v>20</v>
      </c>
      <c r="L142" s="514">
        <v>20</v>
      </c>
      <c r="M142" s="1137" t="s">
        <v>276</v>
      </c>
      <c r="N142" s="1139">
        <v>1</v>
      </c>
      <c r="O142" s="1141">
        <v>1</v>
      </c>
      <c r="P142" s="1143">
        <v>1</v>
      </c>
      <c r="Q142" s="1125">
        <v>1</v>
      </c>
      <c r="R142" s="1108"/>
      <c r="S142" s="1109"/>
      <c r="T142" s="1109"/>
    </row>
    <row r="143" spans="1:21" ht="15" customHeight="1" x14ac:dyDescent="0.2">
      <c r="A143" s="1112"/>
      <c r="B143" s="1113"/>
      <c r="C143" s="540"/>
      <c r="D143" s="1111"/>
      <c r="E143" s="1136"/>
      <c r="F143" s="1107"/>
      <c r="G143" s="1157"/>
      <c r="H143" s="207" t="s">
        <v>38</v>
      </c>
      <c r="I143" s="542"/>
      <c r="J143" s="646">
        <v>3.01</v>
      </c>
      <c r="K143" s="687"/>
      <c r="L143" s="765"/>
      <c r="M143" s="1138"/>
      <c r="N143" s="1140"/>
      <c r="O143" s="1142"/>
      <c r="P143" s="1144"/>
      <c r="Q143" s="1126"/>
      <c r="R143" s="1108"/>
      <c r="S143" s="1109"/>
      <c r="T143" s="1109"/>
    </row>
    <row r="144" spans="1:21" ht="27.75" customHeight="1" x14ac:dyDescent="0.2">
      <c r="A144" s="1112"/>
      <c r="B144" s="1113"/>
      <c r="C144" s="342"/>
      <c r="D144" s="475" t="s">
        <v>15</v>
      </c>
      <c r="E144" s="1135" t="s">
        <v>129</v>
      </c>
      <c r="F144" s="566" t="s">
        <v>128</v>
      </c>
      <c r="G144" s="1157"/>
      <c r="H144" s="1123" t="s">
        <v>13</v>
      </c>
      <c r="I144" s="1123"/>
      <c r="J144" s="1158">
        <v>41.9</v>
      </c>
      <c r="K144" s="736"/>
      <c r="L144" s="737"/>
      <c r="M144" s="73" t="s">
        <v>151</v>
      </c>
      <c r="N144" s="474"/>
      <c r="O144" s="476">
        <v>100</v>
      </c>
      <c r="P144" s="468"/>
      <c r="Q144" s="477"/>
      <c r="R144" s="190"/>
    </row>
    <row r="145" spans="1:18" ht="15" customHeight="1" x14ac:dyDescent="0.2">
      <c r="A145" s="1112"/>
      <c r="B145" s="1113"/>
      <c r="C145" s="543"/>
      <c r="D145" s="621"/>
      <c r="E145" s="1177"/>
      <c r="F145" s="620"/>
      <c r="G145" s="1157"/>
      <c r="H145" s="1124"/>
      <c r="I145" s="1124"/>
      <c r="J145" s="1159"/>
      <c r="K145" s="770"/>
      <c r="L145" s="771"/>
      <c r="M145" s="629" t="s">
        <v>234</v>
      </c>
      <c r="N145" s="427"/>
      <c r="O145" s="630">
        <v>100</v>
      </c>
      <c r="P145" s="541"/>
      <c r="Q145" s="113"/>
      <c r="R145" s="190"/>
    </row>
    <row r="146" spans="1:18" ht="16.5" customHeight="1" x14ac:dyDescent="0.2">
      <c r="A146" s="1112"/>
      <c r="B146" s="1113"/>
      <c r="C146" s="1114"/>
      <c r="D146" s="1118" t="s">
        <v>17</v>
      </c>
      <c r="E146" s="1116" t="s">
        <v>231</v>
      </c>
      <c r="F146" s="1120" t="s">
        <v>128</v>
      </c>
      <c r="G146" s="1157"/>
      <c r="H146" s="1290" t="s">
        <v>13</v>
      </c>
      <c r="I146" s="1292"/>
      <c r="J146" s="1200">
        <v>40.799999999999997</v>
      </c>
      <c r="K146" s="1294"/>
      <c r="L146" s="1296"/>
      <c r="M146" s="567" t="s">
        <v>232</v>
      </c>
      <c r="N146" s="567"/>
      <c r="O146" s="521">
        <v>100</v>
      </c>
      <c r="P146" s="535"/>
      <c r="Q146" s="544"/>
      <c r="R146" s="1122"/>
    </row>
    <row r="147" spans="1:18" ht="16.5" customHeight="1" x14ac:dyDescent="0.2">
      <c r="A147" s="1112"/>
      <c r="B147" s="1113"/>
      <c r="C147" s="1114"/>
      <c r="D147" s="1119"/>
      <c r="E147" s="1117"/>
      <c r="F147" s="1121"/>
      <c r="G147" s="1157"/>
      <c r="H147" s="1291"/>
      <c r="I147" s="1293"/>
      <c r="J147" s="1201"/>
      <c r="K147" s="1295"/>
      <c r="L147" s="1297"/>
      <c r="M147" s="567" t="s">
        <v>233</v>
      </c>
      <c r="N147" s="567"/>
      <c r="O147" s="521">
        <v>100</v>
      </c>
      <c r="P147" s="535"/>
      <c r="Q147" s="807"/>
      <c r="R147" s="1122"/>
    </row>
    <row r="148" spans="1:18" ht="16.5" customHeight="1" x14ac:dyDescent="0.2">
      <c r="A148" s="196"/>
      <c r="B148" s="848"/>
      <c r="C148" s="1114"/>
      <c r="D148" s="1110" t="s">
        <v>18</v>
      </c>
      <c r="E148" s="1135" t="s">
        <v>63</v>
      </c>
      <c r="F148" s="847" t="s">
        <v>125</v>
      </c>
      <c r="G148" s="845"/>
      <c r="H148" s="851" t="s">
        <v>36</v>
      </c>
      <c r="I148" s="852"/>
      <c r="J148" s="853">
        <v>77</v>
      </c>
      <c r="K148" s="854"/>
      <c r="L148" s="855"/>
      <c r="M148" s="1302" t="s">
        <v>260</v>
      </c>
      <c r="N148" s="859"/>
      <c r="O148" s="663">
        <v>50</v>
      </c>
      <c r="P148" s="541">
        <v>100</v>
      </c>
      <c r="Q148" s="862"/>
      <c r="R148" s="806"/>
    </row>
    <row r="149" spans="1:18" ht="16.5" customHeight="1" x14ac:dyDescent="0.2">
      <c r="A149" s="196"/>
      <c r="B149" s="856"/>
      <c r="C149" s="1114"/>
      <c r="D149" s="1289"/>
      <c r="E149" s="1177"/>
      <c r="F149" s="858"/>
      <c r="G149" s="857"/>
      <c r="H149" s="851" t="s">
        <v>13</v>
      </c>
      <c r="I149" s="852"/>
      <c r="J149" s="853"/>
      <c r="K149" s="854">
        <v>77.8</v>
      </c>
      <c r="L149" s="855"/>
      <c r="M149" s="1303"/>
      <c r="N149" s="850"/>
      <c r="O149" s="860"/>
      <c r="P149" s="861"/>
      <c r="Q149" s="863"/>
      <c r="R149" s="806"/>
    </row>
    <row r="150" spans="1:18" ht="18.75" customHeight="1" x14ac:dyDescent="0.2">
      <c r="A150" s="196"/>
      <c r="B150" s="696"/>
      <c r="C150" s="1114"/>
      <c r="D150" s="1289"/>
      <c r="E150" s="1177"/>
      <c r="F150" s="173"/>
      <c r="G150" s="269"/>
      <c r="H150" s="197" t="s">
        <v>13</v>
      </c>
      <c r="I150" s="293">
        <v>74.400000000000006</v>
      </c>
      <c r="J150" s="136"/>
      <c r="K150" s="846"/>
      <c r="L150" s="458"/>
      <c r="M150" s="178" t="s">
        <v>148</v>
      </c>
      <c r="N150" s="428">
        <v>100</v>
      </c>
      <c r="O150" s="521"/>
      <c r="P150" s="535"/>
      <c r="Q150" s="807"/>
      <c r="R150" s="806"/>
    </row>
    <row r="151" spans="1:18" ht="20.25" customHeight="1" x14ac:dyDescent="0.2">
      <c r="A151" s="196"/>
      <c r="B151" s="696"/>
      <c r="C151" s="1114"/>
      <c r="D151" s="1111"/>
      <c r="E151" s="1136"/>
      <c r="F151" s="192"/>
      <c r="G151" s="269"/>
      <c r="H151" s="197" t="s">
        <v>13</v>
      </c>
      <c r="I151" s="293">
        <f>3.8+3.9</f>
        <v>7.6999999999999993</v>
      </c>
      <c r="J151" s="766"/>
      <c r="K151" s="516"/>
      <c r="L151" s="767"/>
      <c r="M151" s="178" t="s">
        <v>149</v>
      </c>
      <c r="N151" s="428">
        <v>100</v>
      </c>
      <c r="O151" s="521"/>
      <c r="P151" s="535"/>
      <c r="Q151" s="807"/>
      <c r="R151" s="806"/>
    </row>
    <row r="152" spans="1:18" ht="28.5" customHeight="1" x14ac:dyDescent="0.2">
      <c r="A152" s="196"/>
      <c r="B152" s="696"/>
      <c r="C152" s="1114"/>
      <c r="D152" s="619"/>
      <c r="E152" s="690" t="s">
        <v>164</v>
      </c>
      <c r="F152" s="300" t="s">
        <v>125</v>
      </c>
      <c r="G152" s="269"/>
      <c r="H152" s="495" t="s">
        <v>13</v>
      </c>
      <c r="I152" s="308">
        <v>9.6</v>
      </c>
      <c r="J152" s="768"/>
      <c r="K152" s="516"/>
      <c r="L152" s="769"/>
      <c r="M152" s="68" t="s">
        <v>150</v>
      </c>
      <c r="N152" s="380">
        <v>100</v>
      </c>
      <c r="O152" s="803"/>
      <c r="P152" s="804"/>
      <c r="Q152" s="805"/>
      <c r="R152" s="806"/>
    </row>
    <row r="153" spans="1:18" ht="28.5" customHeight="1" x14ac:dyDescent="0.2">
      <c r="A153" s="196"/>
      <c r="B153" s="696"/>
      <c r="C153" s="1114"/>
      <c r="D153" s="700"/>
      <c r="E153" s="1135" t="s">
        <v>156</v>
      </c>
      <c r="F153" s="173" t="s">
        <v>128</v>
      </c>
      <c r="G153" s="269"/>
      <c r="H153" s="193" t="s">
        <v>13</v>
      </c>
      <c r="I153" s="292">
        <v>8.9</v>
      </c>
      <c r="J153" s="518"/>
      <c r="K153" s="160"/>
      <c r="L153" s="747"/>
      <c r="M153" s="73" t="s">
        <v>152</v>
      </c>
      <c r="N153" s="495">
        <v>100</v>
      </c>
      <c r="O153" s="497"/>
      <c r="P153" s="691"/>
      <c r="Q153" s="498"/>
      <c r="R153" s="806"/>
    </row>
    <row r="154" spans="1:18" ht="16.899999999999999" customHeight="1" thickBot="1" x14ac:dyDescent="0.25">
      <c r="A154" s="196"/>
      <c r="B154" s="201"/>
      <c r="C154" s="1115"/>
      <c r="D154" s="161"/>
      <c r="E154" s="1235"/>
      <c r="F154" s="62"/>
      <c r="G154" s="271"/>
      <c r="H154" s="34" t="s">
        <v>14</v>
      </c>
      <c r="I154" s="279">
        <f>SUM(I142:I153)</f>
        <v>119.4</v>
      </c>
      <c r="J154" s="451">
        <f>SUM(J142:J153)</f>
        <v>182.01</v>
      </c>
      <c r="K154" s="138">
        <f>SUM(K142:K153)</f>
        <v>97.8</v>
      </c>
      <c r="L154" s="377">
        <f>SUM(L142:L153)</f>
        <v>20</v>
      </c>
      <c r="M154" s="799"/>
      <c r="N154" s="799"/>
      <c r="O154" s="800"/>
      <c r="P154" s="801"/>
      <c r="Q154" s="802"/>
    </row>
    <row r="155" spans="1:18" ht="14.65" customHeight="1" x14ac:dyDescent="0.2">
      <c r="A155" s="95" t="s">
        <v>9</v>
      </c>
      <c r="B155" s="20" t="s">
        <v>15</v>
      </c>
      <c r="C155" s="21" t="s">
        <v>17</v>
      </c>
      <c r="D155" s="47"/>
      <c r="E155" s="246" t="s">
        <v>157</v>
      </c>
      <c r="F155" s="60" t="s">
        <v>125</v>
      </c>
      <c r="G155" s="1125" t="s">
        <v>89</v>
      </c>
      <c r="H155" s="175" t="s">
        <v>13</v>
      </c>
      <c r="I155" s="294"/>
      <c r="J155" s="867">
        <f>867-67</f>
        <v>800</v>
      </c>
      <c r="K155" s="176">
        <v>960</v>
      </c>
      <c r="L155" s="763">
        <v>960</v>
      </c>
      <c r="M155" s="182" t="s">
        <v>259</v>
      </c>
      <c r="N155" s="425">
        <v>7</v>
      </c>
      <c r="O155" s="437">
        <v>7</v>
      </c>
      <c r="P155" s="440">
        <v>7</v>
      </c>
      <c r="Q155" s="431">
        <v>7</v>
      </c>
    </row>
    <row r="156" spans="1:18" ht="27" customHeight="1" x14ac:dyDescent="0.2">
      <c r="A156" s="196"/>
      <c r="B156" s="637"/>
      <c r="C156" s="109"/>
      <c r="D156" s="633"/>
      <c r="E156" s="117"/>
      <c r="F156" s="61"/>
      <c r="G156" s="1157"/>
      <c r="H156" s="557" t="s">
        <v>36</v>
      </c>
      <c r="I156" s="295"/>
      <c r="J156" s="638">
        <v>90.7</v>
      </c>
      <c r="K156" s="755"/>
      <c r="L156" s="763"/>
      <c r="M156" s="119" t="s">
        <v>241</v>
      </c>
      <c r="N156" s="428"/>
      <c r="O156" s="631">
        <v>7</v>
      </c>
      <c r="P156" s="632">
        <v>7</v>
      </c>
      <c r="Q156" s="402">
        <v>7</v>
      </c>
    </row>
    <row r="157" spans="1:18" ht="27.75" customHeight="1" x14ac:dyDescent="0.2">
      <c r="A157" s="196"/>
      <c r="B157" s="201"/>
      <c r="C157" s="109"/>
      <c r="D157" s="31"/>
      <c r="E157" s="85" t="s">
        <v>158</v>
      </c>
      <c r="F157" s="206"/>
      <c r="G157" s="1206"/>
      <c r="H157" s="49" t="s">
        <v>13</v>
      </c>
      <c r="I157" s="283">
        <v>209</v>
      </c>
      <c r="J157" s="638"/>
      <c r="K157" s="755"/>
      <c r="L157" s="132"/>
      <c r="M157" s="182" t="s">
        <v>293</v>
      </c>
      <c r="N157" s="380"/>
      <c r="O157" s="211">
        <v>7</v>
      </c>
      <c r="P157" s="195">
        <v>7</v>
      </c>
      <c r="Q157" s="72">
        <v>7</v>
      </c>
    </row>
    <row r="158" spans="1:18" ht="19.5" customHeight="1" x14ac:dyDescent="0.2">
      <c r="A158" s="196"/>
      <c r="B158" s="201"/>
      <c r="C158" s="109"/>
      <c r="D158" s="31"/>
      <c r="E158" s="202" t="s">
        <v>159</v>
      </c>
      <c r="F158" s="206"/>
      <c r="G158" s="1206"/>
      <c r="H158" s="48" t="s">
        <v>13</v>
      </c>
      <c r="I158" s="285">
        <v>343</v>
      </c>
      <c r="J158" s="772"/>
      <c r="K158" s="160"/>
      <c r="L158" s="154"/>
      <c r="M158" s="1286" t="s">
        <v>160</v>
      </c>
      <c r="N158" s="379">
        <v>7</v>
      </c>
      <c r="O158" s="210">
        <v>7</v>
      </c>
      <c r="P158" s="328">
        <v>7</v>
      </c>
      <c r="Q158" s="396">
        <v>7</v>
      </c>
    </row>
    <row r="159" spans="1:18" ht="14.65" customHeight="1" thickBot="1" x14ac:dyDescent="0.25">
      <c r="A159" s="196"/>
      <c r="B159" s="201"/>
      <c r="C159" s="162"/>
      <c r="D159" s="161"/>
      <c r="E159" s="36"/>
      <c r="F159" s="62"/>
      <c r="G159" s="1207"/>
      <c r="H159" s="34" t="s">
        <v>14</v>
      </c>
      <c r="I159" s="279">
        <f>SUM(I155:I158)</f>
        <v>552</v>
      </c>
      <c r="J159" s="451">
        <f>SUM(J155:J158)</f>
        <v>890.7</v>
      </c>
      <c r="K159" s="138">
        <f t="shared" ref="K159:L159" si="2">SUM(K155:K158)</f>
        <v>960</v>
      </c>
      <c r="L159" s="377">
        <f t="shared" si="2"/>
        <v>960</v>
      </c>
      <c r="M159" s="1287"/>
      <c r="N159" s="329"/>
      <c r="O159" s="398"/>
      <c r="P159" s="322"/>
      <c r="Q159" s="394"/>
    </row>
    <row r="160" spans="1:18" ht="29.25" customHeight="1" x14ac:dyDescent="0.2">
      <c r="A160" s="95" t="s">
        <v>9</v>
      </c>
      <c r="B160" s="11" t="s">
        <v>15</v>
      </c>
      <c r="C160" s="21" t="s">
        <v>18</v>
      </c>
      <c r="D160" s="47"/>
      <c r="E160" s="1095" t="s">
        <v>37</v>
      </c>
      <c r="F160" s="50"/>
      <c r="G160" s="272"/>
      <c r="H160" s="120"/>
      <c r="I160" s="277"/>
      <c r="J160" s="773"/>
      <c r="K160" s="225"/>
      <c r="L160" s="177"/>
      <c r="M160" s="267"/>
      <c r="N160" s="426"/>
      <c r="O160" s="438"/>
      <c r="P160" s="115"/>
      <c r="Q160" s="111"/>
    </row>
    <row r="161" spans="1:18" ht="15" customHeight="1" x14ac:dyDescent="0.2">
      <c r="A161" s="102"/>
      <c r="B161" s="201"/>
      <c r="C161" s="42"/>
      <c r="D161" s="1110" t="s">
        <v>9</v>
      </c>
      <c r="E161" s="1135" t="s">
        <v>41</v>
      </c>
      <c r="F161" s="309" t="s">
        <v>80</v>
      </c>
      <c r="G161" s="1125" t="s">
        <v>84</v>
      </c>
      <c r="H161" s="82" t="s">
        <v>13</v>
      </c>
      <c r="I161" s="295"/>
      <c r="J161" s="774">
        <v>43.7</v>
      </c>
      <c r="K161" s="736"/>
      <c r="L161" s="749"/>
      <c r="M161" s="248" t="s">
        <v>42</v>
      </c>
      <c r="N161" s="403">
        <v>100</v>
      </c>
      <c r="O161" s="221">
        <v>100</v>
      </c>
      <c r="P161" s="327"/>
      <c r="Q161" s="74"/>
    </row>
    <row r="162" spans="1:18" ht="15.75" customHeight="1" x14ac:dyDescent="0.2">
      <c r="A162" s="102"/>
      <c r="B162" s="696"/>
      <c r="C162" s="42"/>
      <c r="D162" s="1289"/>
      <c r="E162" s="1177"/>
      <c r="F162" s="223" t="s">
        <v>66</v>
      </c>
      <c r="G162" s="1157"/>
      <c r="H162" s="557" t="s">
        <v>36</v>
      </c>
      <c r="I162" s="295">
        <v>28.5</v>
      </c>
      <c r="J162" s="774">
        <v>22</v>
      </c>
      <c r="K162" s="736"/>
      <c r="L162" s="749"/>
      <c r="M162" s="689"/>
      <c r="N162" s="379"/>
      <c r="O162" s="359"/>
      <c r="P162" s="692"/>
      <c r="Q162" s="396"/>
    </row>
    <row r="163" spans="1:18" ht="16.5" customHeight="1" x14ac:dyDescent="0.2">
      <c r="A163" s="102"/>
      <c r="B163" s="201"/>
      <c r="C163" s="42"/>
      <c r="D163" s="1289"/>
      <c r="E163" s="1177"/>
      <c r="F163" s="223"/>
      <c r="G163" s="1157"/>
      <c r="H163" s="163" t="s">
        <v>192</v>
      </c>
      <c r="I163" s="296">
        <v>60.7</v>
      </c>
      <c r="J163" s="518"/>
      <c r="K163" s="160"/>
      <c r="L163" s="747"/>
      <c r="M163" s="315"/>
      <c r="N163" s="379"/>
      <c r="O163" s="210"/>
      <c r="P163" s="328"/>
      <c r="Q163" s="396"/>
    </row>
    <row r="164" spans="1:18" ht="15.75" customHeight="1" x14ac:dyDescent="0.2">
      <c r="A164" s="102"/>
      <c r="B164" s="201"/>
      <c r="C164" s="42"/>
      <c r="D164" s="1289"/>
      <c r="E164" s="1177"/>
      <c r="F164" s="223"/>
      <c r="G164" s="1157"/>
      <c r="H164" s="163" t="s">
        <v>72</v>
      </c>
      <c r="I164" s="296">
        <v>62.4</v>
      </c>
      <c r="J164" s="518">
        <v>112.9</v>
      </c>
      <c r="K164" s="736"/>
      <c r="L164" s="749"/>
      <c r="M164" s="252"/>
      <c r="N164" s="379"/>
      <c r="O164" s="210"/>
      <c r="P164" s="328"/>
      <c r="Q164" s="396"/>
    </row>
    <row r="165" spans="1:18" ht="21" customHeight="1" x14ac:dyDescent="0.2">
      <c r="A165" s="196"/>
      <c r="B165" s="201"/>
      <c r="C165" s="19"/>
      <c r="D165" s="1110" t="s">
        <v>15</v>
      </c>
      <c r="E165" s="1135" t="s">
        <v>106</v>
      </c>
      <c r="F165" s="309" t="s">
        <v>66</v>
      </c>
      <c r="G165" s="1125" t="s">
        <v>90</v>
      </c>
      <c r="H165" s="194" t="s">
        <v>13</v>
      </c>
      <c r="I165" s="283">
        <v>50</v>
      </c>
      <c r="J165" s="199">
        <v>93.1</v>
      </c>
      <c r="K165" s="736">
        <v>559.5</v>
      </c>
      <c r="L165" s="737">
        <v>918.4</v>
      </c>
      <c r="M165" s="73" t="s">
        <v>39</v>
      </c>
      <c r="N165" s="427"/>
      <c r="O165" s="476">
        <v>1</v>
      </c>
      <c r="P165" s="468"/>
      <c r="Q165" s="432"/>
    </row>
    <row r="166" spans="1:18" ht="19.5" customHeight="1" x14ac:dyDescent="0.2">
      <c r="A166" s="196"/>
      <c r="B166" s="201"/>
      <c r="C166" s="19"/>
      <c r="D166" s="1111"/>
      <c r="E166" s="1136"/>
      <c r="F166" s="219" t="s">
        <v>126</v>
      </c>
      <c r="G166" s="1126"/>
      <c r="H166" s="253"/>
      <c r="I166" s="296"/>
      <c r="J166" s="363"/>
      <c r="K166" s="222"/>
      <c r="L166" s="756"/>
      <c r="M166" s="68" t="s">
        <v>40</v>
      </c>
      <c r="N166" s="343"/>
      <c r="O166" s="211"/>
      <c r="P166" s="195">
        <v>35</v>
      </c>
      <c r="Q166" s="72">
        <v>100</v>
      </c>
    </row>
    <row r="167" spans="1:18" ht="17.25" customHeight="1" x14ac:dyDescent="0.2">
      <c r="A167" s="196"/>
      <c r="B167" s="201"/>
      <c r="C167" s="19"/>
      <c r="D167" s="898" t="s">
        <v>17</v>
      </c>
      <c r="E167" s="1135" t="s">
        <v>35</v>
      </c>
      <c r="F167" s="181" t="s">
        <v>122</v>
      </c>
      <c r="G167" s="1125" t="s">
        <v>124</v>
      </c>
      <c r="H167" s="70" t="s">
        <v>13</v>
      </c>
      <c r="I167" s="295">
        <v>119.3</v>
      </c>
      <c r="J167" s="518">
        <v>59.1</v>
      </c>
      <c r="K167" s="775"/>
      <c r="L167" s="776"/>
      <c r="M167" s="73" t="s">
        <v>40</v>
      </c>
      <c r="N167" s="403">
        <v>80</v>
      </c>
      <c r="O167" s="221">
        <v>100</v>
      </c>
      <c r="P167" s="327"/>
      <c r="Q167" s="74"/>
    </row>
    <row r="168" spans="1:18" ht="26.25" customHeight="1" x14ac:dyDescent="0.2">
      <c r="A168" s="196"/>
      <c r="B168" s="201"/>
      <c r="C168" s="19"/>
      <c r="D168" s="899"/>
      <c r="E168" s="1136"/>
      <c r="F168" s="189" t="s">
        <v>155</v>
      </c>
      <c r="G168" s="1126"/>
      <c r="H168" s="253" t="s">
        <v>36</v>
      </c>
      <c r="I168" s="296">
        <v>680.4</v>
      </c>
      <c r="J168" s="363"/>
      <c r="K168" s="364"/>
      <c r="L168" s="149"/>
      <c r="M168" s="182"/>
      <c r="N168" s="379"/>
      <c r="O168" s="210"/>
      <c r="P168" s="328"/>
      <c r="Q168" s="396"/>
    </row>
    <row r="169" spans="1:18" ht="26.25" customHeight="1" x14ac:dyDescent="0.2">
      <c r="A169" s="196"/>
      <c r="B169" s="900"/>
      <c r="C169" s="19"/>
      <c r="D169" s="902" t="s">
        <v>18</v>
      </c>
      <c r="E169" s="893" t="s">
        <v>250</v>
      </c>
      <c r="F169" s="309" t="s">
        <v>126</v>
      </c>
      <c r="G169" s="826" t="s">
        <v>248</v>
      </c>
      <c r="H169" s="868" t="s">
        <v>13</v>
      </c>
      <c r="I169" s="827"/>
      <c r="J169" s="828"/>
      <c r="K169" s="736">
        <v>500</v>
      </c>
      <c r="L169" s="829"/>
      <c r="M169" s="73" t="s">
        <v>249</v>
      </c>
      <c r="N169" s="830"/>
      <c r="O169" s="831"/>
      <c r="P169" s="894">
        <v>1</v>
      </c>
      <c r="Q169" s="826"/>
    </row>
    <row r="170" spans="1:18" ht="41.25" customHeight="1" x14ac:dyDescent="0.2">
      <c r="A170" s="196"/>
      <c r="B170" s="900"/>
      <c r="C170" s="19"/>
      <c r="D170" s="902"/>
      <c r="E170" s="893"/>
      <c r="F170" s="223" t="s">
        <v>128</v>
      </c>
      <c r="G170" s="832" t="s">
        <v>258</v>
      </c>
      <c r="H170" s="833" t="s">
        <v>13</v>
      </c>
      <c r="I170" s="834"/>
      <c r="J170" s="835"/>
      <c r="K170" s="836">
        <v>50</v>
      </c>
      <c r="L170" s="837"/>
      <c r="M170" s="838" t="s">
        <v>257</v>
      </c>
      <c r="N170" s="379"/>
      <c r="O170" s="359"/>
      <c r="P170" s="841">
        <v>1</v>
      </c>
      <c r="Q170" s="396"/>
    </row>
    <row r="171" spans="1:18" ht="26.25" customHeight="1" x14ac:dyDescent="0.2">
      <c r="A171" s="196"/>
      <c r="B171" s="900"/>
      <c r="C171" s="19"/>
      <c r="D171" s="902"/>
      <c r="E171" s="893"/>
      <c r="F171" s="903" t="s">
        <v>66</v>
      </c>
      <c r="G171" s="901" t="s">
        <v>124</v>
      </c>
      <c r="H171" s="242" t="s">
        <v>13</v>
      </c>
      <c r="I171" s="283"/>
      <c r="J171" s="792"/>
      <c r="K171" s="739"/>
      <c r="L171" s="149">
        <v>100</v>
      </c>
      <c r="M171" s="838" t="s">
        <v>39</v>
      </c>
      <c r="N171" s="839"/>
      <c r="O171" s="840"/>
      <c r="P171" s="841"/>
      <c r="Q171" s="842"/>
    </row>
    <row r="172" spans="1:18" ht="16.5" customHeight="1" x14ac:dyDescent="0.2">
      <c r="A172" s="196"/>
      <c r="B172" s="900"/>
      <c r="C172" s="19"/>
      <c r="D172" s="902"/>
      <c r="E172" s="893"/>
      <c r="F172" s="897"/>
      <c r="G172" s="896" t="s">
        <v>84</v>
      </c>
      <c r="H172" s="253"/>
      <c r="I172" s="296"/>
      <c r="J172" s="796"/>
      <c r="K172" s="797"/>
      <c r="L172" s="798"/>
      <c r="M172" s="182"/>
      <c r="N172" s="379"/>
      <c r="O172" s="359"/>
      <c r="P172" s="895"/>
      <c r="Q172" s="396"/>
    </row>
    <row r="173" spans="1:18" ht="20.25" customHeight="1" x14ac:dyDescent="0.2">
      <c r="A173" s="196"/>
      <c r="B173" s="201"/>
      <c r="C173" s="19"/>
      <c r="D173" s="473" t="s">
        <v>19</v>
      </c>
      <c r="E173" s="1233" t="s">
        <v>93</v>
      </c>
      <c r="F173" s="181" t="s">
        <v>122</v>
      </c>
      <c r="G173" s="1125" t="s">
        <v>124</v>
      </c>
      <c r="H173" s="774" t="s">
        <v>13</v>
      </c>
      <c r="I173" s="285"/>
      <c r="J173" s="144"/>
      <c r="K173" s="736"/>
      <c r="L173" s="737">
        <v>20</v>
      </c>
      <c r="M173" s="849" t="s">
        <v>39</v>
      </c>
      <c r="N173" s="495"/>
      <c r="O173" s="497"/>
      <c r="P173" s="843"/>
      <c r="Q173" s="212">
        <v>1</v>
      </c>
      <c r="R173" s="441"/>
    </row>
    <row r="174" spans="1:18" ht="20.25" customHeight="1" x14ac:dyDescent="0.2">
      <c r="A174" s="196"/>
      <c r="B174" s="201"/>
      <c r="C174" s="19"/>
      <c r="D174" s="341"/>
      <c r="E174" s="1234"/>
      <c r="F174" s="189" t="s">
        <v>66</v>
      </c>
      <c r="G174" s="1126"/>
      <c r="H174" s="296"/>
      <c r="I174" s="296"/>
      <c r="J174" s="363"/>
      <c r="K174" s="755"/>
      <c r="L174" s="756"/>
      <c r="M174" s="118"/>
      <c r="N174" s="428"/>
      <c r="O174" s="326"/>
      <c r="P174" s="323"/>
      <c r="Q174" s="844"/>
      <c r="R174" s="441"/>
    </row>
    <row r="175" spans="1:18" ht="39.75" customHeight="1" x14ac:dyDescent="0.2">
      <c r="A175" s="196"/>
      <c r="B175" s="201"/>
      <c r="C175" s="19"/>
      <c r="D175" s="473" t="s">
        <v>21</v>
      </c>
      <c r="E175" s="67" t="s">
        <v>127</v>
      </c>
      <c r="F175" s="597" t="s">
        <v>155</v>
      </c>
      <c r="G175" s="142" t="s">
        <v>124</v>
      </c>
      <c r="H175" s="144" t="s">
        <v>13</v>
      </c>
      <c r="I175" s="283"/>
      <c r="J175" s="144"/>
      <c r="K175" s="757"/>
      <c r="L175" s="149">
        <v>860</v>
      </c>
      <c r="M175" s="182" t="s">
        <v>40</v>
      </c>
      <c r="N175" s="379"/>
      <c r="O175" s="210"/>
      <c r="P175" s="328"/>
      <c r="Q175" s="332">
        <v>10</v>
      </c>
    </row>
    <row r="176" spans="1:18" ht="15.75" customHeight="1" x14ac:dyDescent="0.2">
      <c r="A176" s="196"/>
      <c r="B176" s="696"/>
      <c r="C176" s="19"/>
      <c r="D176" s="695"/>
      <c r="E176" s="117"/>
      <c r="F176" s="219"/>
      <c r="G176" s="699" t="s">
        <v>84</v>
      </c>
      <c r="H176" s="638"/>
      <c r="I176" s="296"/>
      <c r="J176" s="638"/>
      <c r="K176" s="755"/>
      <c r="L176" s="132"/>
      <c r="M176" s="182"/>
      <c r="N176" s="379"/>
      <c r="O176" s="359"/>
      <c r="P176" s="692"/>
      <c r="Q176" s="396"/>
    </row>
    <row r="177" spans="1:19" ht="27.75" customHeight="1" x14ac:dyDescent="0.2">
      <c r="A177" s="196"/>
      <c r="B177" s="696"/>
      <c r="C177" s="19"/>
      <c r="D177" s="619"/>
      <c r="E177" s="53" t="s">
        <v>92</v>
      </c>
      <c r="F177" s="171" t="s">
        <v>140</v>
      </c>
      <c r="G177" s="264" t="s">
        <v>83</v>
      </c>
      <c r="H177" s="791" t="s">
        <v>13</v>
      </c>
      <c r="I177" s="292">
        <v>8.5</v>
      </c>
      <c r="J177" s="170"/>
      <c r="K177" s="160"/>
      <c r="L177" s="154"/>
      <c r="M177" s="198" t="s">
        <v>96</v>
      </c>
      <c r="N177" s="380">
        <v>100</v>
      </c>
      <c r="O177" s="211"/>
      <c r="P177" s="195"/>
      <c r="Q177" s="72"/>
    </row>
    <row r="178" spans="1:19" ht="45" customHeight="1" x14ac:dyDescent="0.2">
      <c r="A178" s="196"/>
      <c r="B178" s="696"/>
      <c r="C178" s="19"/>
      <c r="D178" s="694"/>
      <c r="E178" s="1135" t="s">
        <v>43</v>
      </c>
      <c r="F178" s="309" t="s">
        <v>125</v>
      </c>
      <c r="G178" s="697" t="s">
        <v>77</v>
      </c>
      <c r="H178" s="70" t="s">
        <v>36</v>
      </c>
      <c r="I178" s="295">
        <v>5.3</v>
      </c>
      <c r="J178" s="793"/>
      <c r="K178" s="794"/>
      <c r="L178" s="795"/>
      <c r="M178" s="75" t="s">
        <v>44</v>
      </c>
      <c r="N178" s="495">
        <v>100</v>
      </c>
      <c r="O178" s="497"/>
      <c r="P178" s="691"/>
      <c r="Q178" s="498"/>
    </row>
    <row r="179" spans="1:19" ht="15" customHeight="1" thickBot="1" x14ac:dyDescent="0.25">
      <c r="A179" s="96"/>
      <c r="B179" s="10"/>
      <c r="C179" s="484"/>
      <c r="D179" s="485"/>
      <c r="E179" s="1235"/>
      <c r="F179" s="1227" t="s">
        <v>174</v>
      </c>
      <c r="G179" s="1228"/>
      <c r="H179" s="1229"/>
      <c r="I179" s="787">
        <f>SUM(I161:I178)</f>
        <v>1015.0999999999999</v>
      </c>
      <c r="J179" s="788">
        <f>SUM(J161:J178)</f>
        <v>330.80000000000007</v>
      </c>
      <c r="K179" s="789">
        <f>SUM(K161:K178)</f>
        <v>1109.5</v>
      </c>
      <c r="L179" s="790">
        <f>SUM(L161:L178)</f>
        <v>1898.4</v>
      </c>
      <c r="M179" s="424"/>
      <c r="N179" s="429"/>
      <c r="O179" s="439"/>
      <c r="P179" s="693"/>
      <c r="Q179" s="698"/>
      <c r="S179" s="190"/>
    </row>
    <row r="180" spans="1:19" ht="16.5" customHeight="1" thickBot="1" x14ac:dyDescent="0.25">
      <c r="A180" s="96" t="s">
        <v>9</v>
      </c>
      <c r="B180" s="10" t="s">
        <v>15</v>
      </c>
      <c r="C180" s="1230" t="s">
        <v>24</v>
      </c>
      <c r="D180" s="1231"/>
      <c r="E180" s="1231"/>
      <c r="F180" s="1231"/>
      <c r="G180" s="1231"/>
      <c r="H180" s="1232"/>
      <c r="I180" s="480">
        <f>I159+I154+I140+I179</f>
        <v>8386.0000000000018</v>
      </c>
      <c r="J180" s="481">
        <f>J159+J154+J140+J179</f>
        <v>9572.8099999999977</v>
      </c>
      <c r="K180" s="482">
        <f>K159+K154+K140+K179</f>
        <v>10135</v>
      </c>
      <c r="L180" s="483">
        <f>L159+L154+L140+L179</f>
        <v>10714.1</v>
      </c>
      <c r="M180" s="457"/>
      <c r="N180" s="354"/>
      <c r="O180" s="442"/>
      <c r="P180" s="442"/>
      <c r="Q180" s="254"/>
    </row>
    <row r="181" spans="1:19" ht="15.75" customHeight="1" thickBot="1" x14ac:dyDescent="0.25">
      <c r="A181" s="100" t="s">
        <v>9</v>
      </c>
      <c r="B181" s="40" t="s">
        <v>17</v>
      </c>
      <c r="C181" s="1238" t="s">
        <v>45</v>
      </c>
      <c r="D181" s="1239"/>
      <c r="E181" s="1239"/>
      <c r="F181" s="1239"/>
      <c r="G181" s="1239"/>
      <c r="H181" s="1239"/>
      <c r="I181" s="1239"/>
      <c r="J181" s="1239"/>
      <c r="K181" s="1239"/>
      <c r="L181" s="1239"/>
      <c r="M181" s="1239"/>
      <c r="N181" s="1239"/>
      <c r="O181" s="445"/>
      <c r="P181" s="423"/>
      <c r="Q181" s="423"/>
      <c r="R181" s="441"/>
    </row>
    <row r="182" spans="1:19" ht="27.75" customHeight="1" x14ac:dyDescent="0.2">
      <c r="A182" s="95" t="s">
        <v>9</v>
      </c>
      <c r="B182" s="11" t="s">
        <v>17</v>
      </c>
      <c r="C182" s="1180" t="s">
        <v>9</v>
      </c>
      <c r="D182" s="45"/>
      <c r="E182" s="110" t="s">
        <v>277</v>
      </c>
      <c r="F182" s="303"/>
      <c r="G182" s="324" t="s">
        <v>83</v>
      </c>
      <c r="H182" s="32"/>
      <c r="I182" s="32"/>
      <c r="J182" s="333"/>
      <c r="K182" s="344"/>
      <c r="L182" s="345"/>
      <c r="M182" s="37"/>
      <c r="N182" s="405"/>
      <c r="O182" s="417"/>
      <c r="P182" s="123"/>
      <c r="Q182" s="411"/>
    </row>
    <row r="183" spans="1:19" ht="30" customHeight="1" x14ac:dyDescent="0.2">
      <c r="A183" s="196"/>
      <c r="B183" s="201"/>
      <c r="C183" s="1182"/>
      <c r="D183" s="1184" t="s">
        <v>9</v>
      </c>
      <c r="E183" s="1129" t="s">
        <v>79</v>
      </c>
      <c r="F183" s="223" t="s">
        <v>125</v>
      </c>
      <c r="G183" s="275"/>
      <c r="H183" s="1132" t="s">
        <v>13</v>
      </c>
      <c r="I183" s="281">
        <v>101.6</v>
      </c>
      <c r="J183" s="588">
        <v>107.6</v>
      </c>
      <c r="K183" s="550">
        <v>107.6</v>
      </c>
      <c r="L183" s="587">
        <v>107.6</v>
      </c>
      <c r="M183" s="76" t="s">
        <v>162</v>
      </c>
      <c r="N183" s="406">
        <v>1</v>
      </c>
      <c r="O183" s="418">
        <v>1</v>
      </c>
      <c r="P183" s="124">
        <v>1</v>
      </c>
      <c r="Q183" s="412">
        <v>1</v>
      </c>
    </row>
    <row r="184" spans="1:19" ht="28.5" customHeight="1" x14ac:dyDescent="0.2">
      <c r="A184" s="196"/>
      <c r="B184" s="201"/>
      <c r="C184" s="1182"/>
      <c r="D184" s="1185"/>
      <c r="E184" s="1130"/>
      <c r="F184" s="273"/>
      <c r="G184" s="275"/>
      <c r="H184" s="1133"/>
      <c r="I184" s="305"/>
      <c r="J184" s="357"/>
      <c r="K184" s="365"/>
      <c r="L184" s="358"/>
      <c r="M184" s="77" t="s">
        <v>173</v>
      </c>
      <c r="N184" s="407">
        <v>34</v>
      </c>
      <c r="O184" s="486">
        <v>34.200000000000003</v>
      </c>
      <c r="P184" s="125">
        <v>35</v>
      </c>
      <c r="Q184" s="413">
        <v>36</v>
      </c>
    </row>
    <row r="185" spans="1:19" ht="27" customHeight="1" x14ac:dyDescent="0.2">
      <c r="A185" s="196"/>
      <c r="B185" s="201"/>
      <c r="C185" s="1182"/>
      <c r="D185" s="1185"/>
      <c r="E185" s="1130"/>
      <c r="F185" s="273"/>
      <c r="G185" s="275"/>
      <c r="H185" s="1133"/>
      <c r="I185" s="305"/>
      <c r="J185" s="360"/>
      <c r="K185" s="365"/>
      <c r="L185" s="361"/>
      <c r="M185" s="77" t="s">
        <v>153</v>
      </c>
      <c r="N185" s="407">
        <v>7500</v>
      </c>
      <c r="O185" s="419">
        <v>7700</v>
      </c>
      <c r="P185" s="125">
        <v>8000</v>
      </c>
      <c r="Q185" s="413">
        <v>8500</v>
      </c>
    </row>
    <row r="186" spans="1:19" ht="17.25" customHeight="1" x14ac:dyDescent="0.2">
      <c r="A186" s="196"/>
      <c r="B186" s="201"/>
      <c r="C186" s="1182"/>
      <c r="D186" s="1186"/>
      <c r="E186" s="1131"/>
      <c r="F186" s="304"/>
      <c r="G186" s="275"/>
      <c r="H186" s="1134"/>
      <c r="I186" s="282"/>
      <c r="J186" s="489"/>
      <c r="K186" s="490"/>
      <c r="L186" s="491"/>
      <c r="M186" s="492" t="s">
        <v>64</v>
      </c>
      <c r="N186" s="408">
        <v>1</v>
      </c>
      <c r="O186" s="420">
        <v>1</v>
      </c>
      <c r="P186" s="126">
        <v>1</v>
      </c>
      <c r="Q186" s="414">
        <v>1</v>
      </c>
    </row>
    <row r="187" spans="1:19" ht="52.5" customHeight="1" x14ac:dyDescent="0.2">
      <c r="A187" s="196"/>
      <c r="B187" s="201"/>
      <c r="C187" s="1182"/>
      <c r="D187" s="487" t="s">
        <v>15</v>
      </c>
      <c r="E187" s="470" t="s">
        <v>204</v>
      </c>
      <c r="F187" s="300" t="s">
        <v>205</v>
      </c>
      <c r="G187" s="275"/>
      <c r="H187" s="493" t="s">
        <v>13</v>
      </c>
      <c r="I187" s="494"/>
      <c r="J187" s="639">
        <v>20</v>
      </c>
      <c r="K187" s="640">
        <v>20</v>
      </c>
      <c r="L187" s="641">
        <v>20</v>
      </c>
      <c r="M187" s="488" t="s">
        <v>134</v>
      </c>
      <c r="N187" s="408"/>
      <c r="O187" s="420">
        <v>40</v>
      </c>
      <c r="P187" s="126">
        <v>80</v>
      </c>
      <c r="Q187" s="414">
        <v>80</v>
      </c>
      <c r="R187" s="41"/>
    </row>
    <row r="188" spans="1:19" ht="14.25" customHeight="1" x14ac:dyDescent="0.2">
      <c r="A188" s="196"/>
      <c r="B188" s="201"/>
      <c r="C188" s="1182"/>
      <c r="D188" s="215" t="s">
        <v>17</v>
      </c>
      <c r="E188" s="1129" t="s">
        <v>182</v>
      </c>
      <c r="F188" s="223" t="s">
        <v>125</v>
      </c>
      <c r="G188" s="275"/>
      <c r="H188" s="493" t="s">
        <v>13</v>
      </c>
      <c r="I188" s="494">
        <v>25</v>
      </c>
      <c r="J188" s="513"/>
      <c r="K188" s="88"/>
      <c r="L188" s="362"/>
      <c r="M188" s="911" t="s">
        <v>145</v>
      </c>
      <c r="N188" s="409">
        <v>1</v>
      </c>
      <c r="O188" s="421">
        <v>1</v>
      </c>
      <c r="P188" s="121"/>
      <c r="Q188" s="415"/>
    </row>
    <row r="189" spans="1:19" ht="24.75" customHeight="1" x14ac:dyDescent="0.2">
      <c r="A189" s="196"/>
      <c r="B189" s="607"/>
      <c r="C189" s="1182"/>
      <c r="D189" s="905"/>
      <c r="E189" s="1131"/>
      <c r="F189" s="904"/>
      <c r="G189" s="275"/>
      <c r="H189" s="493" t="s">
        <v>36</v>
      </c>
      <c r="I189" s="494"/>
      <c r="J189" s="608">
        <v>25</v>
      </c>
      <c r="K189" s="550"/>
      <c r="L189" s="587"/>
      <c r="M189" s="913"/>
      <c r="N189" s="914"/>
      <c r="O189" s="915"/>
      <c r="P189" s="916"/>
      <c r="Q189" s="917"/>
    </row>
    <row r="190" spans="1:19" ht="21.75" customHeight="1" x14ac:dyDescent="0.2">
      <c r="A190" s="196"/>
      <c r="B190" s="906"/>
      <c r="C190" s="1182"/>
      <c r="D190" s="908" t="s">
        <v>18</v>
      </c>
      <c r="E190" s="1129" t="s">
        <v>267</v>
      </c>
      <c r="F190" s="223" t="s">
        <v>128</v>
      </c>
      <c r="G190" s="275"/>
      <c r="H190" s="907" t="s">
        <v>13</v>
      </c>
      <c r="I190" s="155"/>
      <c r="J190" s="910">
        <v>12</v>
      </c>
      <c r="K190" s="550"/>
      <c r="L190" s="587"/>
      <c r="M190" s="919" t="s">
        <v>268</v>
      </c>
      <c r="N190" s="409"/>
      <c r="O190" s="421">
        <v>1</v>
      </c>
      <c r="P190" s="121"/>
      <c r="Q190" s="415"/>
    </row>
    <row r="191" spans="1:19" ht="15.75" customHeight="1" thickBot="1" x14ac:dyDescent="0.25">
      <c r="A191" s="96"/>
      <c r="B191" s="10"/>
      <c r="C191" s="1181"/>
      <c r="D191" s="918"/>
      <c r="E191" s="1240"/>
      <c r="F191" s="909"/>
      <c r="G191" s="276"/>
      <c r="H191" s="33" t="s">
        <v>14</v>
      </c>
      <c r="I191" s="137">
        <f>SUM(I182:I189)</f>
        <v>126.6</v>
      </c>
      <c r="J191" s="451">
        <f>SUM(J182:J190)</f>
        <v>164.6</v>
      </c>
      <c r="K191" s="138">
        <f>SUM(K182:K189)</f>
        <v>127.6</v>
      </c>
      <c r="L191" s="139">
        <f>SUM(L182:L189)</f>
        <v>127.6</v>
      </c>
      <c r="M191" s="912"/>
      <c r="N191" s="410"/>
      <c r="O191" s="422"/>
      <c r="P191" s="122"/>
      <c r="Q191" s="416"/>
      <c r="S191" s="190"/>
    </row>
    <row r="192" spans="1:19" ht="19.149999999999999" customHeight="1" x14ac:dyDescent="0.2">
      <c r="A192" s="196" t="s">
        <v>9</v>
      </c>
      <c r="B192" s="201" t="s">
        <v>17</v>
      </c>
      <c r="C192" s="1180" t="s">
        <v>15</v>
      </c>
      <c r="D192" s="1180"/>
      <c r="E192" s="1266" t="s">
        <v>71</v>
      </c>
      <c r="F192" s="61" t="s">
        <v>125</v>
      </c>
      <c r="G192" s="1277" t="s">
        <v>83</v>
      </c>
      <c r="H192" s="32" t="s">
        <v>13</v>
      </c>
      <c r="I192" s="155">
        <v>10.4</v>
      </c>
      <c r="J192" s="443"/>
      <c r="K192" s="592">
        <v>10.4</v>
      </c>
      <c r="L192" s="444"/>
      <c r="M192" s="1127" t="s">
        <v>145</v>
      </c>
      <c r="N192" s="1236">
        <v>1</v>
      </c>
      <c r="O192" s="1100"/>
      <c r="P192" s="1102">
        <v>1</v>
      </c>
      <c r="Q192" s="1104"/>
    </row>
    <row r="193" spans="1:17" ht="15.75" customHeight="1" thickBot="1" x14ac:dyDescent="0.25">
      <c r="A193" s="96"/>
      <c r="B193" s="10"/>
      <c r="C193" s="1181"/>
      <c r="D193" s="1181"/>
      <c r="E193" s="1235"/>
      <c r="F193" s="274"/>
      <c r="G193" s="1278"/>
      <c r="H193" s="33" t="s">
        <v>14</v>
      </c>
      <c r="I193" s="157">
        <f>SUM(I192:I192)</f>
        <v>10.4</v>
      </c>
      <c r="J193" s="465">
        <f t="shared" ref="J193:L193" si="3">SUM(J192:J192)</f>
        <v>0</v>
      </c>
      <c r="K193" s="158">
        <f t="shared" si="3"/>
        <v>10.4</v>
      </c>
      <c r="L193" s="243">
        <f t="shared" si="3"/>
        <v>0</v>
      </c>
      <c r="M193" s="1128"/>
      <c r="N193" s="1237"/>
      <c r="O193" s="1101"/>
      <c r="P193" s="1103"/>
      <c r="Q193" s="1105"/>
    </row>
    <row r="194" spans="1:17" ht="14.25" customHeight="1" thickBot="1" x14ac:dyDescent="0.25">
      <c r="A194" s="103" t="s">
        <v>9</v>
      </c>
      <c r="B194" s="38" t="s">
        <v>17</v>
      </c>
      <c r="C194" s="1267" t="s">
        <v>24</v>
      </c>
      <c r="D194" s="1268"/>
      <c r="E194" s="1268"/>
      <c r="F194" s="1268"/>
      <c r="G194" s="1268"/>
      <c r="H194" s="1269"/>
      <c r="I194" s="152">
        <f>I193+I191</f>
        <v>137</v>
      </c>
      <c r="J194" s="777">
        <f>J193+J191</f>
        <v>164.6</v>
      </c>
      <c r="K194" s="153">
        <f t="shared" ref="K194:L194" si="4">K193+K191</f>
        <v>138</v>
      </c>
      <c r="L194" s="778">
        <f t="shared" si="4"/>
        <v>127.6</v>
      </c>
      <c r="M194" s="255"/>
      <c r="N194" s="446"/>
      <c r="O194" s="446"/>
      <c r="P194" s="446"/>
      <c r="Q194" s="256"/>
    </row>
    <row r="195" spans="1:17" ht="14.25" customHeight="1" thickBot="1" x14ac:dyDescent="0.25">
      <c r="A195" s="103"/>
      <c r="B195" s="1270" t="s">
        <v>46</v>
      </c>
      <c r="C195" s="1271"/>
      <c r="D195" s="1271"/>
      <c r="E195" s="1271"/>
      <c r="F195" s="1271"/>
      <c r="G195" s="1271"/>
      <c r="H195" s="1272"/>
      <c r="I195" s="779">
        <f>+I194+I180+I60</f>
        <v>11068.400000000001</v>
      </c>
      <c r="J195" s="780">
        <f>+J194+J180+J60</f>
        <v>12146.71</v>
      </c>
      <c r="K195" s="781">
        <f>+K194+K180+K60</f>
        <v>13362.2</v>
      </c>
      <c r="L195" s="782">
        <f>+L194+L180+L60</f>
        <v>13232.900000000001</v>
      </c>
      <c r="M195" s="257"/>
      <c r="N195" s="447"/>
      <c r="O195" s="447"/>
      <c r="P195" s="447"/>
      <c r="Q195" s="258"/>
    </row>
    <row r="196" spans="1:17" ht="14.25" customHeight="1" thickBot="1" x14ac:dyDescent="0.25">
      <c r="A196" s="104"/>
      <c r="B196" s="1273" t="s">
        <v>47</v>
      </c>
      <c r="C196" s="1274"/>
      <c r="D196" s="1274"/>
      <c r="E196" s="1274"/>
      <c r="F196" s="1274"/>
      <c r="G196" s="1274"/>
      <c r="H196" s="1275"/>
      <c r="I196" s="783">
        <f t="shared" ref="I196:L196" si="5">+I195</f>
        <v>11068.400000000001</v>
      </c>
      <c r="J196" s="784">
        <f t="shared" si="5"/>
        <v>12146.71</v>
      </c>
      <c r="K196" s="785">
        <f t="shared" si="5"/>
        <v>13362.2</v>
      </c>
      <c r="L196" s="786">
        <f t="shared" si="5"/>
        <v>13232.900000000001</v>
      </c>
      <c r="M196" s="259"/>
      <c r="N196" s="448"/>
      <c r="O196" s="448"/>
      <c r="P196" s="448"/>
      <c r="Q196" s="260"/>
    </row>
    <row r="197" spans="1:17" s="41" customFormat="1" ht="16.5" customHeight="1" x14ac:dyDescent="0.2">
      <c r="A197" s="1276" t="s">
        <v>294</v>
      </c>
      <c r="B197" s="1276"/>
      <c r="C197" s="1276"/>
      <c r="D197" s="1276"/>
      <c r="E197" s="1276"/>
      <c r="F197" s="1276"/>
      <c r="G197" s="1276"/>
      <c r="H197" s="1276"/>
      <c r="I197" s="1276"/>
      <c r="J197" s="1276"/>
      <c r="K197" s="1276"/>
      <c r="L197" s="1276"/>
      <c r="M197" s="335"/>
      <c r="N197" s="335"/>
    </row>
    <row r="198" spans="1:17" s="41" customFormat="1" ht="16.5" customHeight="1" x14ac:dyDescent="0.2">
      <c r="A198" s="1276" t="s">
        <v>295</v>
      </c>
      <c r="B198" s="1276"/>
      <c r="C198" s="1276"/>
      <c r="D198" s="1276"/>
      <c r="E198" s="1276"/>
      <c r="F198" s="1276"/>
      <c r="G198" s="1276"/>
      <c r="H198" s="1276"/>
      <c r="I198" s="1276"/>
      <c r="J198" s="1276"/>
      <c r="K198" s="1276"/>
      <c r="L198" s="1276"/>
      <c r="M198" s="1276"/>
      <c r="N198" s="1276"/>
      <c r="O198" s="1276"/>
      <c r="P198" s="1276"/>
      <c r="Q198" s="1276"/>
    </row>
    <row r="199" spans="1:17" s="41" customFormat="1" ht="14.25" customHeight="1" x14ac:dyDescent="0.2">
      <c r="A199" s="1098"/>
      <c r="B199" s="1098"/>
      <c r="C199" s="1098"/>
      <c r="D199" s="1098"/>
      <c r="E199" s="1098"/>
      <c r="F199" s="1098"/>
      <c r="G199" s="1098"/>
      <c r="H199" s="1098"/>
      <c r="I199" s="1098"/>
      <c r="J199" s="1098"/>
      <c r="K199" s="1098"/>
      <c r="L199" s="1098"/>
      <c r="M199" s="1099"/>
      <c r="N199" s="1099"/>
    </row>
    <row r="200" spans="1:17" ht="12.75" customHeight="1" thickBot="1" x14ac:dyDescent="0.25">
      <c r="A200" s="1279" t="s">
        <v>48</v>
      </c>
      <c r="B200" s="1279"/>
      <c r="C200" s="1279"/>
      <c r="D200" s="1279"/>
      <c r="E200" s="1279"/>
      <c r="F200" s="1279"/>
      <c r="G200" s="1279"/>
      <c r="H200" s="1279"/>
      <c r="I200" s="1279"/>
      <c r="J200" s="54"/>
      <c r="K200" s="54"/>
      <c r="L200" s="54"/>
      <c r="M200" s="24"/>
      <c r="N200" s="24"/>
      <c r="O200" s="203"/>
      <c r="P200" s="203"/>
      <c r="Q200" s="203"/>
    </row>
    <row r="201" spans="1:17" ht="123.75" customHeight="1" thickBot="1" x14ac:dyDescent="0.25">
      <c r="A201" s="1280" t="s">
        <v>49</v>
      </c>
      <c r="B201" s="1281"/>
      <c r="C201" s="1281"/>
      <c r="D201" s="1281"/>
      <c r="E201" s="1281"/>
      <c r="F201" s="1281"/>
      <c r="G201" s="1281"/>
      <c r="H201" s="1282"/>
      <c r="I201" s="466" t="s">
        <v>202</v>
      </c>
      <c r="J201" s="466" t="s">
        <v>199</v>
      </c>
      <c r="K201" s="130" t="s">
        <v>117</v>
      </c>
      <c r="L201" s="131" t="s">
        <v>200</v>
      </c>
      <c r="M201" s="54"/>
      <c r="N201" s="54"/>
      <c r="O201" s="203"/>
      <c r="P201" s="203"/>
      <c r="Q201" s="203"/>
    </row>
    <row r="202" spans="1:17" ht="15.75" customHeight="1" x14ac:dyDescent="0.2">
      <c r="A202" s="1283" t="s">
        <v>50</v>
      </c>
      <c r="B202" s="1284"/>
      <c r="C202" s="1284"/>
      <c r="D202" s="1284"/>
      <c r="E202" s="1284"/>
      <c r="F202" s="1284"/>
      <c r="G202" s="1284"/>
      <c r="H202" s="1285"/>
      <c r="I202" s="701">
        <f>+I203+I209+I212+I211</f>
        <v>10948.4</v>
      </c>
      <c r="J202" s="702">
        <f>+J203+J209+J212+J211+J210</f>
        <v>12143.699999999999</v>
      </c>
      <c r="K202" s="703">
        <f>+K203+K209+K212+K211+K210</f>
        <v>13362.199999999999</v>
      </c>
      <c r="L202" s="704">
        <f>+L203+L209+L212+L211+L210</f>
        <v>13232.9</v>
      </c>
      <c r="M202" s="54"/>
      <c r="N202" s="54"/>
      <c r="O202" s="203"/>
      <c r="P202" s="203"/>
      <c r="Q202" s="203"/>
    </row>
    <row r="203" spans="1:17" ht="15.75" customHeight="1" x14ac:dyDescent="0.2">
      <c r="A203" s="1263" t="s">
        <v>74</v>
      </c>
      <c r="B203" s="1264"/>
      <c r="C203" s="1264"/>
      <c r="D203" s="1264"/>
      <c r="E203" s="1264"/>
      <c r="F203" s="1264"/>
      <c r="G203" s="1264"/>
      <c r="H203" s="1265"/>
      <c r="I203" s="705">
        <f>SUM(I204:I208)</f>
        <v>10037.299999999999</v>
      </c>
      <c r="J203" s="706">
        <f>SUM(J204:J208)</f>
        <v>11761.399999999998</v>
      </c>
      <c r="K203" s="707">
        <f>SUM(K204:K208)</f>
        <v>13362.199999999999</v>
      </c>
      <c r="L203" s="708">
        <f>SUM(L204:L208)</f>
        <v>13232.9</v>
      </c>
      <c r="M203" s="54"/>
      <c r="N203" s="54"/>
      <c r="O203" s="203"/>
      <c r="P203" s="203"/>
      <c r="Q203" s="203"/>
    </row>
    <row r="204" spans="1:17" ht="13.5" customHeight="1" x14ac:dyDescent="0.2">
      <c r="A204" s="1253" t="s">
        <v>51</v>
      </c>
      <c r="B204" s="1254"/>
      <c r="C204" s="1254"/>
      <c r="D204" s="1254"/>
      <c r="E204" s="1254"/>
      <c r="F204" s="1254"/>
      <c r="G204" s="1254"/>
      <c r="H204" s="1255"/>
      <c r="I204" s="582">
        <f>SUMIF(H15:H193,"sb",I15:I193)</f>
        <v>9377.0999999999985</v>
      </c>
      <c r="J204" s="709">
        <f>SUMIF(H15:H193,"sb",J15:J193)</f>
        <v>11090.299999999997</v>
      </c>
      <c r="K204" s="710">
        <f>SUMIF(H15:H193,"sb",K15:K193)</f>
        <v>12688.099999999999</v>
      </c>
      <c r="L204" s="711">
        <f>SUMIF(H15:H193,"sb",L15:L193)</f>
        <v>12553.8</v>
      </c>
      <c r="M204" s="55"/>
      <c r="N204" s="55"/>
      <c r="O204" s="203"/>
      <c r="P204" s="203"/>
      <c r="Q204" s="203"/>
    </row>
    <row r="205" spans="1:17" ht="13.5" customHeight="1" x14ac:dyDescent="0.2">
      <c r="A205" s="1253" t="s">
        <v>105</v>
      </c>
      <c r="B205" s="1254"/>
      <c r="C205" s="1254"/>
      <c r="D205" s="1254"/>
      <c r="E205" s="1254"/>
      <c r="F205" s="1254"/>
      <c r="G205" s="1254"/>
      <c r="H205" s="1255"/>
      <c r="I205" s="582">
        <f>SUMIF(H16:H193,"sb(vb)",I16:I193)</f>
        <v>58.5</v>
      </c>
      <c r="J205" s="709">
        <f>SUMIF(H16:H193,"sb(vb)",J16:J193)</f>
        <v>57.4</v>
      </c>
      <c r="K205" s="710">
        <f>SUMIF(H16:H193,"sb(vb)",K16:K193)</f>
        <v>0</v>
      </c>
      <c r="L205" s="711">
        <f>SUMIF(H16:H193,"sb(vb)",L16:L193)</f>
        <v>0</v>
      </c>
      <c r="M205" s="55"/>
      <c r="N205" s="55"/>
      <c r="O205" s="203"/>
      <c r="P205" s="203"/>
      <c r="Q205" s="203"/>
    </row>
    <row r="206" spans="1:17" ht="14.25" customHeight="1" x14ac:dyDescent="0.2">
      <c r="A206" s="1253" t="s">
        <v>52</v>
      </c>
      <c r="B206" s="1254"/>
      <c r="C206" s="1254"/>
      <c r="D206" s="1254"/>
      <c r="E206" s="1254"/>
      <c r="F206" s="1254"/>
      <c r="G206" s="1254"/>
      <c r="H206" s="1255"/>
      <c r="I206" s="582">
        <f>SUMIF(H15:H193,"sb(vr)",I15:I193)</f>
        <v>200</v>
      </c>
      <c r="J206" s="709">
        <f>SUMIF(H15:H193,"sb(vr)",J15:J193)</f>
        <v>200</v>
      </c>
      <c r="K206" s="710">
        <f>SUMIF(H15:H193,"sb(vr)",K15:K193)</f>
        <v>200</v>
      </c>
      <c r="L206" s="711">
        <f>SUMIF(H15:H193,"sb(vr)",L15:L193)</f>
        <v>200</v>
      </c>
      <c r="M206" s="203"/>
      <c r="N206" s="203"/>
      <c r="O206" s="203"/>
      <c r="P206" s="203"/>
      <c r="Q206" s="203"/>
    </row>
    <row r="207" spans="1:17" ht="16.5" customHeight="1" x14ac:dyDescent="0.2">
      <c r="A207" s="1256" t="s">
        <v>53</v>
      </c>
      <c r="B207" s="1257"/>
      <c r="C207" s="1257"/>
      <c r="D207" s="1257"/>
      <c r="E207" s="1257"/>
      <c r="F207" s="1257"/>
      <c r="G207" s="1257"/>
      <c r="H207" s="1258"/>
      <c r="I207" s="712">
        <f>SUMIF(H15:H193,"sb(sp)",I15:I193)</f>
        <v>341</v>
      </c>
      <c r="J207" s="713">
        <f>SUMIF(H15:H193,"sb(sp)",J15:J193)</f>
        <v>413.7</v>
      </c>
      <c r="K207" s="714">
        <f>SUMIF(H15:H193,"sb(sp)",K15:K193)</f>
        <v>474.1</v>
      </c>
      <c r="L207" s="715">
        <f>SUMIF(H15:H193,"sb(sp)",L15:L193)</f>
        <v>479.1</v>
      </c>
      <c r="M207" s="25"/>
      <c r="N207" s="25"/>
      <c r="O207" s="203"/>
      <c r="P207" s="203"/>
      <c r="Q207" s="203"/>
    </row>
    <row r="208" spans="1:17" ht="16.5" customHeight="1" x14ac:dyDescent="0.2">
      <c r="A208" s="1256" t="s">
        <v>193</v>
      </c>
      <c r="B208" s="1257"/>
      <c r="C208" s="1257"/>
      <c r="D208" s="1257"/>
      <c r="E208" s="1257"/>
      <c r="F208" s="1257"/>
      <c r="G208" s="1257"/>
      <c r="H208" s="1258"/>
      <c r="I208" s="712">
        <f>SUMIF(H16:H194,"sb(es)",I16:I194)</f>
        <v>60.7</v>
      </c>
      <c r="J208" s="713">
        <f>SUMIF(H16:H194,"sb(es)",J16:J194)</f>
        <v>0</v>
      </c>
      <c r="K208" s="714">
        <f>SUMIF(H16:H194,"sb(es)",K16:K194)</f>
        <v>0</v>
      </c>
      <c r="L208" s="715">
        <f>SUMIF(H16:H194,"sb(es)",L16:L194)</f>
        <v>0</v>
      </c>
      <c r="M208" s="25"/>
      <c r="N208" s="25"/>
      <c r="O208" s="203"/>
      <c r="P208" s="203"/>
      <c r="Q208" s="203"/>
    </row>
    <row r="209" spans="1:17" ht="13.5" customHeight="1" x14ac:dyDescent="0.2">
      <c r="A209" s="1259" t="s">
        <v>69</v>
      </c>
      <c r="B209" s="1260"/>
      <c r="C209" s="1260"/>
      <c r="D209" s="1260"/>
      <c r="E209" s="1260"/>
      <c r="F209" s="1260"/>
      <c r="G209" s="1260"/>
      <c r="H209" s="1261"/>
      <c r="I209" s="716">
        <f>SUMIF(H15:H193,"sb(l)",I15:I193)</f>
        <v>733.49999999999989</v>
      </c>
      <c r="J209" s="717">
        <f>SUMIF(H15:H193,"sb(l)",J15:J193)</f>
        <v>214.7</v>
      </c>
      <c r="K209" s="718">
        <f>SUMIF(H15:H193,"sb(l)",K15:K193)</f>
        <v>0</v>
      </c>
      <c r="L209" s="719">
        <f>SUMIF(H15:H193,"sb(vrl)",L15:L193)</f>
        <v>0</v>
      </c>
      <c r="M209" s="55"/>
      <c r="N209" s="55"/>
      <c r="O209" s="203"/>
      <c r="P209" s="203"/>
      <c r="Q209" s="203"/>
    </row>
    <row r="210" spans="1:17" ht="13.5" customHeight="1" x14ac:dyDescent="0.2">
      <c r="A210" s="1259" t="s">
        <v>252</v>
      </c>
      <c r="B210" s="1260"/>
      <c r="C210" s="1260"/>
      <c r="D210" s="1260"/>
      <c r="E210" s="1260"/>
      <c r="F210" s="1260"/>
      <c r="G210" s="1260"/>
      <c r="H210" s="1261"/>
      <c r="I210" s="716">
        <f>SUMIF(H16:H194,"sb(vrl)",I16:I194)</f>
        <v>0</v>
      </c>
      <c r="J210" s="717">
        <f>SUMIF(H16:H194,"sb(vrl)",J16:J194)</f>
        <v>24</v>
      </c>
      <c r="K210" s="718">
        <f>SUMIF(H16:H194,"sb(vrl)",K16:K194)</f>
        <v>0</v>
      </c>
      <c r="L210" s="719">
        <f>SUMIF(H16:H194,"sb(l)",L16:L194)</f>
        <v>0</v>
      </c>
      <c r="M210" s="55"/>
      <c r="N210" s="55"/>
      <c r="O210" s="203"/>
      <c r="P210" s="203"/>
      <c r="Q210" s="203"/>
    </row>
    <row r="211" spans="1:17" ht="17.25" customHeight="1" x14ac:dyDescent="0.2">
      <c r="A211" s="1245" t="s">
        <v>73</v>
      </c>
      <c r="B211" s="1246"/>
      <c r="C211" s="1246"/>
      <c r="D211" s="1246"/>
      <c r="E211" s="1246"/>
      <c r="F211" s="1246"/>
      <c r="G211" s="1246"/>
      <c r="H211" s="1247"/>
      <c r="I211" s="716">
        <f>SUMIF(H15:H193,"sb(esl)",I15:I193)</f>
        <v>62.4</v>
      </c>
      <c r="J211" s="717">
        <f>SUMIF(H15:H193,"sb(esl)",J15:J193)</f>
        <v>112.9</v>
      </c>
      <c r="K211" s="718">
        <f>SUMIF(H15:H193,"sb(esl)",K15:K193)</f>
        <v>0</v>
      </c>
      <c r="L211" s="719">
        <f>SUMIF(H15:H193,"sb(esl)",L15:L193)</f>
        <v>0</v>
      </c>
      <c r="M211" s="55"/>
      <c r="N211" s="55"/>
      <c r="O211" s="203"/>
      <c r="P211" s="203"/>
      <c r="Q211" s="203"/>
    </row>
    <row r="212" spans="1:17" ht="15" customHeight="1" x14ac:dyDescent="0.2">
      <c r="A212" s="1245" t="s">
        <v>86</v>
      </c>
      <c r="B212" s="1246"/>
      <c r="C212" s="1246"/>
      <c r="D212" s="1246"/>
      <c r="E212" s="1246"/>
      <c r="F212" s="1246"/>
      <c r="G212" s="1246"/>
      <c r="H212" s="1247"/>
      <c r="I212" s="720">
        <f>SUMIF(H15:H193,"sb(spl)",I15:I193)</f>
        <v>115.2</v>
      </c>
      <c r="J212" s="721">
        <f>SUMIF(H15:H193,"sb(spl)",J15:J193)</f>
        <v>30.7</v>
      </c>
      <c r="K212" s="722">
        <f>SUMIF(H15:H193,"sb(spl)",K15:K193)</f>
        <v>0</v>
      </c>
      <c r="L212" s="723">
        <f>SUMIF(H15:H193,"sb(spl)",L15:L193)</f>
        <v>0</v>
      </c>
      <c r="M212" s="25"/>
      <c r="N212" s="25"/>
      <c r="O212" s="203"/>
      <c r="P212" s="203"/>
      <c r="Q212" s="203"/>
    </row>
    <row r="213" spans="1:17" ht="14.25" customHeight="1" x14ac:dyDescent="0.2">
      <c r="A213" s="1248" t="s">
        <v>130</v>
      </c>
      <c r="B213" s="1249"/>
      <c r="C213" s="1249"/>
      <c r="D213" s="1249"/>
      <c r="E213" s="1249"/>
      <c r="F213" s="1249"/>
      <c r="G213" s="1249"/>
      <c r="H213" s="1250"/>
      <c r="I213" s="724">
        <f>SUM(I214:I215)</f>
        <v>120</v>
      </c>
      <c r="J213" s="725">
        <f>SUM(J214:J215)</f>
        <v>3.01</v>
      </c>
      <c r="K213" s="726">
        <f>SUM(K214:K215)</f>
        <v>0</v>
      </c>
      <c r="L213" s="727">
        <f>SUM(L214:L215)</f>
        <v>0</v>
      </c>
      <c r="M213" s="203"/>
      <c r="N213" s="203"/>
      <c r="O213" s="203"/>
      <c r="P213" s="203"/>
      <c r="Q213" s="203"/>
    </row>
    <row r="214" spans="1:17" ht="14.25" customHeight="1" x14ac:dyDescent="0.2">
      <c r="A214" s="1251" t="s">
        <v>54</v>
      </c>
      <c r="B214" s="1252"/>
      <c r="C214" s="1252"/>
      <c r="D214" s="1252"/>
      <c r="E214" s="1252"/>
      <c r="F214" s="165"/>
      <c r="G214" s="165"/>
      <c r="H214" s="166"/>
      <c r="I214" s="292">
        <f>SUMIF(H17:H195,"Kt",I17:I195)</f>
        <v>100</v>
      </c>
      <c r="J214" s="513">
        <f>SUMIF(H17:H195,"Kt",J17:J195)</f>
        <v>3.01</v>
      </c>
      <c r="K214" s="151">
        <f>SUMIF(H17:H195,"Kt",K17:K195)</f>
        <v>0</v>
      </c>
      <c r="L214" s="148">
        <f>SUMIF(H17:H195,"Kt",L17:L195)</f>
        <v>0</v>
      </c>
      <c r="M214" s="203"/>
      <c r="N214" s="203"/>
      <c r="O214" s="203"/>
      <c r="P214" s="203"/>
      <c r="Q214" s="203"/>
    </row>
    <row r="215" spans="1:17" ht="14.25" customHeight="1" x14ac:dyDescent="0.2">
      <c r="A215" s="1251" t="s">
        <v>264</v>
      </c>
      <c r="B215" s="1252"/>
      <c r="C215" s="1252"/>
      <c r="D215" s="1252"/>
      <c r="E215" s="1252"/>
      <c r="F215" s="1252"/>
      <c r="G215" s="1252"/>
      <c r="H215" s="1262"/>
      <c r="I215" s="292">
        <f>SUMIF(H18:H196,"LRVB",I18:I196)</f>
        <v>20</v>
      </c>
      <c r="J215" s="513">
        <f>SUMIF(H18:H196,"LRVB",J18:J196)</f>
        <v>0</v>
      </c>
      <c r="K215" s="151">
        <f>SUMIF(H18:H196,"LRVB",K18:K196)</f>
        <v>0</v>
      </c>
      <c r="L215" s="148">
        <f>SUMIF(H18:H196,"LRVB",L18:L196)</f>
        <v>0</v>
      </c>
      <c r="M215" s="203"/>
      <c r="N215" s="203"/>
      <c r="O215" s="203"/>
      <c r="P215" s="203"/>
      <c r="Q215" s="203"/>
    </row>
    <row r="216" spans="1:17" ht="13.5" thickBot="1" x14ac:dyDescent="0.25">
      <c r="A216" s="1241" t="s">
        <v>14</v>
      </c>
      <c r="B216" s="1242"/>
      <c r="C216" s="1242"/>
      <c r="D216" s="1242"/>
      <c r="E216" s="1242"/>
      <c r="F216" s="1242"/>
      <c r="G216" s="1242"/>
      <c r="H216" s="1243"/>
      <c r="I216" s="284">
        <f>+I202+I213</f>
        <v>11068.4</v>
      </c>
      <c r="J216" s="463">
        <f>+J202+J213</f>
        <v>12146.71</v>
      </c>
      <c r="K216" s="146">
        <f>+K202+K213</f>
        <v>13362.199999999999</v>
      </c>
      <c r="L216" s="462">
        <f>+L202+L213</f>
        <v>13232.9</v>
      </c>
      <c r="M216" s="54"/>
      <c r="N216" s="54"/>
      <c r="O216" s="54"/>
      <c r="P216" s="54"/>
      <c r="Q216" s="54"/>
    </row>
    <row r="217" spans="1:17" x14ac:dyDescent="0.2">
      <c r="A217" s="26"/>
      <c r="B217" s="27"/>
      <c r="C217" s="26"/>
      <c r="D217" s="27"/>
      <c r="E217" s="57"/>
      <c r="J217" s="52"/>
      <c r="K217" s="52"/>
      <c r="L217" s="89"/>
      <c r="M217" s="28"/>
      <c r="N217" s="28"/>
      <c r="O217" s="28"/>
      <c r="P217" s="28"/>
      <c r="Q217" s="28"/>
    </row>
    <row r="218" spans="1:17" ht="16.5" customHeight="1" x14ac:dyDescent="0.2">
      <c r="F218" s="1244" t="s">
        <v>57</v>
      </c>
      <c r="G218" s="1244"/>
      <c r="H218" s="1244"/>
      <c r="I218" s="1244"/>
      <c r="J218" s="346"/>
      <c r="K218" s="346"/>
      <c r="L218" s="347"/>
    </row>
    <row r="219" spans="1:17" x14ac:dyDescent="0.2">
      <c r="J219" s="52"/>
      <c r="K219" s="52"/>
      <c r="L219" s="89"/>
    </row>
    <row r="220" spans="1:17" x14ac:dyDescent="0.2">
      <c r="H220" s="52"/>
      <c r="I220" s="52"/>
      <c r="M220" s="63"/>
      <c r="N220" s="63"/>
      <c r="O220" s="63"/>
      <c r="P220" s="63"/>
      <c r="Q220" s="63"/>
    </row>
    <row r="221" spans="1:17" x14ac:dyDescent="0.2">
      <c r="H221" s="52"/>
      <c r="I221" s="52"/>
      <c r="M221" s="63"/>
      <c r="N221" s="63"/>
      <c r="O221" s="63"/>
      <c r="P221" s="63"/>
      <c r="Q221" s="63"/>
    </row>
    <row r="222" spans="1:17" x14ac:dyDescent="0.2">
      <c r="H222" s="64"/>
      <c r="I222" s="64"/>
      <c r="M222" s="65"/>
      <c r="N222" s="65"/>
      <c r="O222" s="65"/>
      <c r="P222" s="65"/>
      <c r="Q222" s="65"/>
    </row>
    <row r="223" spans="1:17" x14ac:dyDescent="0.2">
      <c r="H223" s="194"/>
      <c r="I223" s="194"/>
      <c r="M223" s="63"/>
      <c r="N223" s="63"/>
      <c r="O223" s="63"/>
      <c r="P223" s="63"/>
      <c r="Q223" s="63"/>
    </row>
  </sheetData>
  <mergeCells count="269">
    <mergeCell ref="M21:M22"/>
    <mergeCell ref="A5:Q5"/>
    <mergeCell ref="P6:Q6"/>
    <mergeCell ref="M7:Q7"/>
    <mergeCell ref="O9:O10"/>
    <mergeCell ref="O25:O26"/>
    <mergeCell ref="O58:O59"/>
    <mergeCell ref="P9:P10"/>
    <mergeCell ref="P25:P26"/>
    <mergeCell ref="P58:P59"/>
    <mergeCell ref="Q9:Q10"/>
    <mergeCell ref="Q25:Q26"/>
    <mergeCell ref="Q58:Q59"/>
    <mergeCell ref="A11:Q11"/>
    <mergeCell ref="H12:Q12"/>
    <mergeCell ref="N13:Q13"/>
    <mergeCell ref="J7:J10"/>
    <mergeCell ref="E46:E47"/>
    <mergeCell ref="N58:N59"/>
    <mergeCell ref="E21:E22"/>
    <mergeCell ref="D21:D22"/>
    <mergeCell ref="M44:M45"/>
    <mergeCell ref="F28:F33"/>
    <mergeCell ref="E28:E29"/>
    <mergeCell ref="D25:D26"/>
    <mergeCell ref="E25:E26"/>
    <mergeCell ref="M25:M26"/>
    <mergeCell ref="N25:N26"/>
    <mergeCell ref="G46:G47"/>
    <mergeCell ref="E55:E56"/>
    <mergeCell ref="G55:G56"/>
    <mergeCell ref="M58:M59"/>
    <mergeCell ref="E44:E45"/>
    <mergeCell ref="F44:F45"/>
    <mergeCell ref="G44:G45"/>
    <mergeCell ref="D34:D35"/>
    <mergeCell ref="F34:F35"/>
    <mergeCell ref="E36:E37"/>
    <mergeCell ref="F36:F37"/>
    <mergeCell ref="D36:D37"/>
    <mergeCell ref="E39:E40"/>
    <mergeCell ref="J41:J42"/>
    <mergeCell ref="K41:K42"/>
    <mergeCell ref="L41:L42"/>
    <mergeCell ref="E41:E43"/>
    <mergeCell ref="M42:M43"/>
    <mergeCell ref="C21:C22"/>
    <mergeCell ref="G1:Q1"/>
    <mergeCell ref="A3:Q3"/>
    <mergeCell ref="A4:Q4"/>
    <mergeCell ref="A15:A16"/>
    <mergeCell ref="M8:M10"/>
    <mergeCell ref="F7:F10"/>
    <mergeCell ref="G7:G10"/>
    <mergeCell ref="H7:H10"/>
    <mergeCell ref="I7:I10"/>
    <mergeCell ref="A7:A10"/>
    <mergeCell ref="B7:B10"/>
    <mergeCell ref="C7:C10"/>
    <mergeCell ref="D7:D10"/>
    <mergeCell ref="E7:E10"/>
    <mergeCell ref="A12:G12"/>
    <mergeCell ref="K7:K10"/>
    <mergeCell ref="L7:L10"/>
    <mergeCell ref="N8:N10"/>
    <mergeCell ref="O8:Q8"/>
    <mergeCell ref="C14:M14"/>
    <mergeCell ref="E15:E16"/>
    <mergeCell ref="G15:G16"/>
    <mergeCell ref="J20:J21"/>
    <mergeCell ref="K20:K21"/>
    <mergeCell ref="L20:L21"/>
    <mergeCell ref="E34:E35"/>
    <mergeCell ref="E98:E101"/>
    <mergeCell ref="E91:E93"/>
    <mergeCell ref="E62:E63"/>
    <mergeCell ref="M63:M64"/>
    <mergeCell ref="G62:G67"/>
    <mergeCell ref="E66:E68"/>
    <mergeCell ref="E95:E97"/>
    <mergeCell ref="E75:E79"/>
    <mergeCell ref="H75:H79"/>
    <mergeCell ref="I75:I79"/>
    <mergeCell ref="J75:J79"/>
    <mergeCell ref="K75:K79"/>
    <mergeCell ref="L75:L79"/>
    <mergeCell ref="E87:E88"/>
    <mergeCell ref="F87:F88"/>
    <mergeCell ref="C61:M61"/>
    <mergeCell ref="C60:H60"/>
    <mergeCell ref="E89:E90"/>
    <mergeCell ref="H89:H90"/>
    <mergeCell ref="J81:J84"/>
    <mergeCell ref="K81:K84"/>
    <mergeCell ref="M158:M159"/>
    <mergeCell ref="E123:E125"/>
    <mergeCell ref="G132:G140"/>
    <mergeCell ref="D161:D164"/>
    <mergeCell ref="E161:E164"/>
    <mergeCell ref="G161:G164"/>
    <mergeCell ref="E144:E145"/>
    <mergeCell ref="H146:H147"/>
    <mergeCell ref="I146:I147"/>
    <mergeCell ref="J146:J147"/>
    <mergeCell ref="K146:K147"/>
    <mergeCell ref="L146:L147"/>
    <mergeCell ref="E139:E140"/>
    <mergeCell ref="M139:M140"/>
    <mergeCell ref="J144:J145"/>
    <mergeCell ref="D132:D136"/>
    <mergeCell ref="E153:E154"/>
    <mergeCell ref="G142:G147"/>
    <mergeCell ref="D139:D140"/>
    <mergeCell ref="E132:E134"/>
    <mergeCell ref="D148:D151"/>
    <mergeCell ref="E148:E151"/>
    <mergeCell ref="M148:M149"/>
    <mergeCell ref="D137:D138"/>
    <mergeCell ref="A203:H203"/>
    <mergeCell ref="E192:E193"/>
    <mergeCell ref="C194:H194"/>
    <mergeCell ref="B195:H195"/>
    <mergeCell ref="B196:H196"/>
    <mergeCell ref="A197:L197"/>
    <mergeCell ref="C192:C193"/>
    <mergeCell ref="D192:D193"/>
    <mergeCell ref="G192:G193"/>
    <mergeCell ref="A200:I200"/>
    <mergeCell ref="A201:H201"/>
    <mergeCell ref="A202:H202"/>
    <mergeCell ref="A198:Q198"/>
    <mergeCell ref="A216:H216"/>
    <mergeCell ref="F218:I218"/>
    <mergeCell ref="A211:H211"/>
    <mergeCell ref="A212:H212"/>
    <mergeCell ref="A213:H213"/>
    <mergeCell ref="A214:E214"/>
    <mergeCell ref="A204:H204"/>
    <mergeCell ref="A205:H205"/>
    <mergeCell ref="A206:H206"/>
    <mergeCell ref="A207:H207"/>
    <mergeCell ref="A209:H209"/>
    <mergeCell ref="A208:H208"/>
    <mergeCell ref="A210:H210"/>
    <mergeCell ref="A215:H215"/>
    <mergeCell ref="F179:H179"/>
    <mergeCell ref="C180:H180"/>
    <mergeCell ref="E173:E174"/>
    <mergeCell ref="D183:D186"/>
    <mergeCell ref="C182:C191"/>
    <mergeCell ref="G173:G174"/>
    <mergeCell ref="E178:E179"/>
    <mergeCell ref="N192:N193"/>
    <mergeCell ref="C181:N181"/>
    <mergeCell ref="E190:E191"/>
    <mergeCell ref="E188:E189"/>
    <mergeCell ref="P23:P24"/>
    <mergeCell ref="Q23:Q24"/>
    <mergeCell ref="H36:H37"/>
    <mergeCell ref="I36:I37"/>
    <mergeCell ref="J36:J37"/>
    <mergeCell ref="K36:K37"/>
    <mergeCell ref="L36:L37"/>
    <mergeCell ref="M23:M24"/>
    <mergeCell ref="N23:N24"/>
    <mergeCell ref="O23:O24"/>
    <mergeCell ref="H34:H35"/>
    <mergeCell ref="I34:I35"/>
    <mergeCell ref="J34:J35"/>
    <mergeCell ref="K34:K35"/>
    <mergeCell ref="L34:L35"/>
    <mergeCell ref="P42:P43"/>
    <mergeCell ref="D165:D166"/>
    <mergeCell ref="E165:E166"/>
    <mergeCell ref="B138:B139"/>
    <mergeCell ref="A138:A139"/>
    <mergeCell ref="E167:E168"/>
    <mergeCell ref="R139:T139"/>
    <mergeCell ref="E119:E120"/>
    <mergeCell ref="E107:E112"/>
    <mergeCell ref="R107:R110"/>
    <mergeCell ref="E113:E114"/>
    <mergeCell ref="F117:F118"/>
    <mergeCell ref="R88:T88"/>
    <mergeCell ref="I89:I90"/>
    <mergeCell ref="J89:J90"/>
    <mergeCell ref="K89:K90"/>
    <mergeCell ref="L89:L90"/>
    <mergeCell ref="R89:T90"/>
    <mergeCell ref="N42:N43"/>
    <mergeCell ref="G155:G159"/>
    <mergeCell ref="I108:I113"/>
    <mergeCell ref="J108:J110"/>
    <mergeCell ref="H108:H113"/>
    <mergeCell ref="F75:F79"/>
    <mergeCell ref="B86:B90"/>
    <mergeCell ref="A36:A38"/>
    <mergeCell ref="B36:B38"/>
    <mergeCell ref="C44:C45"/>
    <mergeCell ref="D44:D45"/>
    <mergeCell ref="C46:C54"/>
    <mergeCell ref="D46:D54"/>
    <mergeCell ref="C55:C59"/>
    <mergeCell ref="D55:D59"/>
    <mergeCell ref="C62:C140"/>
    <mergeCell ref="D62:D65"/>
    <mergeCell ref="D66:D79"/>
    <mergeCell ref="D80:D90"/>
    <mergeCell ref="D91:D97"/>
    <mergeCell ref="D98:D106"/>
    <mergeCell ref="D107:D120"/>
    <mergeCell ref="D123:D131"/>
    <mergeCell ref="E137:E138"/>
    <mergeCell ref="A104:A106"/>
    <mergeCell ref="B104:B106"/>
    <mergeCell ref="I95:I97"/>
    <mergeCell ref="Q42:Q43"/>
    <mergeCell ref="G19:G22"/>
    <mergeCell ref="J123:J125"/>
    <mergeCell ref="K123:K125"/>
    <mergeCell ref="L123:L124"/>
    <mergeCell ref="K107:K110"/>
    <mergeCell ref="H119:H120"/>
    <mergeCell ref="E127:E130"/>
    <mergeCell ref="F129:F130"/>
    <mergeCell ref="H132:H133"/>
    <mergeCell ref="I132:I133"/>
    <mergeCell ref="H95:H97"/>
    <mergeCell ref="O42:O43"/>
    <mergeCell ref="E80:E86"/>
    <mergeCell ref="H91:H94"/>
    <mergeCell ref="I92:I94"/>
    <mergeCell ref="J102:J104"/>
    <mergeCell ref="K101:K104"/>
    <mergeCell ref="F89:F90"/>
    <mergeCell ref="A86:A90"/>
    <mergeCell ref="N142:N143"/>
    <mergeCell ref="O142:O143"/>
    <mergeCell ref="P142:P143"/>
    <mergeCell ref="Q142:Q143"/>
    <mergeCell ref="N139:N140"/>
    <mergeCell ref="O139:O140"/>
    <mergeCell ref="P139:P140"/>
    <mergeCell ref="Q139:Q140"/>
    <mergeCell ref="F139:F140"/>
    <mergeCell ref="O192:O193"/>
    <mergeCell ref="P192:P193"/>
    <mergeCell ref="Q192:Q193"/>
    <mergeCell ref="F142:F143"/>
    <mergeCell ref="R142:T143"/>
    <mergeCell ref="D142:D143"/>
    <mergeCell ref="A142:A143"/>
    <mergeCell ref="B142:B143"/>
    <mergeCell ref="A144:A147"/>
    <mergeCell ref="B144:B147"/>
    <mergeCell ref="C146:C154"/>
    <mergeCell ref="E146:E147"/>
    <mergeCell ref="D146:D147"/>
    <mergeCell ref="F146:F147"/>
    <mergeCell ref="R146:R147"/>
    <mergeCell ref="H144:H145"/>
    <mergeCell ref="I144:I145"/>
    <mergeCell ref="G165:G166"/>
    <mergeCell ref="M192:M193"/>
    <mergeCell ref="G167:G168"/>
    <mergeCell ref="E183:E186"/>
    <mergeCell ref="H183:H186"/>
    <mergeCell ref="E142:E143"/>
    <mergeCell ref="M142:M143"/>
  </mergeCells>
  <pageMargins left="0.78740157480314965" right="0.39370078740157483" top="0.39370078740157483" bottom="0.39370078740157483" header="0" footer="0"/>
  <pageSetup paperSize="9" scale="53" fitToHeight="0" orientation="portrait" r:id="rId1"/>
  <rowBreaks count="3" manualBreakCount="3">
    <brk id="74" max="16" man="1"/>
    <brk id="138" max="16" man="1"/>
    <brk id="199" max="1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79"/>
  <sheetViews>
    <sheetView tabSelected="1" zoomScaleNormal="100" zoomScaleSheetLayoutView="100" workbookViewId="0">
      <selection activeCell="A5" sqref="A5:M5"/>
    </sheetView>
  </sheetViews>
  <sheetFormatPr defaultColWidth="9.28515625" defaultRowHeight="12.75" x14ac:dyDescent="0.2"/>
  <cols>
    <col min="1" max="1" width="2.5703125" style="1" customWidth="1"/>
    <col min="2" max="2" width="3.28515625" style="2" customWidth="1"/>
    <col min="3" max="3" width="2.85546875" style="1" customWidth="1"/>
    <col min="4" max="4" width="25.42578125" style="41" customWidth="1"/>
    <col min="5" max="5" width="3" style="58" customWidth="1"/>
    <col min="6" max="6" width="7" style="3" customWidth="1"/>
    <col min="7" max="8" width="8.28515625" style="3" customWidth="1"/>
    <col min="9" max="9" width="7.7109375" style="90" customWidth="1"/>
    <col min="10" max="10" width="25.5703125" style="29" customWidth="1"/>
    <col min="11" max="11" width="6.7109375" style="29" customWidth="1"/>
    <col min="12" max="12" width="7" style="29" customWidth="1"/>
    <col min="13" max="13" width="6.7109375" style="29" customWidth="1"/>
    <col min="14" max="14" width="10.85546875" style="203" customWidth="1"/>
    <col min="15" max="16384" width="9.28515625" style="203"/>
  </cols>
  <sheetData>
    <row r="1" spans="1:15" ht="31.5" customHeight="1" x14ac:dyDescent="0.2">
      <c r="F1" s="1097"/>
      <c r="G1" s="1097"/>
      <c r="H1" s="1097"/>
      <c r="I1" s="1097"/>
      <c r="J1" s="1436" t="s">
        <v>278</v>
      </c>
      <c r="K1" s="1436"/>
      <c r="L1" s="1436"/>
      <c r="M1" s="1436"/>
    </row>
    <row r="2" spans="1:15" ht="15.75" customHeight="1" x14ac:dyDescent="0.2">
      <c r="F2" s="946"/>
      <c r="G2" s="946"/>
      <c r="H2" s="946"/>
      <c r="I2" s="946"/>
      <c r="J2" s="946" t="s">
        <v>279</v>
      </c>
      <c r="K2" s="946"/>
      <c r="L2" s="946"/>
      <c r="M2" s="946"/>
    </row>
    <row r="3" spans="1:15" ht="15.75" customHeight="1" x14ac:dyDescent="0.2">
      <c r="F3" s="946"/>
      <c r="G3" s="946"/>
      <c r="H3" s="946"/>
      <c r="I3" s="946"/>
      <c r="J3" s="946"/>
      <c r="K3" s="946"/>
      <c r="L3" s="946"/>
      <c r="M3" s="946"/>
    </row>
    <row r="4" spans="1:15" ht="18" customHeight="1" x14ac:dyDescent="0.2">
      <c r="A4" s="1334" t="s">
        <v>275</v>
      </c>
      <c r="B4" s="1334"/>
      <c r="C4" s="1334"/>
      <c r="D4" s="1334"/>
      <c r="E4" s="1334"/>
      <c r="F4" s="1334"/>
      <c r="G4" s="1334"/>
      <c r="H4" s="1334"/>
      <c r="I4" s="1334"/>
      <c r="J4" s="1334"/>
      <c r="K4" s="1334"/>
      <c r="L4" s="1334"/>
      <c r="M4" s="1334"/>
    </row>
    <row r="5" spans="1:15" ht="13.5" customHeight="1" x14ac:dyDescent="0.2">
      <c r="A5" s="1335" t="s">
        <v>0</v>
      </c>
      <c r="B5" s="1336"/>
      <c r="C5" s="1336"/>
      <c r="D5" s="1336"/>
      <c r="E5" s="1336"/>
      <c r="F5" s="1336"/>
      <c r="G5" s="1336"/>
      <c r="H5" s="1336"/>
      <c r="I5" s="1336"/>
      <c r="J5" s="1336"/>
      <c r="K5" s="1336"/>
      <c r="L5" s="1336"/>
      <c r="M5" s="1336"/>
    </row>
    <row r="6" spans="1:15" s="4" customFormat="1" ht="15.75" x14ac:dyDescent="0.2">
      <c r="A6" s="1334" t="s">
        <v>1</v>
      </c>
      <c r="B6" s="1396"/>
      <c r="C6" s="1396"/>
      <c r="D6" s="1396"/>
      <c r="E6" s="1396"/>
      <c r="F6" s="1396"/>
      <c r="G6" s="1396"/>
      <c r="H6" s="1396"/>
      <c r="I6" s="1396"/>
      <c r="J6" s="1396"/>
      <c r="K6" s="1396"/>
      <c r="L6" s="1396"/>
      <c r="M6" s="1396"/>
    </row>
    <row r="7" spans="1:15" s="4" customFormat="1" ht="14.25" customHeight="1" thickBot="1" x14ac:dyDescent="0.25">
      <c r="A7" s="5"/>
      <c r="B7" s="6"/>
      <c r="C7" s="5"/>
      <c r="D7" s="56"/>
      <c r="E7" s="59"/>
      <c r="F7" s="3"/>
      <c r="G7" s="3"/>
      <c r="H7" s="3"/>
      <c r="I7" s="86"/>
      <c r="J7" s="8"/>
      <c r="K7" s="8"/>
      <c r="L7" s="1397" t="s">
        <v>75</v>
      </c>
      <c r="M7" s="1397"/>
    </row>
    <row r="8" spans="1:15" s="9" customFormat="1" ht="18" customHeight="1" thickBot="1" x14ac:dyDescent="0.25">
      <c r="A8" s="1350" t="s">
        <v>115</v>
      </c>
      <c r="B8" s="1353" t="s">
        <v>2</v>
      </c>
      <c r="C8" s="1353" t="s">
        <v>3</v>
      </c>
      <c r="D8" s="1356" t="s">
        <v>4</v>
      </c>
      <c r="E8" s="1341" t="s">
        <v>116</v>
      </c>
      <c r="F8" s="1347" t="s">
        <v>5</v>
      </c>
      <c r="G8" s="1347" t="s">
        <v>199</v>
      </c>
      <c r="H8" s="1361" t="s">
        <v>117</v>
      </c>
      <c r="I8" s="1364" t="s">
        <v>200</v>
      </c>
      <c r="J8" s="1398" t="s">
        <v>6</v>
      </c>
      <c r="K8" s="1399"/>
      <c r="L8" s="1399"/>
      <c r="M8" s="1400"/>
    </row>
    <row r="9" spans="1:15" s="9" customFormat="1" ht="18" customHeight="1" x14ac:dyDescent="0.2">
      <c r="A9" s="1351"/>
      <c r="B9" s="1354"/>
      <c r="C9" s="1354"/>
      <c r="D9" s="1357"/>
      <c r="E9" s="1342"/>
      <c r="F9" s="1348"/>
      <c r="G9" s="1348"/>
      <c r="H9" s="1362"/>
      <c r="I9" s="1365"/>
      <c r="J9" s="1338" t="s">
        <v>4</v>
      </c>
      <c r="K9" s="1369" t="s">
        <v>118</v>
      </c>
      <c r="L9" s="1370"/>
      <c r="M9" s="1371"/>
    </row>
    <row r="10" spans="1:15" s="9" customFormat="1" ht="28.5" customHeight="1" x14ac:dyDescent="0.2">
      <c r="A10" s="1351"/>
      <c r="B10" s="1354"/>
      <c r="C10" s="1354"/>
      <c r="D10" s="1357"/>
      <c r="E10" s="1342"/>
      <c r="F10" s="1348"/>
      <c r="G10" s="1348"/>
      <c r="H10" s="1362"/>
      <c r="I10" s="1365"/>
      <c r="J10" s="1339"/>
      <c r="K10" s="1401" t="s">
        <v>119</v>
      </c>
      <c r="L10" s="1407" t="s">
        <v>120</v>
      </c>
      <c r="M10" s="1413" t="s">
        <v>198</v>
      </c>
    </row>
    <row r="11" spans="1:15" s="9" customFormat="1" ht="65.25" customHeight="1" thickBot="1" x14ac:dyDescent="0.25">
      <c r="A11" s="1352"/>
      <c r="B11" s="1355"/>
      <c r="C11" s="1355"/>
      <c r="D11" s="1358"/>
      <c r="E11" s="1343"/>
      <c r="F11" s="1349"/>
      <c r="G11" s="1349"/>
      <c r="H11" s="1363"/>
      <c r="I11" s="1366"/>
      <c r="J11" s="1340"/>
      <c r="K11" s="1402"/>
      <c r="L11" s="1408"/>
      <c r="M11" s="1414"/>
    </row>
    <row r="12" spans="1:15" ht="27.75" customHeight="1" thickBot="1" x14ac:dyDescent="0.25">
      <c r="A12" s="1419" t="s">
        <v>7</v>
      </c>
      <c r="B12" s="1420"/>
      <c r="C12" s="1420"/>
      <c r="D12" s="1420"/>
      <c r="E12" s="1420"/>
      <c r="F12" s="1420"/>
      <c r="G12" s="1420"/>
      <c r="H12" s="1420"/>
      <c r="I12" s="1420"/>
      <c r="J12" s="1421"/>
      <c r="K12" s="1421"/>
      <c r="L12" s="1421"/>
      <c r="M12" s="1422"/>
    </row>
    <row r="13" spans="1:15" ht="15" customHeight="1" x14ac:dyDescent="0.2">
      <c r="A13" s="1359" t="s">
        <v>8</v>
      </c>
      <c r="B13" s="1360"/>
      <c r="C13" s="1360"/>
      <c r="D13" s="1360"/>
      <c r="E13" s="1360"/>
      <c r="F13" s="1423"/>
      <c r="G13" s="1423"/>
      <c r="H13" s="1423"/>
      <c r="I13" s="1424"/>
      <c r="J13" s="1424"/>
      <c r="K13" s="1423"/>
      <c r="L13" s="1423"/>
      <c r="M13" s="1425"/>
    </row>
    <row r="14" spans="1:15" ht="16.899999999999999" customHeight="1" x14ac:dyDescent="0.2">
      <c r="A14" s="350" t="s">
        <v>9</v>
      </c>
      <c r="B14" s="351" t="s">
        <v>10</v>
      </c>
      <c r="C14" s="449"/>
      <c r="D14" s="450"/>
      <c r="E14" s="450"/>
      <c r="F14" s="450"/>
      <c r="G14" s="1092"/>
      <c r="H14" s="1093"/>
      <c r="I14" s="1093"/>
      <c r="J14" s="1093"/>
      <c r="K14" s="1093"/>
      <c r="L14" s="1093"/>
      <c r="M14" s="1094"/>
    </row>
    <row r="15" spans="1:15" ht="15.6" customHeight="1" thickBot="1" x14ac:dyDescent="0.25">
      <c r="A15" s="94" t="s">
        <v>9</v>
      </c>
      <c r="B15" s="18" t="s">
        <v>9</v>
      </c>
      <c r="C15" s="1372" t="s">
        <v>11</v>
      </c>
      <c r="D15" s="1373"/>
      <c r="E15" s="1373"/>
      <c r="F15" s="1373"/>
      <c r="G15" s="1373"/>
      <c r="H15" s="1373"/>
      <c r="I15" s="1373"/>
      <c r="J15" s="1374"/>
      <c r="K15" s="356"/>
      <c r="L15" s="356"/>
      <c r="M15" s="355"/>
    </row>
    <row r="16" spans="1:15" ht="26.25" customHeight="1" x14ac:dyDescent="0.2">
      <c r="A16" s="1337" t="s">
        <v>9</v>
      </c>
      <c r="B16" s="11" t="s">
        <v>9</v>
      </c>
      <c r="C16" s="12" t="s">
        <v>9</v>
      </c>
      <c r="D16" s="1308" t="s">
        <v>58</v>
      </c>
      <c r="E16" s="964" t="s">
        <v>12</v>
      </c>
      <c r="F16" s="133" t="s">
        <v>13</v>
      </c>
      <c r="G16" s="136">
        <v>1198.9000000000001</v>
      </c>
      <c r="H16" s="969">
        <v>1180</v>
      </c>
      <c r="I16" s="509">
        <v>1180</v>
      </c>
      <c r="J16" s="261" t="s">
        <v>59</v>
      </c>
      <c r="K16" s="369">
        <v>85</v>
      </c>
      <c r="L16" s="186">
        <v>60</v>
      </c>
      <c r="M16" s="366">
        <v>60</v>
      </c>
      <c r="N16" s="41"/>
      <c r="O16" s="41"/>
    </row>
    <row r="17" spans="1:15" ht="27.75" customHeight="1" x14ac:dyDescent="0.2">
      <c r="A17" s="1112"/>
      <c r="B17" s="980"/>
      <c r="C17" s="13"/>
      <c r="D17" s="1309"/>
      <c r="E17" s="223" t="s">
        <v>125</v>
      </c>
      <c r="F17" s="136"/>
      <c r="G17" s="136"/>
      <c r="H17" s="969"/>
      <c r="I17" s="509"/>
      <c r="J17" s="922" t="s">
        <v>60</v>
      </c>
      <c r="K17" s="927">
        <v>23</v>
      </c>
      <c r="L17" s="929">
        <v>23</v>
      </c>
      <c r="M17" s="960">
        <v>23</v>
      </c>
      <c r="N17" s="41"/>
      <c r="O17" s="41"/>
    </row>
    <row r="18" spans="1:15" ht="27" customHeight="1" x14ac:dyDescent="0.2">
      <c r="A18" s="196"/>
      <c r="B18" s="980"/>
      <c r="C18" s="13"/>
      <c r="D18" s="921"/>
      <c r="E18" s="223" t="s">
        <v>126</v>
      </c>
      <c r="F18" s="136"/>
      <c r="G18" s="136"/>
      <c r="H18" s="969"/>
      <c r="I18" s="509"/>
      <c r="J18" s="68" t="s">
        <v>20</v>
      </c>
      <c r="K18" s="927">
        <v>11</v>
      </c>
      <c r="L18" s="929">
        <v>10</v>
      </c>
      <c r="M18" s="960">
        <v>11</v>
      </c>
    </row>
    <row r="19" spans="1:15" ht="15.75" customHeight="1" x14ac:dyDescent="0.2">
      <c r="A19" s="196"/>
      <c r="B19" s="980"/>
      <c r="C19" s="13"/>
      <c r="D19" s="921"/>
      <c r="E19" s="223"/>
      <c r="F19" s="136"/>
      <c r="G19" s="510"/>
      <c r="H19" s="511"/>
      <c r="I19" s="512"/>
      <c r="J19" s="69" t="s">
        <v>88</v>
      </c>
      <c r="K19" s="370">
        <v>220</v>
      </c>
      <c r="L19" s="185">
        <v>220</v>
      </c>
      <c r="M19" s="368">
        <v>220</v>
      </c>
      <c r="N19" s="164"/>
    </row>
    <row r="20" spans="1:15" ht="39.75" customHeight="1" x14ac:dyDescent="0.2">
      <c r="A20" s="196"/>
      <c r="B20" s="980"/>
      <c r="C20" s="13"/>
      <c r="D20" s="921"/>
      <c r="E20" s="223"/>
      <c r="F20" s="136"/>
      <c r="G20" s="968"/>
      <c r="H20" s="969"/>
      <c r="I20" s="970"/>
      <c r="J20" s="69" t="s">
        <v>91</v>
      </c>
      <c r="K20" s="370">
        <v>75</v>
      </c>
      <c r="L20" s="185">
        <v>85</v>
      </c>
      <c r="M20" s="368">
        <v>100</v>
      </c>
    </row>
    <row r="21" spans="1:15" ht="16.5" customHeight="1" x14ac:dyDescent="0.2">
      <c r="A21" s="196"/>
      <c r="B21" s="980"/>
      <c r="C21" s="13"/>
      <c r="D21" s="921"/>
      <c r="E21" s="223"/>
      <c r="F21" s="136"/>
      <c r="G21" s="1375"/>
      <c r="H21" s="1304"/>
      <c r="I21" s="1306"/>
      <c r="J21" s="506" t="s">
        <v>281</v>
      </c>
      <c r="K21" s="927">
        <v>21</v>
      </c>
      <c r="L21" s="929">
        <v>25</v>
      </c>
      <c r="M21" s="960">
        <v>25</v>
      </c>
    </row>
    <row r="22" spans="1:15" ht="24" customHeight="1" x14ac:dyDescent="0.2">
      <c r="A22" s="196"/>
      <c r="B22" s="525"/>
      <c r="C22" s="1331"/>
      <c r="D22" s="1430"/>
      <c r="E22" s="545"/>
      <c r="F22" s="728"/>
      <c r="G22" s="1376"/>
      <c r="H22" s="1305"/>
      <c r="I22" s="1307"/>
      <c r="J22" s="1394" t="s">
        <v>237</v>
      </c>
      <c r="K22" s="610">
        <v>60</v>
      </c>
      <c r="L22" s="611">
        <v>60</v>
      </c>
      <c r="M22" s="612">
        <v>60</v>
      </c>
    </row>
    <row r="23" spans="1:15" ht="15" customHeight="1" thickBot="1" x14ac:dyDescent="0.25">
      <c r="A23" s="205"/>
      <c r="B23" s="980"/>
      <c r="C23" s="1332"/>
      <c r="D23" s="1431"/>
      <c r="E23" s="206"/>
      <c r="F23" s="729" t="s">
        <v>14</v>
      </c>
      <c r="G23" s="451">
        <f>SUM(G16:G21)</f>
        <v>1198.9000000000001</v>
      </c>
      <c r="H23" s="139">
        <f>SUM(H16:H21)</f>
        <v>1180</v>
      </c>
      <c r="I23" s="452">
        <f>SUM(I16:I21)</f>
        <v>1180</v>
      </c>
      <c r="J23" s="1395"/>
      <c r="K23" s="928"/>
      <c r="L23" s="930"/>
      <c r="M23" s="505"/>
    </row>
    <row r="24" spans="1:15" ht="14.25" customHeight="1" x14ac:dyDescent="0.2">
      <c r="A24" s="95" t="s">
        <v>9</v>
      </c>
      <c r="B24" s="11" t="s">
        <v>9</v>
      </c>
      <c r="C24" s="14" t="s">
        <v>15</v>
      </c>
      <c r="D24" s="1308" t="s">
        <v>97</v>
      </c>
      <c r="E24" s="964" t="s">
        <v>269</v>
      </c>
      <c r="F24" s="306" t="s">
        <v>13</v>
      </c>
      <c r="G24" s="224">
        <v>660.8</v>
      </c>
      <c r="H24" s="225">
        <v>1374</v>
      </c>
      <c r="I24" s="226">
        <v>676</v>
      </c>
      <c r="J24" s="1221"/>
      <c r="K24" s="1225"/>
      <c r="L24" s="1209"/>
      <c r="M24" s="1211"/>
    </row>
    <row r="25" spans="1:15" ht="14.25" customHeight="1" x14ac:dyDescent="0.2">
      <c r="A25" s="196"/>
      <c r="B25" s="980"/>
      <c r="C25" s="15"/>
      <c r="D25" s="1309"/>
      <c r="E25" s="961" t="s">
        <v>126</v>
      </c>
      <c r="F25" s="292" t="s">
        <v>16</v>
      </c>
      <c r="G25" s="150">
        <v>200</v>
      </c>
      <c r="H25" s="151">
        <v>200</v>
      </c>
      <c r="I25" s="148">
        <v>200</v>
      </c>
      <c r="J25" s="1437"/>
      <c r="K25" s="1438"/>
      <c r="L25" s="1439"/>
      <c r="M25" s="1440"/>
      <c r="O25" s="164"/>
    </row>
    <row r="26" spans="1:15" ht="14.25" customHeight="1" x14ac:dyDescent="0.2">
      <c r="A26" s="196"/>
      <c r="B26" s="980"/>
      <c r="C26" s="15"/>
      <c r="D26" s="108"/>
      <c r="E26" s="30" t="s">
        <v>125</v>
      </c>
      <c r="F26" s="278" t="s">
        <v>236</v>
      </c>
      <c r="G26" s="136">
        <v>24</v>
      </c>
      <c r="H26" s="969"/>
      <c r="I26" s="458"/>
      <c r="J26" s="977"/>
      <c r="K26" s="978"/>
      <c r="L26" s="975"/>
      <c r="M26" s="976"/>
    </row>
    <row r="27" spans="1:15" ht="18.75" customHeight="1" x14ac:dyDescent="0.2">
      <c r="A27" s="196"/>
      <c r="B27" s="980"/>
      <c r="C27" s="15"/>
      <c r="D27" s="1135" t="s">
        <v>136</v>
      </c>
      <c r="E27" s="1444" t="s">
        <v>126</v>
      </c>
      <c r="F27" s="1007" t="s">
        <v>108</v>
      </c>
      <c r="G27" s="954">
        <v>26</v>
      </c>
      <c r="H27" s="956">
        <v>50</v>
      </c>
      <c r="I27" s="957">
        <v>50</v>
      </c>
      <c r="J27" s="1377" t="s">
        <v>98</v>
      </c>
      <c r="K27" s="1403">
        <v>1</v>
      </c>
      <c r="L27" s="1409">
        <v>1</v>
      </c>
      <c r="M27" s="1415">
        <v>1</v>
      </c>
      <c r="N27" s="190"/>
    </row>
    <row r="28" spans="1:15" ht="7.5" customHeight="1" x14ac:dyDescent="0.2">
      <c r="A28" s="196"/>
      <c r="B28" s="980"/>
      <c r="C28" s="15"/>
      <c r="D28" s="1177"/>
      <c r="E28" s="1444"/>
      <c r="F28" s="1007" t="s">
        <v>107</v>
      </c>
      <c r="G28" s="954">
        <v>200</v>
      </c>
      <c r="H28" s="956">
        <v>200</v>
      </c>
      <c r="I28" s="957">
        <v>200</v>
      </c>
      <c r="J28" s="1378"/>
      <c r="K28" s="1404"/>
      <c r="L28" s="1410"/>
      <c r="M28" s="1416"/>
      <c r="N28" s="190"/>
    </row>
    <row r="29" spans="1:15" ht="6" customHeight="1" x14ac:dyDescent="0.2">
      <c r="A29" s="196"/>
      <c r="B29" s="980"/>
      <c r="C29" s="15"/>
      <c r="D29" s="926"/>
      <c r="E29" s="961"/>
      <c r="F29" s="1007" t="s">
        <v>270</v>
      </c>
      <c r="G29" s="954">
        <v>24</v>
      </c>
      <c r="H29" s="956"/>
      <c r="I29" s="957"/>
      <c r="J29" s="933"/>
      <c r="K29" s="958"/>
      <c r="L29" s="959"/>
      <c r="M29" s="627"/>
      <c r="N29" s="190"/>
    </row>
    <row r="30" spans="1:15" ht="27" customHeight="1" x14ac:dyDescent="0.2">
      <c r="A30" s="196"/>
      <c r="B30" s="980"/>
      <c r="C30" s="15"/>
      <c r="D30" s="1135" t="s">
        <v>178</v>
      </c>
      <c r="E30" s="1106" t="s">
        <v>126</v>
      </c>
      <c r="F30" s="1007" t="s">
        <v>108</v>
      </c>
      <c r="G30" s="954">
        <v>136</v>
      </c>
      <c r="H30" s="956">
        <v>1074</v>
      </c>
      <c r="I30" s="957">
        <v>136</v>
      </c>
      <c r="J30" s="963" t="s">
        <v>123</v>
      </c>
      <c r="K30" s="927">
        <v>1</v>
      </c>
      <c r="L30" s="929">
        <v>1</v>
      </c>
      <c r="M30" s="960">
        <v>1</v>
      </c>
    </row>
    <row r="31" spans="1:15" ht="41.25" customHeight="1" x14ac:dyDescent="0.2">
      <c r="A31" s="196"/>
      <c r="B31" s="980"/>
      <c r="C31" s="15"/>
      <c r="D31" s="1177"/>
      <c r="E31" s="1434"/>
      <c r="F31" s="1007"/>
      <c r="G31" s="938"/>
      <c r="H31" s="939"/>
      <c r="I31" s="957"/>
      <c r="J31" s="963" t="s">
        <v>195</v>
      </c>
      <c r="K31" s="927">
        <v>30</v>
      </c>
      <c r="L31" s="929">
        <v>100</v>
      </c>
      <c r="M31" s="960"/>
    </row>
    <row r="32" spans="1:15" ht="27" customHeight="1" x14ac:dyDescent="0.2">
      <c r="A32" s="196"/>
      <c r="B32" s="980"/>
      <c r="C32" s="15"/>
      <c r="D32" s="925"/>
      <c r="E32" s="1434"/>
      <c r="F32" s="1007"/>
      <c r="G32" s="229"/>
      <c r="H32" s="939"/>
      <c r="I32" s="228"/>
      <c r="J32" s="963" t="s">
        <v>102</v>
      </c>
      <c r="K32" s="927">
        <v>10</v>
      </c>
      <c r="L32" s="929">
        <v>100</v>
      </c>
      <c r="M32" s="960">
        <v>10</v>
      </c>
    </row>
    <row r="33" spans="1:16" ht="26.25" customHeight="1" x14ac:dyDescent="0.2">
      <c r="A33" s="196"/>
      <c r="B33" s="980"/>
      <c r="C33" s="15"/>
      <c r="D33" s="925"/>
      <c r="E33" s="1434"/>
      <c r="F33" s="1007"/>
      <c r="G33" s="938"/>
      <c r="H33" s="939"/>
      <c r="I33" s="957"/>
      <c r="J33" s="963" t="s">
        <v>179</v>
      </c>
      <c r="K33" s="927">
        <v>10</v>
      </c>
      <c r="L33" s="929">
        <v>50</v>
      </c>
      <c r="M33" s="960">
        <v>10</v>
      </c>
    </row>
    <row r="34" spans="1:16" ht="27" customHeight="1" x14ac:dyDescent="0.2">
      <c r="A34" s="196"/>
      <c r="B34" s="980"/>
      <c r="C34" s="15"/>
      <c r="D34" s="925"/>
      <c r="E34" s="1434"/>
      <c r="F34" s="1007"/>
      <c r="G34" s="938"/>
      <c r="H34" s="939"/>
      <c r="I34" s="228"/>
      <c r="J34" s="963" t="s">
        <v>180</v>
      </c>
      <c r="K34" s="927">
        <v>10</v>
      </c>
      <c r="L34" s="929">
        <v>50</v>
      </c>
      <c r="M34" s="960">
        <v>10</v>
      </c>
    </row>
    <row r="35" spans="1:16" ht="18" customHeight="1" x14ac:dyDescent="0.2">
      <c r="A35" s="196"/>
      <c r="B35" s="980"/>
      <c r="C35" s="15"/>
      <c r="D35" s="925"/>
      <c r="E35" s="1107"/>
      <c r="F35" s="1007"/>
      <c r="G35" s="938"/>
      <c r="H35" s="939"/>
      <c r="I35" s="957"/>
      <c r="J35" s="963" t="s">
        <v>181</v>
      </c>
      <c r="K35" s="927">
        <v>1</v>
      </c>
      <c r="L35" s="929">
        <v>1</v>
      </c>
      <c r="M35" s="960">
        <v>1</v>
      </c>
    </row>
    <row r="36" spans="1:16" ht="18" customHeight="1" x14ac:dyDescent="0.2">
      <c r="A36" s="196"/>
      <c r="B36" s="980"/>
      <c r="C36" s="15"/>
      <c r="D36" s="1135" t="s">
        <v>163</v>
      </c>
      <c r="E36" s="1387" t="s">
        <v>108</v>
      </c>
      <c r="F36" s="1441" t="s">
        <v>108</v>
      </c>
      <c r="G36" s="1442">
        <v>90</v>
      </c>
      <c r="H36" s="1443">
        <v>10</v>
      </c>
      <c r="I36" s="1435">
        <v>90</v>
      </c>
      <c r="J36" s="91" t="s">
        <v>101</v>
      </c>
      <c r="K36" s="389">
        <v>1</v>
      </c>
      <c r="L36" s="127"/>
      <c r="M36" s="383">
        <v>1</v>
      </c>
    </row>
    <row r="37" spans="1:16" ht="27" customHeight="1" x14ac:dyDescent="0.2">
      <c r="A37" s="934"/>
      <c r="B37" s="980"/>
      <c r="C37" s="15"/>
      <c r="D37" s="1136"/>
      <c r="E37" s="1388"/>
      <c r="F37" s="1441"/>
      <c r="G37" s="1442"/>
      <c r="H37" s="1443"/>
      <c r="I37" s="1435"/>
      <c r="J37" s="78" t="s">
        <v>217</v>
      </c>
      <c r="K37" s="389">
        <v>100</v>
      </c>
      <c r="L37" s="127">
        <v>30</v>
      </c>
      <c r="M37" s="383">
        <v>100</v>
      </c>
    </row>
    <row r="38" spans="1:16" ht="18" customHeight="1" x14ac:dyDescent="0.2">
      <c r="A38" s="1112"/>
      <c r="B38" s="1113"/>
      <c r="C38" s="15"/>
      <c r="D38" s="1135" t="s">
        <v>282</v>
      </c>
      <c r="E38" s="1106"/>
      <c r="F38" s="1441" t="s">
        <v>108</v>
      </c>
      <c r="G38" s="1442">
        <f>14.5-10.5</f>
        <v>4</v>
      </c>
      <c r="H38" s="1443">
        <v>90</v>
      </c>
      <c r="I38" s="1435">
        <v>15</v>
      </c>
      <c r="J38" s="91" t="s">
        <v>101</v>
      </c>
      <c r="K38" s="389"/>
      <c r="L38" s="127">
        <v>1</v>
      </c>
      <c r="M38" s="383"/>
    </row>
    <row r="39" spans="1:16" ht="27" customHeight="1" x14ac:dyDescent="0.2">
      <c r="A39" s="1112"/>
      <c r="B39" s="1113"/>
      <c r="C39" s="551"/>
      <c r="D39" s="1136"/>
      <c r="E39" s="1107"/>
      <c r="F39" s="1441"/>
      <c r="G39" s="1442"/>
      <c r="H39" s="1443"/>
      <c r="I39" s="1435"/>
      <c r="J39" s="78" t="s">
        <v>217</v>
      </c>
      <c r="K39" s="547">
        <v>30</v>
      </c>
      <c r="L39" s="548">
        <v>100</v>
      </c>
      <c r="M39" s="549">
        <v>30</v>
      </c>
    </row>
    <row r="40" spans="1:16" ht="25.5" customHeight="1" x14ac:dyDescent="0.2">
      <c r="A40" s="1112"/>
      <c r="B40" s="1113"/>
      <c r="C40" s="15"/>
      <c r="D40" s="85" t="s">
        <v>137</v>
      </c>
      <c r="E40" s="300"/>
      <c r="F40" s="381" t="s">
        <v>108</v>
      </c>
      <c r="G40" s="954">
        <v>120</v>
      </c>
      <c r="H40" s="956">
        <v>120</v>
      </c>
      <c r="I40" s="957">
        <v>120</v>
      </c>
      <c r="J40" s="91" t="s">
        <v>99</v>
      </c>
      <c r="K40" s="389">
        <v>1</v>
      </c>
      <c r="L40" s="127">
        <v>1</v>
      </c>
      <c r="M40" s="383">
        <v>1</v>
      </c>
      <c r="N40" s="41"/>
    </row>
    <row r="41" spans="1:16" ht="27.75" customHeight="1" x14ac:dyDescent="0.2">
      <c r="A41" s="196"/>
      <c r="B41" s="980"/>
      <c r="C41" s="15"/>
      <c r="D41" s="924" t="s">
        <v>138</v>
      </c>
      <c r="E41" s="223"/>
      <c r="F41" s="381" t="s">
        <v>108</v>
      </c>
      <c r="G41" s="938">
        <v>21.8</v>
      </c>
      <c r="H41" s="939"/>
      <c r="I41" s="957"/>
      <c r="J41" s="112" t="s">
        <v>110</v>
      </c>
      <c r="K41" s="390">
        <v>1</v>
      </c>
      <c r="L41" s="979"/>
      <c r="M41" s="590"/>
    </row>
    <row r="42" spans="1:16" ht="29.25" customHeight="1" x14ac:dyDescent="0.2">
      <c r="A42" s="196"/>
      <c r="B42" s="980"/>
      <c r="C42" s="15"/>
      <c r="D42" s="1135" t="s">
        <v>283</v>
      </c>
      <c r="E42" s="455" t="s">
        <v>108</v>
      </c>
      <c r="F42" s="381" t="s">
        <v>108</v>
      </c>
      <c r="G42" s="1445">
        <f>248+15</f>
        <v>263</v>
      </c>
      <c r="H42" s="1447">
        <v>30</v>
      </c>
      <c r="I42" s="1435">
        <v>265</v>
      </c>
      <c r="J42" s="561" t="s">
        <v>211</v>
      </c>
      <c r="K42" s="982">
        <v>100</v>
      </c>
      <c r="L42" s="979">
        <v>30</v>
      </c>
      <c r="M42" s="590">
        <v>100</v>
      </c>
      <c r="N42" s="41"/>
      <c r="O42" s="41"/>
      <c r="P42" s="41"/>
    </row>
    <row r="43" spans="1:16" ht="18.75" customHeight="1" x14ac:dyDescent="0.2">
      <c r="A43" s="196"/>
      <c r="B43" s="980"/>
      <c r="C43" s="15"/>
      <c r="D43" s="1177"/>
      <c r="E43" s="455"/>
      <c r="F43" s="381"/>
      <c r="G43" s="1446"/>
      <c r="H43" s="1448"/>
      <c r="I43" s="1449"/>
      <c r="J43" s="1392" t="s">
        <v>227</v>
      </c>
      <c r="K43" s="1175">
        <v>2</v>
      </c>
      <c r="L43" s="1187"/>
      <c r="M43" s="1155">
        <v>2</v>
      </c>
    </row>
    <row r="44" spans="1:16" ht="16.5" customHeight="1" thickBot="1" x14ac:dyDescent="0.25">
      <c r="A44" s="96"/>
      <c r="B44" s="10"/>
      <c r="C44" s="16"/>
      <c r="D44" s="1235"/>
      <c r="E44" s="456"/>
      <c r="F44" s="279" t="s">
        <v>14</v>
      </c>
      <c r="G44" s="451">
        <f>SUM(G24:G26)</f>
        <v>884.8</v>
      </c>
      <c r="H44" s="138">
        <f>SUM(H24:H26)</f>
        <v>1574</v>
      </c>
      <c r="I44" s="377">
        <f>SUM(I24:I26)</f>
        <v>876</v>
      </c>
      <c r="J44" s="1393"/>
      <c r="K44" s="1176"/>
      <c r="L44" s="1188"/>
      <c r="M44" s="1156"/>
    </row>
    <row r="45" spans="1:16" ht="18" customHeight="1" x14ac:dyDescent="0.2">
      <c r="A45" s="97" t="s">
        <v>9</v>
      </c>
      <c r="B45" s="11" t="s">
        <v>9</v>
      </c>
      <c r="C45" s="1180" t="s">
        <v>17</v>
      </c>
      <c r="D45" s="1308" t="s">
        <v>61</v>
      </c>
      <c r="E45" s="1384" t="s">
        <v>125</v>
      </c>
      <c r="F45" s="733" t="s">
        <v>13</v>
      </c>
      <c r="G45" s="133">
        <v>110.2</v>
      </c>
      <c r="H45" s="134">
        <v>110.2</v>
      </c>
      <c r="I45" s="135">
        <v>110.2</v>
      </c>
      <c r="J45" s="1432" t="s">
        <v>284</v>
      </c>
      <c r="K45" s="359">
        <v>25</v>
      </c>
      <c r="L45" s="940">
        <v>25</v>
      </c>
      <c r="M45" s="942">
        <v>25</v>
      </c>
    </row>
    <row r="46" spans="1:16" ht="15.6" customHeight="1" thickBot="1" x14ac:dyDescent="0.25">
      <c r="A46" s="98"/>
      <c r="B46" s="10"/>
      <c r="C46" s="1181"/>
      <c r="D46" s="1383"/>
      <c r="E46" s="1385"/>
      <c r="F46" s="279" t="s">
        <v>14</v>
      </c>
      <c r="G46" s="451">
        <f t="shared" ref="G46:I46" si="0">G45</f>
        <v>110.2</v>
      </c>
      <c r="H46" s="138">
        <f t="shared" si="0"/>
        <v>110.2</v>
      </c>
      <c r="I46" s="377">
        <f t="shared" si="0"/>
        <v>110.2</v>
      </c>
      <c r="J46" s="1433"/>
      <c r="K46" s="398"/>
      <c r="L46" s="936"/>
      <c r="M46" s="453"/>
    </row>
    <row r="47" spans="1:16" ht="28.5" customHeight="1" x14ac:dyDescent="0.2">
      <c r="A47" s="99" t="s">
        <v>9</v>
      </c>
      <c r="B47" s="11" t="s">
        <v>9</v>
      </c>
      <c r="C47" s="1180" t="s">
        <v>18</v>
      </c>
      <c r="D47" s="1308" t="s">
        <v>135</v>
      </c>
      <c r="E47" s="964" t="s">
        <v>125</v>
      </c>
      <c r="F47" s="1008" t="s">
        <v>13</v>
      </c>
      <c r="G47" s="144">
        <f>182.4-12</f>
        <v>170.4</v>
      </c>
      <c r="H47" s="983">
        <v>175</v>
      </c>
      <c r="I47" s="199">
        <v>175</v>
      </c>
      <c r="J47" s="262" t="s">
        <v>285</v>
      </c>
      <c r="K47" s="359">
        <v>4</v>
      </c>
      <c r="L47" s="952">
        <v>4</v>
      </c>
      <c r="M47" s="396">
        <v>4</v>
      </c>
    </row>
    <row r="48" spans="1:16" ht="29.25" customHeight="1" x14ac:dyDescent="0.2">
      <c r="A48" s="205"/>
      <c r="B48" s="980"/>
      <c r="C48" s="1182"/>
      <c r="D48" s="1309"/>
      <c r="E48" s="206"/>
      <c r="F48" s="278"/>
      <c r="G48" s="244"/>
      <c r="H48" s="983"/>
      <c r="I48" s="245"/>
      <c r="J48" s="71" t="s">
        <v>286</v>
      </c>
      <c r="K48" s="211">
        <v>15</v>
      </c>
      <c r="L48" s="195">
        <v>15</v>
      </c>
      <c r="M48" s="72">
        <v>15</v>
      </c>
    </row>
    <row r="49" spans="1:15" ht="27.75" customHeight="1" x14ac:dyDescent="0.2">
      <c r="A49" s="205"/>
      <c r="B49" s="980"/>
      <c r="C49" s="1182"/>
      <c r="D49" s="961"/>
      <c r="E49" s="206"/>
      <c r="F49" s="144"/>
      <c r="G49" s="244"/>
      <c r="H49" s="983"/>
      <c r="I49" s="245"/>
      <c r="J49" s="298" t="s">
        <v>287</v>
      </c>
      <c r="K49" s="985">
        <v>9</v>
      </c>
      <c r="L49" s="951">
        <v>9</v>
      </c>
      <c r="M49" s="498">
        <v>9</v>
      </c>
    </row>
    <row r="50" spans="1:15" ht="36" customHeight="1" x14ac:dyDescent="0.2">
      <c r="A50" s="205"/>
      <c r="B50" s="980"/>
      <c r="C50" s="1182"/>
      <c r="D50" s="961"/>
      <c r="E50" s="206"/>
      <c r="F50" s="144"/>
      <c r="G50" s="144"/>
      <c r="H50" s="983"/>
      <c r="I50" s="199"/>
      <c r="J50" s="1137" t="s">
        <v>184</v>
      </c>
      <c r="K50" s="985">
        <v>100</v>
      </c>
      <c r="L50" s="951"/>
      <c r="M50" s="498"/>
    </row>
    <row r="51" spans="1:15" ht="16.5" customHeight="1" thickBot="1" x14ac:dyDescent="0.25">
      <c r="A51" s="205"/>
      <c r="B51" s="980"/>
      <c r="C51" s="1181"/>
      <c r="D51" s="183"/>
      <c r="E51" s="206"/>
      <c r="F51" s="145" t="s">
        <v>14</v>
      </c>
      <c r="G51" s="463">
        <f>SUM(G47:G50)</f>
        <v>170.4</v>
      </c>
      <c r="H51" s="146">
        <f>SUM(H47:H50)</f>
        <v>175</v>
      </c>
      <c r="I51" s="462">
        <f>SUM(I47:I50)</f>
        <v>175</v>
      </c>
      <c r="J51" s="1433"/>
      <c r="K51" s="168"/>
      <c r="L51" s="169"/>
      <c r="M51" s="397"/>
    </row>
    <row r="52" spans="1:15" ht="15.75" customHeight="1" x14ac:dyDescent="0.2">
      <c r="A52" s="97" t="s">
        <v>9</v>
      </c>
      <c r="B52" s="11" t="s">
        <v>9</v>
      </c>
      <c r="C52" s="1180" t="s">
        <v>19</v>
      </c>
      <c r="D52" s="1308" t="s">
        <v>65</v>
      </c>
      <c r="E52" s="964" t="s">
        <v>125</v>
      </c>
      <c r="F52" s="133" t="s">
        <v>13</v>
      </c>
      <c r="G52" s="240">
        <v>45</v>
      </c>
      <c r="H52" s="134">
        <v>50</v>
      </c>
      <c r="I52" s="199">
        <v>50</v>
      </c>
      <c r="J52" s="182" t="s">
        <v>111</v>
      </c>
      <c r="K52" s="359">
        <v>3</v>
      </c>
      <c r="L52" s="952">
        <v>3</v>
      </c>
      <c r="M52" s="396">
        <v>3</v>
      </c>
    </row>
    <row r="53" spans="1:15" ht="27" customHeight="1" x14ac:dyDescent="0.2">
      <c r="A53" s="205"/>
      <c r="B53" s="980"/>
      <c r="C53" s="1182"/>
      <c r="D53" s="1309"/>
      <c r="E53" s="206"/>
      <c r="F53" s="283"/>
      <c r="G53" s="741"/>
      <c r="H53" s="209"/>
      <c r="I53" s="970"/>
      <c r="J53" s="923" t="s">
        <v>114</v>
      </c>
      <c r="K53" s="985">
        <v>3</v>
      </c>
      <c r="L53" s="951">
        <v>3</v>
      </c>
      <c r="M53" s="498">
        <v>3</v>
      </c>
    </row>
    <row r="54" spans="1:15" ht="16.5" customHeight="1" x14ac:dyDescent="0.2">
      <c r="A54" s="205"/>
      <c r="B54" s="980"/>
      <c r="C54" s="1182"/>
      <c r="D54" s="925"/>
      <c r="E54" s="206"/>
      <c r="F54" s="144"/>
      <c r="G54" s="741"/>
      <c r="H54" s="209"/>
      <c r="I54" s="970"/>
      <c r="J54" s="73" t="s">
        <v>23</v>
      </c>
      <c r="K54" s="985">
        <v>1</v>
      </c>
      <c r="L54" s="951">
        <v>1</v>
      </c>
      <c r="M54" s="498">
        <v>1</v>
      </c>
    </row>
    <row r="55" spans="1:15" ht="11.25" customHeight="1" x14ac:dyDescent="0.2">
      <c r="A55" s="205"/>
      <c r="B55" s="980"/>
      <c r="C55" s="1182"/>
      <c r="D55" s="925"/>
      <c r="E55" s="206"/>
      <c r="F55" s="144"/>
      <c r="G55" s="614"/>
      <c r="H55" s="742"/>
      <c r="I55" s="966"/>
      <c r="J55" s="1381" t="s">
        <v>56</v>
      </c>
      <c r="K55" s="1405">
        <v>7</v>
      </c>
      <c r="L55" s="1411">
        <v>7</v>
      </c>
      <c r="M55" s="1417">
        <v>7</v>
      </c>
    </row>
    <row r="56" spans="1:15" ht="15.75" customHeight="1" thickBot="1" x14ac:dyDescent="0.25">
      <c r="A56" s="98"/>
      <c r="B56" s="10"/>
      <c r="C56" s="1181"/>
      <c r="D56" s="936"/>
      <c r="E56" s="17"/>
      <c r="F56" s="145" t="s">
        <v>14</v>
      </c>
      <c r="G56" s="463">
        <f t="shared" ref="G56:I56" si="1">SUM(G52:G55)</f>
        <v>45</v>
      </c>
      <c r="H56" s="146">
        <f t="shared" si="1"/>
        <v>50</v>
      </c>
      <c r="I56" s="462">
        <f t="shared" si="1"/>
        <v>50</v>
      </c>
      <c r="J56" s="1382"/>
      <c r="K56" s="1406"/>
      <c r="L56" s="1412"/>
      <c r="M56" s="1418"/>
    </row>
    <row r="57" spans="1:15" ht="15" customHeight="1" thickBot="1" x14ac:dyDescent="0.25">
      <c r="A57" s="96" t="s">
        <v>9</v>
      </c>
      <c r="B57" s="18" t="s">
        <v>9</v>
      </c>
      <c r="C57" s="1230" t="s">
        <v>24</v>
      </c>
      <c r="D57" s="1231"/>
      <c r="E57" s="1231"/>
      <c r="F57" s="1231"/>
      <c r="G57" s="744">
        <f>+G51+G46+G23+G56+G44</f>
        <v>2409.3000000000002</v>
      </c>
      <c r="H57" s="745">
        <f>+H51+H46+H23+H56+H44</f>
        <v>3089.2</v>
      </c>
      <c r="I57" s="746">
        <f>+I51+I46+I23+I56+I44</f>
        <v>2391.1999999999998</v>
      </c>
      <c r="J57" s="395"/>
      <c r="K57" s="442"/>
      <c r="L57" s="442"/>
      <c r="M57" s="254"/>
    </row>
    <row r="58" spans="1:15" ht="13.5" customHeight="1" thickBot="1" x14ac:dyDescent="0.25">
      <c r="A58" s="100" t="s">
        <v>9</v>
      </c>
      <c r="B58" s="40" t="s">
        <v>15</v>
      </c>
      <c r="C58" s="1323" t="s">
        <v>25</v>
      </c>
      <c r="D58" s="1324"/>
      <c r="E58" s="1324"/>
      <c r="F58" s="1324"/>
      <c r="G58" s="1324"/>
      <c r="H58" s="1324"/>
      <c r="I58" s="1324"/>
      <c r="J58" s="1324"/>
      <c r="K58" s="442"/>
      <c r="L58" s="442"/>
      <c r="M58" s="254"/>
    </row>
    <row r="59" spans="1:15" ht="15.75" customHeight="1" x14ac:dyDescent="0.2">
      <c r="A59" s="95" t="s">
        <v>9</v>
      </c>
      <c r="B59" s="11" t="s">
        <v>15</v>
      </c>
      <c r="C59" s="1180" t="s">
        <v>9</v>
      </c>
      <c r="D59" s="1308" t="s">
        <v>26</v>
      </c>
      <c r="E59" s="60" t="s">
        <v>12</v>
      </c>
      <c r="F59" s="1003" t="s">
        <v>13</v>
      </c>
      <c r="G59" s="133">
        <v>7667.5</v>
      </c>
      <c r="H59" s="134">
        <v>7493.6</v>
      </c>
      <c r="I59" s="1004">
        <v>7356.6</v>
      </c>
      <c r="J59" s="1096" t="s">
        <v>27</v>
      </c>
      <c r="K59" s="106">
        <v>706.3</v>
      </c>
      <c r="L59" s="87">
        <v>732.5</v>
      </c>
      <c r="M59" s="92">
        <v>761.5</v>
      </c>
    </row>
    <row r="60" spans="1:15" ht="15.75" customHeight="1" x14ac:dyDescent="0.2">
      <c r="A60" s="196"/>
      <c r="B60" s="980"/>
      <c r="C60" s="1182"/>
      <c r="D60" s="1309"/>
      <c r="E60" s="61" t="s">
        <v>126</v>
      </c>
      <c r="F60" s="1005" t="s">
        <v>28</v>
      </c>
      <c r="G60" s="518">
        <v>413.7</v>
      </c>
      <c r="H60" s="160">
        <v>474.1</v>
      </c>
      <c r="I60" s="737">
        <v>479.1</v>
      </c>
      <c r="J60" s="1286" t="s">
        <v>141</v>
      </c>
      <c r="K60" s="93">
        <v>2931</v>
      </c>
      <c r="L60" s="179">
        <v>2964</v>
      </c>
      <c r="M60" s="180">
        <v>3084</v>
      </c>
    </row>
    <row r="61" spans="1:15" ht="15.75" customHeight="1" x14ac:dyDescent="0.2">
      <c r="A61" s="196"/>
      <c r="B61" s="980"/>
      <c r="C61" s="1182"/>
      <c r="D61" s="935"/>
      <c r="E61" s="61"/>
      <c r="F61" s="1006" t="s">
        <v>55</v>
      </c>
      <c r="G61" s="569">
        <v>30.7</v>
      </c>
      <c r="H61" s="983"/>
      <c r="I61" s="747"/>
      <c r="J61" s="1310"/>
      <c r="K61" s="401"/>
      <c r="L61" s="921"/>
      <c r="M61" s="399"/>
      <c r="O61" s="164"/>
    </row>
    <row r="62" spans="1:15" ht="15" customHeight="1" x14ac:dyDescent="0.2">
      <c r="A62" s="196"/>
      <c r="B62" s="980"/>
      <c r="C62" s="1182"/>
      <c r="D62" s="935"/>
      <c r="E62" s="189"/>
      <c r="F62" s="1005" t="s">
        <v>104</v>
      </c>
      <c r="G62" s="774">
        <v>57.4</v>
      </c>
      <c r="H62" s="736"/>
      <c r="I62" s="748"/>
      <c r="J62" s="159"/>
      <c r="K62" s="241"/>
      <c r="L62" s="114"/>
      <c r="M62" s="400"/>
    </row>
    <row r="63" spans="1:15" ht="15.75" customHeight="1" x14ac:dyDescent="0.2">
      <c r="A63" s="196"/>
      <c r="B63" s="980"/>
      <c r="C63" s="1182"/>
      <c r="D63" s="1135" t="s">
        <v>29</v>
      </c>
      <c r="E63" s="61" t="s">
        <v>125</v>
      </c>
      <c r="F63" s="947" t="s">
        <v>108</v>
      </c>
      <c r="G63" s="938">
        <f>996.7-25</f>
        <v>971.7</v>
      </c>
      <c r="H63" s="939">
        <v>996.7</v>
      </c>
      <c r="I63" s="937">
        <v>996.7</v>
      </c>
      <c r="J63" s="1082" t="s">
        <v>251</v>
      </c>
      <c r="K63" s="211">
        <v>4</v>
      </c>
      <c r="L63" s="556"/>
      <c r="M63" s="264"/>
    </row>
    <row r="64" spans="1:15" ht="27.75" customHeight="1" x14ac:dyDescent="0.2">
      <c r="A64" s="196"/>
      <c r="B64" s="980"/>
      <c r="C64" s="1182"/>
      <c r="D64" s="1177"/>
      <c r="E64" s="192"/>
      <c r="F64" s="1009"/>
      <c r="G64" s="229"/>
      <c r="H64" s="939"/>
      <c r="I64" s="239"/>
      <c r="J64" s="1082" t="s">
        <v>221</v>
      </c>
      <c r="K64" s="211">
        <v>1</v>
      </c>
      <c r="L64" s="556"/>
      <c r="M64" s="264"/>
    </row>
    <row r="65" spans="1:16" ht="26.25" customHeight="1" x14ac:dyDescent="0.2">
      <c r="A65" s="196"/>
      <c r="B65" s="980"/>
      <c r="C65" s="1182"/>
      <c r="D65" s="1177"/>
      <c r="E65" s="192"/>
      <c r="F65" s="238" t="s">
        <v>108</v>
      </c>
      <c r="G65" s="938">
        <v>9.5</v>
      </c>
      <c r="H65" s="939"/>
      <c r="I65" s="937"/>
      <c r="J65" s="923" t="s">
        <v>222</v>
      </c>
      <c r="K65" s="211">
        <v>1</v>
      </c>
      <c r="L65" s="556"/>
      <c r="M65" s="264"/>
    </row>
    <row r="66" spans="1:16" ht="39.75" customHeight="1" x14ac:dyDescent="0.2">
      <c r="A66" s="196"/>
      <c r="B66" s="980"/>
      <c r="C66" s="1182"/>
      <c r="D66" s="1177"/>
      <c r="E66" s="192"/>
      <c r="F66" s="947" t="s">
        <v>108</v>
      </c>
      <c r="G66" s="938">
        <v>2.6</v>
      </c>
      <c r="H66" s="939"/>
      <c r="I66" s="937"/>
      <c r="J66" s="923" t="s">
        <v>254</v>
      </c>
      <c r="K66" s="211">
        <v>1</v>
      </c>
      <c r="L66" s="556"/>
      <c r="M66" s="264"/>
    </row>
    <row r="67" spans="1:16" ht="26.25" customHeight="1" x14ac:dyDescent="0.2">
      <c r="A67" s="196"/>
      <c r="B67" s="980"/>
      <c r="C67" s="1182"/>
      <c r="D67" s="925"/>
      <c r="E67" s="192"/>
      <c r="F67" s="947" t="s">
        <v>108</v>
      </c>
      <c r="G67" s="938"/>
      <c r="H67" s="939">
        <v>70</v>
      </c>
      <c r="I67" s="239"/>
      <c r="J67" s="923" t="s">
        <v>255</v>
      </c>
      <c r="K67" s="211"/>
      <c r="L67" s="556">
        <v>1</v>
      </c>
      <c r="M67" s="264"/>
    </row>
    <row r="68" spans="1:16" ht="40.5" customHeight="1" x14ac:dyDescent="0.2">
      <c r="A68" s="196"/>
      <c r="B68" s="525"/>
      <c r="C68" s="1182"/>
      <c r="D68" s="1313" t="s">
        <v>206</v>
      </c>
      <c r="E68" s="1453" t="s">
        <v>125</v>
      </c>
      <c r="F68" s="1456" t="s">
        <v>108</v>
      </c>
      <c r="G68" s="1442">
        <v>67</v>
      </c>
      <c r="H68" s="1450"/>
      <c r="I68" s="1451"/>
      <c r="J68" s="519" t="s">
        <v>207</v>
      </c>
      <c r="K68" s="521">
        <v>100</v>
      </c>
      <c r="L68" s="522"/>
      <c r="M68" s="523"/>
    </row>
    <row r="69" spans="1:16" ht="39" customHeight="1" x14ac:dyDescent="0.2">
      <c r="A69" s="196"/>
      <c r="B69" s="525"/>
      <c r="C69" s="1182"/>
      <c r="D69" s="1314"/>
      <c r="E69" s="1454"/>
      <c r="F69" s="1456"/>
      <c r="G69" s="1442"/>
      <c r="H69" s="1450"/>
      <c r="I69" s="1451"/>
      <c r="J69" s="519" t="s">
        <v>208</v>
      </c>
      <c r="K69" s="521">
        <v>1</v>
      </c>
      <c r="L69" s="522"/>
      <c r="M69" s="524"/>
    </row>
    <row r="70" spans="1:16" ht="25.5" customHeight="1" x14ac:dyDescent="0.2">
      <c r="A70" s="196"/>
      <c r="B70" s="525"/>
      <c r="C70" s="1182"/>
      <c r="D70" s="1314"/>
      <c r="E70" s="1454"/>
      <c r="F70" s="1456"/>
      <c r="G70" s="1442"/>
      <c r="H70" s="1450"/>
      <c r="I70" s="1451"/>
      <c r="J70" s="519" t="s">
        <v>209</v>
      </c>
      <c r="K70" s="521">
        <v>100</v>
      </c>
      <c r="L70" s="522"/>
      <c r="M70" s="523"/>
    </row>
    <row r="71" spans="1:16" ht="16.5" customHeight="1" x14ac:dyDescent="0.2">
      <c r="A71" s="196"/>
      <c r="B71" s="525"/>
      <c r="C71" s="1182"/>
      <c r="D71" s="1314"/>
      <c r="E71" s="1454"/>
      <c r="F71" s="1456"/>
      <c r="G71" s="1442"/>
      <c r="H71" s="1450"/>
      <c r="I71" s="1451"/>
      <c r="J71" s="519" t="s">
        <v>210</v>
      </c>
      <c r="K71" s="521">
        <v>1</v>
      </c>
      <c r="L71" s="522"/>
      <c r="M71" s="523"/>
    </row>
    <row r="72" spans="1:16" ht="41.25" customHeight="1" x14ac:dyDescent="0.2">
      <c r="A72" s="196"/>
      <c r="B72" s="525"/>
      <c r="C72" s="1182"/>
      <c r="D72" s="1315"/>
      <c r="E72" s="1454"/>
      <c r="F72" s="1456"/>
      <c r="G72" s="1442"/>
      <c r="H72" s="1450"/>
      <c r="I72" s="1451"/>
      <c r="J72" s="561" t="s">
        <v>235</v>
      </c>
      <c r="K72" s="623">
        <v>100</v>
      </c>
      <c r="L72" s="522"/>
      <c r="M72" s="523"/>
      <c r="N72" s="190"/>
    </row>
    <row r="73" spans="1:16" ht="27.75" customHeight="1" x14ac:dyDescent="0.2">
      <c r="A73" s="196"/>
      <c r="B73" s="980"/>
      <c r="C73" s="1182"/>
      <c r="D73" s="1135" t="s">
        <v>131</v>
      </c>
      <c r="E73" s="181" t="s">
        <v>125</v>
      </c>
      <c r="F73" s="238" t="s">
        <v>108</v>
      </c>
      <c r="G73" s="938">
        <f>1843.3-15</f>
        <v>1828.3</v>
      </c>
      <c r="H73" s="939">
        <v>1843.3</v>
      </c>
      <c r="I73" s="937">
        <v>1843.3</v>
      </c>
      <c r="J73" s="265" t="s">
        <v>219</v>
      </c>
      <c r="K73" s="211">
        <v>1</v>
      </c>
      <c r="L73" s="556"/>
      <c r="M73" s="264"/>
      <c r="N73" s="950"/>
      <c r="O73" s="200"/>
    </row>
    <row r="74" spans="1:16" ht="26.25" customHeight="1" x14ac:dyDescent="0.2">
      <c r="A74" s="196"/>
      <c r="B74" s="980"/>
      <c r="C74" s="1182"/>
      <c r="D74" s="1136"/>
      <c r="E74" s="192"/>
      <c r="F74" s="238"/>
      <c r="G74" s="1089"/>
      <c r="H74" s="1090"/>
      <c r="I74" s="1012"/>
      <c r="J74" s="265" t="s">
        <v>220</v>
      </c>
      <c r="K74" s="211">
        <v>1</v>
      </c>
      <c r="L74" s="556"/>
      <c r="M74" s="264"/>
      <c r="N74" s="950"/>
      <c r="O74" s="200"/>
    </row>
    <row r="75" spans="1:16" ht="26.25" customHeight="1" x14ac:dyDescent="0.2">
      <c r="A75" s="1112"/>
      <c r="B75" s="1113"/>
      <c r="C75" s="1182"/>
      <c r="D75" s="1313" t="s">
        <v>247</v>
      </c>
      <c r="E75" s="1453" t="s">
        <v>125</v>
      </c>
      <c r="F75" s="234" t="s">
        <v>108</v>
      </c>
      <c r="G75" s="938">
        <f>74.9-25</f>
        <v>49.900000000000006</v>
      </c>
      <c r="H75" s="1017"/>
      <c r="I75" s="1016"/>
      <c r="J75" s="527" t="s">
        <v>212</v>
      </c>
      <c r="K75" s="623">
        <v>100</v>
      </c>
      <c r="L75" s="522"/>
      <c r="M75" s="523"/>
      <c r="N75" s="589"/>
      <c r="O75" s="589"/>
      <c r="P75" s="190"/>
    </row>
    <row r="76" spans="1:16" ht="16.5" customHeight="1" x14ac:dyDescent="0.2">
      <c r="A76" s="1112"/>
      <c r="B76" s="1113"/>
      <c r="C76" s="1182"/>
      <c r="D76" s="1315"/>
      <c r="E76" s="1454"/>
      <c r="F76" s="234"/>
      <c r="G76" s="1018"/>
      <c r="H76" s="1017"/>
      <c r="I76" s="1016"/>
      <c r="J76" s="974" t="s">
        <v>213</v>
      </c>
      <c r="K76" s="623">
        <v>1</v>
      </c>
      <c r="L76" s="522"/>
      <c r="M76" s="931"/>
      <c r="N76" s="1197"/>
      <c r="O76" s="1197"/>
      <c r="P76" s="1197"/>
    </row>
    <row r="77" spans="1:16" ht="28.5" customHeight="1" x14ac:dyDescent="0.2">
      <c r="A77" s="1112"/>
      <c r="B77" s="1113"/>
      <c r="C77" s="1182"/>
      <c r="D77" s="1325" t="s">
        <v>224</v>
      </c>
      <c r="E77" s="1453" t="s">
        <v>128</v>
      </c>
      <c r="F77" s="1456" t="s">
        <v>108</v>
      </c>
      <c r="G77" s="1457">
        <f>74.8-44.8</f>
        <v>30</v>
      </c>
      <c r="H77" s="1443">
        <f>74.8-44.8</f>
        <v>30</v>
      </c>
      <c r="I77" s="1458">
        <f>75.8-44.8</f>
        <v>31</v>
      </c>
      <c r="J77" s="529" t="s">
        <v>214</v>
      </c>
      <c r="K77" s="436">
        <v>1</v>
      </c>
      <c r="L77" s="556">
        <v>1</v>
      </c>
      <c r="M77" s="264">
        <v>1</v>
      </c>
      <c r="N77" s="1109"/>
      <c r="O77" s="1109"/>
      <c r="P77" s="1109"/>
    </row>
    <row r="78" spans="1:16" ht="28.5" customHeight="1" x14ac:dyDescent="0.2">
      <c r="A78" s="1112"/>
      <c r="B78" s="1113"/>
      <c r="C78" s="1182"/>
      <c r="D78" s="1326"/>
      <c r="E78" s="1455"/>
      <c r="F78" s="1456"/>
      <c r="G78" s="1457"/>
      <c r="H78" s="1443"/>
      <c r="I78" s="1458"/>
      <c r="J78" s="529" t="s">
        <v>238</v>
      </c>
      <c r="K78" s="984">
        <v>500</v>
      </c>
      <c r="L78" s="556">
        <v>700</v>
      </c>
      <c r="M78" s="264">
        <v>800</v>
      </c>
      <c r="N78" s="1109"/>
      <c r="O78" s="1109"/>
      <c r="P78" s="1109"/>
    </row>
    <row r="79" spans="1:16" ht="16.5" customHeight="1" x14ac:dyDescent="0.2">
      <c r="A79" s="196"/>
      <c r="B79" s="980"/>
      <c r="C79" s="1182"/>
      <c r="D79" s="1135" t="s">
        <v>30</v>
      </c>
      <c r="E79" s="223" t="s">
        <v>125</v>
      </c>
      <c r="F79" s="1452" t="s">
        <v>108</v>
      </c>
      <c r="G79" s="236">
        <f>194-16.8</f>
        <v>177.2</v>
      </c>
      <c r="H79" s="233">
        <v>194</v>
      </c>
      <c r="I79" s="1019">
        <v>194</v>
      </c>
      <c r="J79" s="949"/>
      <c r="K79" s="1087"/>
      <c r="L79" s="374"/>
      <c r="M79" s="1083"/>
      <c r="N79" s="950"/>
      <c r="O79" s="589"/>
      <c r="P79" s="190"/>
    </row>
    <row r="80" spans="1:16" ht="15.75" customHeight="1" x14ac:dyDescent="0.2">
      <c r="A80" s="196"/>
      <c r="B80" s="980"/>
      <c r="C80" s="1182"/>
      <c r="D80" s="1177"/>
      <c r="E80" s="192"/>
      <c r="F80" s="1452"/>
      <c r="G80" s="938"/>
      <c r="H80" s="939"/>
      <c r="I80" s="937"/>
      <c r="J80" s="1091"/>
      <c r="K80" s="359"/>
      <c r="L80" s="952"/>
      <c r="M80" s="1081"/>
      <c r="N80" s="950"/>
      <c r="O80" s="589"/>
      <c r="P80" s="190"/>
    </row>
    <row r="81" spans="1:16" ht="9" customHeight="1" x14ac:dyDescent="0.2">
      <c r="A81" s="196"/>
      <c r="B81" s="980"/>
      <c r="C81" s="1182"/>
      <c r="D81" s="1177"/>
      <c r="E81" s="1079"/>
      <c r="F81" s="1452"/>
      <c r="G81" s="938"/>
      <c r="H81" s="939"/>
      <c r="I81" s="937"/>
      <c r="J81" s="949"/>
      <c r="K81" s="948"/>
      <c r="L81" s="1086"/>
      <c r="M81" s="1084"/>
      <c r="N81" s="190"/>
      <c r="O81" s="190"/>
      <c r="P81" s="190"/>
    </row>
    <row r="82" spans="1:16" ht="28.5" customHeight="1" x14ac:dyDescent="0.2">
      <c r="A82" s="196"/>
      <c r="B82" s="980"/>
      <c r="C82" s="1182"/>
      <c r="D82" s="1135" t="s">
        <v>81</v>
      </c>
      <c r="E82" s="61" t="s">
        <v>125</v>
      </c>
      <c r="F82" s="947" t="s">
        <v>108</v>
      </c>
      <c r="G82" s="938">
        <v>1708.6</v>
      </c>
      <c r="H82" s="939">
        <v>1708.6</v>
      </c>
      <c r="I82" s="937">
        <v>1708.6</v>
      </c>
      <c r="J82" s="923" t="s">
        <v>31</v>
      </c>
      <c r="K82" s="985">
        <v>500</v>
      </c>
      <c r="L82" s="951">
        <v>500</v>
      </c>
      <c r="M82" s="498">
        <v>500</v>
      </c>
    </row>
    <row r="83" spans="1:16" ht="27.75" customHeight="1" x14ac:dyDescent="0.2">
      <c r="A83" s="205"/>
      <c r="B83" s="980"/>
      <c r="C83" s="1182"/>
      <c r="D83" s="1177"/>
      <c r="E83" s="192"/>
      <c r="F83" s="238"/>
      <c r="G83" s="1462"/>
      <c r="H83" s="1443"/>
      <c r="I83" s="228"/>
      <c r="J83" s="198" t="s">
        <v>87</v>
      </c>
      <c r="K83" s="211">
        <v>800</v>
      </c>
      <c r="L83" s="195">
        <v>800</v>
      </c>
      <c r="M83" s="72">
        <v>800</v>
      </c>
      <c r="O83" s="190"/>
    </row>
    <row r="84" spans="1:16" ht="16.5" customHeight="1" x14ac:dyDescent="0.2">
      <c r="A84" s="205"/>
      <c r="B84" s="980"/>
      <c r="C84" s="1182"/>
      <c r="D84" s="1136"/>
      <c r="E84" s="192"/>
      <c r="F84" s="238"/>
      <c r="G84" s="1462"/>
      <c r="H84" s="1443"/>
      <c r="I84" s="228"/>
      <c r="J84" s="198" t="s">
        <v>190</v>
      </c>
      <c r="K84" s="211">
        <v>1</v>
      </c>
      <c r="L84" s="195">
        <v>1</v>
      </c>
      <c r="M84" s="72">
        <v>1</v>
      </c>
      <c r="O84" s="190"/>
    </row>
    <row r="85" spans="1:16" ht="66" customHeight="1" x14ac:dyDescent="0.2">
      <c r="A85" s="1112"/>
      <c r="B85" s="1113"/>
      <c r="C85" s="1182"/>
      <c r="D85" s="971" t="s">
        <v>288</v>
      </c>
      <c r="E85" s="642" t="s">
        <v>128</v>
      </c>
      <c r="F85" s="947" t="s">
        <v>108</v>
      </c>
      <c r="G85" s="1021">
        <v>55</v>
      </c>
      <c r="H85" s="235"/>
      <c r="I85" s="1022"/>
      <c r="J85" s="647" t="s">
        <v>144</v>
      </c>
      <c r="K85" s="663">
        <v>1</v>
      </c>
      <c r="L85" s="532"/>
      <c r="M85" s="523"/>
      <c r="N85" s="533"/>
      <c r="O85" s="190"/>
    </row>
    <row r="86" spans="1:16" ht="39" customHeight="1" x14ac:dyDescent="0.2">
      <c r="A86" s="1112"/>
      <c r="B86" s="1113"/>
      <c r="C86" s="1182"/>
      <c r="D86" s="648" t="s">
        <v>242</v>
      </c>
      <c r="E86" s="616" t="s">
        <v>128</v>
      </c>
      <c r="F86" s="947" t="s">
        <v>108</v>
      </c>
      <c r="G86" s="938">
        <f>145-45</f>
        <v>100</v>
      </c>
      <c r="H86" s="939"/>
      <c r="I86" s="957"/>
      <c r="J86" s="565" t="s">
        <v>243</v>
      </c>
      <c r="K86" s="623">
        <v>100</v>
      </c>
      <c r="L86" s="195"/>
      <c r="M86" s="72"/>
      <c r="N86" s="664"/>
      <c r="O86" s="190"/>
    </row>
    <row r="87" spans="1:16" ht="16.5" customHeight="1" x14ac:dyDescent="0.2">
      <c r="A87" s="205"/>
      <c r="B87" s="980"/>
      <c r="C87" s="1182"/>
      <c r="D87" s="1135" t="s">
        <v>132</v>
      </c>
      <c r="E87" s="51" t="s">
        <v>125</v>
      </c>
      <c r="F87" s="947" t="s">
        <v>108</v>
      </c>
      <c r="G87" s="938">
        <f>616.1-42.2-8+0.4</f>
        <v>566.29999999999995</v>
      </c>
      <c r="H87" s="1459">
        <v>616.1</v>
      </c>
      <c r="I87" s="1019">
        <v>616.1</v>
      </c>
      <c r="J87" s="1082" t="s">
        <v>251</v>
      </c>
      <c r="K87" s="1087">
        <v>1</v>
      </c>
      <c r="L87" s="1085"/>
      <c r="M87" s="498"/>
      <c r="N87" s="1194"/>
    </row>
    <row r="88" spans="1:16" ht="16.5" customHeight="1" x14ac:dyDescent="0.2">
      <c r="A88" s="205"/>
      <c r="B88" s="980"/>
      <c r="C88" s="1182"/>
      <c r="D88" s="1177"/>
      <c r="E88" s="191"/>
      <c r="F88" s="1088"/>
      <c r="G88" s="1089"/>
      <c r="H88" s="1459"/>
      <c r="I88" s="228"/>
      <c r="J88" s="1082" t="s">
        <v>168</v>
      </c>
      <c r="K88" s="1087">
        <v>4</v>
      </c>
      <c r="L88" s="1085"/>
      <c r="M88" s="498"/>
      <c r="N88" s="1194"/>
    </row>
    <row r="89" spans="1:16" ht="27" customHeight="1" x14ac:dyDescent="0.2">
      <c r="A89" s="205"/>
      <c r="B89" s="980"/>
      <c r="C89" s="1182"/>
      <c r="D89" s="1177"/>
      <c r="E89" s="1460"/>
      <c r="F89" s="1013" t="s">
        <v>108</v>
      </c>
      <c r="G89" s="237">
        <v>3.2</v>
      </c>
      <c r="H89" s="939"/>
      <c r="I89" s="957"/>
      <c r="J89" s="923" t="s">
        <v>244</v>
      </c>
      <c r="K89" s="985">
        <v>4</v>
      </c>
      <c r="L89" s="951"/>
      <c r="M89" s="498"/>
    </row>
    <row r="90" spans="1:16" ht="29.25" customHeight="1" x14ac:dyDescent="0.2">
      <c r="A90" s="205"/>
      <c r="B90" s="980"/>
      <c r="C90" s="1182"/>
      <c r="D90" s="925"/>
      <c r="E90" s="1461"/>
      <c r="F90" s="232" t="s">
        <v>108</v>
      </c>
      <c r="G90" s="237">
        <v>2.9</v>
      </c>
      <c r="H90" s="939"/>
      <c r="I90" s="957"/>
      <c r="J90" s="923" t="s">
        <v>256</v>
      </c>
      <c r="K90" s="985">
        <v>1</v>
      </c>
      <c r="L90" s="951"/>
      <c r="M90" s="498"/>
    </row>
    <row r="91" spans="1:16" ht="15" customHeight="1" x14ac:dyDescent="0.2">
      <c r="A91" s="205"/>
      <c r="B91" s="980"/>
      <c r="C91" s="1182"/>
      <c r="D91" s="1191" t="s">
        <v>94</v>
      </c>
      <c r="E91" s="173" t="s">
        <v>175</v>
      </c>
      <c r="F91" s="1456" t="s">
        <v>108</v>
      </c>
      <c r="G91" s="237">
        <f>38.9-12</f>
        <v>26.9</v>
      </c>
      <c r="H91" s="231">
        <v>40.9</v>
      </c>
      <c r="I91" s="957">
        <v>42.9</v>
      </c>
      <c r="J91" s="923" t="s">
        <v>62</v>
      </c>
      <c r="K91" s="985">
        <v>14</v>
      </c>
      <c r="L91" s="951">
        <v>16</v>
      </c>
      <c r="M91" s="264">
        <v>16</v>
      </c>
    </row>
    <row r="92" spans="1:16" ht="52.5" customHeight="1" x14ac:dyDescent="0.2">
      <c r="A92" s="205"/>
      <c r="B92" s="980"/>
      <c r="C92" s="1182"/>
      <c r="D92" s="1192"/>
      <c r="E92" s="219" t="s">
        <v>125</v>
      </c>
      <c r="F92" s="1456"/>
      <c r="G92" s="237"/>
      <c r="H92" s="231"/>
      <c r="I92" s="957"/>
      <c r="J92" s="923" t="s">
        <v>95</v>
      </c>
      <c r="K92" s="985">
        <v>4</v>
      </c>
      <c r="L92" s="195">
        <v>6</v>
      </c>
      <c r="M92" s="264">
        <v>6</v>
      </c>
    </row>
    <row r="93" spans="1:16" ht="16.149999999999999" customHeight="1" x14ac:dyDescent="0.2">
      <c r="A93" s="101"/>
      <c r="B93" s="980"/>
      <c r="C93" s="1182"/>
      <c r="D93" s="1135" t="s">
        <v>133</v>
      </c>
      <c r="E93" s="309" t="s">
        <v>125</v>
      </c>
      <c r="F93" s="947" t="s">
        <v>108</v>
      </c>
      <c r="G93" s="1442">
        <f>1215.4-20</f>
        <v>1195.4000000000001</v>
      </c>
      <c r="H93" s="1459">
        <v>1215.4000000000001</v>
      </c>
      <c r="I93" s="1463">
        <v>1215.4000000000001</v>
      </c>
      <c r="J93" s="1082" t="s">
        <v>169</v>
      </c>
      <c r="K93" s="1087">
        <v>8</v>
      </c>
      <c r="L93" s="1085">
        <v>5</v>
      </c>
      <c r="M93" s="498">
        <v>5</v>
      </c>
    </row>
    <row r="94" spans="1:16" ht="16.5" customHeight="1" x14ac:dyDescent="0.2">
      <c r="A94" s="101"/>
      <c r="B94" s="980"/>
      <c r="C94" s="1182"/>
      <c r="D94" s="1177"/>
      <c r="E94" s="223" t="s">
        <v>126</v>
      </c>
      <c r="F94" s="1009"/>
      <c r="G94" s="1442"/>
      <c r="H94" s="1459"/>
      <c r="I94" s="1463"/>
      <c r="J94" s="1082" t="s">
        <v>251</v>
      </c>
      <c r="K94" s="1087">
        <v>3</v>
      </c>
      <c r="L94" s="374"/>
      <c r="M94" s="264"/>
    </row>
    <row r="95" spans="1:16" ht="15.75" customHeight="1" x14ac:dyDescent="0.2">
      <c r="A95" s="101"/>
      <c r="B95" s="980"/>
      <c r="C95" s="1182"/>
      <c r="D95" s="1177"/>
      <c r="E95" s="174"/>
      <c r="F95" s="1009"/>
      <c r="G95" s="1442"/>
      <c r="H95" s="1459"/>
      <c r="I95" s="228"/>
      <c r="J95" s="1082" t="s">
        <v>223</v>
      </c>
      <c r="K95" s="1087">
        <v>1</v>
      </c>
      <c r="L95" s="374"/>
      <c r="M95" s="1083"/>
    </row>
    <row r="96" spans="1:16" ht="27" customHeight="1" x14ac:dyDescent="0.2">
      <c r="A96" s="205"/>
      <c r="B96" s="980"/>
      <c r="C96" s="1182"/>
      <c r="D96" s="1136"/>
      <c r="E96" s="223"/>
      <c r="F96" s="1009"/>
      <c r="G96" s="229"/>
      <c r="H96" s="939"/>
      <c r="I96" s="228"/>
      <c r="J96" s="1082" t="s">
        <v>253</v>
      </c>
      <c r="K96" s="1087">
        <v>2</v>
      </c>
      <c r="L96" s="374"/>
      <c r="M96" s="264"/>
    </row>
    <row r="97" spans="1:17" ht="66" customHeight="1" x14ac:dyDescent="0.2">
      <c r="A97" s="205"/>
      <c r="B97" s="980"/>
      <c r="C97" s="1182"/>
      <c r="D97" s="188" t="s">
        <v>32</v>
      </c>
      <c r="E97" s="171" t="s">
        <v>154</v>
      </c>
      <c r="F97" s="1014" t="s">
        <v>108</v>
      </c>
      <c r="G97" s="938">
        <v>100</v>
      </c>
      <c r="H97" s="939">
        <v>70</v>
      </c>
      <c r="I97" s="1023"/>
      <c r="J97" s="198" t="s">
        <v>144</v>
      </c>
      <c r="K97" s="211">
        <v>1</v>
      </c>
      <c r="L97" s="651">
        <v>1</v>
      </c>
      <c r="M97" s="665"/>
      <c r="N97" s="190"/>
      <c r="Q97" s="190"/>
    </row>
    <row r="98" spans="1:17" ht="26.25" customHeight="1" x14ac:dyDescent="0.2">
      <c r="A98" s="101"/>
      <c r="B98" s="980"/>
      <c r="C98" s="1182"/>
      <c r="D98" s="1135" t="s">
        <v>33</v>
      </c>
      <c r="E98" s="223" t="s">
        <v>125</v>
      </c>
      <c r="F98" s="1452" t="s">
        <v>108</v>
      </c>
      <c r="G98" s="954">
        <f>608.4-20+10.5</f>
        <v>598.9</v>
      </c>
      <c r="H98" s="956">
        <v>608.4</v>
      </c>
      <c r="I98" s="957">
        <v>608.4</v>
      </c>
      <c r="J98" s="1082" t="s">
        <v>225</v>
      </c>
      <c r="K98" s="1087">
        <v>100</v>
      </c>
      <c r="L98" s="1085"/>
      <c r="M98" s="498"/>
      <c r="N98" s="589"/>
    </row>
    <row r="99" spans="1:17" ht="27" customHeight="1" x14ac:dyDescent="0.2">
      <c r="A99" s="205"/>
      <c r="B99" s="980"/>
      <c r="C99" s="1182"/>
      <c r="D99" s="1177"/>
      <c r="E99" s="223" t="s">
        <v>126</v>
      </c>
      <c r="F99" s="1452"/>
      <c r="G99" s="954"/>
      <c r="H99" s="956"/>
      <c r="I99" s="957"/>
      <c r="J99" s="1082" t="s">
        <v>239</v>
      </c>
      <c r="K99" s="1087">
        <v>3</v>
      </c>
      <c r="L99" s="1085"/>
      <c r="M99" s="498"/>
      <c r="N99" s="589"/>
    </row>
    <row r="100" spans="1:17" ht="26.25" customHeight="1" x14ac:dyDescent="0.2">
      <c r="A100" s="205"/>
      <c r="B100" s="980"/>
      <c r="C100" s="1182"/>
      <c r="D100" s="1136"/>
      <c r="E100" s="223"/>
      <c r="F100" s="232" t="s">
        <v>108</v>
      </c>
      <c r="G100" s="227">
        <v>9.1999999999999993</v>
      </c>
      <c r="H100" s="956"/>
      <c r="I100" s="957"/>
      <c r="J100" s="923" t="s">
        <v>240</v>
      </c>
      <c r="K100" s="985">
        <v>1</v>
      </c>
      <c r="L100" s="951"/>
      <c r="M100" s="498"/>
      <c r="N100" s="589"/>
    </row>
    <row r="101" spans="1:17" ht="27" customHeight="1" x14ac:dyDescent="0.2">
      <c r="A101" s="205"/>
      <c r="B101" s="980"/>
      <c r="C101" s="1182"/>
      <c r="D101" s="1135" t="s">
        <v>70</v>
      </c>
      <c r="E101" s="309" t="s">
        <v>125</v>
      </c>
      <c r="F101" s="947" t="s">
        <v>108</v>
      </c>
      <c r="G101" s="954">
        <v>70.2</v>
      </c>
      <c r="H101" s="956">
        <v>70.2</v>
      </c>
      <c r="I101" s="957">
        <v>70.2</v>
      </c>
      <c r="J101" s="266" t="s">
        <v>109</v>
      </c>
      <c r="K101" s="211">
        <v>10</v>
      </c>
      <c r="L101" s="195">
        <v>10</v>
      </c>
      <c r="M101" s="72">
        <v>10</v>
      </c>
      <c r="N101" s="589"/>
    </row>
    <row r="102" spans="1:17" ht="15" customHeight="1" x14ac:dyDescent="0.2">
      <c r="A102" s="1112"/>
      <c r="B102" s="1113"/>
      <c r="C102" s="1182"/>
      <c r="D102" s="1136"/>
      <c r="E102" s="192"/>
      <c r="F102" s="1024"/>
      <c r="G102" s="954"/>
      <c r="H102" s="956"/>
      <c r="I102" s="957"/>
      <c r="J102" s="536" t="s">
        <v>161</v>
      </c>
      <c r="K102" s="211">
        <v>11</v>
      </c>
      <c r="L102" s="538">
        <v>11.1</v>
      </c>
      <c r="M102" s="539">
        <v>11.2</v>
      </c>
      <c r="N102" s="589"/>
    </row>
    <row r="103" spans="1:17" ht="19.5" customHeight="1" x14ac:dyDescent="0.2">
      <c r="A103" s="1112"/>
      <c r="B103" s="1113"/>
      <c r="C103" s="1182"/>
      <c r="D103" s="1116" t="s">
        <v>216</v>
      </c>
      <c r="E103" s="1453" t="s">
        <v>128</v>
      </c>
      <c r="F103" s="1015" t="s">
        <v>108</v>
      </c>
      <c r="G103" s="955">
        <f>48.5-18.5</f>
        <v>30</v>
      </c>
      <c r="H103" s="1025">
        <f>48.5-18.5</f>
        <v>30</v>
      </c>
      <c r="I103" s="1020">
        <f>48.5-18.5</f>
        <v>30</v>
      </c>
      <c r="J103" s="1299" t="s">
        <v>161</v>
      </c>
      <c r="K103" s="1147">
        <v>31</v>
      </c>
      <c r="L103" s="1143">
        <v>31</v>
      </c>
      <c r="M103" s="1125">
        <v>31</v>
      </c>
      <c r="N103" s="1189"/>
      <c r="O103" s="1190"/>
      <c r="P103" s="1190"/>
    </row>
    <row r="104" spans="1:17" ht="14.25" customHeight="1" thickBot="1" x14ac:dyDescent="0.25">
      <c r="A104" s="96"/>
      <c r="B104" s="10"/>
      <c r="C104" s="1181"/>
      <c r="D104" s="1298"/>
      <c r="E104" s="1464"/>
      <c r="F104" s="34" t="s">
        <v>14</v>
      </c>
      <c r="G104" s="451">
        <f>SUM(G59:G62)</f>
        <v>8169.2999999999993</v>
      </c>
      <c r="H104" s="138">
        <f>SUM(H59:H62)</f>
        <v>7967.7000000000007</v>
      </c>
      <c r="I104" s="377">
        <f>SUM(I59:I62)</f>
        <v>7835.7000000000007</v>
      </c>
      <c r="J104" s="1300"/>
      <c r="K104" s="1148"/>
      <c r="L104" s="1149"/>
      <c r="M104" s="1150"/>
    </row>
    <row r="105" spans="1:17" ht="15" customHeight="1" x14ac:dyDescent="0.2">
      <c r="A105" s="95" t="s">
        <v>9</v>
      </c>
      <c r="B105" s="20" t="s">
        <v>15</v>
      </c>
      <c r="C105" s="21" t="s">
        <v>15</v>
      </c>
      <c r="D105" s="920" t="s">
        <v>34</v>
      </c>
      <c r="E105" s="22"/>
      <c r="F105" s="425" t="s">
        <v>13</v>
      </c>
      <c r="G105" s="764">
        <v>102</v>
      </c>
      <c r="H105" s="965">
        <v>97.8</v>
      </c>
      <c r="I105" s="763">
        <v>20</v>
      </c>
      <c r="J105" s="932"/>
      <c r="K105" s="435"/>
      <c r="L105" s="945"/>
      <c r="M105" s="430"/>
      <c r="O105" s="164"/>
    </row>
    <row r="106" spans="1:17" ht="14.25" customHeight="1" x14ac:dyDescent="0.2">
      <c r="A106" s="196"/>
      <c r="B106" s="637"/>
      <c r="C106" s="109"/>
      <c r="D106" s="996"/>
      <c r="E106" s="191"/>
      <c r="F106" s="193" t="s">
        <v>36</v>
      </c>
      <c r="G106" s="150">
        <v>77</v>
      </c>
      <c r="H106" s="151"/>
      <c r="I106" s="763"/>
      <c r="J106" s="949"/>
      <c r="K106" s="1027"/>
      <c r="L106" s="989"/>
      <c r="M106" s="1028"/>
    </row>
    <row r="107" spans="1:17" ht="13.5" customHeight="1" x14ac:dyDescent="0.2">
      <c r="A107" s="196"/>
      <c r="B107" s="637"/>
      <c r="C107" s="109"/>
      <c r="D107" s="996"/>
      <c r="E107" s="191"/>
      <c r="F107" s="1026" t="s">
        <v>38</v>
      </c>
      <c r="G107" s="1000">
        <v>3</v>
      </c>
      <c r="H107" s="999"/>
      <c r="I107" s="458"/>
      <c r="J107" s="949"/>
      <c r="K107" s="1027"/>
      <c r="L107" s="989"/>
      <c r="M107" s="1028"/>
    </row>
    <row r="108" spans="1:17" ht="15" customHeight="1" x14ac:dyDescent="0.2">
      <c r="A108" s="1112"/>
      <c r="B108" s="1113"/>
      <c r="C108" s="23"/>
      <c r="D108" s="1135" t="s">
        <v>289</v>
      </c>
      <c r="E108" s="1106" t="s">
        <v>125</v>
      </c>
      <c r="F108" s="1032" t="s">
        <v>108</v>
      </c>
      <c r="G108" s="990">
        <v>19.3</v>
      </c>
      <c r="H108" s="991">
        <v>20</v>
      </c>
      <c r="I108" s="992">
        <v>20</v>
      </c>
      <c r="J108" s="1137" t="s">
        <v>276</v>
      </c>
      <c r="K108" s="1141">
        <v>1</v>
      </c>
      <c r="L108" s="1143">
        <v>1</v>
      </c>
      <c r="M108" s="1125">
        <v>1</v>
      </c>
      <c r="N108" s="1108"/>
      <c r="O108" s="1109"/>
      <c r="P108" s="1109"/>
    </row>
    <row r="109" spans="1:17" ht="26.25" customHeight="1" x14ac:dyDescent="0.2">
      <c r="A109" s="1112"/>
      <c r="B109" s="1113"/>
      <c r="C109" s="540"/>
      <c r="D109" s="1136"/>
      <c r="E109" s="1107"/>
      <c r="F109" s="1032" t="s">
        <v>271</v>
      </c>
      <c r="G109" s="990">
        <v>3.01</v>
      </c>
      <c r="H109" s="1031"/>
      <c r="I109" s="1022"/>
      <c r="J109" s="1138"/>
      <c r="K109" s="1142"/>
      <c r="L109" s="1144"/>
      <c r="M109" s="1126"/>
      <c r="N109" s="1108"/>
      <c r="O109" s="1109"/>
      <c r="P109" s="1109"/>
    </row>
    <row r="110" spans="1:17" ht="40.5" customHeight="1" x14ac:dyDescent="0.2">
      <c r="A110" s="1112"/>
      <c r="B110" s="1113"/>
      <c r="C110" s="342"/>
      <c r="D110" s="1135" t="s">
        <v>129</v>
      </c>
      <c r="E110" s="566" t="s">
        <v>128</v>
      </c>
      <c r="F110" s="1465" t="s">
        <v>108</v>
      </c>
      <c r="G110" s="1442">
        <v>41.9</v>
      </c>
      <c r="H110" s="994"/>
      <c r="I110" s="995"/>
      <c r="J110" s="73" t="s">
        <v>151</v>
      </c>
      <c r="K110" s="985">
        <v>100</v>
      </c>
      <c r="L110" s="951"/>
      <c r="M110" s="498"/>
      <c r="N110" s="190"/>
    </row>
    <row r="111" spans="1:17" ht="27.75" customHeight="1" x14ac:dyDescent="0.2">
      <c r="A111" s="1112"/>
      <c r="B111" s="1113"/>
      <c r="C111" s="543"/>
      <c r="D111" s="1177"/>
      <c r="E111" s="620"/>
      <c r="F111" s="1465"/>
      <c r="G111" s="1442"/>
      <c r="H111" s="1010"/>
      <c r="I111" s="1011"/>
      <c r="J111" s="629" t="s">
        <v>234</v>
      </c>
      <c r="K111" s="630">
        <v>100</v>
      </c>
      <c r="L111" s="541"/>
      <c r="M111" s="113"/>
      <c r="N111" s="190"/>
    </row>
    <row r="112" spans="1:17" ht="27" customHeight="1" x14ac:dyDescent="0.2">
      <c r="A112" s="1112"/>
      <c r="B112" s="1113"/>
      <c r="C112" s="1114"/>
      <c r="D112" s="1116" t="s">
        <v>231</v>
      </c>
      <c r="E112" s="1120" t="s">
        <v>128</v>
      </c>
      <c r="F112" s="1470" t="s">
        <v>108</v>
      </c>
      <c r="G112" s="1457">
        <v>40.799999999999997</v>
      </c>
      <c r="H112" s="1450"/>
      <c r="I112" s="1451"/>
      <c r="J112" s="567" t="s">
        <v>232</v>
      </c>
      <c r="K112" s="521">
        <v>100</v>
      </c>
      <c r="L112" s="535"/>
      <c r="M112" s="544"/>
      <c r="N112" s="1122"/>
    </row>
    <row r="113" spans="1:15" ht="27" customHeight="1" x14ac:dyDescent="0.2">
      <c r="A113" s="1112"/>
      <c r="B113" s="1113"/>
      <c r="C113" s="1114"/>
      <c r="D113" s="1117"/>
      <c r="E113" s="1121"/>
      <c r="F113" s="1470"/>
      <c r="G113" s="1457"/>
      <c r="H113" s="1450"/>
      <c r="I113" s="1451"/>
      <c r="J113" s="567" t="s">
        <v>233</v>
      </c>
      <c r="K113" s="521">
        <v>100</v>
      </c>
      <c r="L113" s="535"/>
      <c r="M113" s="807"/>
      <c r="N113" s="1122"/>
    </row>
    <row r="114" spans="1:15" ht="16.5" customHeight="1" x14ac:dyDescent="0.2">
      <c r="A114" s="196"/>
      <c r="B114" s="980"/>
      <c r="C114" s="1114"/>
      <c r="D114" s="1135" t="s">
        <v>63</v>
      </c>
      <c r="E114" s="972" t="s">
        <v>125</v>
      </c>
      <c r="F114" s="1034" t="s">
        <v>272</v>
      </c>
      <c r="G114" s="1036">
        <v>77</v>
      </c>
      <c r="H114" s="1010"/>
      <c r="I114" s="1011"/>
      <c r="J114" s="1302" t="s">
        <v>260</v>
      </c>
      <c r="K114" s="663">
        <v>50</v>
      </c>
      <c r="L114" s="541">
        <v>100</v>
      </c>
      <c r="M114" s="862"/>
      <c r="N114" s="806"/>
    </row>
    <row r="115" spans="1:15" ht="15" customHeight="1" x14ac:dyDescent="0.2">
      <c r="A115" s="196"/>
      <c r="B115" s="980"/>
      <c r="C115" s="1114"/>
      <c r="D115" s="1177"/>
      <c r="E115" s="858"/>
      <c r="F115" s="1033" t="s">
        <v>108</v>
      </c>
      <c r="G115" s="1035"/>
      <c r="H115" s="1030">
        <v>77.8</v>
      </c>
      <c r="I115" s="1029"/>
      <c r="J115" s="1469"/>
      <c r="K115" s="803"/>
      <c r="L115" s="1037"/>
      <c r="M115" s="805"/>
      <c r="N115" s="806"/>
    </row>
    <row r="116" spans="1:15" ht="16.899999999999999" customHeight="1" thickBot="1" x14ac:dyDescent="0.25">
      <c r="A116" s="196"/>
      <c r="B116" s="980"/>
      <c r="C116" s="1115"/>
      <c r="D116" s="1235"/>
      <c r="E116" s="62"/>
      <c r="F116" s="34" t="s">
        <v>14</v>
      </c>
      <c r="G116" s="451">
        <f>SUM(G105:G107)</f>
        <v>182</v>
      </c>
      <c r="H116" s="138">
        <f>SUM(H105:H107)</f>
        <v>97.8</v>
      </c>
      <c r="I116" s="377">
        <f>SUM(I105:I107)</f>
        <v>20</v>
      </c>
      <c r="J116" s="799"/>
      <c r="K116" s="800"/>
      <c r="L116" s="801"/>
      <c r="M116" s="802"/>
    </row>
    <row r="117" spans="1:15" ht="14.65" customHeight="1" x14ac:dyDescent="0.2">
      <c r="A117" s="95" t="s">
        <v>9</v>
      </c>
      <c r="B117" s="20" t="s">
        <v>15</v>
      </c>
      <c r="C117" s="21" t="s">
        <v>17</v>
      </c>
      <c r="D117" s="246" t="s">
        <v>273</v>
      </c>
      <c r="E117" s="60" t="s">
        <v>125</v>
      </c>
      <c r="F117" s="175" t="s">
        <v>13</v>
      </c>
      <c r="G117" s="867">
        <f>867-67</f>
        <v>800</v>
      </c>
      <c r="H117" s="176">
        <v>960</v>
      </c>
      <c r="I117" s="763">
        <v>960</v>
      </c>
      <c r="J117" s="182" t="s">
        <v>259</v>
      </c>
      <c r="K117" s="437">
        <v>7</v>
      </c>
      <c r="L117" s="440">
        <v>7</v>
      </c>
      <c r="M117" s="431">
        <v>7</v>
      </c>
    </row>
    <row r="118" spans="1:15" ht="27" customHeight="1" x14ac:dyDescent="0.2">
      <c r="A118" s="196"/>
      <c r="B118" s="637"/>
      <c r="C118" s="109"/>
      <c r="D118" s="202"/>
      <c r="E118" s="61"/>
      <c r="F118" s="1002" t="s">
        <v>36</v>
      </c>
      <c r="G118" s="144">
        <v>90.7</v>
      </c>
      <c r="H118" s="998"/>
      <c r="I118" s="1001"/>
      <c r="J118" s="119" t="s">
        <v>241</v>
      </c>
      <c r="K118" s="948">
        <v>7</v>
      </c>
      <c r="L118" s="941">
        <v>7</v>
      </c>
      <c r="M118" s="402">
        <v>7</v>
      </c>
    </row>
    <row r="119" spans="1:15" ht="40.5" customHeight="1" x14ac:dyDescent="0.2">
      <c r="A119" s="196"/>
      <c r="B119" s="980"/>
      <c r="C119" s="109"/>
      <c r="D119" s="202"/>
      <c r="E119" s="206"/>
      <c r="F119" s="242"/>
      <c r="G119" s="244"/>
      <c r="H119" s="998"/>
      <c r="I119" s="149"/>
      <c r="J119" s="182" t="s">
        <v>293</v>
      </c>
      <c r="K119" s="211">
        <v>7</v>
      </c>
      <c r="L119" s="195">
        <v>7</v>
      </c>
      <c r="M119" s="72">
        <v>7</v>
      </c>
    </row>
    <row r="120" spans="1:15" ht="29.25" customHeight="1" x14ac:dyDescent="0.2">
      <c r="A120" s="196"/>
      <c r="B120" s="980"/>
      <c r="C120" s="109"/>
      <c r="D120" s="202"/>
      <c r="E120" s="206"/>
      <c r="F120" s="49"/>
      <c r="G120" s="363"/>
      <c r="H120" s="755"/>
      <c r="I120" s="756"/>
      <c r="J120" s="1286" t="s">
        <v>160</v>
      </c>
      <c r="K120" s="359">
        <v>7</v>
      </c>
      <c r="L120" s="952">
        <v>7</v>
      </c>
      <c r="M120" s="396">
        <v>7</v>
      </c>
    </row>
    <row r="121" spans="1:15" ht="14.65" customHeight="1" thickBot="1" x14ac:dyDescent="0.25">
      <c r="A121" s="196"/>
      <c r="B121" s="980"/>
      <c r="C121" s="162"/>
      <c r="D121" s="36"/>
      <c r="E121" s="62"/>
      <c r="F121" s="34" t="s">
        <v>14</v>
      </c>
      <c r="G121" s="451">
        <f>SUM(G117:G120)</f>
        <v>890.7</v>
      </c>
      <c r="H121" s="138">
        <f t="shared" ref="H121:I121" si="2">SUM(H117:H120)</f>
        <v>960</v>
      </c>
      <c r="I121" s="377">
        <f t="shared" si="2"/>
        <v>960</v>
      </c>
      <c r="J121" s="1287"/>
      <c r="K121" s="398"/>
      <c r="L121" s="936"/>
      <c r="M121" s="394"/>
    </row>
    <row r="122" spans="1:15" ht="15" customHeight="1" x14ac:dyDescent="0.2">
      <c r="A122" s="95" t="s">
        <v>9</v>
      </c>
      <c r="B122" s="11" t="s">
        <v>15</v>
      </c>
      <c r="C122" s="21" t="s">
        <v>18</v>
      </c>
      <c r="D122" s="1467" t="s">
        <v>37</v>
      </c>
      <c r="E122" s="50"/>
      <c r="F122" s="175" t="s">
        <v>13</v>
      </c>
      <c r="G122" s="773">
        <v>195.9</v>
      </c>
      <c r="H122" s="225">
        <v>1109.5</v>
      </c>
      <c r="I122" s="177">
        <v>1898.4</v>
      </c>
      <c r="J122" s="267"/>
      <c r="K122" s="438"/>
      <c r="L122" s="115"/>
      <c r="M122" s="111"/>
    </row>
    <row r="123" spans="1:15" ht="15.75" customHeight="1" x14ac:dyDescent="0.2">
      <c r="A123" s="196"/>
      <c r="B123" s="997"/>
      <c r="C123" s="19"/>
      <c r="D123" s="1471"/>
      <c r="E123" s="51"/>
      <c r="F123" s="557" t="s">
        <v>36</v>
      </c>
      <c r="G123" s="150">
        <v>22</v>
      </c>
      <c r="H123" s="151"/>
      <c r="I123" s="154"/>
      <c r="J123" s="1038"/>
      <c r="K123" s="1039"/>
      <c r="L123" s="1040"/>
      <c r="M123" s="1041"/>
      <c r="O123" s="164"/>
    </row>
    <row r="124" spans="1:15" ht="15.75" customHeight="1" x14ac:dyDescent="0.2">
      <c r="A124" s="196"/>
      <c r="B124" s="997"/>
      <c r="C124" s="19"/>
      <c r="D124" s="1468"/>
      <c r="E124" s="51"/>
      <c r="F124" s="49" t="s">
        <v>72</v>
      </c>
      <c r="G124" s="1000">
        <v>112.9</v>
      </c>
      <c r="H124" s="999"/>
      <c r="I124" s="149"/>
      <c r="J124" s="1038"/>
      <c r="K124" s="1039"/>
      <c r="L124" s="1040"/>
      <c r="M124" s="1041"/>
    </row>
    <row r="125" spans="1:15" ht="15" customHeight="1" x14ac:dyDescent="0.2">
      <c r="A125" s="102"/>
      <c r="B125" s="980"/>
      <c r="C125" s="42"/>
      <c r="D125" s="1135" t="s">
        <v>41</v>
      </c>
      <c r="E125" s="309" t="s">
        <v>80</v>
      </c>
      <c r="F125" s="947" t="s">
        <v>108</v>
      </c>
      <c r="G125" s="229">
        <v>43.7</v>
      </c>
      <c r="H125" s="994"/>
      <c r="I125" s="995"/>
      <c r="J125" s="923" t="s">
        <v>42</v>
      </c>
      <c r="K125" s="985">
        <v>100</v>
      </c>
      <c r="L125" s="951"/>
      <c r="M125" s="498"/>
    </row>
    <row r="126" spans="1:15" ht="15.75" customHeight="1" x14ac:dyDescent="0.2">
      <c r="A126" s="102"/>
      <c r="B126" s="980"/>
      <c r="C126" s="42"/>
      <c r="D126" s="1177"/>
      <c r="E126" s="223" t="s">
        <v>66</v>
      </c>
      <c r="F126" s="947" t="s">
        <v>272</v>
      </c>
      <c r="G126" s="993">
        <v>22</v>
      </c>
      <c r="H126" s="994"/>
      <c r="I126" s="995"/>
      <c r="J126" s="949"/>
      <c r="K126" s="359"/>
      <c r="L126" s="952"/>
      <c r="M126" s="396"/>
    </row>
    <row r="127" spans="1:15" ht="36.75" customHeight="1" x14ac:dyDescent="0.2">
      <c r="A127" s="102"/>
      <c r="B127" s="980"/>
      <c r="C127" s="42"/>
      <c r="D127" s="1177"/>
      <c r="E127" s="223"/>
      <c r="F127" s="238" t="s">
        <v>274</v>
      </c>
      <c r="G127" s="993">
        <v>112.9</v>
      </c>
      <c r="H127" s="994"/>
      <c r="I127" s="995"/>
      <c r="J127" s="949"/>
      <c r="K127" s="359"/>
      <c r="L127" s="952"/>
      <c r="M127" s="396"/>
    </row>
    <row r="128" spans="1:15" ht="27.75" customHeight="1" x14ac:dyDescent="0.2">
      <c r="A128" s="196"/>
      <c r="B128" s="980"/>
      <c r="C128" s="19"/>
      <c r="D128" s="1135" t="s">
        <v>106</v>
      </c>
      <c r="E128" s="309" t="s">
        <v>66</v>
      </c>
      <c r="F128" s="947" t="s">
        <v>108</v>
      </c>
      <c r="G128" s="993">
        <v>93.1</v>
      </c>
      <c r="H128" s="994">
        <v>559.5</v>
      </c>
      <c r="I128" s="995">
        <v>918.4</v>
      </c>
      <c r="J128" s="73" t="s">
        <v>39</v>
      </c>
      <c r="K128" s="985">
        <v>1</v>
      </c>
      <c r="L128" s="951"/>
      <c r="M128" s="432"/>
    </row>
    <row r="129" spans="1:15" ht="25.5" customHeight="1" x14ac:dyDescent="0.2">
      <c r="A129" s="196"/>
      <c r="B129" s="980"/>
      <c r="C129" s="19"/>
      <c r="D129" s="1136"/>
      <c r="E129" s="219" t="s">
        <v>126</v>
      </c>
      <c r="F129" s="238"/>
      <c r="G129" s="993"/>
      <c r="H129" s="994"/>
      <c r="I129" s="995"/>
      <c r="J129" s="68" t="s">
        <v>40</v>
      </c>
      <c r="K129" s="211"/>
      <c r="L129" s="195">
        <v>35</v>
      </c>
      <c r="M129" s="72">
        <v>100</v>
      </c>
    </row>
    <row r="130" spans="1:15" ht="17.25" customHeight="1" x14ac:dyDescent="0.2">
      <c r="A130" s="196"/>
      <c r="B130" s="980"/>
      <c r="C130" s="19"/>
      <c r="D130" s="1135" t="s">
        <v>35</v>
      </c>
      <c r="E130" s="181" t="s">
        <v>122</v>
      </c>
      <c r="F130" s="947" t="s">
        <v>108</v>
      </c>
      <c r="G130" s="993">
        <v>59.1</v>
      </c>
      <c r="H130" s="1046"/>
      <c r="I130" s="1047"/>
      <c r="J130" s="73" t="s">
        <v>40</v>
      </c>
      <c r="K130" s="985">
        <v>100</v>
      </c>
      <c r="L130" s="951"/>
      <c r="M130" s="498"/>
    </row>
    <row r="131" spans="1:15" ht="26.25" customHeight="1" x14ac:dyDescent="0.2">
      <c r="A131" s="196"/>
      <c r="B131" s="980"/>
      <c r="C131" s="19"/>
      <c r="D131" s="1136"/>
      <c r="E131" s="189" t="s">
        <v>155</v>
      </c>
      <c r="F131" s="947"/>
      <c r="G131" s="993"/>
      <c r="H131" s="994"/>
      <c r="I131" s="995"/>
      <c r="J131" s="182"/>
      <c r="K131" s="359"/>
      <c r="L131" s="952"/>
      <c r="M131" s="396"/>
    </row>
    <row r="132" spans="1:15" ht="26.25" customHeight="1" x14ac:dyDescent="0.2">
      <c r="A132" s="196"/>
      <c r="B132" s="980"/>
      <c r="C132" s="19"/>
      <c r="D132" s="925" t="s">
        <v>250</v>
      </c>
      <c r="E132" s="309" t="s">
        <v>126</v>
      </c>
      <c r="F132" s="238" t="s">
        <v>108</v>
      </c>
      <c r="G132" s="993"/>
      <c r="H132" s="994">
        <v>500</v>
      </c>
      <c r="I132" s="995"/>
      <c r="J132" s="73" t="s">
        <v>249</v>
      </c>
      <c r="K132" s="831"/>
      <c r="L132" s="951">
        <v>1</v>
      </c>
      <c r="M132" s="826"/>
    </row>
    <row r="133" spans="1:15" ht="27.75" customHeight="1" x14ac:dyDescent="0.2">
      <c r="A133" s="196"/>
      <c r="B133" s="980"/>
      <c r="C133" s="19"/>
      <c r="D133" s="925"/>
      <c r="E133" s="223" t="s">
        <v>128</v>
      </c>
      <c r="F133" s="947" t="s">
        <v>108</v>
      </c>
      <c r="G133" s="993"/>
      <c r="H133" s="994">
        <v>50</v>
      </c>
      <c r="I133" s="995"/>
      <c r="J133" s="838" t="s">
        <v>257</v>
      </c>
      <c r="K133" s="359"/>
      <c r="L133" s="841">
        <v>1</v>
      </c>
      <c r="M133" s="396"/>
    </row>
    <row r="134" spans="1:15" ht="30" customHeight="1" x14ac:dyDescent="0.2">
      <c r="A134" s="196"/>
      <c r="B134" s="980"/>
      <c r="C134" s="19"/>
      <c r="D134" s="925"/>
      <c r="E134" s="223" t="s">
        <v>66</v>
      </c>
      <c r="F134" s="947" t="s">
        <v>108</v>
      </c>
      <c r="G134" s="1048"/>
      <c r="H134" s="1044"/>
      <c r="I134" s="995">
        <v>100</v>
      </c>
      <c r="J134" s="838" t="s">
        <v>39</v>
      </c>
      <c r="K134" s="840"/>
      <c r="L134" s="841"/>
      <c r="M134" s="842"/>
    </row>
    <row r="135" spans="1:15" ht="15" customHeight="1" x14ac:dyDescent="0.2">
      <c r="A135" s="196"/>
      <c r="B135" s="980"/>
      <c r="C135" s="19"/>
      <c r="D135" s="1233" t="s">
        <v>290</v>
      </c>
      <c r="E135" s="181" t="s">
        <v>122</v>
      </c>
      <c r="F135" s="229" t="s">
        <v>108</v>
      </c>
      <c r="G135" s="229"/>
      <c r="H135" s="994"/>
      <c r="I135" s="995">
        <v>20</v>
      </c>
      <c r="J135" s="1474" t="s">
        <v>39</v>
      </c>
      <c r="K135" s="985"/>
      <c r="L135" s="951"/>
      <c r="M135" s="212">
        <v>1</v>
      </c>
      <c r="N135" s="441"/>
    </row>
    <row r="136" spans="1:15" ht="28.5" customHeight="1" x14ac:dyDescent="0.2">
      <c r="A136" s="196"/>
      <c r="B136" s="980"/>
      <c r="C136" s="19"/>
      <c r="D136" s="1234"/>
      <c r="E136" s="189" t="s">
        <v>66</v>
      </c>
      <c r="F136" s="229"/>
      <c r="G136" s="993"/>
      <c r="H136" s="994"/>
      <c r="I136" s="995"/>
      <c r="J136" s="1475"/>
      <c r="K136" s="948"/>
      <c r="L136" s="941"/>
      <c r="M136" s="943"/>
      <c r="N136" s="441"/>
    </row>
    <row r="137" spans="1:15" ht="34.5" customHeight="1" x14ac:dyDescent="0.2">
      <c r="A137" s="196"/>
      <c r="B137" s="980"/>
      <c r="C137" s="19"/>
      <c r="D137" s="1135" t="s">
        <v>127</v>
      </c>
      <c r="E137" s="309" t="s">
        <v>155</v>
      </c>
      <c r="F137" s="1049" t="s">
        <v>108</v>
      </c>
      <c r="G137" s="1042"/>
      <c r="H137" s="1045"/>
      <c r="I137" s="1043">
        <v>860</v>
      </c>
      <c r="J137" s="182" t="s">
        <v>40</v>
      </c>
      <c r="K137" s="359"/>
      <c r="L137" s="952"/>
      <c r="M137" s="973">
        <v>10</v>
      </c>
    </row>
    <row r="138" spans="1:15" ht="15" customHeight="1" thickBot="1" x14ac:dyDescent="0.25">
      <c r="A138" s="96"/>
      <c r="B138" s="10"/>
      <c r="C138" s="484"/>
      <c r="D138" s="1235"/>
      <c r="E138" s="1227" t="s">
        <v>174</v>
      </c>
      <c r="F138" s="1466"/>
      <c r="G138" s="788">
        <f>SUM(G122:G124)</f>
        <v>330.8</v>
      </c>
      <c r="H138" s="789">
        <f>SUM(H122:H124)</f>
        <v>1109.5</v>
      </c>
      <c r="I138" s="790">
        <f>SUM(I122:I124)</f>
        <v>1898.4</v>
      </c>
      <c r="J138" s="424"/>
      <c r="K138" s="986"/>
      <c r="L138" s="953"/>
      <c r="M138" s="981"/>
      <c r="O138" s="190"/>
    </row>
    <row r="139" spans="1:15" ht="16.5" customHeight="1" thickBot="1" x14ac:dyDescent="0.25">
      <c r="A139" s="96" t="s">
        <v>9</v>
      </c>
      <c r="B139" s="10" t="s">
        <v>15</v>
      </c>
      <c r="C139" s="1230" t="s">
        <v>24</v>
      </c>
      <c r="D139" s="1231"/>
      <c r="E139" s="1231"/>
      <c r="F139" s="1232"/>
      <c r="G139" s="481">
        <f>G121+G116+G104+G138</f>
        <v>9572.7999999999993</v>
      </c>
      <c r="H139" s="482">
        <f>H121+H116+H104+H138</f>
        <v>10135</v>
      </c>
      <c r="I139" s="483">
        <f>I121+I116+I104+I138</f>
        <v>10714.1</v>
      </c>
      <c r="J139" s="457"/>
      <c r="K139" s="442"/>
      <c r="L139" s="442"/>
      <c r="M139" s="254"/>
    </row>
    <row r="140" spans="1:15" ht="15.75" customHeight="1" thickBot="1" x14ac:dyDescent="0.25">
      <c r="A140" s="100" t="s">
        <v>9</v>
      </c>
      <c r="B140" s="40" t="s">
        <v>17</v>
      </c>
      <c r="C140" s="1238" t="s">
        <v>45</v>
      </c>
      <c r="D140" s="1239"/>
      <c r="E140" s="1239"/>
      <c r="F140" s="1239"/>
      <c r="G140" s="1239"/>
      <c r="H140" s="1239"/>
      <c r="I140" s="1239"/>
      <c r="J140" s="1239"/>
      <c r="K140" s="445"/>
      <c r="L140" s="423"/>
      <c r="M140" s="423"/>
      <c r="N140" s="441"/>
    </row>
    <row r="141" spans="1:15" ht="15.75" customHeight="1" x14ac:dyDescent="0.2">
      <c r="A141" s="95" t="s">
        <v>9</v>
      </c>
      <c r="B141" s="11" t="s">
        <v>17</v>
      </c>
      <c r="C141" s="1180" t="s">
        <v>9</v>
      </c>
      <c r="D141" s="1467" t="s">
        <v>277</v>
      </c>
      <c r="E141" s="1056"/>
      <c r="F141" s="1057" t="s">
        <v>13</v>
      </c>
      <c r="G141" s="1058">
        <v>139.6</v>
      </c>
      <c r="H141" s="1059">
        <v>127.6</v>
      </c>
      <c r="I141" s="1055">
        <v>127.6</v>
      </c>
      <c r="J141" s="37"/>
      <c r="K141" s="417"/>
      <c r="L141" s="123"/>
      <c r="M141" s="411"/>
    </row>
    <row r="142" spans="1:15" ht="25.5" customHeight="1" x14ac:dyDescent="0.2">
      <c r="A142" s="196"/>
      <c r="B142" s="997"/>
      <c r="C142" s="1182"/>
      <c r="D142" s="1468"/>
      <c r="E142" s="1080"/>
      <c r="F142" s="1070" t="s">
        <v>36</v>
      </c>
      <c r="G142" s="1060">
        <v>25</v>
      </c>
      <c r="H142" s="1072"/>
      <c r="I142" s="1050"/>
      <c r="J142" s="1051"/>
      <c r="K142" s="1052"/>
      <c r="L142" s="1053"/>
      <c r="M142" s="1054"/>
    </row>
    <row r="143" spans="1:15" ht="40.5" customHeight="1" x14ac:dyDescent="0.2">
      <c r="A143" s="196"/>
      <c r="B143" s="980"/>
      <c r="C143" s="1182"/>
      <c r="D143" s="1129" t="s">
        <v>79</v>
      </c>
      <c r="E143" s="223" t="s">
        <v>125</v>
      </c>
      <c r="F143" s="1472" t="s">
        <v>108</v>
      </c>
      <c r="G143" s="1071">
        <v>107.6</v>
      </c>
      <c r="H143" s="1067">
        <v>107.6</v>
      </c>
      <c r="I143" s="1068">
        <v>107.6</v>
      </c>
      <c r="J143" s="76" t="s">
        <v>162</v>
      </c>
      <c r="K143" s="418">
        <v>1</v>
      </c>
      <c r="L143" s="124">
        <v>1</v>
      </c>
      <c r="M143" s="412">
        <v>1</v>
      </c>
    </row>
    <row r="144" spans="1:15" ht="39" customHeight="1" x14ac:dyDescent="0.2">
      <c r="A144" s="196"/>
      <c r="B144" s="980"/>
      <c r="C144" s="1182"/>
      <c r="D144" s="1130"/>
      <c r="E144" s="273"/>
      <c r="F144" s="1472"/>
      <c r="G144" s="1061"/>
      <c r="H144" s="1062"/>
      <c r="I144" s="1063"/>
      <c r="J144" s="77" t="s">
        <v>173</v>
      </c>
      <c r="K144" s="486">
        <v>34.200000000000003</v>
      </c>
      <c r="L144" s="125">
        <v>35</v>
      </c>
      <c r="M144" s="413">
        <v>36</v>
      </c>
      <c r="O144" s="164"/>
    </row>
    <row r="145" spans="1:15" ht="27" customHeight="1" x14ac:dyDescent="0.2">
      <c r="A145" s="196"/>
      <c r="B145" s="980"/>
      <c r="C145" s="1182"/>
      <c r="D145" s="1130"/>
      <c r="E145" s="273"/>
      <c r="F145" s="1472"/>
      <c r="G145" s="1064"/>
      <c r="H145" s="1062"/>
      <c r="I145" s="1065"/>
      <c r="J145" s="77" t="s">
        <v>291</v>
      </c>
      <c r="K145" s="419">
        <v>7700</v>
      </c>
      <c r="L145" s="125">
        <v>8000</v>
      </c>
      <c r="M145" s="413">
        <v>8500</v>
      </c>
    </row>
    <row r="146" spans="1:15" ht="27" customHeight="1" x14ac:dyDescent="0.2">
      <c r="A146" s="196"/>
      <c r="B146" s="980"/>
      <c r="C146" s="1182"/>
      <c r="D146" s="1131"/>
      <c r="E146" s="304"/>
      <c r="F146" s="1472"/>
      <c r="G146" s="1073"/>
      <c r="H146" s="1062"/>
      <c r="I146" s="1076"/>
      <c r="J146" s="492" t="s">
        <v>64</v>
      </c>
      <c r="K146" s="420">
        <v>1</v>
      </c>
      <c r="L146" s="126">
        <v>1</v>
      </c>
      <c r="M146" s="414">
        <v>1</v>
      </c>
    </row>
    <row r="147" spans="1:15" ht="54.75" customHeight="1" x14ac:dyDescent="0.2">
      <c r="A147" s="196"/>
      <c r="B147" s="980"/>
      <c r="C147" s="1182"/>
      <c r="D147" s="944" t="s">
        <v>204</v>
      </c>
      <c r="E147" s="300" t="s">
        <v>205</v>
      </c>
      <c r="F147" s="1078" t="s">
        <v>108</v>
      </c>
      <c r="G147" s="1066">
        <v>20</v>
      </c>
      <c r="H147" s="1067">
        <v>20</v>
      </c>
      <c r="I147" s="1068">
        <v>20</v>
      </c>
      <c r="J147" s="488" t="s">
        <v>292</v>
      </c>
      <c r="K147" s="420">
        <v>40</v>
      </c>
      <c r="L147" s="126">
        <v>80</v>
      </c>
      <c r="M147" s="414">
        <v>80</v>
      </c>
      <c r="N147" s="41"/>
    </row>
    <row r="148" spans="1:15" ht="14.25" customHeight="1" x14ac:dyDescent="0.2">
      <c r="A148" s="196"/>
      <c r="B148" s="980"/>
      <c r="C148" s="1182"/>
      <c r="D148" s="1129" t="s">
        <v>182</v>
      </c>
      <c r="E148" s="223" t="s">
        <v>125</v>
      </c>
      <c r="F148" s="1069"/>
      <c r="G148" s="1066"/>
      <c r="H148" s="1067"/>
      <c r="I148" s="1068"/>
      <c r="J148" s="911" t="s">
        <v>145</v>
      </c>
      <c r="K148" s="421">
        <v>1</v>
      </c>
      <c r="L148" s="121"/>
      <c r="M148" s="415"/>
    </row>
    <row r="149" spans="1:15" ht="39" customHeight="1" x14ac:dyDescent="0.2">
      <c r="A149" s="196"/>
      <c r="B149" s="980"/>
      <c r="C149" s="1182"/>
      <c r="D149" s="1131"/>
      <c r="E149" s="962"/>
      <c r="F149" s="1078" t="s">
        <v>272</v>
      </c>
      <c r="G149" s="1066">
        <v>25</v>
      </c>
      <c r="H149" s="1067"/>
      <c r="I149" s="1068"/>
      <c r="J149" s="913"/>
      <c r="K149" s="915"/>
      <c r="L149" s="916"/>
      <c r="M149" s="917"/>
    </row>
    <row r="150" spans="1:15" ht="21.75" customHeight="1" x14ac:dyDescent="0.2">
      <c r="A150" s="196"/>
      <c r="B150" s="980"/>
      <c r="C150" s="1182"/>
      <c r="D150" s="1129" t="s">
        <v>267</v>
      </c>
      <c r="E150" s="223" t="s">
        <v>128</v>
      </c>
      <c r="F150" s="1069" t="s">
        <v>108</v>
      </c>
      <c r="G150" s="1074">
        <v>12</v>
      </c>
      <c r="H150" s="1075"/>
      <c r="I150" s="1077"/>
      <c r="J150" s="919" t="s">
        <v>268</v>
      </c>
      <c r="K150" s="421">
        <v>1</v>
      </c>
      <c r="L150" s="121"/>
      <c r="M150" s="415"/>
    </row>
    <row r="151" spans="1:15" ht="15.75" customHeight="1" thickBot="1" x14ac:dyDescent="0.25">
      <c r="A151" s="96"/>
      <c r="B151" s="10"/>
      <c r="C151" s="1181"/>
      <c r="D151" s="1240"/>
      <c r="E151" s="967"/>
      <c r="F151" s="33" t="s">
        <v>14</v>
      </c>
      <c r="G151" s="451">
        <f>SUM(G141:G142)</f>
        <v>164.6</v>
      </c>
      <c r="H151" s="138">
        <f>SUM(H141:H142)</f>
        <v>127.6</v>
      </c>
      <c r="I151" s="139">
        <f>SUM(I141:I142)</f>
        <v>127.6</v>
      </c>
      <c r="J151" s="912"/>
      <c r="K151" s="987"/>
      <c r="L151" s="988"/>
      <c r="M151" s="416"/>
      <c r="O151" s="190"/>
    </row>
    <row r="152" spans="1:15" ht="21.75" customHeight="1" x14ac:dyDescent="0.2">
      <c r="A152" s="196" t="s">
        <v>9</v>
      </c>
      <c r="B152" s="980" t="s">
        <v>17</v>
      </c>
      <c r="C152" s="1180" t="s">
        <v>15</v>
      </c>
      <c r="D152" s="1266" t="s">
        <v>71</v>
      </c>
      <c r="E152" s="61" t="s">
        <v>125</v>
      </c>
      <c r="F152" s="32" t="s">
        <v>13</v>
      </c>
      <c r="G152" s="443"/>
      <c r="H152" s="592">
        <v>10.4</v>
      </c>
      <c r="I152" s="444"/>
      <c r="J152" s="1127" t="s">
        <v>145</v>
      </c>
      <c r="K152" s="1100"/>
      <c r="L152" s="1102">
        <v>1</v>
      </c>
      <c r="M152" s="1104"/>
    </row>
    <row r="153" spans="1:15" ht="15.75" customHeight="1" thickBot="1" x14ac:dyDescent="0.25">
      <c r="A153" s="96"/>
      <c r="B153" s="10"/>
      <c r="C153" s="1181"/>
      <c r="D153" s="1235"/>
      <c r="E153" s="967"/>
      <c r="F153" s="33" t="s">
        <v>14</v>
      </c>
      <c r="G153" s="465">
        <f t="shared" ref="G153:I153" si="3">SUM(G152:G152)</f>
        <v>0</v>
      </c>
      <c r="H153" s="158">
        <f t="shared" si="3"/>
        <v>10.4</v>
      </c>
      <c r="I153" s="243">
        <f t="shared" si="3"/>
        <v>0</v>
      </c>
      <c r="J153" s="1128"/>
      <c r="K153" s="1101"/>
      <c r="L153" s="1103"/>
      <c r="M153" s="1105"/>
    </row>
    <row r="154" spans="1:15" ht="14.25" customHeight="1" thickBot="1" x14ac:dyDescent="0.25">
      <c r="A154" s="103" t="s">
        <v>9</v>
      </c>
      <c r="B154" s="38" t="s">
        <v>17</v>
      </c>
      <c r="C154" s="1267" t="s">
        <v>24</v>
      </c>
      <c r="D154" s="1268"/>
      <c r="E154" s="1268"/>
      <c r="F154" s="1269"/>
      <c r="G154" s="777">
        <f>G153+G151</f>
        <v>164.6</v>
      </c>
      <c r="H154" s="153">
        <f t="shared" ref="H154:I154" si="4">H153+H151</f>
        <v>138</v>
      </c>
      <c r="I154" s="778">
        <f t="shared" si="4"/>
        <v>127.6</v>
      </c>
      <c r="J154" s="255"/>
      <c r="K154" s="446"/>
      <c r="L154" s="446"/>
      <c r="M154" s="256"/>
    </row>
    <row r="155" spans="1:15" ht="14.25" customHeight="1" thickBot="1" x14ac:dyDescent="0.25">
      <c r="A155" s="103"/>
      <c r="B155" s="1270" t="s">
        <v>46</v>
      </c>
      <c r="C155" s="1271"/>
      <c r="D155" s="1271"/>
      <c r="E155" s="1271"/>
      <c r="F155" s="1272"/>
      <c r="G155" s="780">
        <f>+G154+G139+G57</f>
        <v>12146.7</v>
      </c>
      <c r="H155" s="781">
        <f>+H154+H139+H57</f>
        <v>13362.2</v>
      </c>
      <c r="I155" s="782">
        <f>+I154+I139+I57</f>
        <v>13232.900000000001</v>
      </c>
      <c r="J155" s="257"/>
      <c r="K155" s="447"/>
      <c r="L155" s="447"/>
      <c r="M155" s="258"/>
    </row>
    <row r="156" spans="1:15" ht="14.25" customHeight="1" thickBot="1" x14ac:dyDescent="0.25">
      <c r="A156" s="104"/>
      <c r="B156" s="1273" t="s">
        <v>47</v>
      </c>
      <c r="C156" s="1274"/>
      <c r="D156" s="1274"/>
      <c r="E156" s="1274"/>
      <c r="F156" s="1275"/>
      <c r="G156" s="784">
        <f t="shared" ref="G156:I156" si="5">+G155</f>
        <v>12146.7</v>
      </c>
      <c r="H156" s="785">
        <f t="shared" si="5"/>
        <v>13362.2</v>
      </c>
      <c r="I156" s="786">
        <f t="shared" si="5"/>
        <v>13232.900000000001</v>
      </c>
      <c r="J156" s="259"/>
      <c r="K156" s="448"/>
      <c r="L156" s="448"/>
      <c r="M156" s="260"/>
    </row>
    <row r="157" spans="1:15" s="41" customFormat="1" ht="27.75" customHeight="1" x14ac:dyDescent="0.2">
      <c r="A157" s="1473" t="s">
        <v>294</v>
      </c>
      <c r="B157" s="1473"/>
      <c r="C157" s="1473"/>
      <c r="D157" s="1473"/>
      <c r="E157" s="1473"/>
      <c r="F157" s="1473"/>
      <c r="G157" s="1473"/>
      <c r="H157" s="1473"/>
      <c r="I157" s="1473"/>
      <c r="J157" s="1473"/>
      <c r="K157" s="1473"/>
    </row>
    <row r="158" spans="1:15" ht="12.75" customHeight="1" thickBot="1" x14ac:dyDescent="0.25">
      <c r="A158" s="1279" t="s">
        <v>48</v>
      </c>
      <c r="B158" s="1279"/>
      <c r="C158" s="1279"/>
      <c r="D158" s="1279"/>
      <c r="E158" s="1279"/>
      <c r="F158" s="1279"/>
      <c r="G158" s="54"/>
      <c r="H158" s="54"/>
      <c r="I158" s="54"/>
      <c r="J158" s="24"/>
      <c r="K158" s="203"/>
      <c r="L158" s="203"/>
      <c r="M158" s="203"/>
    </row>
    <row r="159" spans="1:15" ht="123.75" customHeight="1" thickBot="1" x14ac:dyDescent="0.25">
      <c r="A159" s="1280" t="s">
        <v>49</v>
      </c>
      <c r="B159" s="1281"/>
      <c r="C159" s="1281"/>
      <c r="D159" s="1281"/>
      <c r="E159" s="1281"/>
      <c r="F159" s="1282"/>
      <c r="G159" s="466" t="s">
        <v>199</v>
      </c>
      <c r="H159" s="130" t="s">
        <v>117</v>
      </c>
      <c r="I159" s="131" t="s">
        <v>200</v>
      </c>
      <c r="J159" s="54"/>
      <c r="K159" s="203"/>
      <c r="L159" s="203"/>
      <c r="M159" s="203"/>
    </row>
    <row r="160" spans="1:15" ht="15.75" customHeight="1" x14ac:dyDescent="0.2">
      <c r="A160" s="1283" t="s">
        <v>50</v>
      </c>
      <c r="B160" s="1284"/>
      <c r="C160" s="1284"/>
      <c r="D160" s="1284"/>
      <c r="E160" s="1284"/>
      <c r="F160" s="1285"/>
      <c r="G160" s="702">
        <f>+G161+G166+G169+G168+G167</f>
        <v>12143.7</v>
      </c>
      <c r="H160" s="703">
        <f>+H161+H166+H169+H168+H167</f>
        <v>13362.199999999999</v>
      </c>
      <c r="I160" s="704">
        <f>+I161+I166+I169+I168+I167</f>
        <v>13232.9</v>
      </c>
      <c r="J160" s="54"/>
      <c r="K160" s="203"/>
      <c r="L160" s="203"/>
      <c r="M160" s="203"/>
    </row>
    <row r="161" spans="1:13" ht="15.75" customHeight="1" x14ac:dyDescent="0.2">
      <c r="A161" s="1263" t="s">
        <v>74</v>
      </c>
      <c r="B161" s="1264"/>
      <c r="C161" s="1264"/>
      <c r="D161" s="1264"/>
      <c r="E161" s="1264"/>
      <c r="F161" s="1265"/>
      <c r="G161" s="706">
        <f>SUM(G162:G165)</f>
        <v>11761.4</v>
      </c>
      <c r="H161" s="707">
        <f>SUM(H162:H165)</f>
        <v>13362.199999999999</v>
      </c>
      <c r="I161" s="708">
        <f>SUM(I162:I165)</f>
        <v>13232.9</v>
      </c>
      <c r="J161" s="54"/>
      <c r="K161" s="203"/>
      <c r="L161" s="203"/>
      <c r="M161" s="203"/>
    </row>
    <row r="162" spans="1:13" ht="13.5" customHeight="1" x14ac:dyDescent="0.2">
      <c r="A162" s="1253" t="s">
        <v>51</v>
      </c>
      <c r="B162" s="1254"/>
      <c r="C162" s="1254"/>
      <c r="D162" s="1254"/>
      <c r="E162" s="1254"/>
      <c r="F162" s="1255"/>
      <c r="G162" s="709">
        <f>SUMIF(F16:F153,"sb",G16:G153)</f>
        <v>11090.3</v>
      </c>
      <c r="H162" s="710">
        <f>SUMIF(F16:F153,"sb",H16:H153)</f>
        <v>12688.099999999999</v>
      </c>
      <c r="I162" s="711">
        <f>SUMIF(F16:F153,"sb",I16:I153)</f>
        <v>12553.8</v>
      </c>
      <c r="J162" s="55"/>
      <c r="K162" s="203"/>
      <c r="L162" s="203"/>
      <c r="M162" s="203"/>
    </row>
    <row r="163" spans="1:13" ht="28.5" customHeight="1" x14ac:dyDescent="0.2">
      <c r="A163" s="1256" t="s">
        <v>105</v>
      </c>
      <c r="B163" s="1257"/>
      <c r="C163" s="1257"/>
      <c r="D163" s="1257"/>
      <c r="E163" s="1257"/>
      <c r="F163" s="1258"/>
      <c r="G163" s="709">
        <f>SUMIF(F17:F153,"sb(vb)",G17:G153)</f>
        <v>57.4</v>
      </c>
      <c r="H163" s="710">
        <f>SUMIF(F17:F153,"sb(vb)",H17:H153)</f>
        <v>0</v>
      </c>
      <c r="I163" s="711">
        <f>SUMIF(F17:F153,"sb(vb)",I17:I153)</f>
        <v>0</v>
      </c>
      <c r="J163" s="55"/>
      <c r="K163" s="203"/>
      <c r="L163" s="203"/>
      <c r="M163" s="203"/>
    </row>
    <row r="164" spans="1:13" ht="14.25" customHeight="1" x14ac:dyDescent="0.2">
      <c r="A164" s="1253" t="s">
        <v>52</v>
      </c>
      <c r="B164" s="1254"/>
      <c r="C164" s="1254"/>
      <c r="D164" s="1254"/>
      <c r="E164" s="1254"/>
      <c r="F164" s="1255"/>
      <c r="G164" s="709">
        <f>SUMIF(F16:F153,"sb(vr)",G16:G153)</f>
        <v>200</v>
      </c>
      <c r="H164" s="710">
        <f>SUMIF(F16:F153,"sb(vr)",H16:H153)</f>
        <v>200</v>
      </c>
      <c r="I164" s="711">
        <f>SUMIF(F16:F153,"sb(vr)",I16:I153)</f>
        <v>200</v>
      </c>
      <c r="J164" s="203"/>
      <c r="K164" s="203"/>
      <c r="L164" s="203"/>
      <c r="M164" s="203"/>
    </row>
    <row r="165" spans="1:13" ht="25.5" customHeight="1" x14ac:dyDescent="0.2">
      <c r="A165" s="1256" t="s">
        <v>53</v>
      </c>
      <c r="B165" s="1257"/>
      <c r="C165" s="1257"/>
      <c r="D165" s="1257"/>
      <c r="E165" s="1257"/>
      <c r="F165" s="1258"/>
      <c r="G165" s="713">
        <f>SUMIF(F16:F153,"sb(sp)",G16:G153)</f>
        <v>413.7</v>
      </c>
      <c r="H165" s="714">
        <f>SUMIF(F16:F153,"sb(sp)",H16:H153)</f>
        <v>474.1</v>
      </c>
      <c r="I165" s="715">
        <f>SUMIF(F16:F153,"sb(sp)",I16:I153)</f>
        <v>479.1</v>
      </c>
      <c r="J165" s="25"/>
      <c r="K165" s="203"/>
      <c r="L165" s="203"/>
      <c r="M165" s="203"/>
    </row>
    <row r="166" spans="1:13" ht="13.5" customHeight="1" x14ac:dyDescent="0.2">
      <c r="A166" s="1259" t="s">
        <v>69</v>
      </c>
      <c r="B166" s="1260"/>
      <c r="C166" s="1260"/>
      <c r="D166" s="1260"/>
      <c r="E166" s="1260"/>
      <c r="F166" s="1261"/>
      <c r="G166" s="717">
        <f>SUMIF(F16:F153,"sb(l)",G16:G153)</f>
        <v>214.7</v>
      </c>
      <c r="H166" s="718">
        <f>SUMIF(F16:F153,"sb(l)",H16:H153)</f>
        <v>0</v>
      </c>
      <c r="I166" s="719">
        <f>SUMIF(F16:F153,"sb(vrl)",I16:I153)</f>
        <v>0</v>
      </c>
      <c r="J166" s="55"/>
      <c r="K166" s="203"/>
      <c r="L166" s="203"/>
      <c r="M166" s="203"/>
    </row>
    <row r="167" spans="1:13" ht="13.5" customHeight="1" x14ac:dyDescent="0.2">
      <c r="A167" s="1259" t="s">
        <v>252</v>
      </c>
      <c r="B167" s="1260"/>
      <c r="C167" s="1260"/>
      <c r="D167" s="1260"/>
      <c r="E167" s="1260"/>
      <c r="F167" s="1261"/>
      <c r="G167" s="717">
        <f>SUMIF(F17:F154,"sb(vrl)",G17:G154)</f>
        <v>24</v>
      </c>
      <c r="H167" s="718">
        <f>SUMIF(F17:F154,"sb(vrl)",H17:H154)</f>
        <v>0</v>
      </c>
      <c r="I167" s="719">
        <f>SUMIF(F17:F154,"sb(l)",I17:I154)</f>
        <v>0</v>
      </c>
      <c r="J167" s="55"/>
      <c r="K167" s="203"/>
      <c r="L167" s="203"/>
      <c r="M167" s="203"/>
    </row>
    <row r="168" spans="1:13" ht="27" customHeight="1" x14ac:dyDescent="0.2">
      <c r="A168" s="1245" t="s">
        <v>73</v>
      </c>
      <c r="B168" s="1246"/>
      <c r="C168" s="1246"/>
      <c r="D168" s="1246"/>
      <c r="E168" s="1246"/>
      <c r="F168" s="1247"/>
      <c r="G168" s="717">
        <f>SUMIF(F16:F153,"sb(esl)",G16:G153)</f>
        <v>112.9</v>
      </c>
      <c r="H168" s="718">
        <f>SUMIF(F16:F153,"sb(esl)",H16:H153)</f>
        <v>0</v>
      </c>
      <c r="I168" s="719">
        <f>SUMIF(F16:F153,"sb(esl)",I16:I153)</f>
        <v>0</v>
      </c>
      <c r="J168" s="55"/>
      <c r="K168" s="203"/>
      <c r="L168" s="203"/>
      <c r="M168" s="203"/>
    </row>
    <row r="169" spans="1:13" ht="15" customHeight="1" x14ac:dyDescent="0.2">
      <c r="A169" s="1245" t="s">
        <v>86</v>
      </c>
      <c r="B169" s="1246"/>
      <c r="C169" s="1246"/>
      <c r="D169" s="1246"/>
      <c r="E169" s="1246"/>
      <c r="F169" s="1247"/>
      <c r="G169" s="721">
        <f>SUMIF(F16:F153,"sb(spl)",G16:G153)</f>
        <v>30.7</v>
      </c>
      <c r="H169" s="722">
        <f>SUMIF(F16:F153,"sb(spl)",H16:H153)</f>
        <v>0</v>
      </c>
      <c r="I169" s="723">
        <f>SUMIF(F16:F153,"sb(spl)",I16:I153)</f>
        <v>0</v>
      </c>
      <c r="J169" s="25"/>
      <c r="K169" s="203"/>
      <c r="L169" s="203"/>
      <c r="M169" s="203"/>
    </row>
    <row r="170" spans="1:13" ht="14.25" customHeight="1" x14ac:dyDescent="0.2">
      <c r="A170" s="1248" t="s">
        <v>130</v>
      </c>
      <c r="B170" s="1249"/>
      <c r="C170" s="1249"/>
      <c r="D170" s="1249"/>
      <c r="E170" s="1249"/>
      <c r="F170" s="1250"/>
      <c r="G170" s="725">
        <f>SUM(G171:G171)</f>
        <v>3</v>
      </c>
      <c r="H170" s="726">
        <f>SUM(H171:H171)</f>
        <v>0</v>
      </c>
      <c r="I170" s="727">
        <f>SUM(I171:I171)</f>
        <v>0</v>
      </c>
      <c r="J170" s="203"/>
      <c r="K170" s="203"/>
      <c r="L170" s="203"/>
      <c r="M170" s="203"/>
    </row>
    <row r="171" spans="1:13" ht="14.25" customHeight="1" x14ac:dyDescent="0.2">
      <c r="A171" s="1251" t="s">
        <v>54</v>
      </c>
      <c r="B171" s="1252"/>
      <c r="C171" s="1252"/>
      <c r="D171" s="1252"/>
      <c r="E171" s="165"/>
      <c r="F171" s="166"/>
      <c r="G171" s="513">
        <f>SUMIF(F18:F155,"Kt",G18:G155)</f>
        <v>3</v>
      </c>
      <c r="H171" s="151">
        <f>SUMIF(F18:F155,"Kt",H18:H155)</f>
        <v>0</v>
      </c>
      <c r="I171" s="148">
        <f>SUMIF(F18:F155,"Kt",I18:I155)</f>
        <v>0</v>
      </c>
      <c r="J171" s="203"/>
      <c r="K171" s="203"/>
      <c r="L171" s="203"/>
      <c r="M171" s="203"/>
    </row>
    <row r="172" spans="1:13" ht="13.5" thickBot="1" x14ac:dyDescent="0.25">
      <c r="A172" s="1241" t="s">
        <v>14</v>
      </c>
      <c r="B172" s="1242"/>
      <c r="C172" s="1242"/>
      <c r="D172" s="1242"/>
      <c r="E172" s="1242"/>
      <c r="F172" s="1243"/>
      <c r="G172" s="463">
        <f>+G160+G170</f>
        <v>12146.7</v>
      </c>
      <c r="H172" s="146">
        <f>+H160+H170</f>
        <v>13362.199999999999</v>
      </c>
      <c r="I172" s="462">
        <f>+I160+I170</f>
        <v>13232.9</v>
      </c>
      <c r="J172" s="54"/>
      <c r="K172" s="54"/>
      <c r="L172" s="54"/>
      <c r="M172" s="54"/>
    </row>
    <row r="173" spans="1:13" x14ac:dyDescent="0.2">
      <c r="A173" s="26"/>
      <c r="B173" s="27"/>
      <c r="C173" s="26"/>
      <c r="D173" s="57"/>
      <c r="G173" s="52"/>
      <c r="H173" s="52"/>
      <c r="I173" s="89"/>
      <c r="J173" s="28"/>
      <c r="K173" s="28"/>
      <c r="L173" s="28"/>
      <c r="M173" s="28"/>
    </row>
    <row r="174" spans="1:13" ht="16.5" customHeight="1" x14ac:dyDescent="0.2">
      <c r="E174" s="1244" t="s">
        <v>57</v>
      </c>
      <c r="F174" s="1244"/>
      <c r="G174" s="1244"/>
      <c r="H174" s="1244"/>
      <c r="I174" s="1244"/>
    </row>
    <row r="175" spans="1:13" x14ac:dyDescent="0.2">
      <c r="G175" s="52"/>
      <c r="H175" s="52"/>
      <c r="I175" s="89"/>
    </row>
    <row r="176" spans="1:13" x14ac:dyDescent="0.2">
      <c r="F176" s="52"/>
      <c r="J176" s="63"/>
      <c r="K176" s="63"/>
      <c r="L176" s="63"/>
      <c r="M176" s="63"/>
    </row>
    <row r="177" spans="6:13" x14ac:dyDescent="0.2">
      <c r="F177" s="52"/>
      <c r="J177" s="63"/>
      <c r="K177" s="63"/>
      <c r="L177" s="63"/>
      <c r="M177" s="63"/>
    </row>
    <row r="178" spans="6:13" x14ac:dyDescent="0.2">
      <c r="F178" s="64"/>
      <c r="J178" s="65"/>
      <c r="K178" s="65"/>
      <c r="L178" s="65"/>
      <c r="M178" s="65"/>
    </row>
    <row r="179" spans="6:13" x14ac:dyDescent="0.2">
      <c r="F179" s="814"/>
      <c r="J179" s="63"/>
      <c r="K179" s="63"/>
      <c r="L179" s="63"/>
      <c r="M179" s="63"/>
    </row>
  </sheetData>
  <mergeCells count="201">
    <mergeCell ref="A157:K157"/>
    <mergeCell ref="J135:J136"/>
    <mergeCell ref="A172:F172"/>
    <mergeCell ref="D114:D116"/>
    <mergeCell ref="D24:D25"/>
    <mergeCell ref="A167:F167"/>
    <mergeCell ref="A168:F168"/>
    <mergeCell ref="A169:F169"/>
    <mergeCell ref="A170:F170"/>
    <mergeCell ref="A171:D171"/>
    <mergeCell ref="A162:F162"/>
    <mergeCell ref="A163:F163"/>
    <mergeCell ref="A164:F164"/>
    <mergeCell ref="A165:F165"/>
    <mergeCell ref="A166:F166"/>
    <mergeCell ref="A158:F158"/>
    <mergeCell ref="A159:F159"/>
    <mergeCell ref="A160:F160"/>
    <mergeCell ref="A161:F161"/>
    <mergeCell ref="D73:D74"/>
    <mergeCell ref="D82:D84"/>
    <mergeCell ref="C139:F139"/>
    <mergeCell ref="K152:K153"/>
    <mergeCell ref="D130:D131"/>
    <mergeCell ref="L152:L153"/>
    <mergeCell ref="M152:M153"/>
    <mergeCell ref="C154:F154"/>
    <mergeCell ref="B155:F155"/>
    <mergeCell ref="B156:F156"/>
    <mergeCell ref="C152:C153"/>
    <mergeCell ref="D152:D153"/>
    <mergeCell ref="J152:J153"/>
    <mergeCell ref="C140:J140"/>
    <mergeCell ref="C141:C151"/>
    <mergeCell ref="D143:D146"/>
    <mergeCell ref="F143:F146"/>
    <mergeCell ref="D148:D149"/>
    <mergeCell ref="D150:D151"/>
    <mergeCell ref="D135:D136"/>
    <mergeCell ref="E138:F138"/>
    <mergeCell ref="D141:D142"/>
    <mergeCell ref="D137:D138"/>
    <mergeCell ref="D125:D127"/>
    <mergeCell ref="D128:D129"/>
    <mergeCell ref="N112:N113"/>
    <mergeCell ref="J114:J115"/>
    <mergeCell ref="J120:J121"/>
    <mergeCell ref="E112:E113"/>
    <mergeCell ref="F112:F113"/>
    <mergeCell ref="G112:G113"/>
    <mergeCell ref="H112:H113"/>
    <mergeCell ref="I112:I113"/>
    <mergeCell ref="D122:D124"/>
    <mergeCell ref="A110:A113"/>
    <mergeCell ref="B110:B113"/>
    <mergeCell ref="D110:D111"/>
    <mergeCell ref="F110:F111"/>
    <mergeCell ref="G110:G111"/>
    <mergeCell ref="C112:C116"/>
    <mergeCell ref="D112:D113"/>
    <mergeCell ref="J108:J109"/>
    <mergeCell ref="K108:K109"/>
    <mergeCell ref="I93:I94"/>
    <mergeCell ref="K103:K104"/>
    <mergeCell ref="L103:L104"/>
    <mergeCell ref="M103:M104"/>
    <mergeCell ref="N103:P103"/>
    <mergeCell ref="A108:A109"/>
    <mergeCell ref="B108:B109"/>
    <mergeCell ref="D108:D109"/>
    <mergeCell ref="E108:E109"/>
    <mergeCell ref="A102:A103"/>
    <mergeCell ref="B102:B103"/>
    <mergeCell ref="D103:D104"/>
    <mergeCell ref="E103:E104"/>
    <mergeCell ref="J103:J104"/>
    <mergeCell ref="N108:P109"/>
    <mergeCell ref="L108:L109"/>
    <mergeCell ref="M108:M109"/>
    <mergeCell ref="D93:D96"/>
    <mergeCell ref="D91:D92"/>
    <mergeCell ref="H83:H84"/>
    <mergeCell ref="G83:G84"/>
    <mergeCell ref="D98:D100"/>
    <mergeCell ref="F98:F99"/>
    <mergeCell ref="F91:F92"/>
    <mergeCell ref="G93:G95"/>
    <mergeCell ref="H93:H95"/>
    <mergeCell ref="D87:D89"/>
    <mergeCell ref="D79:D81"/>
    <mergeCell ref="F79:F81"/>
    <mergeCell ref="A75:A78"/>
    <mergeCell ref="B75:B78"/>
    <mergeCell ref="D75:D76"/>
    <mergeCell ref="E75:E76"/>
    <mergeCell ref="N76:P76"/>
    <mergeCell ref="D77:D78"/>
    <mergeCell ref="E77:E78"/>
    <mergeCell ref="F77:F78"/>
    <mergeCell ref="G77:G78"/>
    <mergeCell ref="H77:H78"/>
    <mergeCell ref="I77:I78"/>
    <mergeCell ref="C59:C104"/>
    <mergeCell ref="D59:D60"/>
    <mergeCell ref="A85:A86"/>
    <mergeCell ref="B85:B86"/>
    <mergeCell ref="H87:H88"/>
    <mergeCell ref="D101:D102"/>
    <mergeCell ref="D68:D72"/>
    <mergeCell ref="E68:E72"/>
    <mergeCell ref="F68:F72"/>
    <mergeCell ref="N87:N88"/>
    <mergeCell ref="E89:E90"/>
    <mergeCell ref="G68:G72"/>
    <mergeCell ref="H68:H72"/>
    <mergeCell ref="I68:I72"/>
    <mergeCell ref="C47:C51"/>
    <mergeCell ref="D47:D48"/>
    <mergeCell ref="C52:C56"/>
    <mergeCell ref="D52:D53"/>
    <mergeCell ref="J55:J56"/>
    <mergeCell ref="N77:P78"/>
    <mergeCell ref="J50:J51"/>
    <mergeCell ref="D63:D66"/>
    <mergeCell ref="C45:C46"/>
    <mergeCell ref="D45:D46"/>
    <mergeCell ref="E45:E46"/>
    <mergeCell ref="I38:I39"/>
    <mergeCell ref="D42:D44"/>
    <mergeCell ref="G42:G43"/>
    <mergeCell ref="H42:H43"/>
    <mergeCell ref="I42:I43"/>
    <mergeCell ref="J45:J46"/>
    <mergeCell ref="A38:A40"/>
    <mergeCell ref="B38:B40"/>
    <mergeCell ref="D38:D39"/>
    <mergeCell ref="E38:E39"/>
    <mergeCell ref="F38:F39"/>
    <mergeCell ref="G38:G39"/>
    <mergeCell ref="H38:H39"/>
    <mergeCell ref="M27:M28"/>
    <mergeCell ref="D30:D31"/>
    <mergeCell ref="E30:E35"/>
    <mergeCell ref="D36:D37"/>
    <mergeCell ref="E36:E37"/>
    <mergeCell ref="F36:F37"/>
    <mergeCell ref="G36:G37"/>
    <mergeCell ref="H36:H37"/>
    <mergeCell ref="D27:D28"/>
    <mergeCell ref="J27:J28"/>
    <mergeCell ref="K27:K28"/>
    <mergeCell ref="L27:L28"/>
    <mergeCell ref="E27:E28"/>
    <mergeCell ref="J1:M1"/>
    <mergeCell ref="J22:J23"/>
    <mergeCell ref="J24:J25"/>
    <mergeCell ref="K24:K25"/>
    <mergeCell ref="L24:L25"/>
    <mergeCell ref="M24:M25"/>
    <mergeCell ref="G21:G22"/>
    <mergeCell ref="H21:H22"/>
    <mergeCell ref="I21:I22"/>
    <mergeCell ref="A12:M12"/>
    <mergeCell ref="A13:E13"/>
    <mergeCell ref="F13:M13"/>
    <mergeCell ref="C15:J15"/>
    <mergeCell ref="A16:A17"/>
    <mergeCell ref="D16:D17"/>
    <mergeCell ref="C22:C23"/>
    <mergeCell ref="D22:D23"/>
    <mergeCell ref="A4:M4"/>
    <mergeCell ref="A5:M5"/>
    <mergeCell ref="A6:M6"/>
    <mergeCell ref="L7:M7"/>
    <mergeCell ref="A8:A11"/>
    <mergeCell ref="B8:B11"/>
    <mergeCell ref="C8:C11"/>
    <mergeCell ref="E174:I174"/>
    <mergeCell ref="D8:D11"/>
    <mergeCell ref="I8:I11"/>
    <mergeCell ref="J8:M8"/>
    <mergeCell ref="J9:J11"/>
    <mergeCell ref="K9:M9"/>
    <mergeCell ref="K10:K11"/>
    <mergeCell ref="L10:L11"/>
    <mergeCell ref="M10:M11"/>
    <mergeCell ref="E8:E11"/>
    <mergeCell ref="F8:F11"/>
    <mergeCell ref="G8:G11"/>
    <mergeCell ref="H8:H11"/>
    <mergeCell ref="I36:I37"/>
    <mergeCell ref="J43:J44"/>
    <mergeCell ref="K43:K44"/>
    <mergeCell ref="L43:L44"/>
    <mergeCell ref="J60:J61"/>
    <mergeCell ref="M43:M44"/>
    <mergeCell ref="K55:K56"/>
    <mergeCell ref="L55:L56"/>
    <mergeCell ref="M55:M56"/>
    <mergeCell ref="C57:F57"/>
    <mergeCell ref="C58:J58"/>
  </mergeCells>
  <pageMargins left="0.78740157480314965" right="0.39370078740157483" top="0.39370078740157483" bottom="0.39370078740157483" header="0" footer="0"/>
  <pageSetup paperSize="9" scale="80" orientation="portrait" r:id="rId1"/>
  <rowBreaks count="4" manualBreakCount="4">
    <brk id="44" max="12" man="1"/>
    <brk id="78" max="12" man="1"/>
    <brk id="111" max="12" man="1"/>
    <brk id="146" max="1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4</vt:i4>
      </vt:variant>
    </vt:vector>
  </HeadingPairs>
  <TitlesOfParts>
    <vt:vector size="6" baseType="lpstr">
      <vt:lpstr>Aiškinamoji lentelė</vt:lpstr>
      <vt:lpstr>8 programa</vt:lpstr>
      <vt:lpstr>'8 programa'!Print_Area</vt:lpstr>
      <vt:lpstr>'Aiškinamoji lentelė'!Print_Area</vt:lpstr>
      <vt:lpstr>'8 programa'!Print_Titles</vt:lpstr>
      <vt:lpstr>'Aiškinamoji lentelė'!Print_Titles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Asta Česnauskienė</cp:lastModifiedBy>
  <cp:lastPrinted>2023-01-19T13:29:54Z</cp:lastPrinted>
  <dcterms:created xsi:type="dcterms:W3CDTF">2018-01-02T18:30:38Z</dcterms:created>
  <dcterms:modified xsi:type="dcterms:W3CDTF">2023-01-19T13:30:00Z</dcterms:modified>
</cp:coreProperties>
</file>