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 2023-06-22\"/>
    </mc:Choice>
  </mc:AlternateContent>
  <bookViews>
    <workbookView xWindow="-105" yWindow="-105" windowWidth="30930" windowHeight="1677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asignavimai'!$B$1:$B$48</definedName>
    <definedName name="_xlnm.Print_Titles" localSheetId="1">'1 pr. asignavimai'!$4:$5</definedName>
    <definedName name="_xlnm.Print_Titles" localSheetId="0">'1 pr. pajamos '!$12:$13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0" l="1"/>
  <c r="E6" i="20" s="1"/>
  <c r="E32" i="21" l="1"/>
  <c r="E15" i="21"/>
  <c r="G17" i="21"/>
  <c r="G129" i="20" l="1"/>
  <c r="G128" i="20"/>
  <c r="G110" i="20"/>
  <c r="E106" i="20"/>
  <c r="G103" i="20"/>
  <c r="G102" i="20"/>
  <c r="G101" i="20"/>
  <c r="H90" i="20"/>
  <c r="F88" i="20"/>
  <c r="H88" i="20" s="1"/>
  <c r="E88" i="20"/>
  <c r="G90" i="20"/>
  <c r="F83" i="20"/>
  <c r="E83" i="20"/>
  <c r="E60" i="20" l="1"/>
  <c r="G67" i="20"/>
  <c r="G11" i="20"/>
  <c r="D51" i="9" l="1"/>
  <c r="E79" i="9"/>
  <c r="G73" i="20"/>
  <c r="G89" i="20" l="1"/>
  <c r="C88" i="20"/>
  <c r="G88" i="20" s="1"/>
  <c r="C51" i="9"/>
  <c r="E71" i="9"/>
  <c r="E72" i="9"/>
  <c r="E73" i="9"/>
  <c r="E74" i="9"/>
  <c r="E75" i="9"/>
  <c r="E76" i="9"/>
  <c r="E77" i="9"/>
  <c r="E78" i="9"/>
  <c r="C15" i="21" l="1"/>
  <c r="C35" i="21"/>
  <c r="D47" i="21"/>
  <c r="C47" i="21"/>
  <c r="G72" i="21" l="1"/>
  <c r="H71" i="21"/>
  <c r="G71" i="21"/>
  <c r="G70" i="21"/>
  <c r="H69" i="21"/>
  <c r="G69" i="21"/>
  <c r="H68" i="21"/>
  <c r="G68" i="21"/>
  <c r="H67" i="21"/>
  <c r="G67" i="21"/>
  <c r="G66" i="21"/>
  <c r="H65" i="21"/>
  <c r="H54" i="21" s="1"/>
  <c r="G65" i="21"/>
  <c r="H64" i="21"/>
  <c r="G64" i="21"/>
  <c r="H63" i="21"/>
  <c r="G63" i="21"/>
  <c r="G62" i="21"/>
  <c r="G61" i="21"/>
  <c r="G60" i="21"/>
  <c r="G59" i="21"/>
  <c r="G58" i="21"/>
  <c r="G57" i="21"/>
  <c r="G56" i="21"/>
  <c r="G55" i="21"/>
  <c r="F54" i="21"/>
  <c r="E54" i="21"/>
  <c r="D54" i="21"/>
  <c r="C54" i="21"/>
  <c r="H53" i="21"/>
  <c r="G53" i="21"/>
  <c r="G52" i="21"/>
  <c r="H51" i="21"/>
  <c r="G51" i="21"/>
  <c r="G50" i="21"/>
  <c r="G49" i="21"/>
  <c r="G48" i="21"/>
  <c r="F47" i="21"/>
  <c r="F26" i="21" s="1"/>
  <c r="E47" i="21"/>
  <c r="G46" i="21"/>
  <c r="G45" i="21" s="1"/>
  <c r="E45" i="21"/>
  <c r="C45" i="21"/>
  <c r="G44" i="21"/>
  <c r="G43" i="21" s="1"/>
  <c r="D43" i="21"/>
  <c r="C43" i="21"/>
  <c r="G42" i="21"/>
  <c r="G41" i="21"/>
  <c r="E41" i="21"/>
  <c r="D41" i="21"/>
  <c r="C41" i="21"/>
  <c r="G40" i="21"/>
  <c r="G39" i="21" s="1"/>
  <c r="C39" i="21"/>
  <c r="G38" i="21"/>
  <c r="G37" i="21"/>
  <c r="G36" i="21"/>
  <c r="G35" i="21" s="1"/>
  <c r="F35" i="21"/>
  <c r="E35" i="21"/>
  <c r="D35" i="21"/>
  <c r="G34" i="21"/>
  <c r="G33" i="21"/>
  <c r="G32" i="21" s="1"/>
  <c r="D32" i="21"/>
  <c r="C32" i="21"/>
  <c r="G31" i="21"/>
  <c r="G30" i="21"/>
  <c r="E30" i="21"/>
  <c r="D30" i="21"/>
  <c r="C30" i="21"/>
  <c r="G29" i="21"/>
  <c r="G28" i="21" s="1"/>
  <c r="D28" i="21"/>
  <c r="C28" i="21"/>
  <c r="G25" i="21"/>
  <c r="G24" i="21"/>
  <c r="G23" i="21"/>
  <c r="H22" i="21"/>
  <c r="H15" i="21" s="1"/>
  <c r="G22" i="21"/>
  <c r="G21" i="21"/>
  <c r="G20" i="21"/>
  <c r="G19" i="21"/>
  <c r="G18" i="21"/>
  <c r="F15" i="21"/>
  <c r="D15" i="21"/>
  <c r="A15" i="2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H47" i="21" l="1"/>
  <c r="H26" i="21" s="1"/>
  <c r="H73" i="21" s="1"/>
  <c r="G15" i="21"/>
  <c r="G54" i="21"/>
  <c r="E26" i="21"/>
  <c r="E73" i="21" s="1"/>
  <c r="E14" i="21"/>
  <c r="C26" i="21"/>
  <c r="C14" i="21" s="1"/>
  <c r="F73" i="21"/>
  <c r="G47" i="21"/>
  <c r="G26" i="21" s="1"/>
  <c r="D26" i="21"/>
  <c r="D73" i="21" s="1"/>
  <c r="F14" i="21"/>
  <c r="H14" i="21" l="1"/>
  <c r="D14" i="21"/>
  <c r="G14" i="21"/>
  <c r="C73" i="21"/>
  <c r="G73" i="21"/>
  <c r="F130" i="20" l="1"/>
  <c r="E130" i="20"/>
  <c r="D75" i="20" l="1"/>
  <c r="C75" i="20"/>
  <c r="G64" i="20" l="1"/>
  <c r="E68" i="20"/>
  <c r="G71" i="20"/>
  <c r="G72" i="20"/>
  <c r="F91" i="20" l="1"/>
  <c r="E91" i="20" l="1"/>
  <c r="H100" i="20"/>
  <c r="G100" i="20"/>
  <c r="H99" i="20"/>
  <c r="G99" i="20"/>
  <c r="E111" i="20" l="1"/>
  <c r="F111" i="20"/>
  <c r="G120" i="20"/>
  <c r="H127" i="20"/>
  <c r="G127" i="20"/>
  <c r="H126" i="20"/>
  <c r="G126" i="20"/>
  <c r="H125" i="20"/>
  <c r="G125" i="20"/>
  <c r="H124" i="20"/>
  <c r="G124" i="20"/>
  <c r="G123" i="20"/>
  <c r="G122" i="20"/>
  <c r="G121" i="20"/>
  <c r="E75" i="20" l="1"/>
  <c r="G82" i="20"/>
  <c r="F48" i="20" l="1"/>
  <c r="E48" i="20"/>
  <c r="H54" i="20"/>
  <c r="G54" i="20"/>
  <c r="F27" i="20"/>
  <c r="F15" i="20" s="1"/>
  <c r="E27" i="20"/>
  <c r="E15" i="20" s="1"/>
  <c r="G26" i="20"/>
  <c r="G24" i="20"/>
  <c r="H24" i="20"/>
  <c r="H25" i="20"/>
  <c r="H26" i="20"/>
  <c r="H21" i="20"/>
  <c r="H22" i="20"/>
  <c r="H23" i="20"/>
  <c r="G21" i="20"/>
  <c r="G22" i="20"/>
  <c r="G23" i="20"/>
  <c r="G25" i="20"/>
  <c r="E10" i="20" l="1"/>
  <c r="E137" i="20"/>
  <c r="E140" i="20" s="1"/>
  <c r="F137" i="20"/>
  <c r="F140" i="20" s="1"/>
  <c r="F10" i="20"/>
  <c r="H39" i="20"/>
  <c r="G39" i="20"/>
  <c r="E63" i="9" l="1"/>
  <c r="E62" i="9" l="1"/>
  <c r="E67" i="9" l="1"/>
  <c r="D23" i="9" l="1"/>
  <c r="E34" i="9"/>
  <c r="E64" i="9" l="1"/>
  <c r="E61" i="9"/>
  <c r="E60" i="9"/>
  <c r="E68" i="9" l="1"/>
  <c r="E69" i="9"/>
  <c r="E70" i="9"/>
  <c r="E59" i="9" l="1"/>
  <c r="E65" i="9"/>
  <c r="E66" i="9"/>
  <c r="G139" i="20" l="1"/>
  <c r="H114" i="20"/>
  <c r="H115" i="20"/>
  <c r="H116" i="20"/>
  <c r="H117" i="20"/>
  <c r="H118" i="20"/>
  <c r="H119" i="20"/>
  <c r="G114" i="20"/>
  <c r="G115" i="20"/>
  <c r="G116" i="20"/>
  <c r="G117" i="20"/>
  <c r="G118" i="20"/>
  <c r="G119" i="20"/>
  <c r="H113" i="20"/>
  <c r="G133" i="20"/>
  <c r="G134" i="20"/>
  <c r="G135" i="20"/>
  <c r="G136" i="20"/>
  <c r="H109" i="20"/>
  <c r="G109" i="20"/>
  <c r="H108" i="20"/>
  <c r="G108" i="20"/>
  <c r="G106" i="20" s="1"/>
  <c r="H94" i="20"/>
  <c r="H95" i="20"/>
  <c r="H96" i="20"/>
  <c r="H97" i="20"/>
  <c r="H98" i="20"/>
  <c r="H104" i="20"/>
  <c r="H105" i="20"/>
  <c r="G94" i="20"/>
  <c r="G95" i="20"/>
  <c r="G96" i="20"/>
  <c r="G97" i="20"/>
  <c r="G98" i="20"/>
  <c r="G104" i="20"/>
  <c r="G105" i="20"/>
  <c r="H93" i="20"/>
  <c r="G93" i="20"/>
  <c r="H86" i="20"/>
  <c r="H87" i="20"/>
  <c r="G86" i="20"/>
  <c r="G87" i="20"/>
  <c r="H85" i="20"/>
  <c r="H78" i="20"/>
  <c r="H79" i="20"/>
  <c r="H80" i="20"/>
  <c r="H81" i="20"/>
  <c r="G78" i="20"/>
  <c r="G79" i="20"/>
  <c r="G80" i="20"/>
  <c r="G81" i="20"/>
  <c r="H77" i="20"/>
  <c r="G77" i="20"/>
  <c r="G74" i="20"/>
  <c r="G63" i="20"/>
  <c r="G65" i="20"/>
  <c r="G66" i="20"/>
  <c r="H59" i="20"/>
  <c r="G59" i="20"/>
  <c r="H58" i="20"/>
  <c r="G58" i="20"/>
  <c r="H57" i="20"/>
  <c r="G57" i="20"/>
  <c r="H51" i="20"/>
  <c r="H52" i="20"/>
  <c r="H53" i="20"/>
  <c r="G51" i="20"/>
  <c r="G52" i="20"/>
  <c r="G53" i="20"/>
  <c r="H50" i="20"/>
  <c r="G50" i="20"/>
  <c r="H20" i="20"/>
  <c r="G20" i="20"/>
  <c r="H47" i="20"/>
  <c r="G47" i="20"/>
  <c r="H30" i="20"/>
  <c r="H31" i="20"/>
  <c r="H32" i="20"/>
  <c r="H33" i="20"/>
  <c r="H34" i="20"/>
  <c r="H35" i="20"/>
  <c r="H36" i="20"/>
  <c r="H37" i="20"/>
  <c r="H38" i="20"/>
  <c r="H40" i="20"/>
  <c r="H41" i="20"/>
  <c r="H42" i="20"/>
  <c r="H43" i="20"/>
  <c r="H44" i="20"/>
  <c r="H45" i="20"/>
  <c r="H46" i="20"/>
  <c r="G30" i="20"/>
  <c r="G31" i="20"/>
  <c r="G32" i="20"/>
  <c r="G33" i="20"/>
  <c r="G34" i="20"/>
  <c r="G35" i="20"/>
  <c r="G36" i="20"/>
  <c r="G37" i="20"/>
  <c r="G38" i="20"/>
  <c r="G40" i="20"/>
  <c r="G41" i="20"/>
  <c r="G42" i="20"/>
  <c r="G43" i="20"/>
  <c r="G44" i="20"/>
  <c r="G45" i="20"/>
  <c r="G46" i="20"/>
  <c r="H29" i="20"/>
  <c r="G29" i="20"/>
  <c r="G19" i="20"/>
  <c r="G18" i="20"/>
  <c r="D12" i="20"/>
  <c r="C12" i="20"/>
  <c r="G14" i="20"/>
  <c r="G12" i="20" s="1"/>
  <c r="H9" i="20"/>
  <c r="H7" i="20" s="1"/>
  <c r="G9" i="20"/>
  <c r="G7" i="20" s="1"/>
  <c r="E95" i="9"/>
  <c r="E94" i="9"/>
  <c r="E82" i="9"/>
  <c r="E83" i="9"/>
  <c r="E84" i="9"/>
  <c r="E85" i="9"/>
  <c r="E86" i="9"/>
  <c r="E87" i="9"/>
  <c r="E88" i="9"/>
  <c r="E89" i="9"/>
  <c r="E90" i="9"/>
  <c r="E91" i="9"/>
  <c r="E81" i="9"/>
  <c r="E53" i="9"/>
  <c r="E54" i="9"/>
  <c r="E55" i="9"/>
  <c r="E56" i="9"/>
  <c r="E57" i="9"/>
  <c r="E58" i="9"/>
  <c r="E52" i="9"/>
  <c r="E51" i="9" s="1"/>
  <c r="E49" i="9"/>
  <c r="E50" i="9"/>
  <c r="E48" i="9"/>
  <c r="E25" i="9"/>
  <c r="E26" i="9"/>
  <c r="E27" i="9"/>
  <c r="E28" i="9"/>
  <c r="E29" i="9"/>
  <c r="E30" i="9"/>
  <c r="E31" i="9"/>
  <c r="E32" i="9"/>
  <c r="E33" i="9"/>
  <c r="E35" i="9"/>
  <c r="E36" i="9"/>
  <c r="E37" i="9"/>
  <c r="E38" i="9"/>
  <c r="E39" i="9"/>
  <c r="E40" i="9"/>
  <c r="E41" i="9"/>
  <c r="E42" i="9"/>
  <c r="E43" i="9"/>
  <c r="E44" i="9"/>
  <c r="E45" i="9"/>
  <c r="E46" i="9"/>
  <c r="D47" i="9"/>
  <c r="D22" i="9" s="1"/>
  <c r="E24" i="9"/>
  <c r="E16" i="9"/>
  <c r="E17" i="9"/>
  <c r="E18" i="9"/>
  <c r="E19" i="9"/>
  <c r="D93" i="9"/>
  <c r="D92" i="9" s="1"/>
  <c r="D80" i="9"/>
  <c r="D14" i="9"/>
  <c r="H106" i="20" l="1"/>
  <c r="H75" i="20"/>
  <c r="E93" i="9"/>
  <c r="E92" i="9" s="1"/>
  <c r="G75" i="20"/>
  <c r="H91" i="20"/>
  <c r="H83" i="20"/>
  <c r="G27" i="20"/>
  <c r="H27" i="20"/>
  <c r="D20" i="9"/>
  <c r="D96" i="9" s="1"/>
  <c r="G91" i="20"/>
  <c r="H55" i="20"/>
  <c r="H48" i="20" s="1"/>
  <c r="G55" i="20"/>
  <c r="G48" i="20" s="1"/>
  <c r="E80" i="9"/>
  <c r="E47" i="9"/>
  <c r="E23" i="9"/>
  <c r="E22" i="9" l="1"/>
  <c r="C23" i="9" l="1"/>
  <c r="C47" i="9" l="1"/>
  <c r="C22" i="9" s="1"/>
  <c r="E21" i="9" l="1"/>
  <c r="E20" i="9" s="1"/>
  <c r="H132" i="20" l="1"/>
  <c r="H130" i="20" s="1"/>
  <c r="H111" i="20" s="1"/>
  <c r="C132" i="20"/>
  <c r="G132" i="20" s="1"/>
  <c r="G130" i="20" s="1"/>
  <c r="C113" i="20"/>
  <c r="G113" i="20" l="1"/>
  <c r="G111" i="20" s="1"/>
  <c r="D106" i="20"/>
  <c r="C20" i="9" l="1"/>
  <c r="C85" i="20" l="1"/>
  <c r="G85" i="20" s="1"/>
  <c r="G83" i="20" s="1"/>
  <c r="C70" i="20" l="1"/>
  <c r="G70" i="20" s="1"/>
  <c r="G68" i="20" s="1"/>
  <c r="C62" i="20" l="1"/>
  <c r="C60" i="20" l="1"/>
  <c r="G62" i="20"/>
  <c r="G60" i="20" s="1"/>
  <c r="C17" i="20"/>
  <c r="D27" i="20"/>
  <c r="G17" i="20" l="1"/>
  <c r="G15" i="20" s="1"/>
  <c r="G10" i="20" s="1"/>
  <c r="C7" i="20"/>
  <c r="C6" i="20" s="1"/>
  <c r="G6" i="20" s="1"/>
  <c r="D17" i="20"/>
  <c r="D15" i="20" l="1"/>
  <c r="H17" i="20"/>
  <c r="H15" i="20" s="1"/>
  <c r="H10" i="20" s="1"/>
  <c r="G137" i="20"/>
  <c r="C15" i="9"/>
  <c r="E15" i="9" s="1"/>
  <c r="E14" i="9" s="1"/>
  <c r="E96" i="9" s="1"/>
  <c r="G140" i="20" l="1"/>
  <c r="C55" i="20"/>
  <c r="C48" i="20" s="1"/>
  <c r="C27" i="20"/>
  <c r="C15" i="20" s="1"/>
  <c r="C91" i="20" l="1"/>
  <c r="D91" i="20" l="1"/>
  <c r="D68" i="20" l="1"/>
  <c r="C68" i="20"/>
  <c r="D55" i="20" l="1"/>
  <c r="D48" i="20" s="1"/>
  <c r="D60" i="20" l="1"/>
  <c r="D130" i="20" l="1"/>
  <c r="D111" i="20" s="1"/>
  <c r="C130" i="20"/>
  <c r="C111" i="20" s="1"/>
  <c r="C106" i="20" l="1"/>
  <c r="D83" i="20" l="1"/>
  <c r="C83" i="20"/>
  <c r="C10" i="20" l="1"/>
  <c r="C137" i="20" s="1"/>
  <c r="D7" i="20"/>
  <c r="D6" i="20" s="1"/>
  <c r="H6" i="20" s="1"/>
  <c r="H137" i="20" s="1"/>
  <c r="H140" i="20" l="1"/>
  <c r="C140" i="20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7" i="20" l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D10" i="20" l="1"/>
  <c r="D137" i="20" s="1"/>
  <c r="D140" i="20" s="1"/>
  <c r="C93" i="9" l="1"/>
  <c r="C92" i="9" s="1"/>
  <c r="C80" i="9" l="1"/>
  <c r="C14" i="9"/>
  <c r="C96" i="9" l="1"/>
</calcChain>
</file>

<file path=xl/sharedStrings.xml><?xml version="1.0" encoding="utf-8"?>
<sst xmlns="http://schemas.openxmlformats.org/spreadsheetml/2006/main" count="324" uniqueCount="231">
  <si>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</si>
  <si>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</si>
  <si>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</si>
  <si>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</si>
  <si>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</si>
  <si>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</si>
  <si>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</si>
  <si>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</si>
  <si>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</si>
  <si>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</si>
  <si>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</si>
  <si>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</si>
  <si>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</si>
  <si>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</si>
  <si>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</si>
  <si>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</si>
  <si>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</si>
  <si>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</si>
  <si>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</si>
  <si>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</si>
  <si>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</si>
  <si>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</si>
  <si>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</si>
  <si>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</si>
  <si>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</si>
  <si>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</si>
  <si>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</si>
  <si>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</si>
  <si>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</si>
  <si>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</si>
  <si>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</si>
  <si>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</si>
  <si>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</si>
  <si>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</si>
  <si>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</si>
  <si>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</si>
  <si>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</si>
  <si>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</si>
  <si>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</si>
  <si>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</si>
  <si>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</si>
  <si>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</si>
  <si>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</si>
  <si>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</si>
  <si>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</si>
  <si>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</si>
  <si>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</si>
  <si>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</si>
  <si>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</si>
  <si>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</si>
  <si>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</si>
  <si>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</si>
  <si>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</si>
  <si>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</si>
  <si>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</si>
  <si>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</si>
  <si>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</si>
  <si>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</si>
  <si>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</si>
  <si>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</si>
  <si>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</si>
  <si>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</si>
  <si>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</si>
  <si>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</si>
  <si>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</si>
  <si>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</si>
  <si>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</si>
  <si>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</si>
  <si>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</si>
  <si>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</si>
  <si>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</si>
  <si>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</si>
  <si>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</si>
  <si>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</si>
  <si>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</si>
  <si>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</si>
  <si>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</si>
  <si>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</si>
  <si>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</si>
  <si>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</si>
  <si>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</si>
  <si>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</si>
  <si>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</si>
  <si>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</si>
  <si>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</si>
  <si>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</si>
  <si>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</si>
  <si>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</si>
  <si>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</si>
  <si>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</si>
  <si>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</si>
  <si>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</si>
  <si>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</si>
  <si>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</si>
  <si>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</si>
  <si>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</si>
  <si>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</si>
  <si>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</si>
  <si>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</si>
  <si>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</si>
  <si>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</si>
  <si>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</si>
  <si>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</si>
  <si>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</si>
  <si>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</si>
  <si>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</si>
  <si>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</si>
  <si>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</si>
  <si>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</si>
  <si>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</si>
  <si>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</si>
  <si>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</si>
  <si>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</si>
  <si>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</si>
  <si>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</si>
  <si>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</si>
  <si>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</si>
  <si>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</si>
  <si>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</si>
  <si>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</si>
  <si>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</si>
  <si>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</si>
  <si>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</si>
  <si>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</si>
  <si>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</si>
  <si>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</si>
  <si>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Patvirtinta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</si>
  <si>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</si>
  <si>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</si>
  <si>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</si>
  <si>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</si>
  <si>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</si>
  <si>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</si>
  <si>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</si>
  <si>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</si>
  <si>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</si>
  <si>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</si>
  <si>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</si>
  <si>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</si>
  <si>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</si>
  <si>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</si>
  <si>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</si>
  <si>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</si>
  <si>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</si>
  <si>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</si>
  <si>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</si>
  <si>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</si>
  <si>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</si>
  <si>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</si>
  <si>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</si>
  <si>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</si>
  <si>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</si>
  <si>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</si>
  <si>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</si>
  <si>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</si>
  <si>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</si>
  <si>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</si>
  <si>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</si>
  <si>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</si>
  <si>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</si>
  <si>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Valstybinėms (valstybės perduotoms savivaldybėms) funkcijoms atlikti (11+...+32)</t>
  </si>
  <si>
    <t>Specialios tikslinės dotacijos (10+33+34+37)</t>
  </si>
  <si>
    <t>DOTACIJOS (8+9+38)</t>
  </si>
  <si>
    <t>Savivaldybės valdymo programa (dotacijos akredituotai socialinei reabilitacijai neįgaliesiems bendruomenėje administruoti lėšos)</t>
  </si>
  <si>
    <t>Pakeitimas</t>
  </si>
  <si>
    <t>Projektas</t>
  </si>
  <si>
    <t>tūkst. Eur</t>
  </si>
  <si>
    <t>Savivaldybėms perduotoms įstaigoms išlaikyti (35+36)</t>
  </si>
  <si>
    <t xml:space="preserve">ASIGNAVIMAI IŠ APYVARTINIŲ LĖŠŲ 2023 M. SAUSIO 1 D. LIKUČIO </t>
  </si>
  <si>
    <t>Finansavimo šaltinis / asignavimų valdytojas / programos pavadinimas</t>
  </si>
  <si>
    <t>Asignavimai                iš viso</t>
  </si>
  <si>
    <t>1. Asignavimų valdytojų pajamų įmokų likučio metų pradžioje lėšos</t>
  </si>
  <si>
    <t xml:space="preserve">Miesto infrastruktūros objektų priežiūros ir modernizavimo programa </t>
  </si>
  <si>
    <t>iš jų kreditiniam įsiskolinimui dengti</t>
  </si>
  <si>
    <t>Kūno kultūros ir sporto plėtros programa</t>
  </si>
  <si>
    <t>Socialinės atskirties mažinimo programa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</si>
  <si>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</si>
  <si>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</si>
  <si>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</si>
  <si>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</si>
  <si>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</si>
  <si>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</si>
  <si>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</si>
  <si>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>2.5. Vietinės rinkliavos Jūros šventės metu lėšų likučio metų pradžioje lėšos</t>
  </si>
  <si>
    <t>2.6. Už žemės pardavimą gautų lėšų likučio metų pradžioje lėšos</t>
  </si>
  <si>
    <t xml:space="preserve">Miesto urbanistinio planavimo programa </t>
  </si>
  <si>
    <t>2.7. Už privatizuotus butus gautų lėšų likučio metų pradžioje lėšos</t>
  </si>
  <si>
    <t>2.8. Valstybės biudžeto lėšų likučio metų pradžioje lėšos</t>
  </si>
  <si>
    <t xml:space="preserve">2.9. Europos Sąjungos finansinės paramos  ir bendrojo finansavimo lėšų likučio metų pradžioje lėšos </t>
  </si>
  <si>
    <t>Kultūros plėtros programa</t>
  </si>
  <si>
    <t>Ugdymo proceso užtikrinimo programa</t>
  </si>
  <si>
    <t>3. Savivaldybės biudžeto lėšų likučio metų pradžioje lėšos</t>
  </si>
  <si>
    <t>Iš viso:</t>
  </si>
  <si>
    <t xml:space="preserve">                                                                                                 (Klaipėdos miesto savivaldybės tarybos</t>
  </si>
  <si>
    <t xml:space="preserve">                                                                                                 2023 m. sausio 26 d. sprendimo Nr. T2-1</t>
  </si>
  <si>
    <t xml:space="preserve">                                                                                                 Klaipėdos miesto savivaldybės tarybos</t>
  </si>
  <si>
    <t xml:space="preserve">                                                                                                 2023 m. birželio   d. sprendimo Nr. T2- redakcija)</t>
  </si>
  <si>
    <t xml:space="preserve">                                                                                                 1 priedas</t>
  </si>
  <si>
    <r>
      <rPr>
        <strike/>
        <sz val="12"/>
        <rFont val="Times New Roman"/>
        <family val="1"/>
        <charset val="186"/>
      </rPr>
      <t>Savivaldybės administracijos direktoriaus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Mero</t>
    </r>
    <r>
      <rPr>
        <sz val="12"/>
        <rFont val="Times New Roman"/>
        <family val="1"/>
        <charset val="186"/>
      </rPr>
      <t xml:space="preserve"> rezervas (savivaldybės biudžeto lėšos) </t>
    </r>
  </si>
  <si>
    <t>Dotacija bendrojo ugdymo mokyklos pastatų Klaipėdoje, Senvagės g. 4 ir 6, statybai  (ilgalaikiam materialiajam ir nematerialiajam turtui įsigyti)</t>
  </si>
  <si>
    <t>Dotacija dengto futbolo maniežo Baltijos pr. 51, Klaipėdoje, įrengimo darbams finansuoti (ilgalaikiam materialiajam ir nematerialiajam turtui įsigyti)</t>
  </si>
  <si>
    <t>Dotacija bendruomeninei veiklai savivaldybėje stiprinti</t>
  </si>
  <si>
    <t>Dotacija aplinkos pritaikymui ir aplinkosaugos priemonių įgyvendinimui Baltijos jūros paplūdimių zonoje</t>
  </si>
  <si>
    <t>Dotacija išlaidoms, susijusioms su pedagoginio personalo optimizavimu ir atnaujinimu, apmokėti</t>
  </si>
  <si>
    <t>Dotacija Politinių kalinių ir tremtinių šeimų sugrįžimo į Lietuvą ir jų aprūpinimo programos įgyvendinimui savivaldybėse</t>
  </si>
  <si>
    <t>Aplinkos apsaugos programa (dotacija aplinkos pritaikymui ir aplinkosaugos priemonių įgyvendinimui Baltijos jūros paplūdimių zonoje)</t>
  </si>
  <si>
    <t>Jaunimo ir bendruomenių politikos plėtros programa</t>
  </si>
  <si>
    <t>Jaunimo ir bendruomenių politikos plėtros programa (savivaldybės biudžeto lėšos)</t>
  </si>
  <si>
    <t>Jaunimo ir bendruomenių politikos plėtros programa (dotacija bendruomeninei veiklai savivaldybėje stiprinti)</t>
  </si>
  <si>
    <t>Ugdymo proceso užtikrinimo programa (dotacija išlaidoms, susijusioms su pedagoginio personalo optimizavimu ir atnaujinimu, apmokėti)</t>
  </si>
  <si>
    <t>Kūno kultūros ir sporto plėtros programa (dotacija dengto futbolo maniežo Baltijos pr. 51, Klaipėdoje, įrengimo darbams finansuoti (ilgalaikiam materialiajam ir nematerialiajam turtui įsigyti))</t>
  </si>
  <si>
    <t>Socialinės atskirties mažinimo programa (dotacija Politinių kalinių ir tremtinių šeimų sugrįžimo į Lietuvą ir jų aprūpinimo programos įgyvendinimui savivaldybėse)</t>
  </si>
  <si>
    <t xml:space="preserve">Socialinės atskirties mažinimo programa (dotacija išlaidoms, patirtoms teikiant piniginę socialinę paramą užsieniečiams, pasitraukusiems iš Ukrainos dėl Rusijos Federacijos karinių veiksmų Ukrainoje, padengti)  </t>
  </si>
  <si>
    <t>Iš viso asignavimų (132-134):</t>
  </si>
  <si>
    <t>MATERIALIOJO IR NEMATERIALIOJO TURTO REALIZAVIMO PAJAMOS (80)</t>
  </si>
  <si>
    <t>Ilgalaikio materialiojo turto realizavimo pajamos (81+82)</t>
  </si>
  <si>
    <t>Iš viso pajamų (1+7+67+79)</t>
  </si>
  <si>
    <t>Kitos dotacijos ir lėšos iš kitų valdymo lygių (39+...+66)</t>
  </si>
  <si>
    <t xml:space="preserve">Dotacija išlaidoms, patirtoms teikiant piniginę socialinę paramą užsieniečiams, pasitraukusiems iš Ukrainos dėl Rusijos Federacijos karinių veiksmų Ukrainoje, padengti  </t>
  </si>
  <si>
    <t xml:space="preserve">                                                  2023 m. birželio   d. sprendimo Nr. T2- redakcija)</t>
  </si>
  <si>
    <t xml:space="preserve">                                                  (Klaipėdos miesto savivaldybės tarybos</t>
  </si>
  <si>
    <t xml:space="preserve">                                                  2023 m. sausio 26 d. sprendimo Nr. T2-1</t>
  </si>
  <si>
    <t xml:space="preserve">                                                  Klaipėdos miesto savivaldybės tarybos</t>
  </si>
  <si>
    <t xml:space="preserve">                                                  3 priedas</t>
  </si>
  <si>
    <t>KITOS PAJAMOS (68+...+78)</t>
  </si>
  <si>
    <t>Projekto lyginamasis variantas</t>
  </si>
  <si>
    <t>Dotacija atsinaujinančių energijos išteklių (saulės, vėjo) panaudojimo elektros energijos poreikiams finansuoti (ilgalaikiam materialiajam ir nematerialiajam turtui įsigyti)</t>
  </si>
  <si>
    <t>Dotacija melioracijos statinių rekonstravimui žemės sklype, adresu: Verslo g. 10, 12, 14, Klaipėdoje, finansuoti (Klaipėdos LEZ teritorija) (ilgalaikiam materialiajam ir nematerialiajam turtui įsigyti)</t>
  </si>
  <si>
    <t>Susisiekimo sistemos priežiūros ir plėtros programa (dotacija melioracijos statinių rekonstravimui žemės sklype, adresu: Verslo g. 10, 12, 14, Klaipėdoje, finansuoti (Klaipėdos LEZ teritorija) (ilgalaikiam materialiajam ir nematerialiajam turtui įsigyti))</t>
  </si>
  <si>
    <t>Ugdymo proceso užtikrinimo programa (dotacija bendrojo ugdymo mokyklos pastatų Klaipėdoje, Senvagės g. 4 ir 6, statybai  (ilgalaikiam materialiajam ir nematerialiajam turtui įsigyti)</t>
  </si>
  <si>
    <t>Ugdymo proceso užtikrinimo programa (dotacija atsinaujinančių energijos išteklių (saulės, vėjo) panaudojimo elektros energijos poreikiams finansuoti (ilgalaikiam materialiajam ir nematerialiajam turtui įsigyti)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</si>
</sst>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General\."/>
    <numFmt numFmtId="166" formatCode="#,##0.0"/>
    <numFmt numFmtId="167" formatCode="0.0;\-0.0;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5" fillId="0" borderId="0" xfId="0" applyFont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5" fillId="0" borderId="2" xfId="0" applyFont="1" applyBorder="1" applyAlignment="1">
      <alignment horizontal="left" vertical="center" wrapText="1"/>
    </xf>
    <xf numFmtId="0" fontId="7" fillId="0" borderId="2" xfId="1" applyFont="1" applyBorder="1"/>
    <xf numFmtId="0" fontId="2" fillId="0" borderId="2" xfId="1" applyFont="1" applyBorder="1"/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2" xfId="1" applyFont="1" applyBorder="1"/>
    <xf numFmtId="166" fontId="2" fillId="0" borderId="2" xfId="1" applyNumberFormat="1" applyFont="1" applyBorder="1"/>
    <xf numFmtId="166" fontId="4" fillId="0" borderId="2" xfId="1" applyNumberFormat="1" applyFont="1" applyBorder="1"/>
    <xf numFmtId="0" fontId="2" fillId="0" borderId="2" xfId="1" applyFont="1" applyFill="1" applyBorder="1"/>
    <xf numFmtId="166" fontId="2" fillId="0" borderId="2" xfId="1" applyNumberFormat="1" applyFont="1" applyFill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Fill="1" applyBorder="1" applyAlignment="1"/>
    <xf numFmtId="0" fontId="2" fillId="0" borderId="0" xfId="0" applyFont="1" applyFill="1"/>
    <xf numFmtId="0" fontId="4" fillId="0" borderId="0" xfId="1" applyFont="1" applyFill="1" applyAlignment="1"/>
    <xf numFmtId="0" fontId="2" fillId="0" borderId="0" xfId="1" applyFont="1" applyAlignment="1"/>
    <xf numFmtId="9" fontId="2" fillId="0" borderId="0" xfId="8" applyFont="1"/>
    <xf numFmtId="0" fontId="2" fillId="0" borderId="2" xfId="1" applyFont="1" applyBorder="1" applyAlignment="1">
      <alignment horizontal="center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10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10" fillId="0" borderId="2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1" xfId="0" applyFont="1" applyBorder="1"/>
    <xf numFmtId="164" fontId="4" fillId="0" borderId="2" xfId="1" applyNumberFormat="1" applyFont="1" applyFill="1" applyBorder="1" applyAlignment="1">
      <alignment horizontal="left" wrapText="1"/>
    </xf>
    <xf numFmtId="167" fontId="4" fillId="0" borderId="2" xfId="1" applyNumberFormat="1" applyFont="1" applyFill="1" applyBorder="1"/>
    <xf numFmtId="167" fontId="4" fillId="0" borderId="2" xfId="1" applyNumberFormat="1" applyFont="1" applyBorder="1"/>
    <xf numFmtId="167" fontId="2" fillId="0" borderId="2" xfId="1" applyNumberFormat="1" applyFont="1" applyFill="1" applyBorder="1"/>
    <xf numFmtId="167" fontId="2" fillId="0" borderId="2" xfId="1" applyNumberFormat="1" applyFont="1" applyBorder="1"/>
    <xf numFmtId="167" fontId="10" fillId="0" borderId="2" xfId="1" applyNumberFormat="1" applyFont="1" applyFill="1" applyBorder="1"/>
    <xf numFmtId="167" fontId="10" fillId="0" borderId="2" xfId="1" applyNumberFormat="1" applyFont="1" applyBorder="1"/>
    <xf numFmtId="167" fontId="4" fillId="0" borderId="2" xfId="1" applyNumberFormat="1" applyFont="1" applyFill="1" applyBorder="1" applyAlignment="1">
      <alignment horizontal="right" wrapText="1"/>
    </xf>
    <xf numFmtId="167" fontId="2" fillId="0" borderId="2" xfId="1" applyNumberFormat="1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right" wrapText="1"/>
    </xf>
    <xf numFmtId="167" fontId="4" fillId="0" borderId="2" xfId="1" applyNumberFormat="1" applyFont="1" applyFill="1" applyBorder="1" applyAlignment="1">
      <alignment horizontal="right"/>
    </xf>
    <xf numFmtId="164" fontId="7" fillId="0" borderId="0" xfId="1" applyNumberFormat="1" applyFont="1"/>
    <xf numFmtId="0" fontId="2" fillId="0" borderId="0" xfId="0" applyFont="1" applyFill="1" applyBorder="1" applyAlignment="1">
      <alignment vertical="justify"/>
    </xf>
    <xf numFmtId="0" fontId="2" fillId="0" borderId="0" xfId="0" applyFont="1" applyFill="1" applyBorder="1" applyAlignment="1">
      <alignment horizontal="left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2" fillId="0" borderId="3" xfId="1" applyFont="1" applyFill="1" applyBorder="1" applyAlignment="1">
      <alignment horizontal="center" wrapText="1"/>
    </xf>
    <xf numFmtId="0" fontId="2" fillId="0" borderId="5" xfId="1" applyFont="1" applyFill="1" applyBorder="1" applyAlignment="1">
      <alignment horizontal="center" wrapText="1"/>
    </xf>
    <xf numFmtId="0" fontId="2" fillId="0" borderId="4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wrapText="1"/>
    </xf>
    <xf numFmtId="9" fontId="2" fillId="0" borderId="2" xfId="8" applyFont="1" applyFill="1" applyBorder="1" applyAlignment="1">
      <alignment horizontal="center" vertical="center"/>
    </xf>
    <xf numFmtId="9" fontId="2" fillId="0" borderId="2" xfId="8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2" fillId="0" borderId="0" xfId="7" applyFont="1" applyFill="1" applyAlignment="1">
      <alignment horizontal="left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tabSelected="1" topLeftCell="A16" zoomScaleNormal="100" workbookViewId="0">
      <selection activeCell="A2" sqref="A2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4" width="13.28515625" style="1" customWidth="1"/>
    <col min="5" max="5" width="13.7109375" style="1" customWidth="1"/>
    <col min="6" max="154" width="9.140625" style="1"/>
    <col min="155" max="155" width="60" style="1" customWidth="1"/>
    <col min="156" max="156" width="17.28515625" style="1" customWidth="1"/>
    <col min="157" max="157" width="13.28515625" style="1" customWidth="1"/>
    <col min="158" max="158" width="12" style="1" customWidth="1"/>
    <col min="159" max="410" width="9.140625" style="1"/>
    <col min="411" max="411" width="60" style="1" customWidth="1"/>
    <col min="412" max="412" width="17.28515625" style="1" customWidth="1"/>
    <col min="413" max="413" width="13.28515625" style="1" customWidth="1"/>
    <col min="414" max="414" width="12" style="1" customWidth="1"/>
    <col min="415" max="666" width="9.140625" style="1"/>
    <col min="667" max="667" width="60" style="1" customWidth="1"/>
    <col min="668" max="668" width="17.28515625" style="1" customWidth="1"/>
    <col min="669" max="669" width="13.28515625" style="1" customWidth="1"/>
    <col min="670" max="670" width="12" style="1" customWidth="1"/>
    <col min="671" max="922" width="9.140625" style="1"/>
    <col min="923" max="923" width="60" style="1" customWidth="1"/>
    <col min="924" max="924" width="17.28515625" style="1" customWidth="1"/>
    <col min="925" max="925" width="13.28515625" style="1" customWidth="1"/>
    <col min="926" max="926" width="12" style="1" customWidth="1"/>
    <col min="927" max="1178" width="9.140625" style="1"/>
    <col min="1179" max="1179" width="60" style="1" customWidth="1"/>
    <col min="1180" max="1180" width="17.28515625" style="1" customWidth="1"/>
    <col min="1181" max="1181" width="13.28515625" style="1" customWidth="1"/>
    <col min="1182" max="1182" width="12" style="1" customWidth="1"/>
    <col min="1183" max="1434" width="9.140625" style="1"/>
    <col min="1435" max="1435" width="60" style="1" customWidth="1"/>
    <col min="1436" max="1436" width="17.28515625" style="1" customWidth="1"/>
    <col min="1437" max="1437" width="13.28515625" style="1" customWidth="1"/>
    <col min="1438" max="1438" width="12" style="1" customWidth="1"/>
    <col min="1439" max="1690" width="9.140625" style="1"/>
    <col min="1691" max="1691" width="60" style="1" customWidth="1"/>
    <col min="1692" max="1692" width="17.28515625" style="1" customWidth="1"/>
    <col min="1693" max="1693" width="13.28515625" style="1" customWidth="1"/>
    <col min="1694" max="1694" width="12" style="1" customWidth="1"/>
    <col min="1695" max="1946" width="9.140625" style="1"/>
    <col min="1947" max="1947" width="60" style="1" customWidth="1"/>
    <col min="1948" max="1948" width="17.28515625" style="1" customWidth="1"/>
    <col min="1949" max="1949" width="13.28515625" style="1" customWidth="1"/>
    <col min="1950" max="1950" width="12" style="1" customWidth="1"/>
    <col min="1951" max="2202" width="9.140625" style="1"/>
    <col min="2203" max="2203" width="60" style="1" customWidth="1"/>
    <col min="2204" max="2204" width="17.28515625" style="1" customWidth="1"/>
    <col min="2205" max="2205" width="13.28515625" style="1" customWidth="1"/>
    <col min="2206" max="2206" width="12" style="1" customWidth="1"/>
    <col min="2207" max="2458" width="9.140625" style="1"/>
    <col min="2459" max="2459" width="60" style="1" customWidth="1"/>
    <col min="2460" max="2460" width="17.28515625" style="1" customWidth="1"/>
    <col min="2461" max="2461" width="13.28515625" style="1" customWidth="1"/>
    <col min="2462" max="2462" width="12" style="1" customWidth="1"/>
    <col min="2463" max="2714" width="9.140625" style="1"/>
    <col min="2715" max="2715" width="60" style="1" customWidth="1"/>
    <col min="2716" max="2716" width="17.28515625" style="1" customWidth="1"/>
    <col min="2717" max="2717" width="13.28515625" style="1" customWidth="1"/>
    <col min="2718" max="2718" width="12" style="1" customWidth="1"/>
    <col min="2719" max="2970" width="9.140625" style="1"/>
    <col min="2971" max="2971" width="60" style="1" customWidth="1"/>
    <col min="2972" max="2972" width="17.28515625" style="1" customWidth="1"/>
    <col min="2973" max="2973" width="13.28515625" style="1" customWidth="1"/>
    <col min="2974" max="2974" width="12" style="1" customWidth="1"/>
    <col min="2975" max="3226" width="9.140625" style="1"/>
    <col min="3227" max="3227" width="60" style="1" customWidth="1"/>
    <col min="3228" max="3228" width="17.28515625" style="1" customWidth="1"/>
    <col min="3229" max="3229" width="13.28515625" style="1" customWidth="1"/>
    <col min="3230" max="3230" width="12" style="1" customWidth="1"/>
    <col min="3231" max="3482" width="9.140625" style="1"/>
    <col min="3483" max="3483" width="60" style="1" customWidth="1"/>
    <col min="3484" max="3484" width="17.28515625" style="1" customWidth="1"/>
    <col min="3485" max="3485" width="13.28515625" style="1" customWidth="1"/>
    <col min="3486" max="3486" width="12" style="1" customWidth="1"/>
    <col min="3487" max="3738" width="9.140625" style="1"/>
    <col min="3739" max="3739" width="60" style="1" customWidth="1"/>
    <col min="3740" max="3740" width="17.28515625" style="1" customWidth="1"/>
    <col min="3741" max="3741" width="13.28515625" style="1" customWidth="1"/>
    <col min="3742" max="3742" width="12" style="1" customWidth="1"/>
    <col min="3743" max="3994" width="9.140625" style="1"/>
    <col min="3995" max="3995" width="60" style="1" customWidth="1"/>
    <col min="3996" max="3996" width="17.28515625" style="1" customWidth="1"/>
    <col min="3997" max="3997" width="13.28515625" style="1" customWidth="1"/>
    <col min="3998" max="3998" width="12" style="1" customWidth="1"/>
    <col min="3999" max="4250" width="9.140625" style="1"/>
    <col min="4251" max="4251" width="60" style="1" customWidth="1"/>
    <col min="4252" max="4252" width="17.28515625" style="1" customWidth="1"/>
    <col min="4253" max="4253" width="13.28515625" style="1" customWidth="1"/>
    <col min="4254" max="4254" width="12" style="1" customWidth="1"/>
    <col min="4255" max="4506" width="9.140625" style="1"/>
    <col min="4507" max="4507" width="60" style="1" customWidth="1"/>
    <col min="4508" max="4508" width="17.28515625" style="1" customWidth="1"/>
    <col min="4509" max="4509" width="13.28515625" style="1" customWidth="1"/>
    <col min="4510" max="4510" width="12" style="1" customWidth="1"/>
    <col min="4511" max="4762" width="9.140625" style="1"/>
    <col min="4763" max="4763" width="60" style="1" customWidth="1"/>
    <col min="4764" max="4764" width="17.28515625" style="1" customWidth="1"/>
    <col min="4765" max="4765" width="13.28515625" style="1" customWidth="1"/>
    <col min="4766" max="4766" width="12" style="1" customWidth="1"/>
    <col min="4767" max="5018" width="9.140625" style="1"/>
    <col min="5019" max="5019" width="60" style="1" customWidth="1"/>
    <col min="5020" max="5020" width="17.28515625" style="1" customWidth="1"/>
    <col min="5021" max="5021" width="13.28515625" style="1" customWidth="1"/>
    <col min="5022" max="5022" width="12" style="1" customWidth="1"/>
    <col min="5023" max="5274" width="9.140625" style="1"/>
    <col min="5275" max="5275" width="60" style="1" customWidth="1"/>
    <col min="5276" max="5276" width="17.28515625" style="1" customWidth="1"/>
    <col min="5277" max="5277" width="13.28515625" style="1" customWidth="1"/>
    <col min="5278" max="5278" width="12" style="1" customWidth="1"/>
    <col min="5279" max="5530" width="9.140625" style="1"/>
    <col min="5531" max="5531" width="60" style="1" customWidth="1"/>
    <col min="5532" max="5532" width="17.28515625" style="1" customWidth="1"/>
    <col min="5533" max="5533" width="13.28515625" style="1" customWidth="1"/>
    <col min="5534" max="5534" width="12" style="1" customWidth="1"/>
    <col min="5535" max="5786" width="9.140625" style="1"/>
    <col min="5787" max="5787" width="60" style="1" customWidth="1"/>
    <col min="5788" max="5788" width="17.28515625" style="1" customWidth="1"/>
    <col min="5789" max="5789" width="13.28515625" style="1" customWidth="1"/>
    <col min="5790" max="5790" width="12" style="1" customWidth="1"/>
    <col min="5791" max="6042" width="9.140625" style="1"/>
    <col min="6043" max="6043" width="60" style="1" customWidth="1"/>
    <col min="6044" max="6044" width="17.28515625" style="1" customWidth="1"/>
    <col min="6045" max="6045" width="13.28515625" style="1" customWidth="1"/>
    <col min="6046" max="6046" width="12" style="1" customWidth="1"/>
    <col min="6047" max="6298" width="9.140625" style="1"/>
    <col min="6299" max="6299" width="60" style="1" customWidth="1"/>
    <col min="6300" max="6300" width="17.28515625" style="1" customWidth="1"/>
    <col min="6301" max="6301" width="13.28515625" style="1" customWidth="1"/>
    <col min="6302" max="6302" width="12" style="1" customWidth="1"/>
    <col min="6303" max="6554" width="9.140625" style="1"/>
    <col min="6555" max="6555" width="60" style="1" customWidth="1"/>
    <col min="6556" max="6556" width="17.28515625" style="1" customWidth="1"/>
    <col min="6557" max="6557" width="13.28515625" style="1" customWidth="1"/>
    <col min="6558" max="6558" width="12" style="1" customWidth="1"/>
    <col min="6559" max="6810" width="9.140625" style="1"/>
    <col min="6811" max="6811" width="60" style="1" customWidth="1"/>
    <col min="6812" max="6812" width="17.28515625" style="1" customWidth="1"/>
    <col min="6813" max="6813" width="13.28515625" style="1" customWidth="1"/>
    <col min="6814" max="6814" width="12" style="1" customWidth="1"/>
    <col min="6815" max="7066" width="9.140625" style="1"/>
    <col min="7067" max="7067" width="60" style="1" customWidth="1"/>
    <col min="7068" max="7068" width="17.28515625" style="1" customWidth="1"/>
    <col min="7069" max="7069" width="13.28515625" style="1" customWidth="1"/>
    <col min="7070" max="7070" width="12" style="1" customWidth="1"/>
    <col min="7071" max="7322" width="9.140625" style="1"/>
    <col min="7323" max="7323" width="60" style="1" customWidth="1"/>
    <col min="7324" max="7324" width="17.28515625" style="1" customWidth="1"/>
    <col min="7325" max="7325" width="13.28515625" style="1" customWidth="1"/>
    <col min="7326" max="7326" width="12" style="1" customWidth="1"/>
    <col min="7327" max="7578" width="9.140625" style="1"/>
    <col min="7579" max="7579" width="60" style="1" customWidth="1"/>
    <col min="7580" max="7580" width="17.28515625" style="1" customWidth="1"/>
    <col min="7581" max="7581" width="13.28515625" style="1" customWidth="1"/>
    <col min="7582" max="7582" width="12" style="1" customWidth="1"/>
    <col min="7583" max="7834" width="9.140625" style="1"/>
    <col min="7835" max="7835" width="60" style="1" customWidth="1"/>
    <col min="7836" max="7836" width="17.28515625" style="1" customWidth="1"/>
    <col min="7837" max="7837" width="13.28515625" style="1" customWidth="1"/>
    <col min="7838" max="7838" width="12" style="1" customWidth="1"/>
    <col min="7839" max="8090" width="9.140625" style="1"/>
    <col min="8091" max="8091" width="60" style="1" customWidth="1"/>
    <col min="8092" max="8092" width="17.28515625" style="1" customWidth="1"/>
    <col min="8093" max="8093" width="13.28515625" style="1" customWidth="1"/>
    <col min="8094" max="8094" width="12" style="1" customWidth="1"/>
    <col min="8095" max="8346" width="9.140625" style="1"/>
    <col min="8347" max="8347" width="60" style="1" customWidth="1"/>
    <col min="8348" max="8348" width="17.28515625" style="1" customWidth="1"/>
    <col min="8349" max="8349" width="13.28515625" style="1" customWidth="1"/>
    <col min="8350" max="8350" width="12" style="1" customWidth="1"/>
    <col min="8351" max="8602" width="9.140625" style="1"/>
    <col min="8603" max="8603" width="60" style="1" customWidth="1"/>
    <col min="8604" max="8604" width="17.28515625" style="1" customWidth="1"/>
    <col min="8605" max="8605" width="13.28515625" style="1" customWidth="1"/>
    <col min="8606" max="8606" width="12" style="1" customWidth="1"/>
    <col min="8607" max="8858" width="9.140625" style="1"/>
    <col min="8859" max="8859" width="60" style="1" customWidth="1"/>
    <col min="8860" max="8860" width="17.28515625" style="1" customWidth="1"/>
    <col min="8861" max="8861" width="13.28515625" style="1" customWidth="1"/>
    <col min="8862" max="8862" width="12" style="1" customWidth="1"/>
    <col min="8863" max="9114" width="9.140625" style="1"/>
    <col min="9115" max="9115" width="60" style="1" customWidth="1"/>
    <col min="9116" max="9116" width="17.28515625" style="1" customWidth="1"/>
    <col min="9117" max="9117" width="13.28515625" style="1" customWidth="1"/>
    <col min="9118" max="9118" width="12" style="1" customWidth="1"/>
    <col min="9119" max="9370" width="9.140625" style="1"/>
    <col min="9371" max="9371" width="60" style="1" customWidth="1"/>
    <col min="9372" max="9372" width="17.28515625" style="1" customWidth="1"/>
    <col min="9373" max="9373" width="13.28515625" style="1" customWidth="1"/>
    <col min="9374" max="9374" width="12" style="1" customWidth="1"/>
    <col min="9375" max="9626" width="9.140625" style="1"/>
    <col min="9627" max="9627" width="60" style="1" customWidth="1"/>
    <col min="9628" max="9628" width="17.28515625" style="1" customWidth="1"/>
    <col min="9629" max="9629" width="13.28515625" style="1" customWidth="1"/>
    <col min="9630" max="9630" width="12" style="1" customWidth="1"/>
    <col min="9631" max="9882" width="9.140625" style="1"/>
    <col min="9883" max="9883" width="60" style="1" customWidth="1"/>
    <col min="9884" max="9884" width="17.28515625" style="1" customWidth="1"/>
    <col min="9885" max="9885" width="13.28515625" style="1" customWidth="1"/>
    <col min="9886" max="9886" width="12" style="1" customWidth="1"/>
    <col min="9887" max="10138" width="9.140625" style="1"/>
    <col min="10139" max="10139" width="60" style="1" customWidth="1"/>
    <col min="10140" max="10140" width="17.28515625" style="1" customWidth="1"/>
    <col min="10141" max="10141" width="13.28515625" style="1" customWidth="1"/>
    <col min="10142" max="10142" width="12" style="1" customWidth="1"/>
    <col min="10143" max="10394" width="9.140625" style="1"/>
    <col min="10395" max="10395" width="60" style="1" customWidth="1"/>
    <col min="10396" max="10396" width="17.28515625" style="1" customWidth="1"/>
    <col min="10397" max="10397" width="13.28515625" style="1" customWidth="1"/>
    <col min="10398" max="10398" width="12" style="1" customWidth="1"/>
    <col min="10399" max="10650" width="9.140625" style="1"/>
    <col min="10651" max="10651" width="60" style="1" customWidth="1"/>
    <col min="10652" max="10652" width="17.28515625" style="1" customWidth="1"/>
    <col min="10653" max="10653" width="13.28515625" style="1" customWidth="1"/>
    <col min="10654" max="10654" width="12" style="1" customWidth="1"/>
    <col min="10655" max="10906" width="9.140625" style="1"/>
    <col min="10907" max="10907" width="60" style="1" customWidth="1"/>
    <col min="10908" max="10908" width="17.28515625" style="1" customWidth="1"/>
    <col min="10909" max="10909" width="13.28515625" style="1" customWidth="1"/>
    <col min="10910" max="10910" width="12" style="1" customWidth="1"/>
    <col min="10911" max="11162" width="9.140625" style="1"/>
    <col min="11163" max="11163" width="60" style="1" customWidth="1"/>
    <col min="11164" max="11164" width="17.28515625" style="1" customWidth="1"/>
    <col min="11165" max="11165" width="13.28515625" style="1" customWidth="1"/>
    <col min="11166" max="11166" width="12" style="1" customWidth="1"/>
    <col min="11167" max="11418" width="9.140625" style="1"/>
    <col min="11419" max="11419" width="60" style="1" customWidth="1"/>
    <col min="11420" max="11420" width="17.28515625" style="1" customWidth="1"/>
    <col min="11421" max="11421" width="13.28515625" style="1" customWidth="1"/>
    <col min="11422" max="11422" width="12" style="1" customWidth="1"/>
    <col min="11423" max="11674" width="9.140625" style="1"/>
    <col min="11675" max="11675" width="60" style="1" customWidth="1"/>
    <col min="11676" max="11676" width="17.28515625" style="1" customWidth="1"/>
    <col min="11677" max="11677" width="13.28515625" style="1" customWidth="1"/>
    <col min="11678" max="11678" width="12" style="1" customWidth="1"/>
    <col min="11679" max="11930" width="9.140625" style="1"/>
    <col min="11931" max="11931" width="60" style="1" customWidth="1"/>
    <col min="11932" max="11932" width="17.28515625" style="1" customWidth="1"/>
    <col min="11933" max="11933" width="13.28515625" style="1" customWidth="1"/>
    <col min="11934" max="11934" width="12" style="1" customWidth="1"/>
    <col min="11935" max="12186" width="9.140625" style="1"/>
    <col min="12187" max="12187" width="60" style="1" customWidth="1"/>
    <col min="12188" max="12188" width="17.28515625" style="1" customWidth="1"/>
    <col min="12189" max="12189" width="13.28515625" style="1" customWidth="1"/>
    <col min="12190" max="12190" width="12" style="1" customWidth="1"/>
    <col min="12191" max="12442" width="9.140625" style="1"/>
    <col min="12443" max="12443" width="60" style="1" customWidth="1"/>
    <col min="12444" max="12444" width="17.28515625" style="1" customWidth="1"/>
    <col min="12445" max="12445" width="13.28515625" style="1" customWidth="1"/>
    <col min="12446" max="12446" width="12" style="1" customWidth="1"/>
    <col min="12447" max="12698" width="9.140625" style="1"/>
    <col min="12699" max="12699" width="60" style="1" customWidth="1"/>
    <col min="12700" max="12700" width="17.28515625" style="1" customWidth="1"/>
    <col min="12701" max="12701" width="13.28515625" style="1" customWidth="1"/>
    <col min="12702" max="12702" width="12" style="1" customWidth="1"/>
    <col min="12703" max="12954" width="9.140625" style="1"/>
    <col min="12955" max="12955" width="60" style="1" customWidth="1"/>
    <col min="12956" max="12956" width="17.28515625" style="1" customWidth="1"/>
    <col min="12957" max="12957" width="13.28515625" style="1" customWidth="1"/>
    <col min="12958" max="12958" width="12" style="1" customWidth="1"/>
    <col min="12959" max="13210" width="9.140625" style="1"/>
    <col min="13211" max="13211" width="60" style="1" customWidth="1"/>
    <col min="13212" max="13212" width="17.28515625" style="1" customWidth="1"/>
    <col min="13213" max="13213" width="13.28515625" style="1" customWidth="1"/>
    <col min="13214" max="13214" width="12" style="1" customWidth="1"/>
    <col min="13215" max="13466" width="9.140625" style="1"/>
    <col min="13467" max="13467" width="60" style="1" customWidth="1"/>
    <col min="13468" max="13468" width="17.28515625" style="1" customWidth="1"/>
    <col min="13469" max="13469" width="13.28515625" style="1" customWidth="1"/>
    <col min="13470" max="13470" width="12" style="1" customWidth="1"/>
    <col min="13471" max="13722" width="9.140625" style="1"/>
    <col min="13723" max="13723" width="60" style="1" customWidth="1"/>
    <col min="13724" max="13724" width="17.28515625" style="1" customWidth="1"/>
    <col min="13725" max="13725" width="13.28515625" style="1" customWidth="1"/>
    <col min="13726" max="13726" width="12" style="1" customWidth="1"/>
    <col min="13727" max="13978" width="9.140625" style="1"/>
    <col min="13979" max="13979" width="60" style="1" customWidth="1"/>
    <col min="13980" max="13980" width="17.28515625" style="1" customWidth="1"/>
    <col min="13981" max="13981" width="13.28515625" style="1" customWidth="1"/>
    <col min="13982" max="13982" width="12" style="1" customWidth="1"/>
    <col min="13983" max="14234" width="9.140625" style="1"/>
    <col min="14235" max="14235" width="60" style="1" customWidth="1"/>
    <col min="14236" max="14236" width="17.28515625" style="1" customWidth="1"/>
    <col min="14237" max="14237" width="13.28515625" style="1" customWidth="1"/>
    <col min="14238" max="14238" width="12" style="1" customWidth="1"/>
    <col min="14239" max="14490" width="9.140625" style="1"/>
    <col min="14491" max="14491" width="60" style="1" customWidth="1"/>
    <col min="14492" max="14492" width="17.28515625" style="1" customWidth="1"/>
    <col min="14493" max="14493" width="13.28515625" style="1" customWidth="1"/>
    <col min="14494" max="14494" width="12" style="1" customWidth="1"/>
    <col min="14495" max="14746" width="9.140625" style="1"/>
    <col min="14747" max="14747" width="60" style="1" customWidth="1"/>
    <col min="14748" max="14748" width="17.28515625" style="1" customWidth="1"/>
    <col min="14749" max="14749" width="13.28515625" style="1" customWidth="1"/>
    <col min="14750" max="14750" width="12" style="1" customWidth="1"/>
    <col min="14751" max="15002" width="9.140625" style="1"/>
    <col min="15003" max="15003" width="60" style="1" customWidth="1"/>
    <col min="15004" max="15004" width="17.28515625" style="1" customWidth="1"/>
    <col min="15005" max="15005" width="13.28515625" style="1" customWidth="1"/>
    <col min="15006" max="15006" width="12" style="1" customWidth="1"/>
    <col min="15007" max="15258" width="9.140625" style="1"/>
    <col min="15259" max="15259" width="60" style="1" customWidth="1"/>
    <col min="15260" max="15260" width="17.28515625" style="1" customWidth="1"/>
    <col min="15261" max="15261" width="13.28515625" style="1" customWidth="1"/>
    <col min="15262" max="15262" width="12" style="1" customWidth="1"/>
    <col min="15263" max="15514" width="9.140625" style="1"/>
    <col min="15515" max="15515" width="60" style="1" customWidth="1"/>
    <col min="15516" max="15516" width="17.28515625" style="1" customWidth="1"/>
    <col min="15517" max="15517" width="13.28515625" style="1" customWidth="1"/>
    <col min="15518" max="15518" width="12" style="1" customWidth="1"/>
    <col min="15519" max="15770" width="9.140625" style="1"/>
    <col min="15771" max="15771" width="60" style="1" customWidth="1"/>
    <col min="15772" max="15772" width="17.28515625" style="1" customWidth="1"/>
    <col min="15773" max="15773" width="13.28515625" style="1" customWidth="1"/>
    <col min="15774" max="15774" width="12" style="1" customWidth="1"/>
    <col min="15775" max="16026" width="9.140625" style="1"/>
    <col min="16027" max="16027" width="60" style="1" customWidth="1"/>
    <col min="16028" max="16028" width="17.28515625" style="1" customWidth="1"/>
    <col min="16029" max="16029" width="13.28515625" style="1" customWidth="1"/>
    <col min="16030" max="16030" width="12" style="1" customWidth="1"/>
    <col min="16031" max="16384" width="9.140625" style="1"/>
  </cols>
  <sheetData>
    <row r="1" spans="1:5" x14ac:dyDescent="0.25">
      <c r="C1" s="71" t="s">
        <v>225</v>
      </c>
      <c r="D1" s="71"/>
      <c r="E1" s="71"/>
    </row>
    <row r="3" spans="1:5" s="17" customFormat="1" ht="16.5" customHeight="1" x14ac:dyDescent="0.25">
      <c r="A3" s="8"/>
      <c r="B3" s="69" t="s">
        <v>195</v>
      </c>
      <c r="C3" s="69"/>
      <c r="D3" s="69"/>
      <c r="E3" s="69"/>
    </row>
    <row r="4" spans="1:5" s="17" customFormat="1" ht="14.25" customHeight="1" x14ac:dyDescent="0.25">
      <c r="A4" s="8"/>
      <c r="B4" s="68" t="s">
        <v>194</v>
      </c>
      <c r="C4" s="68"/>
      <c r="D4" s="68"/>
      <c r="E4" s="68"/>
    </row>
    <row r="5" spans="1:5" s="17" customFormat="1" ht="14.25" customHeight="1" x14ac:dyDescent="0.25">
      <c r="A5" s="8"/>
      <c r="B5" s="69" t="s">
        <v>193</v>
      </c>
      <c r="C5" s="69"/>
      <c r="D5" s="69"/>
      <c r="E5" s="69"/>
    </row>
    <row r="6" spans="1:5" s="17" customFormat="1" ht="14.25" customHeight="1" x14ac:dyDescent="0.25">
      <c r="A6" s="8"/>
      <c r="B6" s="68" t="s">
        <v>196</v>
      </c>
      <c r="C6" s="68"/>
      <c r="D6" s="68"/>
      <c r="E6" s="68"/>
    </row>
    <row r="7" spans="1:5" s="17" customFormat="1" x14ac:dyDescent="0.25">
      <c r="A7" s="9"/>
      <c r="B7" s="69" t="s">
        <v>197</v>
      </c>
      <c r="C7" s="69"/>
      <c r="D7" s="69"/>
      <c r="E7" s="69"/>
    </row>
    <row r="8" spans="1:5" ht="12.75" customHeight="1" x14ac:dyDescent="0.25">
      <c r="A8" s="10"/>
      <c r="B8" s="11"/>
      <c r="C8" s="11"/>
    </row>
    <row r="9" spans="1:5" x14ac:dyDescent="0.25">
      <c r="A9" s="70" t="s">
        <v>118</v>
      </c>
      <c r="B9" s="70"/>
      <c r="C9" s="70"/>
      <c r="D9" s="70"/>
      <c r="E9" s="70"/>
    </row>
    <row r="10" spans="1:5" ht="11.25" customHeight="1" x14ac:dyDescent="0.25">
      <c r="A10" s="10"/>
      <c r="B10" s="12"/>
      <c r="C10" s="13"/>
    </row>
    <row r="11" spans="1:5" x14ac:dyDescent="0.25">
      <c r="A11" s="10"/>
      <c r="B11" s="14" t="s">
        <v>3</v>
      </c>
      <c r="D11" s="43"/>
      <c r="E11" s="43" t="s">
        <v>166</v>
      </c>
    </row>
    <row r="12" spans="1:5" ht="42.75" customHeight="1" x14ac:dyDescent="0.25">
      <c r="A12" s="19" t="s">
        <v>0</v>
      </c>
      <c r="B12" s="19" t="s">
        <v>4</v>
      </c>
      <c r="C12" s="19" t="s">
        <v>126</v>
      </c>
      <c r="D12" s="42" t="s">
        <v>164</v>
      </c>
      <c r="E12" s="42" t="s">
        <v>165</v>
      </c>
    </row>
    <row r="13" spans="1:5" x14ac:dyDescent="0.25">
      <c r="A13" s="19">
        <v>1</v>
      </c>
      <c r="B13" s="19">
        <v>2</v>
      </c>
      <c r="C13" s="19">
        <v>3</v>
      </c>
      <c r="D13" s="41">
        <v>4</v>
      </c>
      <c r="E13" s="41">
        <v>5</v>
      </c>
    </row>
    <row r="14" spans="1:5" ht="15.75" customHeight="1" x14ac:dyDescent="0.25">
      <c r="A14" s="7">
        <v>1</v>
      </c>
      <c r="B14" s="5" t="s">
        <v>86</v>
      </c>
      <c r="C14" s="63">
        <f>SUM(C15:C19)</f>
        <v>158248</v>
      </c>
      <c r="D14" s="63">
        <f>SUM(D15:D19)</f>
        <v>0</v>
      </c>
      <c r="E14" s="63">
        <f>SUM(E15:E19)</f>
        <v>158248</v>
      </c>
    </row>
    <row r="15" spans="1:5" ht="15" customHeight="1" x14ac:dyDescent="0.25">
      <c r="A15" s="7">
        <f>+A14+1</f>
        <v>2</v>
      </c>
      <c r="B15" s="6" t="s">
        <v>5</v>
      </c>
      <c r="C15" s="64">
        <f>146123+700</f>
        <v>146823</v>
      </c>
      <c r="D15" s="60"/>
      <c r="E15" s="60">
        <f>C15+D15</f>
        <v>146823</v>
      </c>
    </row>
    <row r="16" spans="1:5" ht="15" customHeight="1" x14ac:dyDescent="0.25">
      <c r="A16" s="7">
        <f t="shared" ref="A16:A96" si="0">+A15+1</f>
        <v>3</v>
      </c>
      <c r="B16" s="6" t="s">
        <v>6</v>
      </c>
      <c r="C16" s="64">
        <v>545</v>
      </c>
      <c r="D16" s="60"/>
      <c r="E16" s="60">
        <f t="shared" ref="E16:E19" si="1">C16+D16</f>
        <v>545</v>
      </c>
    </row>
    <row r="17" spans="1:5" ht="15" customHeight="1" x14ac:dyDescent="0.25">
      <c r="A17" s="7">
        <f t="shared" si="0"/>
        <v>4</v>
      </c>
      <c r="B17" s="6" t="s">
        <v>7</v>
      </c>
      <c r="C17" s="64">
        <v>100</v>
      </c>
      <c r="D17" s="60"/>
      <c r="E17" s="60">
        <f t="shared" si="1"/>
        <v>100</v>
      </c>
    </row>
    <row r="18" spans="1:5" ht="15" customHeight="1" x14ac:dyDescent="0.25">
      <c r="A18" s="7">
        <f t="shared" si="0"/>
        <v>5</v>
      </c>
      <c r="B18" s="6" t="s">
        <v>8</v>
      </c>
      <c r="C18" s="64">
        <v>9730</v>
      </c>
      <c r="D18" s="60"/>
      <c r="E18" s="60">
        <f t="shared" si="1"/>
        <v>9730</v>
      </c>
    </row>
    <row r="19" spans="1:5" ht="15" customHeight="1" x14ac:dyDescent="0.25">
      <c r="A19" s="7">
        <f t="shared" si="0"/>
        <v>6</v>
      </c>
      <c r="B19" s="6" t="s">
        <v>9</v>
      </c>
      <c r="C19" s="64">
        <v>1050</v>
      </c>
      <c r="D19" s="60"/>
      <c r="E19" s="60">
        <f t="shared" si="1"/>
        <v>1050</v>
      </c>
    </row>
    <row r="20" spans="1:5" x14ac:dyDescent="0.25">
      <c r="A20" s="7">
        <f t="shared" si="0"/>
        <v>7</v>
      </c>
      <c r="B20" s="5" t="s">
        <v>162</v>
      </c>
      <c r="C20" s="63">
        <f>+C21+C22+C51</f>
        <v>118125.3</v>
      </c>
      <c r="D20" s="63">
        <f>+D21+D22+D51</f>
        <v>3766.4</v>
      </c>
      <c r="E20" s="63">
        <f>+E21+E22+E51</f>
        <v>121891.7</v>
      </c>
    </row>
    <row r="21" spans="1:5" ht="31.5" x14ac:dyDescent="0.25">
      <c r="A21" s="7">
        <f t="shared" si="0"/>
        <v>8</v>
      </c>
      <c r="B21" s="5" t="s">
        <v>80</v>
      </c>
      <c r="C21" s="63">
        <v>13431.6</v>
      </c>
      <c r="D21" s="58">
        <v>155.1</v>
      </c>
      <c r="E21" s="58">
        <f>C21+D21</f>
        <v>13586.7</v>
      </c>
    </row>
    <row r="22" spans="1:5" ht="15.75" customHeight="1" x14ac:dyDescent="0.25">
      <c r="A22" s="7">
        <f t="shared" si="0"/>
        <v>9</v>
      </c>
      <c r="B22" s="5" t="s">
        <v>161</v>
      </c>
      <c r="C22" s="63">
        <f>+C23+C46+C47+C50</f>
        <v>90682.4</v>
      </c>
      <c r="D22" s="63">
        <f>+D23+D46+D47+D50</f>
        <v>203.4</v>
      </c>
      <c r="E22" s="63">
        <f>+E23+E46+E47+E50</f>
        <v>90885.8</v>
      </c>
    </row>
    <row r="23" spans="1:5" ht="33.75" customHeight="1" x14ac:dyDescent="0.25">
      <c r="A23" s="7">
        <f t="shared" si="0"/>
        <v>10</v>
      </c>
      <c r="B23" s="6" t="s">
        <v>160</v>
      </c>
      <c r="C23" s="65">
        <f>SUM(C24:C45)</f>
        <v>13184.5</v>
      </c>
      <c r="D23" s="65">
        <f>SUM(D24:D45)</f>
        <v>203.4</v>
      </c>
      <c r="E23" s="65">
        <f>SUM(E24:E45)</f>
        <v>13387.9</v>
      </c>
    </row>
    <row r="24" spans="1:5" ht="31.5" x14ac:dyDescent="0.25">
      <c r="A24" s="7">
        <f t="shared" si="0"/>
        <v>11</v>
      </c>
      <c r="B24" s="2" t="s">
        <v>107</v>
      </c>
      <c r="C24" s="64">
        <v>0.4</v>
      </c>
      <c r="D24" s="60"/>
      <c r="E24" s="60">
        <f>C24+D24</f>
        <v>0.4</v>
      </c>
    </row>
    <row r="25" spans="1:5" ht="15.75" customHeight="1" x14ac:dyDescent="0.25">
      <c r="A25" s="7">
        <f t="shared" si="0"/>
        <v>12</v>
      </c>
      <c r="B25" s="2" t="s">
        <v>12</v>
      </c>
      <c r="C25" s="64">
        <v>17.399999999999999</v>
      </c>
      <c r="D25" s="60">
        <v>-1</v>
      </c>
      <c r="E25" s="60">
        <f t="shared" ref="E25:E46" si="2">C25+D25</f>
        <v>16.399999999999999</v>
      </c>
    </row>
    <row r="26" spans="1:5" ht="15.75" customHeight="1" x14ac:dyDescent="0.25">
      <c r="A26" s="7">
        <f t="shared" si="0"/>
        <v>13</v>
      </c>
      <c r="B26" s="2" t="s">
        <v>15</v>
      </c>
      <c r="C26" s="64">
        <v>143.30000000000001</v>
      </c>
      <c r="D26" s="60"/>
      <c r="E26" s="60">
        <f t="shared" si="2"/>
        <v>143.30000000000001</v>
      </c>
    </row>
    <row r="27" spans="1:5" ht="32.25" customHeight="1" x14ac:dyDescent="0.25">
      <c r="A27" s="7">
        <f t="shared" si="0"/>
        <v>14</v>
      </c>
      <c r="B27" s="2" t="s">
        <v>113</v>
      </c>
      <c r="C27" s="64">
        <v>16.7</v>
      </c>
      <c r="D27" s="60"/>
      <c r="E27" s="60">
        <f t="shared" si="2"/>
        <v>16.7</v>
      </c>
    </row>
    <row r="28" spans="1:5" ht="15.75" customHeight="1" x14ac:dyDescent="0.25">
      <c r="A28" s="7">
        <f t="shared" si="0"/>
        <v>15</v>
      </c>
      <c r="B28" s="2" t="s">
        <v>13</v>
      </c>
      <c r="C28" s="64">
        <v>17</v>
      </c>
      <c r="D28" s="60"/>
      <c r="E28" s="60">
        <f t="shared" si="2"/>
        <v>17</v>
      </c>
    </row>
    <row r="29" spans="1:5" ht="15.75" customHeight="1" x14ac:dyDescent="0.25">
      <c r="A29" s="7">
        <f t="shared" si="0"/>
        <v>16</v>
      </c>
      <c r="B29" s="2" t="s">
        <v>63</v>
      </c>
      <c r="C29" s="64">
        <v>80</v>
      </c>
      <c r="D29" s="60"/>
      <c r="E29" s="60">
        <f t="shared" si="2"/>
        <v>80</v>
      </c>
    </row>
    <row r="30" spans="1:5" ht="15.75" customHeight="1" x14ac:dyDescent="0.25">
      <c r="A30" s="7">
        <f t="shared" si="0"/>
        <v>17</v>
      </c>
      <c r="B30" s="2" t="s">
        <v>76</v>
      </c>
      <c r="C30" s="64">
        <v>33.200000000000003</v>
      </c>
      <c r="D30" s="60"/>
      <c r="E30" s="60">
        <f t="shared" si="2"/>
        <v>33.200000000000003</v>
      </c>
    </row>
    <row r="31" spans="1:5" ht="15.75" customHeight="1" x14ac:dyDescent="0.25">
      <c r="A31" s="7">
        <f t="shared" si="0"/>
        <v>18</v>
      </c>
      <c r="B31" s="2" t="s">
        <v>14</v>
      </c>
      <c r="C31" s="64">
        <v>91.3</v>
      </c>
      <c r="D31" s="60"/>
      <c r="E31" s="60">
        <f t="shared" si="2"/>
        <v>91.3</v>
      </c>
    </row>
    <row r="32" spans="1:5" ht="34.5" customHeight="1" x14ac:dyDescent="0.25">
      <c r="A32" s="7">
        <f t="shared" si="0"/>
        <v>19</v>
      </c>
      <c r="B32" s="2" t="s">
        <v>16</v>
      </c>
      <c r="C32" s="64">
        <v>2.8</v>
      </c>
      <c r="D32" s="60"/>
      <c r="E32" s="60">
        <f t="shared" si="2"/>
        <v>2.8</v>
      </c>
    </row>
    <row r="33" spans="1:5" ht="15.75" customHeight="1" x14ac:dyDescent="0.25">
      <c r="A33" s="7">
        <f t="shared" si="0"/>
        <v>20</v>
      </c>
      <c r="B33" s="2" t="s">
        <v>64</v>
      </c>
      <c r="C33" s="64">
        <v>6.7</v>
      </c>
      <c r="D33" s="60"/>
      <c r="E33" s="60">
        <f t="shared" si="2"/>
        <v>6.7</v>
      </c>
    </row>
    <row r="34" spans="1:5" ht="30" customHeight="1" x14ac:dyDescent="0.25">
      <c r="A34" s="7">
        <f t="shared" si="0"/>
        <v>21</v>
      </c>
      <c r="B34" s="2" t="s">
        <v>135</v>
      </c>
      <c r="C34" s="64">
        <v>1.2</v>
      </c>
      <c r="D34" s="60"/>
      <c r="E34" s="60">
        <f t="shared" si="2"/>
        <v>1.2</v>
      </c>
    </row>
    <row r="35" spans="1:5" ht="19.5" customHeight="1" x14ac:dyDescent="0.25">
      <c r="A35" s="7">
        <f t="shared" si="0"/>
        <v>22</v>
      </c>
      <c r="B35" s="6" t="s">
        <v>33</v>
      </c>
      <c r="C35" s="64">
        <v>25.7</v>
      </c>
      <c r="D35" s="60"/>
      <c r="E35" s="60">
        <f t="shared" si="2"/>
        <v>25.7</v>
      </c>
    </row>
    <row r="36" spans="1:5" ht="31.5" x14ac:dyDescent="0.25">
      <c r="A36" s="7">
        <f t="shared" si="0"/>
        <v>23</v>
      </c>
      <c r="B36" s="2" t="s">
        <v>75</v>
      </c>
      <c r="C36" s="64">
        <v>454.8</v>
      </c>
      <c r="D36" s="60"/>
      <c r="E36" s="60">
        <f t="shared" si="2"/>
        <v>454.8</v>
      </c>
    </row>
    <row r="37" spans="1:5" ht="15.75" customHeight="1" x14ac:dyDescent="0.25">
      <c r="A37" s="7">
        <f t="shared" si="0"/>
        <v>24</v>
      </c>
      <c r="B37" s="2" t="s">
        <v>17</v>
      </c>
      <c r="C37" s="64">
        <v>6682.4</v>
      </c>
      <c r="D37" s="60">
        <v>8.1999999999999993</v>
      </c>
      <c r="E37" s="60">
        <f t="shared" si="2"/>
        <v>6690.6</v>
      </c>
    </row>
    <row r="38" spans="1:5" x14ac:dyDescent="0.25">
      <c r="A38" s="7">
        <f t="shared" si="0"/>
        <v>25</v>
      </c>
      <c r="B38" s="2" t="s">
        <v>18</v>
      </c>
      <c r="C38" s="64">
        <v>1076.7</v>
      </c>
      <c r="D38" s="60">
        <v>0.8</v>
      </c>
      <c r="E38" s="60">
        <f t="shared" si="2"/>
        <v>1077.5</v>
      </c>
    </row>
    <row r="39" spans="1:5" ht="15.75" customHeight="1" x14ac:dyDescent="0.25">
      <c r="A39" s="7">
        <f t="shared" si="0"/>
        <v>26</v>
      </c>
      <c r="B39" s="2" t="s">
        <v>19</v>
      </c>
      <c r="C39" s="64">
        <v>2685.5</v>
      </c>
      <c r="D39" s="60">
        <v>74.099999999999994</v>
      </c>
      <c r="E39" s="60">
        <f t="shared" si="2"/>
        <v>2759.6</v>
      </c>
    </row>
    <row r="40" spans="1:5" x14ac:dyDescent="0.25">
      <c r="A40" s="7">
        <f t="shared" si="0"/>
        <v>27</v>
      </c>
      <c r="B40" s="2" t="s">
        <v>77</v>
      </c>
      <c r="C40" s="64">
        <v>492.8</v>
      </c>
      <c r="D40" s="60">
        <v>121.3</v>
      </c>
      <c r="E40" s="60">
        <f t="shared" si="2"/>
        <v>614.1</v>
      </c>
    </row>
    <row r="41" spans="1:5" ht="46.5" customHeight="1" x14ac:dyDescent="0.25">
      <c r="A41" s="7">
        <f t="shared" si="0"/>
        <v>28</v>
      </c>
      <c r="B41" s="2" t="s">
        <v>119</v>
      </c>
      <c r="C41" s="64">
        <v>1125.2</v>
      </c>
      <c r="D41" s="60"/>
      <c r="E41" s="60">
        <f t="shared" si="2"/>
        <v>1125.2</v>
      </c>
    </row>
    <row r="42" spans="1:5" x14ac:dyDescent="0.25">
      <c r="A42" s="7">
        <f t="shared" si="0"/>
        <v>29</v>
      </c>
      <c r="B42" s="2" t="s">
        <v>92</v>
      </c>
      <c r="C42" s="64">
        <v>147</v>
      </c>
      <c r="D42" s="60"/>
      <c r="E42" s="60">
        <f t="shared" si="2"/>
        <v>147</v>
      </c>
    </row>
    <row r="43" spans="1:5" ht="18" customHeight="1" x14ac:dyDescent="0.25">
      <c r="A43" s="7">
        <f t="shared" si="0"/>
        <v>30</v>
      </c>
      <c r="B43" s="2" t="s">
        <v>67</v>
      </c>
      <c r="C43" s="64">
        <v>8.1999999999999993</v>
      </c>
      <c r="D43" s="60"/>
      <c r="E43" s="60">
        <f t="shared" si="2"/>
        <v>8.1999999999999993</v>
      </c>
    </row>
    <row r="44" spans="1:5" ht="15" customHeight="1" x14ac:dyDescent="0.25">
      <c r="A44" s="7">
        <f t="shared" si="0"/>
        <v>31</v>
      </c>
      <c r="B44" s="2" t="s">
        <v>89</v>
      </c>
      <c r="C44" s="64">
        <v>42.4</v>
      </c>
      <c r="D44" s="59"/>
      <c r="E44" s="60">
        <f t="shared" si="2"/>
        <v>42.4</v>
      </c>
    </row>
    <row r="45" spans="1:5" ht="51.75" customHeight="1" x14ac:dyDescent="0.25">
      <c r="A45" s="7">
        <f t="shared" si="0"/>
        <v>32</v>
      </c>
      <c r="B45" s="2" t="s">
        <v>112</v>
      </c>
      <c r="C45" s="64">
        <v>33.799999999999997</v>
      </c>
      <c r="D45" s="60"/>
      <c r="E45" s="60">
        <f t="shared" si="2"/>
        <v>33.799999999999997</v>
      </c>
    </row>
    <row r="46" spans="1:5" ht="15" customHeight="1" x14ac:dyDescent="0.25">
      <c r="A46" s="7">
        <f t="shared" si="0"/>
        <v>33</v>
      </c>
      <c r="B46" s="6" t="s">
        <v>87</v>
      </c>
      <c r="C46" s="65">
        <v>75629.2</v>
      </c>
      <c r="D46" s="60"/>
      <c r="E46" s="60">
        <f t="shared" si="2"/>
        <v>75629.2</v>
      </c>
    </row>
    <row r="47" spans="1:5" ht="16.5" customHeight="1" x14ac:dyDescent="0.25">
      <c r="A47" s="7">
        <f t="shared" si="0"/>
        <v>34</v>
      </c>
      <c r="B47" s="6" t="s">
        <v>167</v>
      </c>
      <c r="C47" s="64">
        <f>SUM(C48:C49)</f>
        <v>1867</v>
      </c>
      <c r="D47" s="64">
        <f>SUM(D48:D49)</f>
        <v>0</v>
      </c>
      <c r="E47" s="64">
        <f>SUM(E48:E49)</f>
        <v>1867</v>
      </c>
    </row>
    <row r="48" spans="1:5" ht="14.25" customHeight="1" x14ac:dyDescent="0.25">
      <c r="A48" s="7">
        <f t="shared" si="0"/>
        <v>35</v>
      </c>
      <c r="B48" s="6" t="s">
        <v>88</v>
      </c>
      <c r="C48" s="64">
        <v>1846.8</v>
      </c>
      <c r="D48" s="60"/>
      <c r="E48" s="60">
        <f>C48+D48</f>
        <v>1846.8</v>
      </c>
    </row>
    <row r="49" spans="1:5" x14ac:dyDescent="0.25">
      <c r="A49" s="7">
        <f t="shared" si="0"/>
        <v>36</v>
      </c>
      <c r="B49" s="6" t="s">
        <v>20</v>
      </c>
      <c r="C49" s="64">
        <v>20.2</v>
      </c>
      <c r="D49" s="60"/>
      <c r="E49" s="60">
        <f t="shared" ref="E49:E50" si="3">C49+D49</f>
        <v>20.2</v>
      </c>
    </row>
    <row r="50" spans="1:5" ht="31.5" x14ac:dyDescent="0.25">
      <c r="A50" s="7">
        <f t="shared" si="0"/>
        <v>37</v>
      </c>
      <c r="B50" s="6" t="s">
        <v>21</v>
      </c>
      <c r="C50" s="65">
        <v>1.7</v>
      </c>
      <c r="D50" s="60"/>
      <c r="E50" s="60">
        <f t="shared" si="3"/>
        <v>1.7</v>
      </c>
    </row>
    <row r="51" spans="1:5" ht="17.25" customHeight="1" x14ac:dyDescent="0.25">
      <c r="A51" s="7">
        <f t="shared" si="0"/>
        <v>38</v>
      </c>
      <c r="B51" s="23" t="s">
        <v>217</v>
      </c>
      <c r="C51" s="66">
        <f>SUM(C52:C78)</f>
        <v>14011.3</v>
      </c>
      <c r="D51" s="66">
        <f>SUM(D52:D79)</f>
        <v>3407.9</v>
      </c>
      <c r="E51" s="66">
        <f>SUM(E52:E79)</f>
        <v>17419.2</v>
      </c>
    </row>
    <row r="52" spans="1:5" ht="31.5" customHeight="1" x14ac:dyDescent="0.25">
      <c r="A52" s="7">
        <f t="shared" si="0"/>
        <v>39</v>
      </c>
      <c r="B52" s="18" t="s">
        <v>103</v>
      </c>
      <c r="C52" s="64">
        <v>57.4</v>
      </c>
      <c r="D52" s="60"/>
      <c r="E52" s="60">
        <f>C52+D52</f>
        <v>57.4</v>
      </c>
    </row>
    <row r="53" spans="1:5" ht="18.75" customHeight="1" x14ac:dyDescent="0.25">
      <c r="A53" s="7">
        <f t="shared" si="0"/>
        <v>40</v>
      </c>
      <c r="B53" s="18" t="s">
        <v>108</v>
      </c>
      <c r="C53" s="64">
        <v>1183</v>
      </c>
      <c r="D53" s="60"/>
      <c r="E53" s="60">
        <f t="shared" ref="E53:E79" si="4">C53+D53</f>
        <v>1183</v>
      </c>
    </row>
    <row r="54" spans="1:5" ht="48" customHeight="1" x14ac:dyDescent="0.25">
      <c r="A54" s="7">
        <f t="shared" si="0"/>
        <v>41</v>
      </c>
      <c r="B54" s="25" t="s">
        <v>116</v>
      </c>
      <c r="C54" s="64">
        <v>24.5</v>
      </c>
      <c r="D54" s="60"/>
      <c r="E54" s="60">
        <f t="shared" si="4"/>
        <v>24.5</v>
      </c>
    </row>
    <row r="55" spans="1:5" ht="28.5" customHeight="1" x14ac:dyDescent="0.25">
      <c r="A55" s="7">
        <f t="shared" si="0"/>
        <v>42</v>
      </c>
      <c r="B55" s="31" t="s">
        <v>120</v>
      </c>
      <c r="C55" s="64">
        <v>61.7</v>
      </c>
      <c r="D55" s="60"/>
      <c r="E55" s="60">
        <f t="shared" si="4"/>
        <v>61.7</v>
      </c>
    </row>
    <row r="56" spans="1:5" ht="23.25" customHeight="1" x14ac:dyDescent="0.25">
      <c r="A56" s="7">
        <f t="shared" si="0"/>
        <v>43</v>
      </c>
      <c r="B56" s="18" t="s">
        <v>121</v>
      </c>
      <c r="C56" s="64">
        <v>3.9</v>
      </c>
      <c r="D56" s="60"/>
      <c r="E56" s="60">
        <f t="shared" si="4"/>
        <v>3.9</v>
      </c>
    </row>
    <row r="57" spans="1:5" ht="32.25" customHeight="1" x14ac:dyDescent="0.25">
      <c r="A57" s="7">
        <f t="shared" si="0"/>
        <v>44</v>
      </c>
      <c r="B57" s="18" t="s">
        <v>122</v>
      </c>
      <c r="C57" s="64">
        <v>4.5</v>
      </c>
      <c r="D57" s="60"/>
      <c r="E57" s="60">
        <f t="shared" si="4"/>
        <v>4.5</v>
      </c>
    </row>
    <row r="58" spans="1:5" ht="31.5" x14ac:dyDescent="0.25">
      <c r="A58" s="7">
        <f t="shared" si="0"/>
        <v>45</v>
      </c>
      <c r="B58" s="18" t="s">
        <v>101</v>
      </c>
      <c r="C58" s="64">
        <v>101.7</v>
      </c>
      <c r="D58" s="60">
        <v>1.4</v>
      </c>
      <c r="E58" s="60">
        <f t="shared" si="4"/>
        <v>103.1</v>
      </c>
    </row>
    <row r="59" spans="1:5" ht="31.5" x14ac:dyDescent="0.25">
      <c r="A59" s="7">
        <f t="shared" si="0"/>
        <v>46</v>
      </c>
      <c r="B59" s="18" t="s">
        <v>127</v>
      </c>
      <c r="C59" s="64">
        <v>153.9</v>
      </c>
      <c r="D59" s="60"/>
      <c r="E59" s="60">
        <f t="shared" si="4"/>
        <v>153.9</v>
      </c>
    </row>
    <row r="60" spans="1:5" ht="31.5" x14ac:dyDescent="0.25">
      <c r="A60" s="7">
        <f t="shared" si="0"/>
        <v>47</v>
      </c>
      <c r="B60" s="18" t="s">
        <v>131</v>
      </c>
      <c r="C60" s="64">
        <v>68.2</v>
      </c>
      <c r="D60" s="60"/>
      <c r="E60" s="60">
        <f t="shared" si="4"/>
        <v>68.2</v>
      </c>
    </row>
    <row r="61" spans="1:5" ht="39" customHeight="1" x14ac:dyDescent="0.25">
      <c r="A61" s="7">
        <f t="shared" si="0"/>
        <v>48</v>
      </c>
      <c r="B61" s="18" t="s">
        <v>132</v>
      </c>
      <c r="C61" s="64">
        <v>368.8</v>
      </c>
      <c r="D61" s="59"/>
      <c r="E61" s="60">
        <f t="shared" si="4"/>
        <v>368.8</v>
      </c>
    </row>
    <row r="62" spans="1:5" ht="24" customHeight="1" x14ac:dyDescent="0.25">
      <c r="A62" s="7">
        <f t="shared" si="0"/>
        <v>49</v>
      </c>
      <c r="B62" s="18" t="s">
        <v>138</v>
      </c>
      <c r="C62" s="64">
        <v>306.8</v>
      </c>
      <c r="D62" s="59"/>
      <c r="E62" s="60">
        <f t="shared" si="4"/>
        <v>306.8</v>
      </c>
    </row>
    <row r="63" spans="1:5" ht="33" customHeight="1" x14ac:dyDescent="0.25">
      <c r="A63" s="7">
        <f t="shared" si="0"/>
        <v>50</v>
      </c>
      <c r="B63" s="18" t="s">
        <v>139</v>
      </c>
      <c r="C63" s="64">
        <v>0.2</v>
      </c>
      <c r="D63" s="59"/>
      <c r="E63" s="60">
        <f t="shared" si="4"/>
        <v>0.2</v>
      </c>
    </row>
    <row r="64" spans="1:5" ht="47.25" x14ac:dyDescent="0.25">
      <c r="A64" s="7">
        <f t="shared" si="0"/>
        <v>51</v>
      </c>
      <c r="B64" s="18" t="s">
        <v>130</v>
      </c>
      <c r="C64" s="64">
        <v>362</v>
      </c>
      <c r="D64" s="60">
        <v>73</v>
      </c>
      <c r="E64" s="60">
        <f t="shared" si="4"/>
        <v>435</v>
      </c>
    </row>
    <row r="65" spans="1:5" ht="47.25" x14ac:dyDescent="0.25">
      <c r="A65" s="7">
        <f t="shared" si="0"/>
        <v>52</v>
      </c>
      <c r="B65" s="18" t="s">
        <v>129</v>
      </c>
      <c r="C65" s="64">
        <v>72.099999999999994</v>
      </c>
      <c r="D65" s="59">
        <v>36.6</v>
      </c>
      <c r="E65" s="59">
        <f t="shared" si="4"/>
        <v>108.7</v>
      </c>
    </row>
    <row r="66" spans="1:5" ht="31.5" x14ac:dyDescent="0.25">
      <c r="A66" s="7">
        <f t="shared" si="0"/>
        <v>53</v>
      </c>
      <c r="B66" s="18" t="s">
        <v>128</v>
      </c>
      <c r="C66" s="64">
        <v>38.9</v>
      </c>
      <c r="D66" s="60"/>
      <c r="E66" s="60">
        <f t="shared" si="4"/>
        <v>38.9</v>
      </c>
    </row>
    <row r="67" spans="1:5" ht="47.25" x14ac:dyDescent="0.25">
      <c r="A67" s="7">
        <f t="shared" si="0"/>
        <v>54</v>
      </c>
      <c r="B67" s="18" t="s">
        <v>137</v>
      </c>
      <c r="C67" s="64">
        <v>276.39999999999998</v>
      </c>
      <c r="D67" s="60"/>
      <c r="E67" s="60">
        <f t="shared" si="4"/>
        <v>276.39999999999998</v>
      </c>
    </row>
    <row r="68" spans="1:5" x14ac:dyDescent="0.25">
      <c r="A68" s="7">
        <f t="shared" si="0"/>
        <v>55</v>
      </c>
      <c r="B68" s="18" t="s">
        <v>133</v>
      </c>
      <c r="C68" s="64">
        <v>337.1</v>
      </c>
      <c r="D68" s="60"/>
      <c r="E68" s="60">
        <f t="shared" si="4"/>
        <v>337.1</v>
      </c>
    </row>
    <row r="69" spans="1:5" ht="63" x14ac:dyDescent="0.25">
      <c r="A69" s="7">
        <f t="shared" si="0"/>
        <v>56</v>
      </c>
      <c r="B69" s="18" t="s">
        <v>134</v>
      </c>
      <c r="C69" s="64">
        <v>4042.5</v>
      </c>
      <c r="D69" s="59">
        <v>1474.7</v>
      </c>
      <c r="E69" s="60">
        <f t="shared" si="4"/>
        <v>5517.2</v>
      </c>
    </row>
    <row r="70" spans="1:5" ht="36.75" customHeight="1" x14ac:dyDescent="0.25">
      <c r="A70" s="7">
        <f t="shared" si="0"/>
        <v>57</v>
      </c>
      <c r="B70" s="18" t="s">
        <v>136</v>
      </c>
      <c r="C70" s="64">
        <v>6547.7</v>
      </c>
      <c r="D70" s="60"/>
      <c r="E70" s="60">
        <f t="shared" si="4"/>
        <v>6547.7</v>
      </c>
    </row>
    <row r="71" spans="1:5" ht="45.75" customHeight="1" x14ac:dyDescent="0.25">
      <c r="A71" s="7">
        <f t="shared" si="0"/>
        <v>58</v>
      </c>
      <c r="B71" s="23" t="s">
        <v>199</v>
      </c>
      <c r="C71" s="66"/>
      <c r="D71" s="58">
        <v>580</v>
      </c>
      <c r="E71" s="58">
        <f t="shared" si="4"/>
        <v>580</v>
      </c>
    </row>
    <row r="72" spans="1:5" ht="49.5" customHeight="1" x14ac:dyDescent="0.25">
      <c r="A72" s="7">
        <f t="shared" si="0"/>
        <v>59</v>
      </c>
      <c r="B72" s="23" t="s">
        <v>200</v>
      </c>
      <c r="C72" s="66"/>
      <c r="D72" s="58">
        <v>300</v>
      </c>
      <c r="E72" s="58">
        <f t="shared" si="4"/>
        <v>300</v>
      </c>
    </row>
    <row r="73" spans="1:5" ht="26.25" customHeight="1" x14ac:dyDescent="0.25">
      <c r="A73" s="7">
        <f t="shared" si="0"/>
        <v>60</v>
      </c>
      <c r="B73" s="23" t="s">
        <v>201</v>
      </c>
      <c r="C73" s="66"/>
      <c r="D73" s="58">
        <v>112.1</v>
      </c>
      <c r="E73" s="58">
        <f t="shared" si="4"/>
        <v>112.1</v>
      </c>
    </row>
    <row r="74" spans="1:5" ht="36.75" customHeight="1" x14ac:dyDescent="0.25">
      <c r="A74" s="7">
        <f t="shared" si="0"/>
        <v>61</v>
      </c>
      <c r="B74" s="23" t="s">
        <v>202</v>
      </c>
      <c r="C74" s="66"/>
      <c r="D74" s="58">
        <v>30</v>
      </c>
      <c r="E74" s="58">
        <f t="shared" si="4"/>
        <v>30</v>
      </c>
    </row>
    <row r="75" spans="1:5" ht="36.75" customHeight="1" x14ac:dyDescent="0.25">
      <c r="A75" s="7">
        <f t="shared" si="0"/>
        <v>62</v>
      </c>
      <c r="B75" s="23" t="s">
        <v>203</v>
      </c>
      <c r="C75" s="66"/>
      <c r="D75" s="58">
        <v>63.9</v>
      </c>
      <c r="E75" s="58">
        <f t="shared" si="4"/>
        <v>63.9</v>
      </c>
    </row>
    <row r="76" spans="1:5" ht="55.5" customHeight="1" x14ac:dyDescent="0.25">
      <c r="A76" s="7">
        <f t="shared" si="0"/>
        <v>63</v>
      </c>
      <c r="B76" s="23" t="s">
        <v>218</v>
      </c>
      <c r="C76" s="66"/>
      <c r="D76" s="58">
        <v>39.4</v>
      </c>
      <c r="E76" s="58">
        <f t="shared" si="4"/>
        <v>39.4</v>
      </c>
    </row>
    <row r="77" spans="1:5" ht="47.25" customHeight="1" x14ac:dyDescent="0.25">
      <c r="A77" s="7">
        <f t="shared" si="0"/>
        <v>64</v>
      </c>
      <c r="B77" s="23" t="s">
        <v>226</v>
      </c>
      <c r="C77" s="66"/>
      <c r="D77" s="58">
        <v>250.3</v>
      </c>
      <c r="E77" s="58">
        <f t="shared" si="4"/>
        <v>250.3</v>
      </c>
    </row>
    <row r="78" spans="1:5" ht="46.15" customHeight="1" x14ac:dyDescent="0.25">
      <c r="A78" s="7">
        <f t="shared" si="0"/>
        <v>65</v>
      </c>
      <c r="B78" s="23" t="s">
        <v>204</v>
      </c>
      <c r="C78" s="66"/>
      <c r="D78" s="58">
        <v>301</v>
      </c>
      <c r="E78" s="58">
        <f t="shared" si="4"/>
        <v>301</v>
      </c>
    </row>
    <row r="79" spans="1:5" ht="71.25" customHeight="1" x14ac:dyDescent="0.25">
      <c r="A79" s="7">
        <f t="shared" si="0"/>
        <v>66</v>
      </c>
      <c r="B79" s="23" t="s">
        <v>227</v>
      </c>
      <c r="C79" s="66"/>
      <c r="D79" s="58">
        <v>145.5</v>
      </c>
      <c r="E79" s="58">
        <f t="shared" si="4"/>
        <v>145.5</v>
      </c>
    </row>
    <row r="80" spans="1:5" x14ac:dyDescent="0.25">
      <c r="A80" s="7">
        <f t="shared" si="0"/>
        <v>67</v>
      </c>
      <c r="B80" s="5" t="s">
        <v>224</v>
      </c>
      <c r="C80" s="66">
        <f>SUM(C81:C91)</f>
        <v>24498</v>
      </c>
      <c r="D80" s="66">
        <f>SUM(D81:D91)</f>
        <v>0</v>
      </c>
      <c r="E80" s="66">
        <f>SUM(E81:E91)</f>
        <v>24498</v>
      </c>
    </row>
    <row r="81" spans="1:5" x14ac:dyDescent="0.25">
      <c r="A81" s="7">
        <f t="shared" si="0"/>
        <v>68</v>
      </c>
      <c r="B81" s="6" t="s">
        <v>22</v>
      </c>
      <c r="C81" s="64">
        <v>710.5</v>
      </c>
      <c r="D81" s="60"/>
      <c r="E81" s="60">
        <f>C81+D81</f>
        <v>710.5</v>
      </c>
    </row>
    <row r="82" spans="1:5" ht="15" customHeight="1" x14ac:dyDescent="0.25">
      <c r="A82" s="7">
        <f t="shared" si="0"/>
        <v>69</v>
      </c>
      <c r="B82" s="6" t="s">
        <v>65</v>
      </c>
      <c r="C82" s="64">
        <v>2300</v>
      </c>
      <c r="D82" s="60"/>
      <c r="E82" s="60">
        <f t="shared" ref="E82:E91" si="5">C82+D82</f>
        <v>2300</v>
      </c>
    </row>
    <row r="83" spans="1:5" ht="15.75" customHeight="1" x14ac:dyDescent="0.25">
      <c r="A83" s="7">
        <f t="shared" si="0"/>
        <v>70</v>
      </c>
      <c r="B83" s="6" t="s">
        <v>23</v>
      </c>
      <c r="C83" s="64">
        <v>120</v>
      </c>
      <c r="D83" s="60"/>
      <c r="E83" s="60">
        <f t="shared" si="5"/>
        <v>120</v>
      </c>
    </row>
    <row r="84" spans="1:5" x14ac:dyDescent="0.25">
      <c r="A84" s="7">
        <f t="shared" si="0"/>
        <v>71</v>
      </c>
      <c r="B84" s="6" t="s">
        <v>24</v>
      </c>
      <c r="C84" s="64">
        <v>1305.5999999999999</v>
      </c>
      <c r="D84" s="60"/>
      <c r="E84" s="60">
        <f t="shared" si="5"/>
        <v>1305.5999999999999</v>
      </c>
    </row>
    <row r="85" spans="1:5" x14ac:dyDescent="0.25">
      <c r="A85" s="7">
        <f t="shared" si="0"/>
        <v>72</v>
      </c>
      <c r="B85" s="6" t="s">
        <v>105</v>
      </c>
      <c r="C85" s="64">
        <v>700</v>
      </c>
      <c r="D85" s="60"/>
      <c r="E85" s="60">
        <f t="shared" si="5"/>
        <v>700</v>
      </c>
    </row>
    <row r="86" spans="1:5" x14ac:dyDescent="0.25">
      <c r="A86" s="7">
        <f t="shared" si="0"/>
        <v>73</v>
      </c>
      <c r="B86" s="6" t="s">
        <v>72</v>
      </c>
      <c r="C86" s="64">
        <v>2130.3000000000002</v>
      </c>
      <c r="D86" s="60"/>
      <c r="E86" s="60">
        <f t="shared" si="5"/>
        <v>2130.3000000000002</v>
      </c>
    </row>
    <row r="87" spans="1:5" ht="31.5" customHeight="1" x14ac:dyDescent="0.25">
      <c r="A87" s="7">
        <f t="shared" si="0"/>
        <v>74</v>
      </c>
      <c r="B87" s="6" t="s">
        <v>25</v>
      </c>
      <c r="C87" s="64">
        <v>7260.7</v>
      </c>
      <c r="D87" s="60"/>
      <c r="E87" s="60">
        <f t="shared" si="5"/>
        <v>7260.7</v>
      </c>
    </row>
    <row r="88" spans="1:5" ht="15" customHeight="1" x14ac:dyDescent="0.25">
      <c r="A88" s="7">
        <f t="shared" si="0"/>
        <v>75</v>
      </c>
      <c r="B88" s="6" t="s">
        <v>10</v>
      </c>
      <c r="C88" s="64">
        <v>154.9</v>
      </c>
      <c r="D88" s="60"/>
      <c r="E88" s="60">
        <f t="shared" si="5"/>
        <v>154.9</v>
      </c>
    </row>
    <row r="89" spans="1:5" x14ac:dyDescent="0.25">
      <c r="A89" s="7">
        <f t="shared" si="0"/>
        <v>76</v>
      </c>
      <c r="B89" s="6" t="s">
        <v>11</v>
      </c>
      <c r="C89" s="64">
        <v>8891</v>
      </c>
      <c r="D89" s="60"/>
      <c r="E89" s="60">
        <f t="shared" si="5"/>
        <v>8891</v>
      </c>
    </row>
    <row r="90" spans="1:5" x14ac:dyDescent="0.25">
      <c r="A90" s="7">
        <f t="shared" si="0"/>
        <v>77</v>
      </c>
      <c r="B90" s="6" t="s">
        <v>91</v>
      </c>
      <c r="C90" s="64">
        <v>450</v>
      </c>
      <c r="D90" s="60"/>
      <c r="E90" s="60">
        <f t="shared" si="5"/>
        <v>450</v>
      </c>
    </row>
    <row r="91" spans="1:5" x14ac:dyDescent="0.25">
      <c r="A91" s="7">
        <f t="shared" si="0"/>
        <v>78</v>
      </c>
      <c r="B91" s="6" t="s">
        <v>66</v>
      </c>
      <c r="C91" s="64">
        <v>475</v>
      </c>
      <c r="D91" s="60"/>
      <c r="E91" s="60">
        <f t="shared" si="5"/>
        <v>475</v>
      </c>
    </row>
    <row r="92" spans="1:5" ht="31.5" x14ac:dyDescent="0.25">
      <c r="A92" s="7">
        <f t="shared" si="0"/>
        <v>79</v>
      </c>
      <c r="B92" s="5" t="s">
        <v>214</v>
      </c>
      <c r="C92" s="57">
        <f>+C93</f>
        <v>2350</v>
      </c>
      <c r="D92" s="57">
        <f>+D93</f>
        <v>0</v>
      </c>
      <c r="E92" s="57">
        <f>+E93</f>
        <v>2350</v>
      </c>
    </row>
    <row r="93" spans="1:5" x14ac:dyDescent="0.25">
      <c r="A93" s="7">
        <f t="shared" si="0"/>
        <v>80</v>
      </c>
      <c r="B93" s="5" t="s">
        <v>215</v>
      </c>
      <c r="C93" s="57">
        <f>+C94+C95</f>
        <v>2350</v>
      </c>
      <c r="D93" s="57">
        <f>+D94+D95</f>
        <v>0</v>
      </c>
      <c r="E93" s="57">
        <f>+E94+E95</f>
        <v>2350</v>
      </c>
    </row>
    <row r="94" spans="1:5" x14ac:dyDescent="0.25">
      <c r="A94" s="7">
        <f t="shared" si="0"/>
        <v>81</v>
      </c>
      <c r="B94" s="6" t="s">
        <v>73</v>
      </c>
      <c r="C94" s="59">
        <v>1000</v>
      </c>
      <c r="D94" s="60"/>
      <c r="E94" s="60">
        <f>C94+D94</f>
        <v>1000</v>
      </c>
    </row>
    <row r="95" spans="1:5" x14ac:dyDescent="0.25">
      <c r="A95" s="7">
        <f t="shared" si="0"/>
        <v>82</v>
      </c>
      <c r="B95" s="6" t="s">
        <v>74</v>
      </c>
      <c r="C95" s="59">
        <v>1350</v>
      </c>
      <c r="D95" s="60"/>
      <c r="E95" s="60">
        <f>C95+D95</f>
        <v>1350</v>
      </c>
    </row>
    <row r="96" spans="1:5" x14ac:dyDescent="0.25">
      <c r="A96" s="7">
        <f t="shared" si="0"/>
        <v>83</v>
      </c>
      <c r="B96" s="5" t="s">
        <v>216</v>
      </c>
      <c r="C96" s="57">
        <f>+C92+C80+C20+C14</f>
        <v>303221.3</v>
      </c>
      <c r="D96" s="57">
        <f>+D92+D80+D20+D14</f>
        <v>3766.4</v>
      </c>
      <c r="E96" s="57">
        <f>+E92+E80+E20+E14</f>
        <v>306987.7</v>
      </c>
    </row>
  </sheetData>
  <mergeCells count="7">
    <mergeCell ref="B6:E6"/>
    <mergeCell ref="B7:E7"/>
    <mergeCell ref="A9:E9"/>
    <mergeCell ref="C1:E1"/>
    <mergeCell ref="B3:E3"/>
    <mergeCell ref="B4:E4"/>
    <mergeCell ref="B5:E5"/>
  </mergeCells>
  <pageMargins left="0.9055118110236221" right="0.31496062992125984" top="0.74803149606299213" bottom="0.35433070866141736" header="0.31496062992125984" footer="0.31496062992125984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2"/>
  <sheetViews>
    <sheetView showZeros="0" topLeftCell="A112" zoomScaleNormal="100" workbookViewId="0">
      <selection activeCell="B102" sqref="B102"/>
    </sheetView>
  </sheetViews>
  <sheetFormatPr defaultColWidth="10.140625" defaultRowHeight="15.75" x14ac:dyDescent="0.25"/>
  <cols>
    <col min="1" max="1" width="6" style="29" customWidth="1"/>
    <col min="2" max="2" width="44" style="28" customWidth="1"/>
    <col min="3" max="3" width="14.5703125" style="28" customWidth="1"/>
    <col min="4" max="4" width="15.42578125" style="28" customWidth="1"/>
    <col min="5" max="5" width="13.28515625" style="28" customWidth="1"/>
    <col min="6" max="6" width="12.5703125" style="28" customWidth="1"/>
    <col min="7" max="7" width="11.5703125" style="28" customWidth="1"/>
    <col min="8" max="8" width="12.28515625" style="28" customWidth="1"/>
    <col min="9" max="253" width="10.140625" style="28"/>
    <col min="254" max="254" width="6" style="28" customWidth="1"/>
    <col min="255" max="255" width="44" style="28" customWidth="1"/>
    <col min="256" max="256" width="10.7109375" style="28" customWidth="1"/>
    <col min="257" max="257" width="10.140625" style="28" customWidth="1"/>
    <col min="258" max="258" width="10.7109375" style="28" customWidth="1"/>
    <col min="259" max="259" width="11.85546875" style="28" customWidth="1"/>
    <col min="260" max="509" width="10.140625" style="28"/>
    <col min="510" max="510" width="6" style="28" customWidth="1"/>
    <col min="511" max="511" width="44" style="28" customWidth="1"/>
    <col min="512" max="512" width="10.7109375" style="28" customWidth="1"/>
    <col min="513" max="513" width="10.140625" style="28" customWidth="1"/>
    <col min="514" max="514" width="10.7109375" style="28" customWidth="1"/>
    <col min="515" max="515" width="11.85546875" style="28" customWidth="1"/>
    <col min="516" max="765" width="10.140625" style="28"/>
    <col min="766" max="766" width="6" style="28" customWidth="1"/>
    <col min="767" max="767" width="44" style="28" customWidth="1"/>
    <col min="768" max="768" width="10.7109375" style="28" customWidth="1"/>
    <col min="769" max="769" width="10.140625" style="28" customWidth="1"/>
    <col min="770" max="770" width="10.7109375" style="28" customWidth="1"/>
    <col min="771" max="771" width="11.85546875" style="28" customWidth="1"/>
    <col min="772" max="1021" width="10.140625" style="28"/>
    <col min="1022" max="1022" width="6" style="28" customWidth="1"/>
    <col min="1023" max="1023" width="44" style="28" customWidth="1"/>
    <col min="1024" max="1024" width="10.7109375" style="28" customWidth="1"/>
    <col min="1025" max="1025" width="10.140625" style="28" customWidth="1"/>
    <col min="1026" max="1026" width="10.7109375" style="28" customWidth="1"/>
    <col min="1027" max="1027" width="11.85546875" style="28" customWidth="1"/>
    <col min="1028" max="1277" width="10.140625" style="28"/>
    <col min="1278" max="1278" width="6" style="28" customWidth="1"/>
    <col min="1279" max="1279" width="44" style="28" customWidth="1"/>
    <col min="1280" max="1280" width="10.7109375" style="28" customWidth="1"/>
    <col min="1281" max="1281" width="10.140625" style="28" customWidth="1"/>
    <col min="1282" max="1282" width="10.7109375" style="28" customWidth="1"/>
    <col min="1283" max="1283" width="11.85546875" style="28" customWidth="1"/>
    <col min="1284" max="1533" width="10.140625" style="28"/>
    <col min="1534" max="1534" width="6" style="28" customWidth="1"/>
    <col min="1535" max="1535" width="44" style="28" customWidth="1"/>
    <col min="1536" max="1536" width="10.7109375" style="28" customWidth="1"/>
    <col min="1537" max="1537" width="10.140625" style="28" customWidth="1"/>
    <col min="1538" max="1538" width="10.7109375" style="28" customWidth="1"/>
    <col min="1539" max="1539" width="11.85546875" style="28" customWidth="1"/>
    <col min="1540" max="1789" width="10.140625" style="28"/>
    <col min="1790" max="1790" width="6" style="28" customWidth="1"/>
    <col min="1791" max="1791" width="44" style="28" customWidth="1"/>
    <col min="1792" max="1792" width="10.7109375" style="28" customWidth="1"/>
    <col min="1793" max="1793" width="10.140625" style="28" customWidth="1"/>
    <col min="1794" max="1794" width="10.7109375" style="28" customWidth="1"/>
    <col min="1795" max="1795" width="11.85546875" style="28" customWidth="1"/>
    <col min="1796" max="2045" width="10.140625" style="28"/>
    <col min="2046" max="2046" width="6" style="28" customWidth="1"/>
    <col min="2047" max="2047" width="44" style="28" customWidth="1"/>
    <col min="2048" max="2048" width="10.7109375" style="28" customWidth="1"/>
    <col min="2049" max="2049" width="10.140625" style="28" customWidth="1"/>
    <col min="2050" max="2050" width="10.7109375" style="28" customWidth="1"/>
    <col min="2051" max="2051" width="11.85546875" style="28" customWidth="1"/>
    <col min="2052" max="2301" width="10.140625" style="28"/>
    <col min="2302" max="2302" width="6" style="28" customWidth="1"/>
    <col min="2303" max="2303" width="44" style="28" customWidth="1"/>
    <col min="2304" max="2304" width="10.7109375" style="28" customWidth="1"/>
    <col min="2305" max="2305" width="10.140625" style="28" customWidth="1"/>
    <col min="2306" max="2306" width="10.7109375" style="28" customWidth="1"/>
    <col min="2307" max="2307" width="11.85546875" style="28" customWidth="1"/>
    <col min="2308" max="2557" width="10.140625" style="28"/>
    <col min="2558" max="2558" width="6" style="28" customWidth="1"/>
    <col min="2559" max="2559" width="44" style="28" customWidth="1"/>
    <col min="2560" max="2560" width="10.7109375" style="28" customWidth="1"/>
    <col min="2561" max="2561" width="10.140625" style="28" customWidth="1"/>
    <col min="2562" max="2562" width="10.7109375" style="28" customWidth="1"/>
    <col min="2563" max="2563" width="11.85546875" style="28" customWidth="1"/>
    <col min="2564" max="2813" width="10.140625" style="28"/>
    <col min="2814" max="2814" width="6" style="28" customWidth="1"/>
    <col min="2815" max="2815" width="44" style="28" customWidth="1"/>
    <col min="2816" max="2816" width="10.7109375" style="28" customWidth="1"/>
    <col min="2817" max="2817" width="10.140625" style="28" customWidth="1"/>
    <col min="2818" max="2818" width="10.7109375" style="28" customWidth="1"/>
    <col min="2819" max="2819" width="11.85546875" style="28" customWidth="1"/>
    <col min="2820" max="3069" width="10.140625" style="28"/>
    <col min="3070" max="3070" width="6" style="28" customWidth="1"/>
    <col min="3071" max="3071" width="44" style="28" customWidth="1"/>
    <col min="3072" max="3072" width="10.7109375" style="28" customWidth="1"/>
    <col min="3073" max="3073" width="10.140625" style="28" customWidth="1"/>
    <col min="3074" max="3074" width="10.7109375" style="28" customWidth="1"/>
    <col min="3075" max="3075" width="11.85546875" style="28" customWidth="1"/>
    <col min="3076" max="3325" width="10.140625" style="28"/>
    <col min="3326" max="3326" width="6" style="28" customWidth="1"/>
    <col min="3327" max="3327" width="44" style="28" customWidth="1"/>
    <col min="3328" max="3328" width="10.7109375" style="28" customWidth="1"/>
    <col min="3329" max="3329" width="10.140625" style="28" customWidth="1"/>
    <col min="3330" max="3330" width="10.7109375" style="28" customWidth="1"/>
    <col min="3331" max="3331" width="11.85546875" style="28" customWidth="1"/>
    <col min="3332" max="3581" width="10.140625" style="28"/>
    <col min="3582" max="3582" width="6" style="28" customWidth="1"/>
    <col min="3583" max="3583" width="44" style="28" customWidth="1"/>
    <col min="3584" max="3584" width="10.7109375" style="28" customWidth="1"/>
    <col min="3585" max="3585" width="10.140625" style="28" customWidth="1"/>
    <col min="3586" max="3586" width="10.7109375" style="28" customWidth="1"/>
    <col min="3587" max="3587" width="11.85546875" style="28" customWidth="1"/>
    <col min="3588" max="3837" width="10.140625" style="28"/>
    <col min="3838" max="3838" width="6" style="28" customWidth="1"/>
    <col min="3839" max="3839" width="44" style="28" customWidth="1"/>
    <col min="3840" max="3840" width="10.7109375" style="28" customWidth="1"/>
    <col min="3841" max="3841" width="10.140625" style="28" customWidth="1"/>
    <col min="3842" max="3842" width="10.7109375" style="28" customWidth="1"/>
    <col min="3843" max="3843" width="11.85546875" style="28" customWidth="1"/>
    <col min="3844" max="4093" width="10.140625" style="28"/>
    <col min="4094" max="4094" width="6" style="28" customWidth="1"/>
    <col min="4095" max="4095" width="44" style="28" customWidth="1"/>
    <col min="4096" max="4096" width="10.7109375" style="28" customWidth="1"/>
    <col min="4097" max="4097" width="10.140625" style="28" customWidth="1"/>
    <col min="4098" max="4098" width="10.7109375" style="28" customWidth="1"/>
    <col min="4099" max="4099" width="11.85546875" style="28" customWidth="1"/>
    <col min="4100" max="4349" width="10.140625" style="28"/>
    <col min="4350" max="4350" width="6" style="28" customWidth="1"/>
    <col min="4351" max="4351" width="44" style="28" customWidth="1"/>
    <col min="4352" max="4352" width="10.7109375" style="28" customWidth="1"/>
    <col min="4353" max="4353" width="10.140625" style="28" customWidth="1"/>
    <col min="4354" max="4354" width="10.7109375" style="28" customWidth="1"/>
    <col min="4355" max="4355" width="11.85546875" style="28" customWidth="1"/>
    <col min="4356" max="4605" width="10.140625" style="28"/>
    <col min="4606" max="4606" width="6" style="28" customWidth="1"/>
    <col min="4607" max="4607" width="44" style="28" customWidth="1"/>
    <col min="4608" max="4608" width="10.7109375" style="28" customWidth="1"/>
    <col min="4609" max="4609" width="10.140625" style="28" customWidth="1"/>
    <col min="4610" max="4610" width="10.7109375" style="28" customWidth="1"/>
    <col min="4611" max="4611" width="11.85546875" style="28" customWidth="1"/>
    <col min="4612" max="4861" width="10.140625" style="28"/>
    <col min="4862" max="4862" width="6" style="28" customWidth="1"/>
    <col min="4863" max="4863" width="44" style="28" customWidth="1"/>
    <col min="4864" max="4864" width="10.7109375" style="28" customWidth="1"/>
    <col min="4865" max="4865" width="10.140625" style="28" customWidth="1"/>
    <col min="4866" max="4866" width="10.7109375" style="28" customWidth="1"/>
    <col min="4867" max="4867" width="11.85546875" style="28" customWidth="1"/>
    <col min="4868" max="5117" width="10.140625" style="28"/>
    <col min="5118" max="5118" width="6" style="28" customWidth="1"/>
    <col min="5119" max="5119" width="44" style="28" customWidth="1"/>
    <col min="5120" max="5120" width="10.7109375" style="28" customWidth="1"/>
    <col min="5121" max="5121" width="10.140625" style="28" customWidth="1"/>
    <col min="5122" max="5122" width="10.7109375" style="28" customWidth="1"/>
    <col min="5123" max="5123" width="11.85546875" style="28" customWidth="1"/>
    <col min="5124" max="5373" width="10.140625" style="28"/>
    <col min="5374" max="5374" width="6" style="28" customWidth="1"/>
    <col min="5375" max="5375" width="44" style="28" customWidth="1"/>
    <col min="5376" max="5376" width="10.7109375" style="28" customWidth="1"/>
    <col min="5377" max="5377" width="10.140625" style="28" customWidth="1"/>
    <col min="5378" max="5378" width="10.7109375" style="28" customWidth="1"/>
    <col min="5379" max="5379" width="11.85546875" style="28" customWidth="1"/>
    <col min="5380" max="5629" width="10.140625" style="28"/>
    <col min="5630" max="5630" width="6" style="28" customWidth="1"/>
    <col min="5631" max="5631" width="44" style="28" customWidth="1"/>
    <col min="5632" max="5632" width="10.7109375" style="28" customWidth="1"/>
    <col min="5633" max="5633" width="10.140625" style="28" customWidth="1"/>
    <col min="5634" max="5634" width="10.7109375" style="28" customWidth="1"/>
    <col min="5635" max="5635" width="11.85546875" style="28" customWidth="1"/>
    <col min="5636" max="5885" width="10.140625" style="28"/>
    <col min="5886" max="5886" width="6" style="28" customWidth="1"/>
    <col min="5887" max="5887" width="44" style="28" customWidth="1"/>
    <col min="5888" max="5888" width="10.7109375" style="28" customWidth="1"/>
    <col min="5889" max="5889" width="10.140625" style="28" customWidth="1"/>
    <col min="5890" max="5890" width="10.7109375" style="28" customWidth="1"/>
    <col min="5891" max="5891" width="11.85546875" style="28" customWidth="1"/>
    <col min="5892" max="6141" width="10.140625" style="28"/>
    <col min="6142" max="6142" width="6" style="28" customWidth="1"/>
    <col min="6143" max="6143" width="44" style="28" customWidth="1"/>
    <col min="6144" max="6144" width="10.7109375" style="28" customWidth="1"/>
    <col min="6145" max="6145" width="10.140625" style="28" customWidth="1"/>
    <col min="6146" max="6146" width="10.7109375" style="28" customWidth="1"/>
    <col min="6147" max="6147" width="11.85546875" style="28" customWidth="1"/>
    <col min="6148" max="6397" width="10.140625" style="28"/>
    <col min="6398" max="6398" width="6" style="28" customWidth="1"/>
    <col min="6399" max="6399" width="44" style="28" customWidth="1"/>
    <col min="6400" max="6400" width="10.7109375" style="28" customWidth="1"/>
    <col min="6401" max="6401" width="10.140625" style="28" customWidth="1"/>
    <col min="6402" max="6402" width="10.7109375" style="28" customWidth="1"/>
    <col min="6403" max="6403" width="11.85546875" style="28" customWidth="1"/>
    <col min="6404" max="6653" width="10.140625" style="28"/>
    <col min="6654" max="6654" width="6" style="28" customWidth="1"/>
    <col min="6655" max="6655" width="44" style="28" customWidth="1"/>
    <col min="6656" max="6656" width="10.7109375" style="28" customWidth="1"/>
    <col min="6657" max="6657" width="10.140625" style="28" customWidth="1"/>
    <col min="6658" max="6658" width="10.7109375" style="28" customWidth="1"/>
    <col min="6659" max="6659" width="11.85546875" style="28" customWidth="1"/>
    <col min="6660" max="6909" width="10.140625" style="28"/>
    <col min="6910" max="6910" width="6" style="28" customWidth="1"/>
    <col min="6911" max="6911" width="44" style="28" customWidth="1"/>
    <col min="6912" max="6912" width="10.7109375" style="28" customWidth="1"/>
    <col min="6913" max="6913" width="10.140625" style="28" customWidth="1"/>
    <col min="6914" max="6914" width="10.7109375" style="28" customWidth="1"/>
    <col min="6915" max="6915" width="11.85546875" style="28" customWidth="1"/>
    <col min="6916" max="7165" width="10.140625" style="28"/>
    <col min="7166" max="7166" width="6" style="28" customWidth="1"/>
    <col min="7167" max="7167" width="44" style="28" customWidth="1"/>
    <col min="7168" max="7168" width="10.7109375" style="28" customWidth="1"/>
    <col min="7169" max="7169" width="10.140625" style="28" customWidth="1"/>
    <col min="7170" max="7170" width="10.7109375" style="28" customWidth="1"/>
    <col min="7171" max="7171" width="11.85546875" style="28" customWidth="1"/>
    <col min="7172" max="7421" width="10.140625" style="28"/>
    <col min="7422" max="7422" width="6" style="28" customWidth="1"/>
    <col min="7423" max="7423" width="44" style="28" customWidth="1"/>
    <col min="7424" max="7424" width="10.7109375" style="28" customWidth="1"/>
    <col min="7425" max="7425" width="10.140625" style="28" customWidth="1"/>
    <col min="7426" max="7426" width="10.7109375" style="28" customWidth="1"/>
    <col min="7427" max="7427" width="11.85546875" style="28" customWidth="1"/>
    <col min="7428" max="7677" width="10.140625" style="28"/>
    <col min="7678" max="7678" width="6" style="28" customWidth="1"/>
    <col min="7679" max="7679" width="44" style="28" customWidth="1"/>
    <col min="7680" max="7680" width="10.7109375" style="28" customWidth="1"/>
    <col min="7681" max="7681" width="10.140625" style="28" customWidth="1"/>
    <col min="7682" max="7682" width="10.7109375" style="28" customWidth="1"/>
    <col min="7683" max="7683" width="11.85546875" style="28" customWidth="1"/>
    <col min="7684" max="7933" width="10.140625" style="28"/>
    <col min="7934" max="7934" width="6" style="28" customWidth="1"/>
    <col min="7935" max="7935" width="44" style="28" customWidth="1"/>
    <col min="7936" max="7936" width="10.7109375" style="28" customWidth="1"/>
    <col min="7937" max="7937" width="10.140625" style="28" customWidth="1"/>
    <col min="7938" max="7938" width="10.7109375" style="28" customWidth="1"/>
    <col min="7939" max="7939" width="11.85546875" style="28" customWidth="1"/>
    <col min="7940" max="8189" width="10.140625" style="28"/>
    <col min="8190" max="8190" width="6" style="28" customWidth="1"/>
    <col min="8191" max="8191" width="44" style="28" customWidth="1"/>
    <col min="8192" max="8192" width="10.7109375" style="28" customWidth="1"/>
    <col min="8193" max="8193" width="10.140625" style="28" customWidth="1"/>
    <col min="8194" max="8194" width="10.7109375" style="28" customWidth="1"/>
    <col min="8195" max="8195" width="11.85546875" style="28" customWidth="1"/>
    <col min="8196" max="8445" width="10.140625" style="28"/>
    <col min="8446" max="8446" width="6" style="28" customWidth="1"/>
    <col min="8447" max="8447" width="44" style="28" customWidth="1"/>
    <col min="8448" max="8448" width="10.7109375" style="28" customWidth="1"/>
    <col min="8449" max="8449" width="10.140625" style="28" customWidth="1"/>
    <col min="8450" max="8450" width="10.7109375" style="28" customWidth="1"/>
    <col min="8451" max="8451" width="11.85546875" style="28" customWidth="1"/>
    <col min="8452" max="8701" width="10.140625" style="28"/>
    <col min="8702" max="8702" width="6" style="28" customWidth="1"/>
    <col min="8703" max="8703" width="44" style="28" customWidth="1"/>
    <col min="8704" max="8704" width="10.7109375" style="28" customWidth="1"/>
    <col min="8705" max="8705" width="10.140625" style="28" customWidth="1"/>
    <col min="8706" max="8706" width="10.7109375" style="28" customWidth="1"/>
    <col min="8707" max="8707" width="11.85546875" style="28" customWidth="1"/>
    <col min="8708" max="8957" width="10.140625" style="28"/>
    <col min="8958" max="8958" width="6" style="28" customWidth="1"/>
    <col min="8959" max="8959" width="44" style="28" customWidth="1"/>
    <col min="8960" max="8960" width="10.7109375" style="28" customWidth="1"/>
    <col min="8961" max="8961" width="10.140625" style="28" customWidth="1"/>
    <col min="8962" max="8962" width="10.7109375" style="28" customWidth="1"/>
    <col min="8963" max="8963" width="11.85546875" style="28" customWidth="1"/>
    <col min="8964" max="9213" width="10.140625" style="28"/>
    <col min="9214" max="9214" width="6" style="28" customWidth="1"/>
    <col min="9215" max="9215" width="44" style="28" customWidth="1"/>
    <col min="9216" max="9216" width="10.7109375" style="28" customWidth="1"/>
    <col min="9217" max="9217" width="10.140625" style="28" customWidth="1"/>
    <col min="9218" max="9218" width="10.7109375" style="28" customWidth="1"/>
    <col min="9219" max="9219" width="11.85546875" style="28" customWidth="1"/>
    <col min="9220" max="9469" width="10.140625" style="28"/>
    <col min="9470" max="9470" width="6" style="28" customWidth="1"/>
    <col min="9471" max="9471" width="44" style="28" customWidth="1"/>
    <col min="9472" max="9472" width="10.7109375" style="28" customWidth="1"/>
    <col min="9473" max="9473" width="10.140625" style="28" customWidth="1"/>
    <col min="9474" max="9474" width="10.7109375" style="28" customWidth="1"/>
    <col min="9475" max="9475" width="11.85546875" style="28" customWidth="1"/>
    <col min="9476" max="9725" width="10.140625" style="28"/>
    <col min="9726" max="9726" width="6" style="28" customWidth="1"/>
    <col min="9727" max="9727" width="44" style="28" customWidth="1"/>
    <col min="9728" max="9728" width="10.7109375" style="28" customWidth="1"/>
    <col min="9729" max="9729" width="10.140625" style="28" customWidth="1"/>
    <col min="9730" max="9730" width="10.7109375" style="28" customWidth="1"/>
    <col min="9731" max="9731" width="11.85546875" style="28" customWidth="1"/>
    <col min="9732" max="9981" width="10.140625" style="28"/>
    <col min="9982" max="9982" width="6" style="28" customWidth="1"/>
    <col min="9983" max="9983" width="44" style="28" customWidth="1"/>
    <col min="9984" max="9984" width="10.7109375" style="28" customWidth="1"/>
    <col min="9985" max="9985" width="10.140625" style="28" customWidth="1"/>
    <col min="9986" max="9986" width="10.7109375" style="28" customWidth="1"/>
    <col min="9987" max="9987" width="11.85546875" style="28" customWidth="1"/>
    <col min="9988" max="10237" width="10.140625" style="28"/>
    <col min="10238" max="10238" width="6" style="28" customWidth="1"/>
    <col min="10239" max="10239" width="44" style="28" customWidth="1"/>
    <col min="10240" max="10240" width="10.7109375" style="28" customWidth="1"/>
    <col min="10241" max="10241" width="10.140625" style="28" customWidth="1"/>
    <col min="10242" max="10242" width="10.7109375" style="28" customWidth="1"/>
    <col min="10243" max="10243" width="11.85546875" style="28" customWidth="1"/>
    <col min="10244" max="10493" width="10.140625" style="28"/>
    <col min="10494" max="10494" width="6" style="28" customWidth="1"/>
    <col min="10495" max="10495" width="44" style="28" customWidth="1"/>
    <col min="10496" max="10496" width="10.7109375" style="28" customWidth="1"/>
    <col min="10497" max="10497" width="10.140625" style="28" customWidth="1"/>
    <col min="10498" max="10498" width="10.7109375" style="28" customWidth="1"/>
    <col min="10499" max="10499" width="11.85546875" style="28" customWidth="1"/>
    <col min="10500" max="10749" width="10.140625" style="28"/>
    <col min="10750" max="10750" width="6" style="28" customWidth="1"/>
    <col min="10751" max="10751" width="44" style="28" customWidth="1"/>
    <col min="10752" max="10752" width="10.7109375" style="28" customWidth="1"/>
    <col min="10753" max="10753" width="10.140625" style="28" customWidth="1"/>
    <col min="10754" max="10754" width="10.7109375" style="28" customWidth="1"/>
    <col min="10755" max="10755" width="11.85546875" style="28" customWidth="1"/>
    <col min="10756" max="11005" width="10.140625" style="28"/>
    <col min="11006" max="11006" width="6" style="28" customWidth="1"/>
    <col min="11007" max="11007" width="44" style="28" customWidth="1"/>
    <col min="11008" max="11008" width="10.7109375" style="28" customWidth="1"/>
    <col min="11009" max="11009" width="10.140625" style="28" customWidth="1"/>
    <col min="11010" max="11010" width="10.7109375" style="28" customWidth="1"/>
    <col min="11011" max="11011" width="11.85546875" style="28" customWidth="1"/>
    <col min="11012" max="11261" width="10.140625" style="28"/>
    <col min="11262" max="11262" width="6" style="28" customWidth="1"/>
    <col min="11263" max="11263" width="44" style="28" customWidth="1"/>
    <col min="11264" max="11264" width="10.7109375" style="28" customWidth="1"/>
    <col min="11265" max="11265" width="10.140625" style="28" customWidth="1"/>
    <col min="11266" max="11266" width="10.7109375" style="28" customWidth="1"/>
    <col min="11267" max="11267" width="11.85546875" style="28" customWidth="1"/>
    <col min="11268" max="11517" width="10.140625" style="28"/>
    <col min="11518" max="11518" width="6" style="28" customWidth="1"/>
    <col min="11519" max="11519" width="44" style="28" customWidth="1"/>
    <col min="11520" max="11520" width="10.7109375" style="28" customWidth="1"/>
    <col min="11521" max="11521" width="10.140625" style="28" customWidth="1"/>
    <col min="11522" max="11522" width="10.7109375" style="28" customWidth="1"/>
    <col min="11523" max="11523" width="11.85546875" style="28" customWidth="1"/>
    <col min="11524" max="11773" width="10.140625" style="28"/>
    <col min="11774" max="11774" width="6" style="28" customWidth="1"/>
    <col min="11775" max="11775" width="44" style="28" customWidth="1"/>
    <col min="11776" max="11776" width="10.7109375" style="28" customWidth="1"/>
    <col min="11777" max="11777" width="10.140625" style="28" customWidth="1"/>
    <col min="11778" max="11778" width="10.7109375" style="28" customWidth="1"/>
    <col min="11779" max="11779" width="11.85546875" style="28" customWidth="1"/>
    <col min="11780" max="12029" width="10.140625" style="28"/>
    <col min="12030" max="12030" width="6" style="28" customWidth="1"/>
    <col min="12031" max="12031" width="44" style="28" customWidth="1"/>
    <col min="12032" max="12032" width="10.7109375" style="28" customWidth="1"/>
    <col min="12033" max="12033" width="10.140625" style="28" customWidth="1"/>
    <col min="12034" max="12034" width="10.7109375" style="28" customWidth="1"/>
    <col min="12035" max="12035" width="11.85546875" style="28" customWidth="1"/>
    <col min="12036" max="12285" width="10.140625" style="28"/>
    <col min="12286" max="12286" width="6" style="28" customWidth="1"/>
    <col min="12287" max="12287" width="44" style="28" customWidth="1"/>
    <col min="12288" max="12288" width="10.7109375" style="28" customWidth="1"/>
    <col min="12289" max="12289" width="10.140625" style="28" customWidth="1"/>
    <col min="12290" max="12290" width="10.7109375" style="28" customWidth="1"/>
    <col min="12291" max="12291" width="11.85546875" style="28" customWidth="1"/>
    <col min="12292" max="12541" width="10.140625" style="28"/>
    <col min="12542" max="12542" width="6" style="28" customWidth="1"/>
    <col min="12543" max="12543" width="44" style="28" customWidth="1"/>
    <col min="12544" max="12544" width="10.7109375" style="28" customWidth="1"/>
    <col min="12545" max="12545" width="10.140625" style="28" customWidth="1"/>
    <col min="12546" max="12546" width="10.7109375" style="28" customWidth="1"/>
    <col min="12547" max="12547" width="11.85546875" style="28" customWidth="1"/>
    <col min="12548" max="12797" width="10.140625" style="28"/>
    <col min="12798" max="12798" width="6" style="28" customWidth="1"/>
    <col min="12799" max="12799" width="44" style="28" customWidth="1"/>
    <col min="12800" max="12800" width="10.7109375" style="28" customWidth="1"/>
    <col min="12801" max="12801" width="10.140625" style="28" customWidth="1"/>
    <col min="12802" max="12802" width="10.7109375" style="28" customWidth="1"/>
    <col min="12803" max="12803" width="11.85546875" style="28" customWidth="1"/>
    <col min="12804" max="13053" width="10.140625" style="28"/>
    <col min="13054" max="13054" width="6" style="28" customWidth="1"/>
    <col min="13055" max="13055" width="44" style="28" customWidth="1"/>
    <col min="13056" max="13056" width="10.7109375" style="28" customWidth="1"/>
    <col min="13057" max="13057" width="10.140625" style="28" customWidth="1"/>
    <col min="13058" max="13058" width="10.7109375" style="28" customWidth="1"/>
    <col min="13059" max="13059" width="11.85546875" style="28" customWidth="1"/>
    <col min="13060" max="13309" width="10.140625" style="28"/>
    <col min="13310" max="13310" width="6" style="28" customWidth="1"/>
    <col min="13311" max="13311" width="44" style="28" customWidth="1"/>
    <col min="13312" max="13312" width="10.7109375" style="28" customWidth="1"/>
    <col min="13313" max="13313" width="10.140625" style="28" customWidth="1"/>
    <col min="13314" max="13314" width="10.7109375" style="28" customWidth="1"/>
    <col min="13315" max="13315" width="11.85546875" style="28" customWidth="1"/>
    <col min="13316" max="13565" width="10.140625" style="28"/>
    <col min="13566" max="13566" width="6" style="28" customWidth="1"/>
    <col min="13567" max="13567" width="44" style="28" customWidth="1"/>
    <col min="13568" max="13568" width="10.7109375" style="28" customWidth="1"/>
    <col min="13569" max="13569" width="10.140625" style="28" customWidth="1"/>
    <col min="13570" max="13570" width="10.7109375" style="28" customWidth="1"/>
    <col min="13571" max="13571" width="11.85546875" style="28" customWidth="1"/>
    <col min="13572" max="13821" width="10.140625" style="28"/>
    <col min="13822" max="13822" width="6" style="28" customWidth="1"/>
    <col min="13823" max="13823" width="44" style="28" customWidth="1"/>
    <col min="13824" max="13824" width="10.7109375" style="28" customWidth="1"/>
    <col min="13825" max="13825" width="10.140625" style="28" customWidth="1"/>
    <col min="13826" max="13826" width="10.7109375" style="28" customWidth="1"/>
    <col min="13827" max="13827" width="11.85546875" style="28" customWidth="1"/>
    <col min="13828" max="14077" width="10.140625" style="28"/>
    <col min="14078" max="14078" width="6" style="28" customWidth="1"/>
    <col min="14079" max="14079" width="44" style="28" customWidth="1"/>
    <col min="14080" max="14080" width="10.7109375" style="28" customWidth="1"/>
    <col min="14081" max="14081" width="10.140625" style="28" customWidth="1"/>
    <col min="14082" max="14082" width="10.7109375" style="28" customWidth="1"/>
    <col min="14083" max="14083" width="11.85546875" style="28" customWidth="1"/>
    <col min="14084" max="14333" width="10.140625" style="28"/>
    <col min="14334" max="14334" width="6" style="28" customWidth="1"/>
    <col min="14335" max="14335" width="44" style="28" customWidth="1"/>
    <col min="14336" max="14336" width="10.7109375" style="28" customWidth="1"/>
    <col min="14337" max="14337" width="10.140625" style="28" customWidth="1"/>
    <col min="14338" max="14338" width="10.7109375" style="28" customWidth="1"/>
    <col min="14339" max="14339" width="11.85546875" style="28" customWidth="1"/>
    <col min="14340" max="14589" width="10.140625" style="28"/>
    <col min="14590" max="14590" width="6" style="28" customWidth="1"/>
    <col min="14591" max="14591" width="44" style="28" customWidth="1"/>
    <col min="14592" max="14592" width="10.7109375" style="28" customWidth="1"/>
    <col min="14593" max="14593" width="10.140625" style="28" customWidth="1"/>
    <col min="14594" max="14594" width="10.7109375" style="28" customWidth="1"/>
    <col min="14595" max="14595" width="11.85546875" style="28" customWidth="1"/>
    <col min="14596" max="14845" width="10.140625" style="28"/>
    <col min="14846" max="14846" width="6" style="28" customWidth="1"/>
    <col min="14847" max="14847" width="44" style="28" customWidth="1"/>
    <col min="14848" max="14848" width="10.7109375" style="28" customWidth="1"/>
    <col min="14849" max="14849" width="10.140625" style="28" customWidth="1"/>
    <col min="14850" max="14850" width="10.7109375" style="28" customWidth="1"/>
    <col min="14851" max="14851" width="11.85546875" style="28" customWidth="1"/>
    <col min="14852" max="15101" width="10.140625" style="28"/>
    <col min="15102" max="15102" width="6" style="28" customWidth="1"/>
    <col min="15103" max="15103" width="44" style="28" customWidth="1"/>
    <col min="15104" max="15104" width="10.7109375" style="28" customWidth="1"/>
    <col min="15105" max="15105" width="10.140625" style="28" customWidth="1"/>
    <col min="15106" max="15106" width="10.7109375" style="28" customWidth="1"/>
    <col min="15107" max="15107" width="11.85546875" style="28" customWidth="1"/>
    <col min="15108" max="15357" width="10.140625" style="28"/>
    <col min="15358" max="15358" width="6" style="28" customWidth="1"/>
    <col min="15359" max="15359" width="44" style="28" customWidth="1"/>
    <col min="15360" max="15360" width="10.7109375" style="28" customWidth="1"/>
    <col min="15361" max="15361" width="10.140625" style="28" customWidth="1"/>
    <col min="15362" max="15362" width="10.7109375" style="28" customWidth="1"/>
    <col min="15363" max="15363" width="11.85546875" style="28" customWidth="1"/>
    <col min="15364" max="15613" width="10.140625" style="28"/>
    <col min="15614" max="15614" width="6" style="28" customWidth="1"/>
    <col min="15615" max="15615" width="44" style="28" customWidth="1"/>
    <col min="15616" max="15616" width="10.7109375" style="28" customWidth="1"/>
    <col min="15617" max="15617" width="10.140625" style="28" customWidth="1"/>
    <col min="15618" max="15618" width="10.7109375" style="28" customWidth="1"/>
    <col min="15619" max="15619" width="11.85546875" style="28" customWidth="1"/>
    <col min="15620" max="15869" width="10.140625" style="28"/>
    <col min="15870" max="15870" width="6" style="28" customWidth="1"/>
    <col min="15871" max="15871" width="44" style="28" customWidth="1"/>
    <col min="15872" max="15872" width="10.7109375" style="28" customWidth="1"/>
    <col min="15873" max="15873" width="10.140625" style="28" customWidth="1"/>
    <col min="15874" max="15874" width="10.7109375" style="28" customWidth="1"/>
    <col min="15875" max="15875" width="11.85546875" style="28" customWidth="1"/>
    <col min="15876" max="16384" width="10.140625" style="28"/>
  </cols>
  <sheetData>
    <row r="1" spans="1:9" x14ac:dyDescent="0.25">
      <c r="A1" s="20" t="s">
        <v>26</v>
      </c>
      <c r="B1" s="4"/>
      <c r="C1" s="4"/>
      <c r="D1" s="4"/>
    </row>
    <row r="2" spans="1:9" x14ac:dyDescent="0.25">
      <c r="A2" s="20"/>
      <c r="B2" s="4"/>
      <c r="C2" s="4"/>
      <c r="D2" s="4"/>
      <c r="H2" s="28" t="s">
        <v>166</v>
      </c>
    </row>
    <row r="3" spans="1:9" x14ac:dyDescent="0.25">
      <c r="A3" s="20"/>
      <c r="B3" s="4"/>
      <c r="C3" s="72" t="s">
        <v>126</v>
      </c>
      <c r="D3" s="73"/>
      <c r="E3" s="74" t="s">
        <v>164</v>
      </c>
      <c r="F3" s="75"/>
      <c r="G3" s="74" t="s">
        <v>165</v>
      </c>
      <c r="H3" s="75"/>
    </row>
    <row r="4" spans="1:9" ht="48" customHeight="1" x14ac:dyDescent="0.25">
      <c r="A4" s="6" t="s">
        <v>0</v>
      </c>
      <c r="B4" s="26" t="s">
        <v>27</v>
      </c>
      <c r="C4" s="19" t="s">
        <v>114</v>
      </c>
      <c r="D4" s="19" t="s">
        <v>115</v>
      </c>
      <c r="E4" s="19" t="s">
        <v>114</v>
      </c>
      <c r="F4" s="19" t="s">
        <v>115</v>
      </c>
      <c r="G4" s="19" t="s">
        <v>114</v>
      </c>
      <c r="H4" s="19" t="s">
        <v>115</v>
      </c>
    </row>
    <row r="5" spans="1:9" x14ac:dyDescent="0.25">
      <c r="A5" s="24">
        <v>1</v>
      </c>
      <c r="B5" s="27">
        <v>2</v>
      </c>
      <c r="C5" s="24">
        <v>3</v>
      </c>
      <c r="D5" s="24">
        <v>4</v>
      </c>
      <c r="E5" s="32"/>
      <c r="F5" s="32"/>
      <c r="G5" s="32"/>
      <c r="H5" s="32"/>
    </row>
    <row r="6" spans="1:9" x14ac:dyDescent="0.25">
      <c r="A6" s="7">
        <v>1</v>
      </c>
      <c r="B6" s="3" t="s">
        <v>28</v>
      </c>
      <c r="C6" s="15">
        <f>C7</f>
        <v>369.1</v>
      </c>
      <c r="D6" s="15">
        <f>D7</f>
        <v>350.3</v>
      </c>
      <c r="E6" s="36">
        <f>E7</f>
        <v>2.7</v>
      </c>
      <c r="F6" s="33"/>
      <c r="G6" s="35">
        <f>C6+E6</f>
        <v>371.8</v>
      </c>
      <c r="H6" s="35">
        <f>D6+F6</f>
        <v>350.3</v>
      </c>
      <c r="I6" s="67"/>
    </row>
    <row r="7" spans="1:9" x14ac:dyDescent="0.25">
      <c r="A7" s="7">
        <f>+A6+1</f>
        <v>2</v>
      </c>
      <c r="B7" s="3" t="s">
        <v>29</v>
      </c>
      <c r="C7" s="15">
        <f>C9</f>
        <v>369.1</v>
      </c>
      <c r="D7" s="15">
        <f>D9</f>
        <v>350.3</v>
      </c>
      <c r="E7" s="36">
        <f>E9</f>
        <v>2.7</v>
      </c>
      <c r="F7" s="36"/>
      <c r="G7" s="36">
        <f>G9</f>
        <v>371.8</v>
      </c>
      <c r="H7" s="36">
        <f>H9</f>
        <v>350.3</v>
      </c>
      <c r="I7" s="67"/>
    </row>
    <row r="8" spans="1:9" x14ac:dyDescent="0.25">
      <c r="A8" s="7">
        <f t="shared" ref="A8:A84" si="0">+A7+1</f>
        <v>3</v>
      </c>
      <c r="B8" s="27" t="s">
        <v>1</v>
      </c>
      <c r="C8" s="15"/>
      <c r="D8" s="15"/>
      <c r="E8" s="33"/>
      <c r="F8" s="33"/>
      <c r="G8" s="33"/>
      <c r="H8" s="33"/>
      <c r="I8" s="67"/>
    </row>
    <row r="9" spans="1:9" ht="31.5" x14ac:dyDescent="0.25">
      <c r="A9" s="7">
        <f t="shared" si="0"/>
        <v>4</v>
      </c>
      <c r="B9" s="2" t="s">
        <v>37</v>
      </c>
      <c r="C9" s="16">
        <v>369.1</v>
      </c>
      <c r="D9" s="16">
        <v>350.3</v>
      </c>
      <c r="E9" s="33">
        <v>2.7</v>
      </c>
      <c r="F9" s="33"/>
      <c r="G9" s="34">
        <f>C9+E9</f>
        <v>371.8</v>
      </c>
      <c r="H9" s="34">
        <f>D9+F9</f>
        <v>350.3</v>
      </c>
      <c r="I9" s="67"/>
    </row>
    <row r="10" spans="1:9" x14ac:dyDescent="0.25">
      <c r="A10" s="7">
        <f t="shared" si="0"/>
        <v>5</v>
      </c>
      <c r="B10" s="3" t="s">
        <v>2</v>
      </c>
      <c r="C10" s="15">
        <f>C11+C12+C15+C48+C60+C68+C75+C83+C88+C91+C106+C111</f>
        <v>306571.7</v>
      </c>
      <c r="D10" s="15">
        <f>+D11+D12+D15+D60+D68+D75+D83+D88+D91+D106+D48+D111</f>
        <v>166667.6</v>
      </c>
      <c r="E10" s="35">
        <f>E11+E12+E15+E48+E60+E68+E75+E83+E88+E91+E106+E111</f>
        <v>3763.7</v>
      </c>
      <c r="F10" s="35">
        <f>+F11+F12+F15+F48+F60+F68+F75+F83+F88+F91+F111</f>
        <v>-713.7</v>
      </c>
      <c r="G10" s="35">
        <f>G11+G12+G15+G48+G60+G68+G75+G83+G88+G91+G106+G111</f>
        <v>310335.40000000002</v>
      </c>
      <c r="H10" s="35">
        <f>H11+H12+H15+H48+H60+H68+H75+H83+H88+H91+H106+H111</f>
        <v>165953.9</v>
      </c>
      <c r="I10" s="67"/>
    </row>
    <row r="11" spans="1:9" ht="31.5" x14ac:dyDescent="0.25">
      <c r="A11" s="7">
        <f t="shared" si="0"/>
        <v>6</v>
      </c>
      <c r="B11" s="2" t="s">
        <v>96</v>
      </c>
      <c r="C11" s="15">
        <v>799.8</v>
      </c>
      <c r="D11" s="15"/>
      <c r="E11" s="36">
        <v>79.2</v>
      </c>
      <c r="F11" s="33"/>
      <c r="G11" s="35">
        <f>C11+E11</f>
        <v>879</v>
      </c>
      <c r="H11" s="36"/>
      <c r="I11" s="67"/>
    </row>
    <row r="12" spans="1:9" x14ac:dyDescent="0.25">
      <c r="A12" s="7">
        <f t="shared" si="0"/>
        <v>7</v>
      </c>
      <c r="B12" s="5" t="s">
        <v>99</v>
      </c>
      <c r="C12" s="15">
        <f>C14</f>
        <v>1050</v>
      </c>
      <c r="D12" s="15">
        <f>D14</f>
        <v>0</v>
      </c>
      <c r="E12" s="33"/>
      <c r="F12" s="33"/>
      <c r="G12" s="35">
        <f>G14</f>
        <v>1050</v>
      </c>
      <c r="H12" s="33"/>
      <c r="I12" s="67"/>
    </row>
    <row r="13" spans="1:9" x14ac:dyDescent="0.25">
      <c r="A13" s="7">
        <f t="shared" si="0"/>
        <v>8</v>
      </c>
      <c r="B13" s="27" t="s">
        <v>1</v>
      </c>
      <c r="C13" s="15"/>
      <c r="D13" s="15"/>
      <c r="E13" s="33"/>
      <c r="F13" s="33"/>
      <c r="G13" s="33"/>
      <c r="H13" s="33"/>
      <c r="I13" s="67"/>
    </row>
    <row r="14" spans="1:9" ht="31.5" x14ac:dyDescent="0.25">
      <c r="A14" s="7">
        <f t="shared" si="0"/>
        <v>9</v>
      </c>
      <c r="B14" s="6" t="s">
        <v>100</v>
      </c>
      <c r="C14" s="16">
        <v>1050</v>
      </c>
      <c r="D14" s="16"/>
      <c r="E14" s="33"/>
      <c r="F14" s="33"/>
      <c r="G14" s="34">
        <f>C14+E14</f>
        <v>1050</v>
      </c>
      <c r="H14" s="33"/>
      <c r="I14" s="67"/>
    </row>
    <row r="15" spans="1:9" x14ac:dyDescent="0.25">
      <c r="A15" s="7">
        <f t="shared" si="0"/>
        <v>10</v>
      </c>
      <c r="B15" s="3" t="s">
        <v>29</v>
      </c>
      <c r="C15" s="15">
        <f t="shared" ref="C15:H15" si="1">+SUM(C17:C27)</f>
        <v>21136.5</v>
      </c>
      <c r="D15" s="15">
        <f t="shared" si="1"/>
        <v>12257.7</v>
      </c>
      <c r="E15" s="35">
        <f t="shared" si="1"/>
        <v>-189.4</v>
      </c>
      <c r="F15" s="35">
        <f t="shared" si="1"/>
        <v>8</v>
      </c>
      <c r="G15" s="35">
        <f t="shared" si="1"/>
        <v>20947.099999999999</v>
      </c>
      <c r="H15" s="35">
        <f t="shared" si="1"/>
        <v>12265.7</v>
      </c>
      <c r="I15" s="67"/>
    </row>
    <row r="16" spans="1:9" x14ac:dyDescent="0.25">
      <c r="A16" s="7">
        <f t="shared" si="0"/>
        <v>11</v>
      </c>
      <c r="B16" s="27" t="s">
        <v>1</v>
      </c>
      <c r="C16" s="15"/>
      <c r="D16" s="16"/>
      <c r="E16" s="33"/>
      <c r="F16" s="33"/>
      <c r="G16" s="33"/>
      <c r="H16" s="33"/>
      <c r="I16" s="67"/>
    </row>
    <row r="17" spans="1:9" ht="47.25" x14ac:dyDescent="0.25">
      <c r="A17" s="7">
        <f t="shared" si="0"/>
        <v>12</v>
      </c>
      <c r="B17" s="2" t="s">
        <v>30</v>
      </c>
      <c r="C17" s="16">
        <f>20451.6+20-462.9-369.1</f>
        <v>19639.599999999999</v>
      </c>
      <c r="D17" s="16">
        <f>11451.5+19.7</f>
        <v>11471.2</v>
      </c>
      <c r="E17" s="34">
        <v>-193.3</v>
      </c>
      <c r="F17" s="33"/>
      <c r="G17" s="34">
        <f>C17+E17</f>
        <v>19446.3</v>
      </c>
      <c r="H17" s="34">
        <f>D17+F17</f>
        <v>11471.2</v>
      </c>
      <c r="I17" s="67"/>
    </row>
    <row r="18" spans="1:9" ht="31.5" x14ac:dyDescent="0.25">
      <c r="A18" s="7">
        <f t="shared" si="0"/>
        <v>13</v>
      </c>
      <c r="B18" s="2" t="s">
        <v>198</v>
      </c>
      <c r="C18" s="16">
        <v>462.9</v>
      </c>
      <c r="D18" s="16"/>
      <c r="E18" s="33"/>
      <c r="F18" s="33"/>
      <c r="G18" s="34">
        <f>C18+E18</f>
        <v>462.9</v>
      </c>
      <c r="H18" s="33"/>
      <c r="I18" s="67"/>
    </row>
    <row r="19" spans="1:9" ht="31.5" x14ac:dyDescent="0.25">
      <c r="A19" s="7">
        <f t="shared" si="0"/>
        <v>14</v>
      </c>
      <c r="B19" s="2" t="s">
        <v>31</v>
      </c>
      <c r="C19" s="16">
        <v>150</v>
      </c>
      <c r="D19" s="16"/>
      <c r="E19" s="33"/>
      <c r="F19" s="33"/>
      <c r="G19" s="34">
        <f>C19+E19</f>
        <v>150</v>
      </c>
      <c r="H19" s="33"/>
      <c r="I19" s="67"/>
    </row>
    <row r="20" spans="1:9" ht="47.25" x14ac:dyDescent="0.25">
      <c r="A20" s="7">
        <f t="shared" si="0"/>
        <v>15</v>
      </c>
      <c r="B20" s="21" t="s">
        <v>106</v>
      </c>
      <c r="C20" s="16">
        <v>2</v>
      </c>
      <c r="D20" s="16">
        <v>2</v>
      </c>
      <c r="E20" s="33"/>
      <c r="F20" s="33"/>
      <c r="G20" s="34">
        <f>C20+E20</f>
        <v>2</v>
      </c>
      <c r="H20" s="34">
        <f>D20+F20</f>
        <v>2</v>
      </c>
      <c r="I20" s="67"/>
    </row>
    <row r="21" spans="1:9" ht="31.5" x14ac:dyDescent="0.25">
      <c r="A21" s="7">
        <f t="shared" si="0"/>
        <v>16</v>
      </c>
      <c r="B21" s="21" t="s">
        <v>140</v>
      </c>
      <c r="C21" s="16">
        <v>6</v>
      </c>
      <c r="D21" s="16">
        <v>5.9</v>
      </c>
      <c r="E21" s="37"/>
      <c r="F21" s="37"/>
      <c r="G21" s="34">
        <f t="shared" ref="G21:G26" si="2">C21+E21</f>
        <v>6</v>
      </c>
      <c r="H21" s="34">
        <f t="shared" ref="H21:H26" si="3">D21+F21</f>
        <v>5.9</v>
      </c>
      <c r="I21" s="67"/>
    </row>
    <row r="22" spans="1:9" ht="47.25" x14ac:dyDescent="0.25">
      <c r="A22" s="7">
        <f t="shared" si="0"/>
        <v>17</v>
      </c>
      <c r="B22" s="21" t="s">
        <v>163</v>
      </c>
      <c r="C22" s="16">
        <v>4.5</v>
      </c>
      <c r="D22" s="16">
        <v>4.4000000000000004</v>
      </c>
      <c r="E22" s="40"/>
      <c r="F22" s="40"/>
      <c r="G22" s="16">
        <f t="shared" si="2"/>
        <v>4.5</v>
      </c>
      <c r="H22" s="16">
        <f t="shared" si="3"/>
        <v>4.4000000000000004</v>
      </c>
      <c r="I22" s="67"/>
    </row>
    <row r="23" spans="1:9" ht="31.5" x14ac:dyDescent="0.25">
      <c r="A23" s="7">
        <f t="shared" si="0"/>
        <v>18</v>
      </c>
      <c r="B23" s="21" t="s">
        <v>141</v>
      </c>
      <c r="C23" s="16">
        <v>12.9</v>
      </c>
      <c r="D23" s="16">
        <v>12.8</v>
      </c>
      <c r="E23" s="37"/>
      <c r="F23" s="37"/>
      <c r="G23" s="34">
        <f t="shared" si="2"/>
        <v>12.9</v>
      </c>
      <c r="H23" s="34">
        <f t="shared" si="3"/>
        <v>12.8</v>
      </c>
      <c r="I23" s="67"/>
    </row>
    <row r="24" spans="1:9" ht="63" x14ac:dyDescent="0.25">
      <c r="A24" s="7">
        <f t="shared" si="0"/>
        <v>19</v>
      </c>
      <c r="B24" s="21" t="s">
        <v>143</v>
      </c>
      <c r="C24" s="16">
        <v>7.1</v>
      </c>
      <c r="D24" s="16">
        <v>7</v>
      </c>
      <c r="E24" s="37">
        <v>1.4</v>
      </c>
      <c r="F24" s="37">
        <v>1.4</v>
      </c>
      <c r="G24" s="34">
        <f t="shared" si="2"/>
        <v>8.5</v>
      </c>
      <c r="H24" s="34">
        <f t="shared" si="3"/>
        <v>8.4</v>
      </c>
      <c r="I24" s="67"/>
    </row>
    <row r="25" spans="1:9" ht="94.5" x14ac:dyDescent="0.25">
      <c r="A25" s="7">
        <f t="shared" si="0"/>
        <v>20</v>
      </c>
      <c r="B25" s="21" t="s">
        <v>142</v>
      </c>
      <c r="C25" s="16">
        <v>1.4</v>
      </c>
      <c r="D25" s="16">
        <v>1.2</v>
      </c>
      <c r="E25" s="37">
        <v>0.7</v>
      </c>
      <c r="F25" s="37">
        <v>0.8</v>
      </c>
      <c r="G25" s="34">
        <f t="shared" si="2"/>
        <v>2.1</v>
      </c>
      <c r="H25" s="34">
        <f t="shared" si="3"/>
        <v>2</v>
      </c>
      <c r="I25" s="67"/>
    </row>
    <row r="26" spans="1:9" ht="63" x14ac:dyDescent="0.25">
      <c r="A26" s="7">
        <f t="shared" si="0"/>
        <v>21</v>
      </c>
      <c r="B26" s="21" t="s">
        <v>144</v>
      </c>
      <c r="C26" s="16">
        <v>20</v>
      </c>
      <c r="D26" s="16"/>
      <c r="E26" s="37"/>
      <c r="F26" s="37"/>
      <c r="G26" s="34">
        <f t="shared" si="2"/>
        <v>20</v>
      </c>
      <c r="H26" s="34">
        <f t="shared" si="3"/>
        <v>0</v>
      </c>
      <c r="I26" s="67"/>
    </row>
    <row r="27" spans="1:9" ht="63" x14ac:dyDescent="0.25">
      <c r="A27" s="7">
        <f t="shared" si="0"/>
        <v>22</v>
      </c>
      <c r="B27" s="2" t="s">
        <v>32</v>
      </c>
      <c r="C27" s="16">
        <f t="shared" ref="C27:H27" si="4">+SUM(C29:C47)</f>
        <v>830.1</v>
      </c>
      <c r="D27" s="16">
        <f t="shared" si="4"/>
        <v>753.2</v>
      </c>
      <c r="E27" s="34">
        <f t="shared" si="4"/>
        <v>1.8</v>
      </c>
      <c r="F27" s="34">
        <f t="shared" si="4"/>
        <v>5.8</v>
      </c>
      <c r="G27" s="34">
        <f t="shared" si="4"/>
        <v>831.9</v>
      </c>
      <c r="H27" s="34">
        <f t="shared" si="4"/>
        <v>759</v>
      </c>
      <c r="I27" s="67"/>
    </row>
    <row r="28" spans="1:9" x14ac:dyDescent="0.25">
      <c r="A28" s="7">
        <f t="shared" si="0"/>
        <v>23</v>
      </c>
      <c r="B28" s="27" t="s">
        <v>1</v>
      </c>
      <c r="C28" s="15"/>
      <c r="D28" s="16"/>
      <c r="E28" s="33"/>
      <c r="F28" s="33"/>
      <c r="G28" s="33"/>
      <c r="H28" s="33"/>
      <c r="I28" s="67"/>
    </row>
    <row r="29" spans="1:9" ht="31.5" x14ac:dyDescent="0.25">
      <c r="A29" s="7">
        <f t="shared" si="0"/>
        <v>24</v>
      </c>
      <c r="B29" s="2" t="s">
        <v>107</v>
      </c>
      <c r="C29" s="16">
        <v>0.4</v>
      </c>
      <c r="D29" s="16">
        <v>0.4</v>
      </c>
      <c r="E29" s="33"/>
      <c r="F29" s="33"/>
      <c r="G29" s="34">
        <f>C29+E29</f>
        <v>0.4</v>
      </c>
      <c r="H29" s="34">
        <f>D29+F29</f>
        <v>0.4</v>
      </c>
      <c r="I29" s="67"/>
    </row>
    <row r="30" spans="1:9" x14ac:dyDescent="0.25">
      <c r="A30" s="7">
        <f t="shared" si="0"/>
        <v>25</v>
      </c>
      <c r="B30" s="2" t="s">
        <v>12</v>
      </c>
      <c r="C30" s="16">
        <v>17.399999999999999</v>
      </c>
      <c r="D30" s="16">
        <v>11.8</v>
      </c>
      <c r="E30" s="37">
        <v>-1</v>
      </c>
      <c r="F30" s="37">
        <v>3</v>
      </c>
      <c r="G30" s="34">
        <f t="shared" ref="G30:G47" si="5">C30+E30</f>
        <v>16.399999999999999</v>
      </c>
      <c r="H30" s="34">
        <f t="shared" ref="H30:H47" si="6">D30+F30</f>
        <v>14.8</v>
      </c>
      <c r="I30" s="67"/>
    </row>
    <row r="31" spans="1:9" ht="31.5" x14ac:dyDescent="0.25">
      <c r="A31" s="7">
        <f t="shared" si="0"/>
        <v>26</v>
      </c>
      <c r="B31" s="2" t="s">
        <v>13</v>
      </c>
      <c r="C31" s="16">
        <v>17</v>
      </c>
      <c r="D31" s="16">
        <v>16.8</v>
      </c>
      <c r="E31" s="37"/>
      <c r="F31" s="37"/>
      <c r="G31" s="34">
        <f t="shared" si="5"/>
        <v>17</v>
      </c>
      <c r="H31" s="34">
        <f t="shared" si="6"/>
        <v>16.8</v>
      </c>
      <c r="I31" s="67"/>
    </row>
    <row r="32" spans="1:9" ht="31.5" x14ac:dyDescent="0.25">
      <c r="A32" s="7">
        <f t="shared" si="0"/>
        <v>27</v>
      </c>
      <c r="B32" s="2" t="s">
        <v>63</v>
      </c>
      <c r="C32" s="16">
        <v>80</v>
      </c>
      <c r="D32" s="16">
        <v>64.099999999999994</v>
      </c>
      <c r="E32" s="37"/>
      <c r="F32" s="37"/>
      <c r="G32" s="34">
        <f t="shared" si="5"/>
        <v>80</v>
      </c>
      <c r="H32" s="34">
        <f t="shared" si="6"/>
        <v>64.099999999999994</v>
      </c>
      <c r="I32" s="67"/>
    </row>
    <row r="33" spans="1:9" ht="31.5" x14ac:dyDescent="0.25">
      <c r="A33" s="7">
        <f t="shared" si="0"/>
        <v>28</v>
      </c>
      <c r="B33" s="2" t="s">
        <v>76</v>
      </c>
      <c r="C33" s="16">
        <v>33.200000000000003</v>
      </c>
      <c r="D33" s="16">
        <v>32.4</v>
      </c>
      <c r="E33" s="37"/>
      <c r="F33" s="37"/>
      <c r="G33" s="34">
        <f t="shared" si="5"/>
        <v>33.200000000000003</v>
      </c>
      <c r="H33" s="34">
        <f t="shared" si="6"/>
        <v>32.4</v>
      </c>
      <c r="I33" s="67"/>
    </row>
    <row r="34" spans="1:9" x14ac:dyDescent="0.25">
      <c r="A34" s="7">
        <f t="shared" si="0"/>
        <v>29</v>
      </c>
      <c r="B34" s="2" t="s">
        <v>14</v>
      </c>
      <c r="C34" s="16">
        <v>91.3</v>
      </c>
      <c r="D34" s="16">
        <v>89.7</v>
      </c>
      <c r="E34" s="37"/>
      <c r="F34" s="37"/>
      <c r="G34" s="34">
        <f t="shared" si="5"/>
        <v>91.3</v>
      </c>
      <c r="H34" s="34">
        <f t="shared" si="6"/>
        <v>89.7</v>
      </c>
      <c r="I34" s="67"/>
    </row>
    <row r="35" spans="1:9" x14ac:dyDescent="0.25">
      <c r="A35" s="7">
        <f t="shared" si="0"/>
        <v>30</v>
      </c>
      <c r="B35" s="2" t="s">
        <v>15</v>
      </c>
      <c r="C35" s="16">
        <v>143.30000000000001</v>
      </c>
      <c r="D35" s="16">
        <v>129.9</v>
      </c>
      <c r="E35" s="37"/>
      <c r="F35" s="37"/>
      <c r="G35" s="34">
        <f t="shared" si="5"/>
        <v>143.30000000000001</v>
      </c>
      <c r="H35" s="34">
        <f t="shared" si="6"/>
        <v>129.9</v>
      </c>
      <c r="I35" s="67"/>
    </row>
    <row r="36" spans="1:9" ht="47.25" x14ac:dyDescent="0.25">
      <c r="A36" s="7">
        <f t="shared" si="0"/>
        <v>31</v>
      </c>
      <c r="B36" s="2" t="s">
        <v>59</v>
      </c>
      <c r="C36" s="16">
        <v>16.7</v>
      </c>
      <c r="D36" s="16">
        <v>16.3</v>
      </c>
      <c r="E36" s="37"/>
      <c r="F36" s="37"/>
      <c r="G36" s="34">
        <f t="shared" si="5"/>
        <v>16.7</v>
      </c>
      <c r="H36" s="34">
        <f t="shared" si="6"/>
        <v>16.3</v>
      </c>
      <c r="I36" s="67"/>
    </row>
    <row r="37" spans="1:9" ht="31.5" x14ac:dyDescent="0.25">
      <c r="A37" s="7">
        <f t="shared" si="0"/>
        <v>32</v>
      </c>
      <c r="B37" s="2" t="s">
        <v>16</v>
      </c>
      <c r="C37" s="16">
        <v>2.8</v>
      </c>
      <c r="D37" s="16"/>
      <c r="E37" s="33"/>
      <c r="F37" s="33"/>
      <c r="G37" s="34">
        <f t="shared" si="5"/>
        <v>2.8</v>
      </c>
      <c r="H37" s="34">
        <f t="shared" si="6"/>
        <v>0</v>
      </c>
      <c r="I37" s="67"/>
    </row>
    <row r="38" spans="1:9" x14ac:dyDescent="0.25">
      <c r="A38" s="7">
        <f t="shared" si="0"/>
        <v>33</v>
      </c>
      <c r="B38" s="2" t="s">
        <v>64</v>
      </c>
      <c r="C38" s="16">
        <v>6.7</v>
      </c>
      <c r="D38" s="16"/>
      <c r="E38" s="33"/>
      <c r="F38" s="33"/>
      <c r="G38" s="34">
        <f t="shared" si="5"/>
        <v>6.7</v>
      </c>
      <c r="H38" s="34">
        <f t="shared" si="6"/>
        <v>0</v>
      </c>
      <c r="I38" s="67"/>
    </row>
    <row r="39" spans="1:9" ht="47.25" x14ac:dyDescent="0.25">
      <c r="A39" s="7">
        <f t="shared" si="0"/>
        <v>34</v>
      </c>
      <c r="B39" s="2" t="s">
        <v>135</v>
      </c>
      <c r="C39" s="16">
        <v>1.2</v>
      </c>
      <c r="D39" s="16">
        <v>1.1000000000000001</v>
      </c>
      <c r="E39" s="33"/>
      <c r="F39" s="33"/>
      <c r="G39" s="34">
        <f t="shared" si="5"/>
        <v>1.2</v>
      </c>
      <c r="H39" s="34">
        <f t="shared" si="6"/>
        <v>1.1000000000000001</v>
      </c>
      <c r="I39" s="67"/>
    </row>
    <row r="40" spans="1:9" x14ac:dyDescent="0.25">
      <c r="A40" s="7">
        <f t="shared" si="0"/>
        <v>35</v>
      </c>
      <c r="B40" s="6" t="s">
        <v>33</v>
      </c>
      <c r="C40" s="16">
        <v>25.7</v>
      </c>
      <c r="D40" s="16">
        <v>24.9</v>
      </c>
      <c r="E40" s="33"/>
      <c r="F40" s="33"/>
      <c r="G40" s="34">
        <f t="shared" si="5"/>
        <v>25.7</v>
      </c>
      <c r="H40" s="34">
        <f t="shared" si="6"/>
        <v>24.9</v>
      </c>
      <c r="I40" s="67"/>
    </row>
    <row r="41" spans="1:9" ht="31.5" x14ac:dyDescent="0.25">
      <c r="A41" s="7">
        <f t="shared" si="0"/>
        <v>36</v>
      </c>
      <c r="B41" s="2" t="s">
        <v>78</v>
      </c>
      <c r="C41" s="16">
        <v>17.5</v>
      </c>
      <c r="D41" s="16">
        <v>17.2</v>
      </c>
      <c r="E41" s="33"/>
      <c r="F41" s="33"/>
      <c r="G41" s="34">
        <f t="shared" si="5"/>
        <v>17.5</v>
      </c>
      <c r="H41" s="34">
        <f t="shared" si="6"/>
        <v>17.2</v>
      </c>
      <c r="I41" s="67"/>
    </row>
    <row r="42" spans="1:9" x14ac:dyDescent="0.25">
      <c r="A42" s="7">
        <f t="shared" si="0"/>
        <v>37</v>
      </c>
      <c r="B42" s="2" t="s">
        <v>34</v>
      </c>
      <c r="C42" s="16">
        <v>147.1</v>
      </c>
      <c r="D42" s="16">
        <v>137.5</v>
      </c>
      <c r="E42" s="33"/>
      <c r="F42" s="33"/>
      <c r="G42" s="34">
        <f t="shared" si="5"/>
        <v>147.1</v>
      </c>
      <c r="H42" s="34">
        <f t="shared" si="6"/>
        <v>137.5</v>
      </c>
      <c r="I42" s="67"/>
    </row>
    <row r="43" spans="1:9" ht="31.5" x14ac:dyDescent="0.25">
      <c r="A43" s="7">
        <f t="shared" si="0"/>
        <v>38</v>
      </c>
      <c r="B43" s="2" t="s">
        <v>35</v>
      </c>
      <c r="C43" s="16">
        <v>31.3</v>
      </c>
      <c r="D43" s="16">
        <v>29.2</v>
      </c>
      <c r="E43" s="33"/>
      <c r="F43" s="33"/>
      <c r="G43" s="34">
        <f t="shared" si="5"/>
        <v>31.3</v>
      </c>
      <c r="H43" s="34">
        <f t="shared" si="6"/>
        <v>29.2</v>
      </c>
      <c r="I43" s="67"/>
    </row>
    <row r="44" spans="1:9" x14ac:dyDescent="0.25">
      <c r="A44" s="7">
        <f t="shared" si="0"/>
        <v>39</v>
      </c>
      <c r="B44" s="2" t="s">
        <v>36</v>
      </c>
      <c r="C44" s="16">
        <v>103.3</v>
      </c>
      <c r="D44" s="16">
        <v>93.3</v>
      </c>
      <c r="E44" s="33">
        <v>2.8</v>
      </c>
      <c r="F44" s="33">
        <v>2.8</v>
      </c>
      <c r="G44" s="34">
        <f t="shared" si="5"/>
        <v>106.1</v>
      </c>
      <c r="H44" s="34">
        <f t="shared" si="6"/>
        <v>96.1</v>
      </c>
      <c r="I44" s="67"/>
    </row>
    <row r="45" spans="1:9" ht="31.5" x14ac:dyDescent="0.25">
      <c r="A45" s="7">
        <f t="shared" si="0"/>
        <v>40</v>
      </c>
      <c r="B45" s="2" t="s">
        <v>79</v>
      </c>
      <c r="C45" s="16">
        <v>19</v>
      </c>
      <c r="D45" s="16">
        <v>18.7</v>
      </c>
      <c r="E45" s="33"/>
      <c r="F45" s="33"/>
      <c r="G45" s="34">
        <f t="shared" si="5"/>
        <v>19</v>
      </c>
      <c r="H45" s="34">
        <f t="shared" si="6"/>
        <v>18.7</v>
      </c>
      <c r="I45" s="67"/>
    </row>
    <row r="46" spans="1:9" ht="31.5" x14ac:dyDescent="0.25">
      <c r="A46" s="7">
        <f t="shared" si="0"/>
        <v>41</v>
      </c>
      <c r="B46" s="2" t="s">
        <v>89</v>
      </c>
      <c r="C46" s="16">
        <v>42.4</v>
      </c>
      <c r="D46" s="16">
        <v>36.6</v>
      </c>
      <c r="E46" s="37"/>
      <c r="F46" s="37"/>
      <c r="G46" s="34">
        <f t="shared" si="5"/>
        <v>42.4</v>
      </c>
      <c r="H46" s="34">
        <f t="shared" si="6"/>
        <v>36.6</v>
      </c>
      <c r="I46" s="67"/>
    </row>
    <row r="47" spans="1:9" ht="80.25" customHeight="1" x14ac:dyDescent="0.25">
      <c r="A47" s="7">
        <f t="shared" si="0"/>
        <v>42</v>
      </c>
      <c r="B47" s="2" t="s">
        <v>112</v>
      </c>
      <c r="C47" s="16">
        <v>33.799999999999997</v>
      </c>
      <c r="D47" s="16">
        <v>33.299999999999997</v>
      </c>
      <c r="E47" s="33"/>
      <c r="F47" s="33"/>
      <c r="G47" s="34">
        <f t="shared" si="5"/>
        <v>33.799999999999997</v>
      </c>
      <c r="H47" s="34">
        <f t="shared" si="6"/>
        <v>33.299999999999997</v>
      </c>
      <c r="I47" s="67"/>
    </row>
    <row r="48" spans="1:9" x14ac:dyDescent="0.25">
      <c r="A48" s="7">
        <f t="shared" si="0"/>
        <v>43</v>
      </c>
      <c r="B48" s="3" t="s">
        <v>56</v>
      </c>
      <c r="C48" s="15">
        <f t="shared" ref="C48:H48" si="7">+SUM(C50:C55)</f>
        <v>7614.1</v>
      </c>
      <c r="D48" s="15">
        <f t="shared" si="7"/>
        <v>2828.2</v>
      </c>
      <c r="E48" s="36">
        <f t="shared" si="7"/>
        <v>0.4</v>
      </c>
      <c r="F48" s="36">
        <f t="shared" si="7"/>
        <v>4.7</v>
      </c>
      <c r="G48" s="36">
        <f t="shared" si="7"/>
        <v>7614.5</v>
      </c>
      <c r="H48" s="36">
        <f t="shared" si="7"/>
        <v>2832.9</v>
      </c>
      <c r="I48" s="67"/>
    </row>
    <row r="49" spans="1:9" x14ac:dyDescent="0.25">
      <c r="A49" s="7">
        <f t="shared" si="0"/>
        <v>44</v>
      </c>
      <c r="B49" s="27" t="s">
        <v>1</v>
      </c>
      <c r="C49" s="16"/>
      <c r="D49" s="16"/>
      <c r="E49" s="33"/>
      <c r="F49" s="33"/>
      <c r="G49" s="33"/>
      <c r="H49" s="33"/>
      <c r="I49" s="67"/>
    </row>
    <row r="50" spans="1:9" ht="31.5" x14ac:dyDescent="0.25">
      <c r="A50" s="7">
        <f t="shared" si="0"/>
        <v>45</v>
      </c>
      <c r="B50" s="2" t="s">
        <v>61</v>
      </c>
      <c r="C50" s="16">
        <v>2412.3000000000002</v>
      </c>
      <c r="D50" s="16">
        <v>1591.8</v>
      </c>
      <c r="E50" s="33"/>
      <c r="F50" s="33"/>
      <c r="G50" s="34">
        <f>C50+E50</f>
        <v>2412.3000000000002</v>
      </c>
      <c r="H50" s="34">
        <f>D50+F50</f>
        <v>1591.8</v>
      </c>
      <c r="I50" s="67"/>
    </row>
    <row r="51" spans="1:9" ht="31.5" x14ac:dyDescent="0.25">
      <c r="A51" s="7">
        <f t="shared" si="0"/>
        <v>46</v>
      </c>
      <c r="B51" s="2" t="s">
        <v>62</v>
      </c>
      <c r="C51" s="16">
        <v>35.4</v>
      </c>
      <c r="D51" s="16">
        <v>17.399999999999999</v>
      </c>
      <c r="E51" s="33"/>
      <c r="F51" s="33"/>
      <c r="G51" s="34">
        <f t="shared" ref="G51:G54" si="8">C51+E51</f>
        <v>35.4</v>
      </c>
      <c r="H51" s="34">
        <f t="shared" ref="H51:H54" si="9">D51+F51</f>
        <v>17.399999999999999</v>
      </c>
      <c r="I51" s="67"/>
    </row>
    <row r="52" spans="1:9" ht="31.5" x14ac:dyDescent="0.25">
      <c r="A52" s="7">
        <f t="shared" si="0"/>
        <v>47</v>
      </c>
      <c r="B52" s="2" t="s">
        <v>58</v>
      </c>
      <c r="C52" s="16">
        <v>250</v>
      </c>
      <c r="D52" s="16"/>
      <c r="E52" s="33"/>
      <c r="F52" s="33"/>
      <c r="G52" s="34">
        <f t="shared" si="8"/>
        <v>250</v>
      </c>
      <c r="H52" s="34">
        <f t="shared" si="9"/>
        <v>0</v>
      </c>
      <c r="I52" s="67"/>
    </row>
    <row r="53" spans="1:9" ht="47.25" x14ac:dyDescent="0.25">
      <c r="A53" s="7">
        <f t="shared" si="0"/>
        <v>48</v>
      </c>
      <c r="B53" s="2" t="s">
        <v>82</v>
      </c>
      <c r="C53" s="16">
        <v>3630.8</v>
      </c>
      <c r="D53" s="16">
        <v>16.600000000000001</v>
      </c>
      <c r="E53" s="33">
        <v>0.4</v>
      </c>
      <c r="F53" s="33">
        <v>4.7</v>
      </c>
      <c r="G53" s="34">
        <f t="shared" si="8"/>
        <v>3631.2</v>
      </c>
      <c r="H53" s="34">
        <f t="shared" si="9"/>
        <v>21.3</v>
      </c>
      <c r="I53" s="67"/>
    </row>
    <row r="54" spans="1:9" ht="63.75" customHeight="1" x14ac:dyDescent="0.25">
      <c r="A54" s="7">
        <f t="shared" si="0"/>
        <v>49</v>
      </c>
      <c r="B54" s="2" t="s">
        <v>145</v>
      </c>
      <c r="C54" s="16">
        <v>5.2</v>
      </c>
      <c r="D54" s="16">
        <v>5.0999999999999996</v>
      </c>
      <c r="E54" s="33"/>
      <c r="F54" s="33"/>
      <c r="G54" s="34">
        <f t="shared" si="8"/>
        <v>5.2</v>
      </c>
      <c r="H54" s="34">
        <f t="shared" si="9"/>
        <v>5.0999999999999996</v>
      </c>
      <c r="I54" s="67"/>
    </row>
    <row r="55" spans="1:9" ht="63" x14ac:dyDescent="0.25">
      <c r="A55" s="7">
        <f t="shared" si="0"/>
        <v>50</v>
      </c>
      <c r="B55" s="21" t="s">
        <v>57</v>
      </c>
      <c r="C55" s="16">
        <f>+SUM(C57:C59)</f>
        <v>1280.4000000000001</v>
      </c>
      <c r="D55" s="16">
        <f>+SUM(D57:D59)</f>
        <v>1197.3</v>
      </c>
      <c r="E55" s="33"/>
      <c r="F55" s="33"/>
      <c r="G55" s="34">
        <f>+SUM(G57:G59)</f>
        <v>1280.4000000000001</v>
      </c>
      <c r="H55" s="34">
        <f>+SUM(H57:H59)</f>
        <v>1197.3</v>
      </c>
      <c r="I55" s="67"/>
    </row>
    <row r="56" spans="1:9" x14ac:dyDescent="0.25">
      <c r="A56" s="7">
        <f t="shared" si="0"/>
        <v>51</v>
      </c>
      <c r="B56" s="27" t="s">
        <v>1</v>
      </c>
      <c r="C56" s="16"/>
      <c r="D56" s="16"/>
      <c r="E56" s="33"/>
      <c r="F56" s="33"/>
      <c r="G56" s="33"/>
      <c r="H56" s="33"/>
      <c r="I56" s="67"/>
    </row>
    <row r="57" spans="1:9" ht="63" x14ac:dyDescent="0.25">
      <c r="A57" s="7">
        <f t="shared" si="0"/>
        <v>52</v>
      </c>
      <c r="B57" s="2" t="s">
        <v>119</v>
      </c>
      <c r="C57" s="16">
        <v>1125.2</v>
      </c>
      <c r="D57" s="16">
        <v>1068.4000000000001</v>
      </c>
      <c r="E57" s="33"/>
      <c r="F57" s="33"/>
      <c r="G57" s="34">
        <f t="shared" ref="G57:H59" si="10">C57+E57</f>
        <v>1125.2</v>
      </c>
      <c r="H57" s="34">
        <f t="shared" si="10"/>
        <v>1068.4000000000001</v>
      </c>
      <c r="I57" s="67"/>
    </row>
    <row r="58" spans="1:9" ht="31.5" x14ac:dyDescent="0.25">
      <c r="A58" s="7">
        <f t="shared" si="0"/>
        <v>53</v>
      </c>
      <c r="B58" s="2" t="s">
        <v>92</v>
      </c>
      <c r="C58" s="16">
        <v>147</v>
      </c>
      <c r="D58" s="16">
        <v>121.5</v>
      </c>
      <c r="E58" s="33"/>
      <c r="F58" s="33"/>
      <c r="G58" s="34">
        <f t="shared" si="10"/>
        <v>147</v>
      </c>
      <c r="H58" s="34">
        <f t="shared" si="10"/>
        <v>121.5</v>
      </c>
      <c r="I58" s="67"/>
    </row>
    <row r="59" spans="1:9" x14ac:dyDescent="0.25">
      <c r="A59" s="7">
        <f t="shared" si="0"/>
        <v>54</v>
      </c>
      <c r="B59" s="21" t="s">
        <v>67</v>
      </c>
      <c r="C59" s="16">
        <v>8.1999999999999993</v>
      </c>
      <c r="D59" s="16">
        <v>7.4</v>
      </c>
      <c r="E59" s="33"/>
      <c r="F59" s="33"/>
      <c r="G59" s="34">
        <f t="shared" si="10"/>
        <v>8.1999999999999993</v>
      </c>
      <c r="H59" s="34">
        <f t="shared" si="10"/>
        <v>7.4</v>
      </c>
      <c r="I59" s="67"/>
    </row>
    <row r="60" spans="1:9" x14ac:dyDescent="0.25">
      <c r="A60" s="7">
        <f t="shared" si="0"/>
        <v>55</v>
      </c>
      <c r="B60" s="5" t="s">
        <v>38</v>
      </c>
      <c r="C60" s="15">
        <f>+SUM(C62:C66)</f>
        <v>7967.5</v>
      </c>
      <c r="D60" s="15">
        <f>+SUM(D62:D63)</f>
        <v>0</v>
      </c>
      <c r="E60" s="35">
        <f>+SUM(E62:E67)</f>
        <v>72</v>
      </c>
      <c r="F60" s="35"/>
      <c r="G60" s="35">
        <f>+SUM(G62:G67)</f>
        <v>8039.5</v>
      </c>
      <c r="H60" s="33"/>
      <c r="I60" s="67"/>
    </row>
    <row r="61" spans="1:9" x14ac:dyDescent="0.25">
      <c r="A61" s="7">
        <f t="shared" si="0"/>
        <v>56</v>
      </c>
      <c r="B61" s="27" t="s">
        <v>1</v>
      </c>
      <c r="C61" s="16"/>
      <c r="D61" s="16"/>
      <c r="E61" s="33"/>
      <c r="F61" s="33"/>
      <c r="G61" s="33"/>
      <c r="H61" s="33"/>
      <c r="I61" s="67"/>
    </row>
    <row r="62" spans="1:9" ht="31.5" x14ac:dyDescent="0.25">
      <c r="A62" s="7">
        <f t="shared" si="0"/>
        <v>57</v>
      </c>
      <c r="B62" s="6" t="s">
        <v>60</v>
      </c>
      <c r="C62" s="16">
        <f>1614.1+5000</f>
        <v>6614.1</v>
      </c>
      <c r="D62" s="16"/>
      <c r="E62" s="37">
        <v>42</v>
      </c>
      <c r="F62" s="37"/>
      <c r="G62" s="34">
        <f>C62+E62</f>
        <v>6656.1</v>
      </c>
      <c r="H62" s="33"/>
      <c r="I62" s="67"/>
    </row>
    <row r="63" spans="1:9" x14ac:dyDescent="0.25">
      <c r="A63" s="7">
        <f t="shared" si="0"/>
        <v>58</v>
      </c>
      <c r="B63" s="2" t="s">
        <v>39</v>
      </c>
      <c r="C63" s="16">
        <v>1000</v>
      </c>
      <c r="D63" s="16"/>
      <c r="E63" s="37"/>
      <c r="F63" s="37"/>
      <c r="G63" s="34">
        <f t="shared" ref="G63:G67" si="11">C63+E63</f>
        <v>1000</v>
      </c>
      <c r="H63" s="33"/>
      <c r="I63" s="67"/>
    </row>
    <row r="64" spans="1:9" ht="63" x14ac:dyDescent="0.25">
      <c r="A64" s="7">
        <f t="shared" si="0"/>
        <v>59</v>
      </c>
      <c r="B64" s="2" t="s">
        <v>159</v>
      </c>
      <c r="C64" s="16">
        <v>345</v>
      </c>
      <c r="D64" s="16"/>
      <c r="E64" s="37"/>
      <c r="F64" s="37"/>
      <c r="G64" s="34">
        <f t="shared" si="11"/>
        <v>345</v>
      </c>
      <c r="H64" s="36"/>
      <c r="I64" s="67"/>
    </row>
    <row r="65" spans="1:9" ht="44.25" customHeight="1" x14ac:dyDescent="0.25">
      <c r="A65" s="7">
        <f t="shared" si="0"/>
        <v>60</v>
      </c>
      <c r="B65" s="2" t="s">
        <v>123</v>
      </c>
      <c r="C65" s="16">
        <v>3.9</v>
      </c>
      <c r="D65" s="16"/>
      <c r="E65" s="37"/>
      <c r="F65" s="37"/>
      <c r="G65" s="34">
        <f t="shared" si="11"/>
        <v>3.9</v>
      </c>
      <c r="H65" s="33"/>
      <c r="I65" s="67"/>
    </row>
    <row r="66" spans="1:9" ht="45.75" customHeight="1" x14ac:dyDescent="0.25">
      <c r="A66" s="7">
        <f t="shared" si="0"/>
        <v>61</v>
      </c>
      <c r="B66" s="2" t="s">
        <v>124</v>
      </c>
      <c r="C66" s="16">
        <v>4.5</v>
      </c>
      <c r="D66" s="16"/>
      <c r="E66" s="37"/>
      <c r="F66" s="37"/>
      <c r="G66" s="34">
        <f t="shared" si="11"/>
        <v>4.5</v>
      </c>
      <c r="H66" s="33"/>
      <c r="I66" s="67"/>
    </row>
    <row r="67" spans="1:9" ht="61.15" customHeight="1" x14ac:dyDescent="0.25">
      <c r="A67" s="7">
        <f t="shared" si="0"/>
        <v>62</v>
      </c>
      <c r="B67" s="3" t="s">
        <v>205</v>
      </c>
      <c r="C67" s="15"/>
      <c r="D67" s="15"/>
      <c r="E67" s="38">
        <v>30</v>
      </c>
      <c r="F67" s="38"/>
      <c r="G67" s="35">
        <f t="shared" si="11"/>
        <v>30</v>
      </c>
      <c r="H67" s="36"/>
      <c r="I67" s="67"/>
    </row>
    <row r="68" spans="1:9" ht="31.5" x14ac:dyDescent="0.25">
      <c r="A68" s="7">
        <f t="shared" si="0"/>
        <v>63</v>
      </c>
      <c r="B68" s="2" t="s">
        <v>93</v>
      </c>
      <c r="C68" s="15">
        <f>+SUM(C70:C74)</f>
        <v>30146.5</v>
      </c>
      <c r="D68" s="15">
        <f>+SUM(D70:D74)</f>
        <v>0</v>
      </c>
      <c r="E68" s="35">
        <f>+SUM(E70:E74)</f>
        <v>1531.3</v>
      </c>
      <c r="F68" s="33"/>
      <c r="G68" s="36">
        <f>+SUM(G70:G74)</f>
        <v>31677.8</v>
      </c>
      <c r="H68" s="33"/>
      <c r="I68" s="67"/>
    </row>
    <row r="69" spans="1:9" x14ac:dyDescent="0.25">
      <c r="A69" s="7">
        <f t="shared" si="0"/>
        <v>64</v>
      </c>
      <c r="B69" s="27" t="s">
        <v>1</v>
      </c>
      <c r="C69" s="15"/>
      <c r="D69" s="15"/>
      <c r="E69" s="33"/>
      <c r="F69" s="33"/>
      <c r="G69" s="33"/>
      <c r="H69" s="33"/>
      <c r="I69" s="67"/>
    </row>
    <row r="70" spans="1:9" ht="31.5" x14ac:dyDescent="0.25">
      <c r="A70" s="7">
        <f t="shared" si="0"/>
        <v>65</v>
      </c>
      <c r="B70" s="2" t="s">
        <v>81</v>
      </c>
      <c r="C70" s="16">
        <f>8229.3+769.1+3365</f>
        <v>12363.4</v>
      </c>
      <c r="D70" s="16"/>
      <c r="E70" s="33">
        <v>-160.5</v>
      </c>
      <c r="F70" s="33"/>
      <c r="G70" s="34">
        <f>C70+E70</f>
        <v>12202.9</v>
      </c>
      <c r="H70" s="33"/>
      <c r="I70" s="67"/>
    </row>
    <row r="71" spans="1:9" ht="63" x14ac:dyDescent="0.25">
      <c r="A71" s="7">
        <f t="shared" si="0"/>
        <v>66</v>
      </c>
      <c r="B71" s="2" t="s">
        <v>158</v>
      </c>
      <c r="C71" s="16">
        <v>5530.3</v>
      </c>
      <c r="D71" s="16"/>
      <c r="E71" s="33">
        <v>-64.400000000000006</v>
      </c>
      <c r="F71" s="33"/>
      <c r="G71" s="34">
        <f>C71+E71</f>
        <v>5465.9</v>
      </c>
      <c r="H71" s="33"/>
      <c r="I71" s="67"/>
    </row>
    <row r="72" spans="1:9" ht="99.75" customHeight="1" x14ac:dyDescent="0.25">
      <c r="A72" s="7">
        <f t="shared" si="0"/>
        <v>67</v>
      </c>
      <c r="B72" s="2" t="s">
        <v>157</v>
      </c>
      <c r="C72" s="16">
        <v>4042.5</v>
      </c>
      <c r="D72" s="16"/>
      <c r="E72" s="33">
        <v>1474.7</v>
      </c>
      <c r="F72" s="33"/>
      <c r="G72" s="34">
        <f>C72+E72</f>
        <v>5517.2</v>
      </c>
      <c r="H72" s="33"/>
      <c r="I72" s="67"/>
    </row>
    <row r="73" spans="1:9" ht="116.45" customHeight="1" x14ac:dyDescent="0.25">
      <c r="A73" s="7">
        <f t="shared" si="0"/>
        <v>68</v>
      </c>
      <c r="B73" s="3" t="s">
        <v>228</v>
      </c>
      <c r="C73" s="16"/>
      <c r="D73" s="16"/>
      <c r="E73" s="36">
        <v>145.5</v>
      </c>
      <c r="F73" s="36"/>
      <c r="G73" s="35">
        <f>C73+E73</f>
        <v>145.5</v>
      </c>
      <c r="H73" s="33"/>
      <c r="I73" s="67"/>
    </row>
    <row r="74" spans="1:9" ht="47.25" x14ac:dyDescent="0.25">
      <c r="A74" s="7">
        <f t="shared" si="0"/>
        <v>69</v>
      </c>
      <c r="B74" s="2" t="s">
        <v>85</v>
      </c>
      <c r="C74" s="16">
        <v>8210.2999999999993</v>
      </c>
      <c r="D74" s="16"/>
      <c r="E74" s="37">
        <v>136</v>
      </c>
      <c r="F74" s="37"/>
      <c r="G74" s="34">
        <f>C74+E74</f>
        <v>8346.2999999999993</v>
      </c>
      <c r="H74" s="33"/>
      <c r="I74" s="67"/>
    </row>
    <row r="75" spans="1:9" ht="31.5" x14ac:dyDescent="0.25">
      <c r="A75" s="7">
        <f t="shared" si="0"/>
        <v>70</v>
      </c>
      <c r="B75" s="2" t="s">
        <v>94</v>
      </c>
      <c r="C75" s="15">
        <f>+SUM(C77:C82)</f>
        <v>14565.2</v>
      </c>
      <c r="D75" s="15">
        <f>+SUM(D77:D82)</f>
        <v>991.6</v>
      </c>
      <c r="E75" s="38">
        <f>+SUM(E77:E82)</f>
        <v>-100.6</v>
      </c>
      <c r="F75" s="33"/>
      <c r="G75" s="35">
        <f>+SUM(G77:G82)</f>
        <v>14464.6</v>
      </c>
      <c r="H75" s="35">
        <f>+SUM(H77:H82)</f>
        <v>991.6</v>
      </c>
      <c r="I75" s="67"/>
    </row>
    <row r="76" spans="1:9" x14ac:dyDescent="0.25">
      <c r="A76" s="7">
        <f t="shared" si="0"/>
        <v>71</v>
      </c>
      <c r="B76" s="27" t="s">
        <v>1</v>
      </c>
      <c r="C76" s="15"/>
      <c r="D76" s="15"/>
      <c r="E76" s="33"/>
      <c r="F76" s="33"/>
      <c r="G76" s="33"/>
      <c r="H76" s="33"/>
      <c r="I76" s="67"/>
    </row>
    <row r="77" spans="1:9" ht="47.25" x14ac:dyDescent="0.25">
      <c r="A77" s="7">
        <f t="shared" si="0"/>
        <v>72</v>
      </c>
      <c r="B77" s="2" t="s">
        <v>40</v>
      </c>
      <c r="C77" s="16">
        <v>12607.4</v>
      </c>
      <c r="D77" s="16">
        <v>966</v>
      </c>
      <c r="E77" s="33">
        <v>-165</v>
      </c>
      <c r="F77" s="33"/>
      <c r="G77" s="34">
        <f>C77+E77</f>
        <v>12442.4</v>
      </c>
      <c r="H77" s="34">
        <f>D77+F77</f>
        <v>966</v>
      </c>
      <c r="I77" s="67"/>
    </row>
    <row r="78" spans="1:9" ht="47.25" x14ac:dyDescent="0.25">
      <c r="A78" s="7">
        <f t="shared" si="0"/>
        <v>73</v>
      </c>
      <c r="B78" s="2" t="s">
        <v>46</v>
      </c>
      <c r="C78" s="16">
        <v>35.700000000000003</v>
      </c>
      <c r="D78" s="16">
        <v>25.6</v>
      </c>
      <c r="E78" s="33"/>
      <c r="F78" s="33"/>
      <c r="G78" s="34">
        <f t="shared" ref="G78:G82" si="12">C78+E78</f>
        <v>35.700000000000003</v>
      </c>
      <c r="H78" s="34">
        <f t="shared" ref="H78:H81" si="13">D78+F78</f>
        <v>25.6</v>
      </c>
      <c r="I78" s="67"/>
    </row>
    <row r="79" spans="1:9" ht="47.25" x14ac:dyDescent="0.25">
      <c r="A79" s="7">
        <f t="shared" si="0"/>
        <v>74</v>
      </c>
      <c r="B79" s="2" t="s">
        <v>110</v>
      </c>
      <c r="C79" s="16">
        <v>700</v>
      </c>
      <c r="D79" s="16"/>
      <c r="E79" s="33"/>
      <c r="F79" s="33"/>
      <c r="G79" s="34">
        <f t="shared" si="12"/>
        <v>700</v>
      </c>
      <c r="H79" s="34">
        <f t="shared" si="13"/>
        <v>0</v>
      </c>
      <c r="I79" s="67"/>
    </row>
    <row r="80" spans="1:9" ht="60.75" customHeight="1" x14ac:dyDescent="0.25">
      <c r="A80" s="7">
        <f t="shared" si="0"/>
        <v>75</v>
      </c>
      <c r="B80" s="2" t="s">
        <v>117</v>
      </c>
      <c r="C80" s="16">
        <v>24.5</v>
      </c>
      <c r="D80" s="16"/>
      <c r="E80" s="33"/>
      <c r="F80" s="33"/>
      <c r="G80" s="34">
        <f t="shared" si="12"/>
        <v>24.5</v>
      </c>
      <c r="H80" s="34">
        <f t="shared" si="13"/>
        <v>0</v>
      </c>
      <c r="I80" s="67"/>
    </row>
    <row r="81" spans="1:9" ht="65.25" customHeight="1" x14ac:dyDescent="0.25">
      <c r="A81" s="7">
        <f t="shared" si="0"/>
        <v>76</v>
      </c>
      <c r="B81" s="2" t="s">
        <v>95</v>
      </c>
      <c r="C81" s="16">
        <v>545.20000000000005</v>
      </c>
      <c r="D81" s="16"/>
      <c r="E81" s="33"/>
      <c r="F81" s="33"/>
      <c r="G81" s="34">
        <f t="shared" si="12"/>
        <v>545.20000000000005</v>
      </c>
      <c r="H81" s="34">
        <f t="shared" si="13"/>
        <v>0</v>
      </c>
      <c r="I81" s="67"/>
    </row>
    <row r="82" spans="1:9" ht="82.5" customHeight="1" x14ac:dyDescent="0.25">
      <c r="A82" s="7">
        <f t="shared" si="0"/>
        <v>77</v>
      </c>
      <c r="B82" s="2" t="s">
        <v>146</v>
      </c>
      <c r="C82" s="16">
        <v>652.4</v>
      </c>
      <c r="D82" s="16"/>
      <c r="E82" s="33">
        <v>64.400000000000006</v>
      </c>
      <c r="F82" s="33"/>
      <c r="G82" s="34">
        <f t="shared" si="12"/>
        <v>716.8</v>
      </c>
      <c r="H82" s="34"/>
      <c r="I82" s="67"/>
    </row>
    <row r="83" spans="1:9" x14ac:dyDescent="0.25">
      <c r="A83" s="7">
        <f t="shared" si="0"/>
        <v>78</v>
      </c>
      <c r="B83" s="3" t="s">
        <v>69</v>
      </c>
      <c r="C83" s="15">
        <f t="shared" ref="C83:H83" si="14">+SUM(C85:C87)</f>
        <v>11761.4</v>
      </c>
      <c r="D83" s="15">
        <f t="shared" si="14"/>
        <v>5813.6</v>
      </c>
      <c r="E83" s="36">
        <f t="shared" si="14"/>
        <v>43.4</v>
      </c>
      <c r="F83" s="36">
        <f t="shared" si="14"/>
        <v>-12.7</v>
      </c>
      <c r="G83" s="35">
        <f t="shared" si="14"/>
        <v>11804.8</v>
      </c>
      <c r="H83" s="35">
        <f t="shared" si="14"/>
        <v>5800.9</v>
      </c>
      <c r="I83" s="67"/>
    </row>
    <row r="84" spans="1:9" x14ac:dyDescent="0.25">
      <c r="A84" s="7">
        <f t="shared" si="0"/>
        <v>79</v>
      </c>
      <c r="B84" s="27" t="s">
        <v>1</v>
      </c>
      <c r="C84" s="15"/>
      <c r="D84" s="15"/>
      <c r="E84" s="33"/>
      <c r="F84" s="33"/>
      <c r="G84" s="33"/>
      <c r="H84" s="33"/>
      <c r="I84" s="67"/>
    </row>
    <row r="85" spans="1:9" ht="31.5" x14ac:dyDescent="0.25">
      <c r="A85" s="7">
        <f t="shared" ref="A85:A140" si="15">+A84+1</f>
        <v>80</v>
      </c>
      <c r="B85" s="2" t="s">
        <v>68</v>
      </c>
      <c r="C85" s="16">
        <f>11090.3+200</f>
        <v>11290.3</v>
      </c>
      <c r="D85" s="16">
        <v>5793.2</v>
      </c>
      <c r="E85" s="33">
        <v>43.4</v>
      </c>
      <c r="F85" s="33">
        <v>-12.7</v>
      </c>
      <c r="G85" s="34">
        <f>C85+E85</f>
        <v>11333.7</v>
      </c>
      <c r="H85" s="34">
        <f>D85+F85</f>
        <v>5780.5</v>
      </c>
      <c r="I85" s="67"/>
    </row>
    <row r="86" spans="1:9" ht="31.5" x14ac:dyDescent="0.25">
      <c r="A86" s="7">
        <f t="shared" si="15"/>
        <v>81</v>
      </c>
      <c r="B86" s="2" t="s">
        <v>70</v>
      </c>
      <c r="C86" s="16">
        <v>413.7</v>
      </c>
      <c r="D86" s="16">
        <v>20.399999999999999</v>
      </c>
      <c r="E86" s="33"/>
      <c r="F86" s="33"/>
      <c r="G86" s="34">
        <f t="shared" ref="G86:G87" si="16">C86+E86</f>
        <v>413.7</v>
      </c>
      <c r="H86" s="34">
        <f t="shared" ref="H86:H87" si="17">D86+F86</f>
        <v>20.399999999999999</v>
      </c>
      <c r="I86" s="67"/>
    </row>
    <row r="87" spans="1:9" ht="47.25" x14ac:dyDescent="0.25">
      <c r="A87" s="7">
        <f t="shared" si="15"/>
        <v>82</v>
      </c>
      <c r="B87" s="2" t="s">
        <v>104</v>
      </c>
      <c r="C87" s="16">
        <v>57.4</v>
      </c>
      <c r="D87" s="16"/>
      <c r="E87" s="33"/>
      <c r="F87" s="33"/>
      <c r="G87" s="34">
        <f t="shared" si="16"/>
        <v>57.4</v>
      </c>
      <c r="H87" s="34">
        <f t="shared" si="17"/>
        <v>0</v>
      </c>
      <c r="I87" s="67"/>
    </row>
    <row r="88" spans="1:9" ht="31.5" x14ac:dyDescent="0.25">
      <c r="A88" s="7">
        <f t="shared" si="15"/>
        <v>83</v>
      </c>
      <c r="B88" s="56" t="s">
        <v>206</v>
      </c>
      <c r="C88" s="15">
        <f>+SUM(C89:C90)</f>
        <v>343.7</v>
      </c>
      <c r="D88" s="15"/>
      <c r="E88" s="36">
        <f>+SUM(E89:E90)</f>
        <v>115.5</v>
      </c>
      <c r="F88" s="36">
        <f>+SUM(F89:F90)</f>
        <v>2.2000000000000002</v>
      </c>
      <c r="G88" s="35">
        <f>C88+E88</f>
        <v>459.2</v>
      </c>
      <c r="H88" s="35">
        <f>D88+F88</f>
        <v>2.2000000000000002</v>
      </c>
      <c r="I88" s="67"/>
    </row>
    <row r="89" spans="1:9" ht="31.5" x14ac:dyDescent="0.25">
      <c r="A89" s="7">
        <f t="shared" si="15"/>
        <v>84</v>
      </c>
      <c r="B89" s="21" t="s">
        <v>207</v>
      </c>
      <c r="C89" s="16">
        <v>343.7</v>
      </c>
      <c r="D89" s="16"/>
      <c r="E89" s="33">
        <v>3.4</v>
      </c>
      <c r="F89" s="33"/>
      <c r="G89" s="34">
        <f>C89+E89</f>
        <v>347.1</v>
      </c>
      <c r="H89" s="34"/>
      <c r="I89" s="67"/>
    </row>
    <row r="90" spans="1:9" ht="47.25" x14ac:dyDescent="0.25">
      <c r="A90" s="7">
        <f t="shared" si="15"/>
        <v>85</v>
      </c>
      <c r="B90" s="56" t="s">
        <v>208</v>
      </c>
      <c r="C90" s="15"/>
      <c r="D90" s="15"/>
      <c r="E90" s="36">
        <v>112.1</v>
      </c>
      <c r="F90" s="36">
        <v>2.2000000000000002</v>
      </c>
      <c r="G90" s="35">
        <f>C90+E90</f>
        <v>112.1</v>
      </c>
      <c r="H90" s="35">
        <f>D90+F90</f>
        <v>2.2000000000000002</v>
      </c>
      <c r="I90" s="67"/>
    </row>
    <row r="91" spans="1:9" x14ac:dyDescent="0.25">
      <c r="A91" s="7">
        <f t="shared" si="15"/>
        <v>86</v>
      </c>
      <c r="B91" s="3" t="s">
        <v>41</v>
      </c>
      <c r="C91" s="15">
        <f t="shared" ref="C91:H91" si="18">+SUM(C93:C105)</f>
        <v>160106.4</v>
      </c>
      <c r="D91" s="15">
        <f t="shared" si="18"/>
        <v>126961.2</v>
      </c>
      <c r="E91" s="36">
        <f t="shared" si="18"/>
        <v>1517.4</v>
      </c>
      <c r="F91" s="38">
        <f t="shared" si="18"/>
        <v>-362</v>
      </c>
      <c r="G91" s="36">
        <f t="shared" si="18"/>
        <v>161623.79999999999</v>
      </c>
      <c r="H91" s="36">
        <f t="shared" si="18"/>
        <v>126599.2</v>
      </c>
      <c r="I91" s="67"/>
    </row>
    <row r="92" spans="1:9" x14ac:dyDescent="0.25">
      <c r="A92" s="7">
        <f t="shared" si="15"/>
        <v>87</v>
      </c>
      <c r="B92" s="27" t="s">
        <v>1</v>
      </c>
      <c r="C92" s="15"/>
      <c r="D92" s="15"/>
      <c r="E92" s="33"/>
      <c r="F92" s="33"/>
      <c r="G92" s="33"/>
      <c r="H92" s="33"/>
      <c r="I92" s="67"/>
    </row>
    <row r="93" spans="1:9" ht="31.5" x14ac:dyDescent="0.25">
      <c r="A93" s="7">
        <f t="shared" si="15"/>
        <v>88</v>
      </c>
      <c r="B93" s="2" t="s">
        <v>42</v>
      </c>
      <c r="C93" s="16">
        <v>69768.899999999994</v>
      </c>
      <c r="D93" s="16">
        <v>50382.8</v>
      </c>
      <c r="E93" s="33">
        <v>623.20000000000005</v>
      </c>
      <c r="F93" s="33">
        <v>-6.4</v>
      </c>
      <c r="G93" s="34">
        <f>C93+E93</f>
        <v>70392.100000000006</v>
      </c>
      <c r="H93" s="34">
        <f>D93+F93</f>
        <v>50376.4</v>
      </c>
      <c r="I93" s="67"/>
    </row>
    <row r="94" spans="1:9" ht="31.5" x14ac:dyDescent="0.25">
      <c r="A94" s="7">
        <f t="shared" si="15"/>
        <v>89</v>
      </c>
      <c r="B94" s="2" t="s">
        <v>49</v>
      </c>
      <c r="C94" s="16">
        <v>7111.5</v>
      </c>
      <c r="D94" s="16">
        <v>2505.8000000000002</v>
      </c>
      <c r="E94" s="33"/>
      <c r="F94" s="33">
        <v>-2.4</v>
      </c>
      <c r="G94" s="34">
        <f t="shared" ref="G94:G105" si="19">C94+E94</f>
        <v>7111.5</v>
      </c>
      <c r="H94" s="34">
        <f t="shared" ref="H94:H105" si="20">D94+F94</f>
        <v>2503.4</v>
      </c>
      <c r="I94" s="67"/>
    </row>
    <row r="95" spans="1:9" ht="47.25" x14ac:dyDescent="0.25">
      <c r="A95" s="7">
        <f t="shared" si="15"/>
        <v>90</v>
      </c>
      <c r="B95" s="2" t="s">
        <v>90</v>
      </c>
      <c r="C95" s="16">
        <v>75629.2</v>
      </c>
      <c r="D95" s="16">
        <v>72529</v>
      </c>
      <c r="E95" s="33"/>
      <c r="F95" s="33">
        <v>-353.2</v>
      </c>
      <c r="G95" s="34">
        <f t="shared" si="19"/>
        <v>75629.2</v>
      </c>
      <c r="H95" s="34">
        <f t="shared" si="20"/>
        <v>72175.8</v>
      </c>
      <c r="I95" s="67"/>
    </row>
    <row r="96" spans="1:9" ht="47.25" x14ac:dyDescent="0.25">
      <c r="A96" s="7">
        <f t="shared" si="15"/>
        <v>91</v>
      </c>
      <c r="B96" s="21" t="s">
        <v>47</v>
      </c>
      <c r="C96" s="16">
        <v>1846.8</v>
      </c>
      <c r="D96" s="16">
        <v>1442.1</v>
      </c>
      <c r="E96" s="33"/>
      <c r="F96" s="33"/>
      <c r="G96" s="34">
        <f t="shared" si="19"/>
        <v>1846.8</v>
      </c>
      <c r="H96" s="34">
        <f t="shared" si="20"/>
        <v>1442.1</v>
      </c>
      <c r="I96" s="67"/>
    </row>
    <row r="97" spans="1:9" ht="63" x14ac:dyDescent="0.25">
      <c r="A97" s="7">
        <f t="shared" si="15"/>
        <v>92</v>
      </c>
      <c r="B97" s="21" t="s">
        <v>48</v>
      </c>
      <c r="C97" s="16">
        <v>1.7</v>
      </c>
      <c r="D97" s="16"/>
      <c r="E97" s="33"/>
      <c r="F97" s="33"/>
      <c r="G97" s="34">
        <f t="shared" si="19"/>
        <v>1.7</v>
      </c>
      <c r="H97" s="34">
        <f t="shared" si="20"/>
        <v>0</v>
      </c>
      <c r="I97" s="67"/>
    </row>
    <row r="98" spans="1:9" ht="31.5" x14ac:dyDescent="0.25">
      <c r="A98" s="7">
        <f t="shared" si="15"/>
        <v>93</v>
      </c>
      <c r="B98" s="2" t="s">
        <v>109</v>
      </c>
      <c r="C98" s="16">
        <v>1183</v>
      </c>
      <c r="D98" s="16">
        <v>33</v>
      </c>
      <c r="E98" s="33"/>
      <c r="F98" s="33"/>
      <c r="G98" s="34">
        <f t="shared" si="19"/>
        <v>1183</v>
      </c>
      <c r="H98" s="34">
        <f t="shared" si="20"/>
        <v>33</v>
      </c>
      <c r="I98" s="67"/>
    </row>
    <row r="99" spans="1:9" ht="63" x14ac:dyDescent="0.25">
      <c r="A99" s="7">
        <f t="shared" si="15"/>
        <v>94</v>
      </c>
      <c r="B99" s="2" t="s">
        <v>155</v>
      </c>
      <c r="C99" s="16">
        <v>38.9</v>
      </c>
      <c r="D99" s="16">
        <v>19.899999999999999</v>
      </c>
      <c r="E99" s="33"/>
      <c r="F99" s="33"/>
      <c r="G99" s="34">
        <f t="shared" si="19"/>
        <v>38.9</v>
      </c>
      <c r="H99" s="34">
        <f t="shared" si="20"/>
        <v>19.899999999999999</v>
      </c>
      <c r="I99" s="67"/>
    </row>
    <row r="100" spans="1:9" ht="78.75" x14ac:dyDescent="0.25">
      <c r="A100" s="7">
        <f t="shared" si="15"/>
        <v>95</v>
      </c>
      <c r="B100" s="2" t="s">
        <v>153</v>
      </c>
      <c r="C100" s="16">
        <v>276.39999999999998</v>
      </c>
      <c r="D100" s="16">
        <v>47.1</v>
      </c>
      <c r="E100" s="33"/>
      <c r="F100" s="37"/>
      <c r="G100" s="34">
        <f t="shared" si="19"/>
        <v>276.39999999999998</v>
      </c>
      <c r="H100" s="34">
        <f t="shared" si="20"/>
        <v>47.1</v>
      </c>
      <c r="I100" s="67"/>
    </row>
    <row r="101" spans="1:9" ht="63" x14ac:dyDescent="0.25">
      <c r="A101" s="7">
        <f t="shared" si="15"/>
        <v>96</v>
      </c>
      <c r="B101" s="3" t="s">
        <v>209</v>
      </c>
      <c r="C101" s="15"/>
      <c r="D101" s="15"/>
      <c r="E101" s="36">
        <v>63.9</v>
      </c>
      <c r="F101" s="38"/>
      <c r="G101" s="35">
        <f t="shared" si="19"/>
        <v>63.9</v>
      </c>
      <c r="H101" s="35"/>
      <c r="I101" s="67"/>
    </row>
    <row r="102" spans="1:9" ht="94.5" x14ac:dyDescent="0.25">
      <c r="A102" s="7">
        <f t="shared" si="15"/>
        <v>97</v>
      </c>
      <c r="B102" s="3" t="s">
        <v>230</v>
      </c>
      <c r="C102" s="15"/>
      <c r="D102" s="15"/>
      <c r="E102" s="36">
        <v>250.3</v>
      </c>
      <c r="F102" s="38"/>
      <c r="G102" s="35">
        <f t="shared" si="19"/>
        <v>250.3</v>
      </c>
      <c r="H102" s="35"/>
      <c r="I102" s="67"/>
    </row>
    <row r="103" spans="1:9" ht="78.75" x14ac:dyDescent="0.25">
      <c r="A103" s="7">
        <f t="shared" si="15"/>
        <v>98</v>
      </c>
      <c r="B103" s="3" t="s">
        <v>229</v>
      </c>
      <c r="C103" s="15"/>
      <c r="D103" s="15"/>
      <c r="E103" s="38">
        <v>580</v>
      </c>
      <c r="F103" s="38"/>
      <c r="G103" s="35">
        <f t="shared" si="19"/>
        <v>580</v>
      </c>
      <c r="H103" s="35"/>
      <c r="I103" s="67"/>
    </row>
    <row r="104" spans="1:9" ht="31.5" x14ac:dyDescent="0.25">
      <c r="A104" s="7">
        <f t="shared" si="15"/>
        <v>99</v>
      </c>
      <c r="B104" s="2" t="s">
        <v>111</v>
      </c>
      <c r="C104" s="16">
        <v>3719.5</v>
      </c>
      <c r="D104" s="16"/>
      <c r="E104" s="33"/>
      <c r="F104" s="33"/>
      <c r="G104" s="34">
        <f t="shared" si="19"/>
        <v>3719.5</v>
      </c>
      <c r="H104" s="34">
        <f t="shared" si="20"/>
        <v>0</v>
      </c>
      <c r="I104" s="67"/>
    </row>
    <row r="105" spans="1:9" ht="47.25" x14ac:dyDescent="0.25">
      <c r="A105" s="7">
        <f t="shared" si="15"/>
        <v>100</v>
      </c>
      <c r="B105" s="2" t="s">
        <v>84</v>
      </c>
      <c r="C105" s="16">
        <v>530.5</v>
      </c>
      <c r="D105" s="16">
        <v>1.5</v>
      </c>
      <c r="E105" s="39"/>
      <c r="F105" s="33"/>
      <c r="G105" s="34">
        <f t="shared" si="19"/>
        <v>530.5</v>
      </c>
      <c r="H105" s="34">
        <f t="shared" si="20"/>
        <v>1.5</v>
      </c>
      <c r="I105" s="67"/>
    </row>
    <row r="106" spans="1:9" x14ac:dyDescent="0.25">
      <c r="A106" s="7">
        <f t="shared" si="15"/>
        <v>101</v>
      </c>
      <c r="B106" s="5" t="s">
        <v>43</v>
      </c>
      <c r="C106" s="15">
        <f>+SUM(C108:C109)</f>
        <v>13417.7</v>
      </c>
      <c r="D106" s="15">
        <f>+SUM(D108:D109)</f>
        <v>5684.6</v>
      </c>
      <c r="E106" s="38">
        <f>+SUM(E108:E110)</f>
        <v>85</v>
      </c>
      <c r="F106" s="36"/>
      <c r="G106" s="35">
        <f>+SUM(G108:G110)</f>
        <v>13502.7</v>
      </c>
      <c r="H106" s="35">
        <f>+SUM(H108:H110)</f>
        <v>5684.6</v>
      </c>
      <c r="I106" s="67"/>
    </row>
    <row r="107" spans="1:9" x14ac:dyDescent="0.25">
      <c r="A107" s="7">
        <f t="shared" si="15"/>
        <v>102</v>
      </c>
      <c r="B107" s="27" t="s">
        <v>1</v>
      </c>
      <c r="C107" s="15"/>
      <c r="D107" s="15"/>
      <c r="E107" s="37"/>
      <c r="F107" s="33"/>
      <c r="G107" s="33"/>
      <c r="H107" s="33"/>
      <c r="I107" s="67"/>
    </row>
    <row r="108" spans="1:9" ht="31.5" x14ac:dyDescent="0.25">
      <c r="A108" s="7">
        <f t="shared" si="15"/>
        <v>103</v>
      </c>
      <c r="B108" s="6" t="s">
        <v>44</v>
      </c>
      <c r="C108" s="16">
        <v>13056.6</v>
      </c>
      <c r="D108" s="16">
        <v>5684.6</v>
      </c>
      <c r="E108" s="37">
        <v>-215</v>
      </c>
      <c r="F108" s="33"/>
      <c r="G108" s="34">
        <f>C108+E108</f>
        <v>12841.6</v>
      </c>
      <c r="H108" s="34">
        <f>D108+F108</f>
        <v>5684.6</v>
      </c>
      <c r="I108" s="67"/>
    </row>
    <row r="109" spans="1:9" ht="31.5" x14ac:dyDescent="0.25">
      <c r="A109" s="7">
        <f t="shared" si="15"/>
        <v>104</v>
      </c>
      <c r="B109" s="2" t="s">
        <v>50</v>
      </c>
      <c r="C109" s="16">
        <v>361.1</v>
      </c>
      <c r="D109" s="16"/>
      <c r="E109" s="33"/>
      <c r="F109" s="33"/>
      <c r="G109" s="34">
        <f>C109+E109</f>
        <v>361.1</v>
      </c>
      <c r="H109" s="34">
        <f>D109+F109</f>
        <v>0</v>
      </c>
      <c r="I109" s="67"/>
    </row>
    <row r="110" spans="1:9" ht="78.75" x14ac:dyDescent="0.25">
      <c r="A110" s="7">
        <f t="shared" si="15"/>
        <v>105</v>
      </c>
      <c r="B110" s="3" t="s">
        <v>210</v>
      </c>
      <c r="C110" s="15"/>
      <c r="D110" s="15"/>
      <c r="E110" s="38">
        <v>300</v>
      </c>
      <c r="F110" s="38"/>
      <c r="G110" s="35">
        <f>C110+E110</f>
        <v>300</v>
      </c>
      <c r="H110" s="35"/>
      <c r="I110" s="67"/>
    </row>
    <row r="111" spans="1:9" x14ac:dyDescent="0.25">
      <c r="A111" s="7">
        <f t="shared" si="15"/>
        <v>106</v>
      </c>
      <c r="B111" s="5" t="s">
        <v>71</v>
      </c>
      <c r="C111" s="15">
        <f>+SUM(C113:C130)</f>
        <v>37662.9</v>
      </c>
      <c r="D111" s="15">
        <f t="shared" ref="D111:H111" si="21">+SUM(D113:D130)</f>
        <v>12130.7</v>
      </c>
      <c r="E111" s="36">
        <f t="shared" si="21"/>
        <v>609.5</v>
      </c>
      <c r="F111" s="36">
        <f t="shared" si="21"/>
        <v>-353.9</v>
      </c>
      <c r="G111" s="35">
        <f t="shared" si="21"/>
        <v>38272.400000000001</v>
      </c>
      <c r="H111" s="35">
        <f t="shared" si="21"/>
        <v>11776.8</v>
      </c>
      <c r="I111" s="67"/>
    </row>
    <row r="112" spans="1:9" x14ac:dyDescent="0.25">
      <c r="A112" s="7">
        <f t="shared" si="15"/>
        <v>107</v>
      </c>
      <c r="B112" s="27" t="s">
        <v>1</v>
      </c>
      <c r="C112" s="16"/>
      <c r="D112" s="16"/>
      <c r="E112" s="33"/>
      <c r="F112" s="33"/>
      <c r="G112" s="33"/>
      <c r="H112" s="33"/>
      <c r="I112" s="67"/>
    </row>
    <row r="113" spans="1:9" ht="31.5" x14ac:dyDescent="0.25">
      <c r="A113" s="7">
        <f t="shared" si="15"/>
        <v>108</v>
      </c>
      <c r="B113" s="6" t="s">
        <v>45</v>
      </c>
      <c r="C113" s="16">
        <f>21106.2+600</f>
        <v>21706.2</v>
      </c>
      <c r="D113" s="16">
        <v>8174.6</v>
      </c>
      <c r="E113" s="33">
        <v>-60.1</v>
      </c>
      <c r="F113" s="33">
        <v>-405.4</v>
      </c>
      <c r="G113" s="34">
        <f>C113+E113</f>
        <v>21646.1</v>
      </c>
      <c r="H113" s="34">
        <f>D113+F113</f>
        <v>7769.2</v>
      </c>
      <c r="I113" s="67"/>
    </row>
    <row r="114" spans="1:9" ht="31.5" x14ac:dyDescent="0.25">
      <c r="A114" s="7">
        <f t="shared" si="15"/>
        <v>109</v>
      </c>
      <c r="B114" s="22" t="s">
        <v>54</v>
      </c>
      <c r="C114" s="16">
        <v>774.2</v>
      </c>
      <c r="D114" s="16">
        <v>241.7</v>
      </c>
      <c r="E114" s="33"/>
      <c r="F114" s="33">
        <v>-5.0999999999999996</v>
      </c>
      <c r="G114" s="34">
        <f t="shared" ref="G114:G129" si="22">C114+E114</f>
        <v>774.2</v>
      </c>
      <c r="H114" s="34">
        <f t="shared" ref="H114:H119" si="23">D114+F114</f>
        <v>236.6</v>
      </c>
      <c r="I114" s="67"/>
    </row>
    <row r="115" spans="1:9" ht="47.25" x14ac:dyDescent="0.25">
      <c r="A115" s="7">
        <f t="shared" si="15"/>
        <v>110</v>
      </c>
      <c r="B115" s="2" t="s">
        <v>55</v>
      </c>
      <c r="C115" s="16">
        <v>1815</v>
      </c>
      <c r="D115" s="16"/>
      <c r="E115" s="33"/>
      <c r="F115" s="33"/>
      <c r="G115" s="34">
        <f t="shared" si="22"/>
        <v>1815</v>
      </c>
      <c r="H115" s="34">
        <f t="shared" si="23"/>
        <v>0</v>
      </c>
      <c r="I115" s="67"/>
    </row>
    <row r="116" spans="1:9" ht="47.25" x14ac:dyDescent="0.25">
      <c r="A116" s="7">
        <f t="shared" si="15"/>
        <v>111</v>
      </c>
      <c r="B116" s="6" t="s">
        <v>83</v>
      </c>
      <c r="C116" s="16">
        <v>479.9</v>
      </c>
      <c r="D116" s="16">
        <v>49.5</v>
      </c>
      <c r="E116" s="37">
        <v>18.7</v>
      </c>
      <c r="F116" s="37">
        <v>56.6</v>
      </c>
      <c r="G116" s="34">
        <f t="shared" si="22"/>
        <v>498.6</v>
      </c>
      <c r="H116" s="34">
        <f t="shared" si="23"/>
        <v>106.1</v>
      </c>
      <c r="I116" s="67"/>
    </row>
    <row r="117" spans="1:9" ht="47.25" x14ac:dyDescent="0.25">
      <c r="A117" s="7">
        <f t="shared" si="15"/>
        <v>112</v>
      </c>
      <c r="B117" s="6" t="s">
        <v>102</v>
      </c>
      <c r="C117" s="16">
        <v>99.7</v>
      </c>
      <c r="D117" s="16"/>
      <c r="E117" s="33">
        <v>1.4</v>
      </c>
      <c r="F117" s="33"/>
      <c r="G117" s="34">
        <f t="shared" si="22"/>
        <v>101.1</v>
      </c>
      <c r="H117" s="34">
        <f t="shared" si="23"/>
        <v>0</v>
      </c>
      <c r="I117" s="67"/>
    </row>
    <row r="118" spans="1:9" ht="47.25" x14ac:dyDescent="0.25">
      <c r="A118" s="7">
        <f t="shared" si="15"/>
        <v>113</v>
      </c>
      <c r="B118" s="21" t="s">
        <v>53</v>
      </c>
      <c r="C118" s="16">
        <v>20.2</v>
      </c>
      <c r="D118" s="16"/>
      <c r="E118" s="33"/>
      <c r="F118" s="33"/>
      <c r="G118" s="34">
        <f t="shared" si="22"/>
        <v>20.2</v>
      </c>
      <c r="H118" s="34">
        <f t="shared" si="23"/>
        <v>0</v>
      </c>
      <c r="I118" s="67"/>
    </row>
    <row r="119" spans="1:9" ht="52.5" customHeight="1" x14ac:dyDescent="0.25">
      <c r="A119" s="7">
        <f t="shared" si="15"/>
        <v>114</v>
      </c>
      <c r="B119" s="6" t="s">
        <v>125</v>
      </c>
      <c r="C119" s="16">
        <v>61.7</v>
      </c>
      <c r="D119" s="16"/>
      <c r="E119" s="33"/>
      <c r="F119" s="33"/>
      <c r="G119" s="34">
        <f t="shared" si="22"/>
        <v>61.7</v>
      </c>
      <c r="H119" s="34">
        <f t="shared" si="23"/>
        <v>0</v>
      </c>
      <c r="I119" s="67"/>
    </row>
    <row r="120" spans="1:9" ht="37.5" customHeight="1" x14ac:dyDescent="0.25">
      <c r="A120" s="7">
        <f t="shared" si="15"/>
        <v>115</v>
      </c>
      <c r="B120" s="6" t="s">
        <v>152</v>
      </c>
      <c r="C120" s="16">
        <v>300.8</v>
      </c>
      <c r="D120" s="16"/>
      <c r="E120" s="33"/>
      <c r="F120" s="33"/>
      <c r="G120" s="34">
        <f t="shared" si="22"/>
        <v>300.8</v>
      </c>
      <c r="H120" s="35"/>
      <c r="I120" s="67"/>
    </row>
    <row r="121" spans="1:9" ht="66" customHeight="1" x14ac:dyDescent="0.25">
      <c r="A121" s="7">
        <f t="shared" si="15"/>
        <v>116</v>
      </c>
      <c r="B121" s="6" t="s">
        <v>156</v>
      </c>
      <c r="C121" s="16">
        <v>149.4</v>
      </c>
      <c r="D121" s="16"/>
      <c r="E121" s="33"/>
      <c r="F121" s="33"/>
      <c r="G121" s="34">
        <f t="shared" si="22"/>
        <v>149.4</v>
      </c>
      <c r="H121" s="35"/>
      <c r="I121" s="67"/>
    </row>
    <row r="122" spans="1:9" ht="48" customHeight="1" x14ac:dyDescent="0.25">
      <c r="A122" s="7">
        <f t="shared" si="15"/>
        <v>117</v>
      </c>
      <c r="B122" s="6" t="s">
        <v>147</v>
      </c>
      <c r="C122" s="16">
        <v>324.2</v>
      </c>
      <c r="D122" s="16"/>
      <c r="E122" s="33"/>
      <c r="F122" s="33"/>
      <c r="G122" s="34">
        <f t="shared" si="22"/>
        <v>324.2</v>
      </c>
      <c r="H122" s="34"/>
      <c r="I122" s="67"/>
    </row>
    <row r="123" spans="1:9" ht="56.25" customHeight="1" x14ac:dyDescent="0.25">
      <c r="A123" s="7">
        <f t="shared" si="15"/>
        <v>118</v>
      </c>
      <c r="B123" s="6" t="s">
        <v>148</v>
      </c>
      <c r="C123" s="16">
        <v>0.2</v>
      </c>
      <c r="D123" s="16"/>
      <c r="E123" s="33"/>
      <c r="F123" s="33"/>
      <c r="G123" s="34">
        <f t="shared" si="22"/>
        <v>0.2</v>
      </c>
      <c r="H123" s="35"/>
      <c r="I123" s="67"/>
    </row>
    <row r="124" spans="1:9" ht="70.5" customHeight="1" x14ac:dyDescent="0.25">
      <c r="A124" s="7">
        <f t="shared" si="15"/>
        <v>119</v>
      </c>
      <c r="B124" s="6" t="s">
        <v>149</v>
      </c>
      <c r="C124" s="16">
        <v>363.6</v>
      </c>
      <c r="D124" s="16">
        <v>358.4</v>
      </c>
      <c r="E124" s="33"/>
      <c r="F124" s="33"/>
      <c r="G124" s="34">
        <f t="shared" si="22"/>
        <v>363.6</v>
      </c>
      <c r="H124" s="34">
        <f>D124+F124</f>
        <v>358.4</v>
      </c>
      <c r="I124" s="67"/>
    </row>
    <row r="125" spans="1:9" ht="56.25" customHeight="1" x14ac:dyDescent="0.25">
      <c r="A125" s="7">
        <f t="shared" si="15"/>
        <v>120</v>
      </c>
      <c r="B125" s="6" t="s">
        <v>150</v>
      </c>
      <c r="C125" s="16">
        <v>68.2</v>
      </c>
      <c r="D125" s="16">
        <v>67.2</v>
      </c>
      <c r="E125" s="33"/>
      <c r="F125" s="33"/>
      <c r="G125" s="34">
        <f t="shared" si="22"/>
        <v>68.2</v>
      </c>
      <c r="H125" s="34">
        <f>D125+F125</f>
        <v>67.2</v>
      </c>
      <c r="I125" s="67"/>
    </row>
    <row r="126" spans="1:9" ht="78.75" customHeight="1" x14ac:dyDescent="0.25">
      <c r="A126" s="7">
        <f t="shared" si="15"/>
        <v>121</v>
      </c>
      <c r="B126" s="6" t="s">
        <v>151</v>
      </c>
      <c r="C126" s="16">
        <v>354.9</v>
      </c>
      <c r="D126" s="16"/>
      <c r="E126" s="33">
        <v>71.599999999999994</v>
      </c>
      <c r="F126" s="33"/>
      <c r="G126" s="34">
        <f t="shared" si="22"/>
        <v>426.5</v>
      </c>
      <c r="H126" s="34">
        <f>D126+F126</f>
        <v>0</v>
      </c>
      <c r="I126" s="67"/>
    </row>
    <row r="127" spans="1:9" ht="77.25" customHeight="1" x14ac:dyDescent="0.25">
      <c r="A127" s="7">
        <f t="shared" si="15"/>
        <v>122</v>
      </c>
      <c r="B127" s="6" t="s">
        <v>154</v>
      </c>
      <c r="C127" s="16">
        <v>70.7</v>
      </c>
      <c r="D127" s="16"/>
      <c r="E127" s="33">
        <v>35.9</v>
      </c>
      <c r="F127" s="33"/>
      <c r="G127" s="34">
        <f t="shared" si="22"/>
        <v>106.6</v>
      </c>
      <c r="H127" s="34">
        <f>D127+F127</f>
        <v>0</v>
      </c>
      <c r="I127" s="67"/>
    </row>
    <row r="128" spans="1:9" ht="99" customHeight="1" x14ac:dyDescent="0.25">
      <c r="A128" s="7">
        <f t="shared" si="15"/>
        <v>123</v>
      </c>
      <c r="B128" s="5" t="s">
        <v>212</v>
      </c>
      <c r="C128" s="15"/>
      <c r="D128" s="15"/>
      <c r="E128" s="36">
        <v>39.4</v>
      </c>
      <c r="F128" s="36"/>
      <c r="G128" s="35">
        <f t="shared" si="22"/>
        <v>39.4</v>
      </c>
      <c r="H128" s="35"/>
      <c r="I128" s="67"/>
    </row>
    <row r="129" spans="1:9" ht="70.5" customHeight="1" x14ac:dyDescent="0.25">
      <c r="A129" s="7">
        <f t="shared" si="15"/>
        <v>124</v>
      </c>
      <c r="B129" s="5" t="s">
        <v>211</v>
      </c>
      <c r="C129" s="15"/>
      <c r="D129" s="15"/>
      <c r="E129" s="38">
        <v>301</v>
      </c>
      <c r="F129" s="38"/>
      <c r="G129" s="35">
        <f t="shared" si="22"/>
        <v>301</v>
      </c>
      <c r="H129" s="35"/>
      <c r="I129" s="67"/>
    </row>
    <row r="130" spans="1:9" ht="63" x14ac:dyDescent="0.25">
      <c r="A130" s="7">
        <f t="shared" si="15"/>
        <v>125</v>
      </c>
      <c r="B130" s="21" t="s">
        <v>51</v>
      </c>
      <c r="C130" s="16">
        <f t="shared" ref="C130:H130" si="24">+SUM(C132:C136)</f>
        <v>11074</v>
      </c>
      <c r="D130" s="16">
        <f t="shared" si="24"/>
        <v>3239.3</v>
      </c>
      <c r="E130" s="33">
        <f t="shared" si="24"/>
        <v>201.6</v>
      </c>
      <c r="F130" s="33">
        <f t="shared" si="24"/>
        <v>0</v>
      </c>
      <c r="G130" s="33">
        <f t="shared" si="24"/>
        <v>11275.6</v>
      </c>
      <c r="H130" s="33">
        <f t="shared" si="24"/>
        <v>3239.3</v>
      </c>
      <c r="I130" s="67"/>
    </row>
    <row r="131" spans="1:9" x14ac:dyDescent="0.25">
      <c r="A131" s="7">
        <f t="shared" si="15"/>
        <v>126</v>
      </c>
      <c r="B131" s="27" t="s">
        <v>1</v>
      </c>
      <c r="C131" s="16"/>
      <c r="D131" s="16"/>
      <c r="E131" s="33"/>
      <c r="F131" s="33"/>
      <c r="G131" s="33"/>
      <c r="H131" s="33"/>
      <c r="I131" s="67"/>
    </row>
    <row r="132" spans="1:9" x14ac:dyDescent="0.25">
      <c r="A132" s="7">
        <f t="shared" si="15"/>
        <v>127</v>
      </c>
      <c r="B132" s="2" t="s">
        <v>17</v>
      </c>
      <c r="C132" s="16">
        <f>6263.3+272</f>
        <v>6535.3</v>
      </c>
      <c r="D132" s="16">
        <v>3239.3</v>
      </c>
      <c r="E132" s="33">
        <v>8.1999999999999993</v>
      </c>
      <c r="F132" s="33"/>
      <c r="G132" s="34">
        <f>C132+E132</f>
        <v>6543.5</v>
      </c>
      <c r="H132" s="34">
        <f>D132+F132</f>
        <v>3239.3</v>
      </c>
      <c r="I132" s="67"/>
    </row>
    <row r="133" spans="1:9" ht="31.5" x14ac:dyDescent="0.25">
      <c r="A133" s="7">
        <f t="shared" si="15"/>
        <v>128</v>
      </c>
      <c r="B133" s="2" t="s">
        <v>52</v>
      </c>
      <c r="C133" s="16">
        <v>1045.4000000000001</v>
      </c>
      <c r="D133" s="16"/>
      <c r="E133" s="33">
        <v>0.8</v>
      </c>
      <c r="F133" s="33"/>
      <c r="G133" s="34">
        <f t="shared" ref="G133:G136" si="25">C133+E133</f>
        <v>1046.2</v>
      </c>
      <c r="H133" s="33"/>
      <c r="I133" s="67"/>
    </row>
    <row r="134" spans="1:9" x14ac:dyDescent="0.25">
      <c r="A134" s="7">
        <f t="shared" si="15"/>
        <v>129</v>
      </c>
      <c r="B134" s="2" t="s">
        <v>19</v>
      </c>
      <c r="C134" s="16">
        <v>2582.1999999999998</v>
      </c>
      <c r="D134" s="16"/>
      <c r="E134" s="33">
        <v>71.3</v>
      </c>
      <c r="F134" s="33"/>
      <c r="G134" s="34">
        <f t="shared" si="25"/>
        <v>2653.5</v>
      </c>
      <c r="H134" s="33"/>
      <c r="I134" s="67"/>
    </row>
    <row r="135" spans="1:9" ht="31.5" x14ac:dyDescent="0.25">
      <c r="A135" s="7">
        <f t="shared" si="15"/>
        <v>130</v>
      </c>
      <c r="B135" s="2" t="s">
        <v>75</v>
      </c>
      <c r="C135" s="16">
        <v>437.3</v>
      </c>
      <c r="D135" s="16"/>
      <c r="E135" s="33"/>
      <c r="F135" s="33"/>
      <c r="G135" s="34">
        <f t="shared" si="25"/>
        <v>437.3</v>
      </c>
      <c r="H135" s="33"/>
      <c r="I135" s="67"/>
    </row>
    <row r="136" spans="1:9" x14ac:dyDescent="0.25">
      <c r="A136" s="7">
        <f t="shared" si="15"/>
        <v>131</v>
      </c>
      <c r="B136" s="21" t="s">
        <v>77</v>
      </c>
      <c r="C136" s="16">
        <v>473.8</v>
      </c>
      <c r="D136" s="16"/>
      <c r="E136" s="33">
        <v>121.3</v>
      </c>
      <c r="F136" s="33"/>
      <c r="G136" s="34">
        <f t="shared" si="25"/>
        <v>595.1</v>
      </c>
      <c r="H136" s="33"/>
      <c r="I136" s="67"/>
    </row>
    <row r="137" spans="1:9" x14ac:dyDescent="0.25">
      <c r="A137" s="7">
        <f t="shared" si="15"/>
        <v>132</v>
      </c>
      <c r="B137" s="3" t="s">
        <v>98</v>
      </c>
      <c r="C137" s="15">
        <f>C6+C10</f>
        <v>306940.79999999999</v>
      </c>
      <c r="D137" s="15">
        <f>+D6+D10</f>
        <v>167017.9</v>
      </c>
      <c r="E137" s="15">
        <f>E6+E11+E12+E15+E48+E60+E68+E75+E83+E88+E91+E106+E111</f>
        <v>3766.4</v>
      </c>
      <c r="F137" s="35">
        <f>F6+F11+F12+F15+F48+F60+F68+F75+F83+F88+F91+F111</f>
        <v>-713.7</v>
      </c>
      <c r="G137" s="35">
        <f>G6+G10</f>
        <v>310707.20000000001</v>
      </c>
      <c r="H137" s="35">
        <f>H6+H10</f>
        <v>166304.20000000001</v>
      </c>
      <c r="I137" s="67"/>
    </row>
    <row r="138" spans="1:9" x14ac:dyDescent="0.25">
      <c r="A138" s="7">
        <f t="shared" si="15"/>
        <v>133</v>
      </c>
      <c r="B138" s="27" t="s">
        <v>1</v>
      </c>
      <c r="C138" s="16"/>
      <c r="D138" s="16"/>
      <c r="E138" s="33"/>
      <c r="F138" s="33"/>
      <c r="G138" s="33"/>
      <c r="H138" s="33"/>
      <c r="I138" s="67"/>
    </row>
    <row r="139" spans="1:9" x14ac:dyDescent="0.25">
      <c r="A139" s="7">
        <f t="shared" si="15"/>
        <v>134</v>
      </c>
      <c r="B139" s="2" t="s">
        <v>97</v>
      </c>
      <c r="C139" s="16">
        <v>3719.5</v>
      </c>
      <c r="D139" s="16"/>
      <c r="E139" s="33"/>
      <c r="F139" s="33"/>
      <c r="G139" s="34">
        <f>C139+E139</f>
        <v>3719.5</v>
      </c>
      <c r="H139" s="33"/>
      <c r="I139" s="67"/>
    </row>
    <row r="140" spans="1:9" x14ac:dyDescent="0.25">
      <c r="A140" s="7">
        <f t="shared" si="15"/>
        <v>135</v>
      </c>
      <c r="B140" s="3" t="s">
        <v>213</v>
      </c>
      <c r="C140" s="15">
        <f>C137-C139</f>
        <v>303221.3</v>
      </c>
      <c r="D140" s="15">
        <f t="shared" ref="D140" si="26">+D137-D139</f>
        <v>167017.9</v>
      </c>
      <c r="E140" s="35">
        <f>E137-E139</f>
        <v>3766.4</v>
      </c>
      <c r="F140" s="35">
        <f>F137-F139</f>
        <v>-713.7</v>
      </c>
      <c r="G140" s="35">
        <f>G137-G139</f>
        <v>306987.7</v>
      </c>
      <c r="H140" s="35">
        <f>H137-H139</f>
        <v>166304.20000000001</v>
      </c>
      <c r="I140" s="67"/>
    </row>
    <row r="142" spans="1:9" x14ac:dyDescent="0.25">
      <c r="B142" s="30"/>
    </row>
  </sheetData>
  <mergeCells count="3">
    <mergeCell ref="C3:D3"/>
    <mergeCell ref="E3:F3"/>
    <mergeCell ref="G3:H3"/>
  </mergeCells>
  <pageMargins left="0.94488188976377963" right="0.35433070866141736" top="0.74803149606299213" bottom="0.39370078740157483" header="0" footer="0"/>
  <pageSetup paperSize="9" scale="6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opLeftCell="A58" zoomScaleNormal="100" workbookViewId="0">
      <selection activeCell="C1" sqref="C1"/>
    </sheetView>
  </sheetViews>
  <sheetFormatPr defaultColWidth="9.140625" defaultRowHeight="15.75" x14ac:dyDescent="0.25"/>
  <cols>
    <col min="1" max="1" width="7" style="17" customWidth="1"/>
    <col min="2" max="2" width="43.7109375" style="17" customWidth="1"/>
    <col min="3" max="3" width="12.7109375" style="17" customWidth="1"/>
    <col min="4" max="4" width="13.42578125" style="17" customWidth="1"/>
    <col min="5" max="5" width="11.5703125" style="17" customWidth="1"/>
    <col min="6" max="6" width="13.85546875" style="17" customWidth="1"/>
    <col min="7" max="7" width="12.5703125" style="17" customWidth="1"/>
    <col min="8" max="8" width="14.140625" style="17" customWidth="1"/>
    <col min="9" max="16384" width="9.140625" style="17"/>
  </cols>
  <sheetData>
    <row r="1" spans="1:8" x14ac:dyDescent="0.25">
      <c r="E1" s="83" t="s">
        <v>225</v>
      </c>
      <c r="F1" s="83"/>
      <c r="G1" s="83"/>
      <c r="H1" s="83"/>
    </row>
    <row r="3" spans="1:8" x14ac:dyDescent="0.25">
      <c r="A3" s="44"/>
      <c r="B3" s="44"/>
      <c r="C3" s="84" t="s">
        <v>222</v>
      </c>
      <c r="D3" s="84"/>
      <c r="E3" s="84"/>
      <c r="F3" s="84"/>
      <c r="G3" s="84"/>
      <c r="H3" s="84"/>
    </row>
    <row r="4" spans="1:8" x14ac:dyDescent="0.25">
      <c r="A4" s="44"/>
      <c r="B4" s="44"/>
      <c r="C4" s="84" t="s">
        <v>221</v>
      </c>
      <c r="D4" s="84"/>
      <c r="E4" s="84"/>
      <c r="F4" s="84"/>
      <c r="G4" s="84"/>
      <c r="H4" s="84"/>
    </row>
    <row r="5" spans="1:8" x14ac:dyDescent="0.25">
      <c r="A5" s="44"/>
      <c r="B5" s="44"/>
      <c r="C5" s="84" t="s">
        <v>220</v>
      </c>
      <c r="D5" s="84"/>
      <c r="E5" s="84"/>
      <c r="F5" s="84"/>
      <c r="G5" s="84"/>
      <c r="H5" s="84"/>
    </row>
    <row r="6" spans="1:8" x14ac:dyDescent="0.25">
      <c r="A6" s="44"/>
      <c r="B6" s="44"/>
      <c r="C6" s="84" t="s">
        <v>219</v>
      </c>
      <c r="D6" s="84"/>
      <c r="E6" s="84"/>
      <c r="F6" s="84"/>
      <c r="G6" s="84"/>
      <c r="H6" s="84"/>
    </row>
    <row r="7" spans="1:8" x14ac:dyDescent="0.25">
      <c r="A7" s="44"/>
      <c r="B7" s="44"/>
      <c r="C7" s="84" t="s">
        <v>223</v>
      </c>
      <c r="D7" s="84"/>
      <c r="E7" s="84"/>
      <c r="F7" s="84"/>
      <c r="G7" s="84"/>
      <c r="H7" s="84"/>
    </row>
    <row r="8" spans="1:8" x14ac:dyDescent="0.25">
      <c r="A8" s="44"/>
      <c r="B8" s="44"/>
      <c r="C8" s="44"/>
      <c r="D8" s="44"/>
    </row>
    <row r="9" spans="1:8" s="1" customFormat="1" x14ac:dyDescent="0.25">
      <c r="A9" s="76" t="s">
        <v>168</v>
      </c>
      <c r="B9" s="76"/>
      <c r="C9" s="76"/>
      <c r="D9" s="76"/>
      <c r="E9" s="76"/>
      <c r="F9" s="76"/>
      <c r="G9" s="76"/>
      <c r="H9" s="76"/>
    </row>
    <row r="10" spans="1:8" s="1" customFormat="1" x14ac:dyDescent="0.25">
      <c r="A10" s="45"/>
      <c r="B10" s="45"/>
      <c r="C10" s="45"/>
      <c r="D10" s="45"/>
      <c r="E10" s="46"/>
      <c r="F10" s="46"/>
      <c r="G10" s="46"/>
      <c r="H10" s="46" t="s">
        <v>166</v>
      </c>
    </row>
    <row r="11" spans="1:8" s="47" customFormat="1" x14ac:dyDescent="0.25">
      <c r="A11" s="77" t="s">
        <v>0</v>
      </c>
      <c r="B11" s="79" t="s">
        <v>169</v>
      </c>
      <c r="C11" s="81" t="s">
        <v>126</v>
      </c>
      <c r="D11" s="81"/>
      <c r="E11" s="82" t="s">
        <v>164</v>
      </c>
      <c r="F11" s="82"/>
      <c r="G11" s="82" t="s">
        <v>165</v>
      </c>
      <c r="H11" s="82"/>
    </row>
    <row r="12" spans="1:8" s="1" customFormat="1" ht="47.25" x14ac:dyDescent="0.25">
      <c r="A12" s="78"/>
      <c r="B12" s="80"/>
      <c r="C12" s="19" t="s">
        <v>170</v>
      </c>
      <c r="D12" s="19" t="s">
        <v>115</v>
      </c>
      <c r="E12" s="19" t="s">
        <v>170</v>
      </c>
      <c r="F12" s="19" t="s">
        <v>115</v>
      </c>
      <c r="G12" s="19" t="s">
        <v>170</v>
      </c>
      <c r="H12" s="19" t="s">
        <v>115</v>
      </c>
    </row>
    <row r="13" spans="1:8" s="1" customFormat="1" x14ac:dyDescent="0.25">
      <c r="A13" s="27">
        <v>1</v>
      </c>
      <c r="B13" s="27">
        <v>2</v>
      </c>
      <c r="C13" s="27">
        <v>3</v>
      </c>
      <c r="D13" s="27">
        <v>4</v>
      </c>
      <c r="E13" s="48">
        <v>5</v>
      </c>
      <c r="F13" s="48">
        <v>6</v>
      </c>
      <c r="G13" s="48">
        <v>7</v>
      </c>
      <c r="H13" s="48">
        <v>8</v>
      </c>
    </row>
    <row r="14" spans="1:8" s="1" customFormat="1" x14ac:dyDescent="0.25">
      <c r="A14" s="7">
        <v>1</v>
      </c>
      <c r="B14" s="3" t="s">
        <v>2</v>
      </c>
      <c r="C14" s="57">
        <f>C15+C26+C54</f>
        <v>29518</v>
      </c>
      <c r="D14" s="57">
        <f>+D15+D26+D54</f>
        <v>78.599999999999994</v>
      </c>
      <c r="E14" s="58">
        <f>E15+E28+E30+E35+E45+E41+E47+E54</f>
        <v>5707.1</v>
      </c>
      <c r="F14" s="58">
        <f>F15+F26+F54</f>
        <v>1.3</v>
      </c>
      <c r="G14" s="58">
        <f>G15+G26+G54</f>
        <v>36091.300000000003</v>
      </c>
      <c r="H14" s="58">
        <f>H15+H26+H54</f>
        <v>79.900000000000006</v>
      </c>
    </row>
    <row r="15" spans="1:8" s="1" customFormat="1" ht="31.5" x14ac:dyDescent="0.25">
      <c r="A15" s="7">
        <f>A14+1</f>
        <v>2</v>
      </c>
      <c r="B15" s="5" t="s">
        <v>171</v>
      </c>
      <c r="C15" s="57">
        <f>+C18+C19+C20+C22+C23+C24</f>
        <v>1958.8</v>
      </c>
      <c r="D15" s="57">
        <f>+D18+D20+D22+D24</f>
        <v>75.8</v>
      </c>
      <c r="E15" s="58">
        <f>+E17+E18+E20+E19+E22+E23+E24</f>
        <v>165.8</v>
      </c>
      <c r="F15" s="58">
        <f>F18+F20+F22+F24</f>
        <v>0</v>
      </c>
      <c r="G15" s="58">
        <f>+G17+G18+G20+G19+G22+G23+G24</f>
        <v>2124.6</v>
      </c>
      <c r="H15" s="58">
        <f>H22</f>
        <v>75.8</v>
      </c>
    </row>
    <row r="16" spans="1:8" s="1" customFormat="1" x14ac:dyDescent="0.25">
      <c r="A16" s="7">
        <f t="shared" ref="A16:A73" si="0">A15+1</f>
        <v>3</v>
      </c>
      <c r="B16" s="27" t="s">
        <v>1</v>
      </c>
      <c r="C16" s="59"/>
      <c r="D16" s="59"/>
      <c r="E16" s="60"/>
      <c r="F16" s="60"/>
      <c r="G16" s="60"/>
      <c r="H16" s="60"/>
    </row>
    <row r="17" spans="1:8" s="1" customFormat="1" x14ac:dyDescent="0.25">
      <c r="A17" s="7">
        <f t="shared" si="0"/>
        <v>4</v>
      </c>
      <c r="B17" s="3" t="s">
        <v>29</v>
      </c>
      <c r="C17" s="59"/>
      <c r="D17" s="59"/>
      <c r="E17" s="58">
        <v>165.8</v>
      </c>
      <c r="F17" s="60"/>
      <c r="G17" s="58">
        <f>C17+E17</f>
        <v>165.8</v>
      </c>
      <c r="H17" s="60"/>
    </row>
    <row r="18" spans="1:8" s="1" customFormat="1" x14ac:dyDescent="0.25">
      <c r="A18" s="7">
        <f t="shared" si="0"/>
        <v>5</v>
      </c>
      <c r="B18" s="49" t="s">
        <v>56</v>
      </c>
      <c r="C18" s="59">
        <v>19.8</v>
      </c>
      <c r="D18" s="59"/>
      <c r="E18" s="59"/>
      <c r="F18" s="60"/>
      <c r="G18" s="60">
        <f t="shared" ref="G18:G25" si="1">C18+E18</f>
        <v>19.8</v>
      </c>
      <c r="H18" s="60"/>
    </row>
    <row r="19" spans="1:8" s="1" customFormat="1" ht="30" customHeight="1" x14ac:dyDescent="0.25">
      <c r="A19" s="7">
        <f t="shared" si="0"/>
        <v>6</v>
      </c>
      <c r="B19" s="2" t="s">
        <v>172</v>
      </c>
      <c r="C19" s="59">
        <v>22.2</v>
      </c>
      <c r="D19" s="59"/>
      <c r="E19" s="59"/>
      <c r="F19" s="60"/>
      <c r="G19" s="60">
        <f t="shared" si="1"/>
        <v>22.2</v>
      </c>
      <c r="H19" s="60"/>
    </row>
    <row r="20" spans="1:8" s="1" customFormat="1" x14ac:dyDescent="0.25">
      <c r="A20" s="7">
        <f t="shared" si="0"/>
        <v>7</v>
      </c>
      <c r="B20" s="2" t="s">
        <v>69</v>
      </c>
      <c r="C20" s="59">
        <v>215.3</v>
      </c>
      <c r="D20" s="59"/>
      <c r="E20" s="59"/>
      <c r="F20" s="60"/>
      <c r="G20" s="60">
        <f>C20+E20</f>
        <v>215.3</v>
      </c>
      <c r="H20" s="60"/>
    </row>
    <row r="21" spans="1:8" s="1" customFormat="1" x14ac:dyDescent="0.25">
      <c r="A21" s="7">
        <f t="shared" si="0"/>
        <v>8</v>
      </c>
      <c r="B21" s="50" t="s">
        <v>173</v>
      </c>
      <c r="C21" s="61">
        <v>16.899999999999999</v>
      </c>
      <c r="D21" s="61"/>
      <c r="E21" s="61"/>
      <c r="F21" s="62"/>
      <c r="G21" s="62">
        <f>C21+E21</f>
        <v>16.899999999999999</v>
      </c>
      <c r="H21" s="62"/>
    </row>
    <row r="22" spans="1:8" s="1" customFormat="1" x14ac:dyDescent="0.25">
      <c r="A22" s="7">
        <f t="shared" si="0"/>
        <v>9</v>
      </c>
      <c r="B22" s="49" t="s">
        <v>41</v>
      </c>
      <c r="C22" s="59">
        <v>1211.8</v>
      </c>
      <c r="D22" s="59">
        <v>75.8</v>
      </c>
      <c r="E22" s="59"/>
      <c r="F22" s="60"/>
      <c r="G22" s="60">
        <f t="shared" si="1"/>
        <v>1211.8</v>
      </c>
      <c r="H22" s="60">
        <f>D22+F22</f>
        <v>75.8</v>
      </c>
    </row>
    <row r="23" spans="1:8" s="1" customFormat="1" x14ac:dyDescent="0.25">
      <c r="A23" s="7">
        <f t="shared" si="0"/>
        <v>10</v>
      </c>
      <c r="B23" s="49" t="s">
        <v>174</v>
      </c>
      <c r="C23" s="59">
        <v>133.1</v>
      </c>
      <c r="D23" s="59"/>
      <c r="E23" s="59"/>
      <c r="F23" s="60"/>
      <c r="G23" s="60">
        <f t="shared" si="1"/>
        <v>133.1</v>
      </c>
      <c r="H23" s="60"/>
    </row>
    <row r="24" spans="1:8" s="1" customFormat="1" x14ac:dyDescent="0.25">
      <c r="A24" s="7">
        <f t="shared" si="0"/>
        <v>11</v>
      </c>
      <c r="B24" s="49" t="s">
        <v>175</v>
      </c>
      <c r="C24" s="59">
        <v>356.6</v>
      </c>
      <c r="D24" s="59"/>
      <c r="E24" s="59"/>
      <c r="F24" s="60"/>
      <c r="G24" s="60">
        <f t="shared" si="1"/>
        <v>356.6</v>
      </c>
      <c r="H24" s="60"/>
    </row>
    <row r="25" spans="1:8" s="1" customFormat="1" x14ac:dyDescent="0.25">
      <c r="A25" s="7">
        <f t="shared" si="0"/>
        <v>12</v>
      </c>
      <c r="B25" s="50" t="s">
        <v>173</v>
      </c>
      <c r="C25" s="61">
        <v>13</v>
      </c>
      <c r="D25" s="59"/>
      <c r="E25" s="61"/>
      <c r="F25" s="62"/>
      <c r="G25" s="62">
        <f t="shared" si="1"/>
        <v>13</v>
      </c>
      <c r="H25" s="62"/>
    </row>
    <row r="26" spans="1:8" s="1" customFormat="1" ht="31.5" x14ac:dyDescent="0.25">
      <c r="A26" s="7">
        <f t="shared" si="0"/>
        <v>13</v>
      </c>
      <c r="B26" s="5" t="s">
        <v>176</v>
      </c>
      <c r="C26" s="57">
        <f>C28+C30+C32+C35+C39+C41+C43+C45+C47</f>
        <v>3152</v>
      </c>
      <c r="D26" s="57">
        <f>D28+D30+D32+D35+D41+D43+D47</f>
        <v>1.9</v>
      </c>
      <c r="E26" s="57">
        <f>E28+E30+E32+E35+E41+E45+E47</f>
        <v>907.1</v>
      </c>
      <c r="F26" s="58">
        <f>F47</f>
        <v>1.3</v>
      </c>
      <c r="G26" s="58">
        <f>G28+G30+G32+G35+G39+G41+G43+G45+G47</f>
        <v>4059.1</v>
      </c>
      <c r="H26" s="58">
        <f>H47</f>
        <v>3.2</v>
      </c>
    </row>
    <row r="27" spans="1:8" s="1" customFormat="1" x14ac:dyDescent="0.25">
      <c r="A27" s="7">
        <f t="shared" si="0"/>
        <v>14</v>
      </c>
      <c r="B27" s="27" t="s">
        <v>1</v>
      </c>
      <c r="C27" s="59"/>
      <c r="D27" s="59"/>
      <c r="E27" s="59"/>
      <c r="F27" s="60"/>
      <c r="G27" s="60"/>
      <c r="H27" s="60"/>
    </row>
    <row r="28" spans="1:8" s="1" customFormat="1" ht="47.25" x14ac:dyDescent="0.25">
      <c r="A28" s="7">
        <f t="shared" si="0"/>
        <v>15</v>
      </c>
      <c r="B28" s="5" t="s">
        <v>177</v>
      </c>
      <c r="C28" s="57">
        <f>C29</f>
        <v>143.80000000000001</v>
      </c>
      <c r="D28" s="57">
        <f>D29</f>
        <v>0</v>
      </c>
      <c r="E28" s="59"/>
      <c r="F28" s="60"/>
      <c r="G28" s="58">
        <f>G29</f>
        <v>143.80000000000001</v>
      </c>
      <c r="H28" s="60"/>
    </row>
    <row r="29" spans="1:8" s="1" customFormat="1" x14ac:dyDescent="0.25">
      <c r="A29" s="7">
        <f t="shared" si="0"/>
        <v>16</v>
      </c>
      <c r="B29" s="49" t="s">
        <v>178</v>
      </c>
      <c r="C29" s="59">
        <v>143.80000000000001</v>
      </c>
      <c r="D29" s="59"/>
      <c r="E29" s="59"/>
      <c r="F29" s="60"/>
      <c r="G29" s="60">
        <f>C29+E29</f>
        <v>143.80000000000001</v>
      </c>
      <c r="H29" s="60"/>
    </row>
    <row r="30" spans="1:8" s="1" customFormat="1" ht="47.25" x14ac:dyDescent="0.25">
      <c r="A30" s="7">
        <f t="shared" si="0"/>
        <v>17</v>
      </c>
      <c r="B30" s="3" t="s">
        <v>179</v>
      </c>
      <c r="C30" s="57">
        <f>C31</f>
        <v>92.9</v>
      </c>
      <c r="D30" s="57">
        <f>D31</f>
        <v>0</v>
      </c>
      <c r="E30" s="57">
        <f>E31</f>
        <v>0</v>
      </c>
      <c r="F30" s="60"/>
      <c r="G30" s="58">
        <f>G31</f>
        <v>92.9</v>
      </c>
      <c r="H30" s="60"/>
    </row>
    <row r="31" spans="1:8" s="1" customFormat="1" x14ac:dyDescent="0.25">
      <c r="A31" s="7">
        <f t="shared" si="0"/>
        <v>18</v>
      </c>
      <c r="B31" s="2" t="s">
        <v>56</v>
      </c>
      <c r="C31" s="59">
        <v>92.9</v>
      </c>
      <c r="D31" s="59"/>
      <c r="E31" s="59"/>
      <c r="F31" s="60"/>
      <c r="G31" s="60">
        <f>C31+E31</f>
        <v>92.9</v>
      </c>
      <c r="H31" s="60"/>
    </row>
    <row r="32" spans="1:8" s="1" customFormat="1" ht="63" x14ac:dyDescent="0.25">
      <c r="A32" s="7">
        <f t="shared" si="0"/>
        <v>19</v>
      </c>
      <c r="B32" s="5" t="s">
        <v>180</v>
      </c>
      <c r="C32" s="57">
        <f>C33</f>
        <v>1000.4</v>
      </c>
      <c r="D32" s="57">
        <f>D33</f>
        <v>0</v>
      </c>
      <c r="E32" s="57">
        <f>E33</f>
        <v>866.2</v>
      </c>
      <c r="F32" s="60"/>
      <c r="G32" s="58">
        <f>G33</f>
        <v>1866.6</v>
      </c>
      <c r="H32" s="60"/>
    </row>
    <row r="33" spans="1:8" s="1" customFormat="1" x14ac:dyDescent="0.25">
      <c r="A33" s="7">
        <f t="shared" si="0"/>
        <v>20</v>
      </c>
      <c r="B33" s="6" t="s">
        <v>178</v>
      </c>
      <c r="C33" s="59">
        <v>1000.4</v>
      </c>
      <c r="D33" s="59"/>
      <c r="E33" s="59">
        <v>866.2</v>
      </c>
      <c r="F33" s="60"/>
      <c r="G33" s="60">
        <f>C33+E33</f>
        <v>1866.6</v>
      </c>
      <c r="H33" s="60"/>
    </row>
    <row r="34" spans="1:8" s="1" customFormat="1" x14ac:dyDescent="0.25">
      <c r="A34" s="7">
        <f t="shared" si="0"/>
        <v>21</v>
      </c>
      <c r="B34" s="50" t="s">
        <v>173</v>
      </c>
      <c r="C34" s="61">
        <v>272.2</v>
      </c>
      <c r="D34" s="59"/>
      <c r="E34" s="59"/>
      <c r="F34" s="60"/>
      <c r="G34" s="60">
        <f>C34+E34</f>
        <v>272.2</v>
      </c>
      <c r="H34" s="60"/>
    </row>
    <row r="35" spans="1:8" s="1" customFormat="1" ht="63" x14ac:dyDescent="0.25">
      <c r="A35" s="7">
        <f t="shared" si="0"/>
        <v>22</v>
      </c>
      <c r="B35" s="5" t="s">
        <v>181</v>
      </c>
      <c r="C35" s="57">
        <f>C36+C38</f>
        <v>636.79999999999995</v>
      </c>
      <c r="D35" s="57">
        <f>D36</f>
        <v>0</v>
      </c>
      <c r="E35" s="57">
        <f>E36+E38</f>
        <v>0</v>
      </c>
      <c r="F35" s="60">
        <f>F36</f>
        <v>0</v>
      </c>
      <c r="G35" s="58">
        <f>G36+G38</f>
        <v>636.79999999999995</v>
      </c>
      <c r="H35" s="58"/>
    </row>
    <row r="36" spans="1:8" s="1" customFormat="1" ht="31.5" x14ac:dyDescent="0.25">
      <c r="A36" s="7">
        <f t="shared" si="0"/>
        <v>23</v>
      </c>
      <c r="B36" s="6" t="s">
        <v>182</v>
      </c>
      <c r="C36" s="59">
        <v>468.8</v>
      </c>
      <c r="D36" s="59"/>
      <c r="E36" s="59"/>
      <c r="F36" s="60"/>
      <c r="G36" s="60">
        <f>C36+E36</f>
        <v>468.8</v>
      </c>
      <c r="H36" s="60"/>
    </row>
    <row r="37" spans="1:8" s="1" customFormat="1" x14ac:dyDescent="0.25">
      <c r="A37" s="7">
        <f t="shared" si="0"/>
        <v>24</v>
      </c>
      <c r="B37" s="50" t="s">
        <v>173</v>
      </c>
      <c r="C37" s="61">
        <v>87</v>
      </c>
      <c r="D37" s="59"/>
      <c r="E37" s="61"/>
      <c r="F37" s="62"/>
      <c r="G37" s="62">
        <f>C37+E37</f>
        <v>87</v>
      </c>
      <c r="H37" s="62"/>
    </row>
    <row r="38" spans="1:8" s="1" customFormat="1" ht="31.5" x14ac:dyDescent="0.25">
      <c r="A38" s="7">
        <f t="shared" si="0"/>
        <v>25</v>
      </c>
      <c r="B38" s="49" t="s">
        <v>172</v>
      </c>
      <c r="C38" s="61">
        <v>168</v>
      </c>
      <c r="D38" s="59"/>
      <c r="E38" s="59"/>
      <c r="F38" s="62"/>
      <c r="G38" s="60">
        <f>C38+E38</f>
        <v>168</v>
      </c>
      <c r="H38" s="62"/>
    </row>
    <row r="39" spans="1:8" s="1" customFormat="1" ht="31.5" x14ac:dyDescent="0.25">
      <c r="A39" s="7">
        <f t="shared" si="0"/>
        <v>26</v>
      </c>
      <c r="B39" s="3" t="s">
        <v>183</v>
      </c>
      <c r="C39" s="57">
        <f>C40</f>
        <v>24</v>
      </c>
      <c r="D39" s="59"/>
      <c r="E39" s="59"/>
      <c r="F39" s="60"/>
      <c r="G39" s="58">
        <f>G40</f>
        <v>24</v>
      </c>
      <c r="H39" s="60"/>
    </row>
    <row r="40" spans="1:8" s="1" customFormat="1" x14ac:dyDescent="0.25">
      <c r="A40" s="7">
        <f t="shared" si="0"/>
        <v>27</v>
      </c>
      <c r="B40" s="2" t="s">
        <v>69</v>
      </c>
      <c r="C40" s="59">
        <v>24</v>
      </c>
      <c r="D40" s="59"/>
      <c r="E40" s="59"/>
      <c r="F40" s="60"/>
      <c r="G40" s="60">
        <f>C40+E40</f>
        <v>24</v>
      </c>
      <c r="H40" s="60"/>
    </row>
    <row r="41" spans="1:8" s="1" customFormat="1" ht="31.5" x14ac:dyDescent="0.25">
      <c r="A41" s="7">
        <f t="shared" si="0"/>
        <v>28</v>
      </c>
      <c r="B41" s="5" t="s">
        <v>184</v>
      </c>
      <c r="C41" s="57">
        <f>C42</f>
        <v>325.89999999999998</v>
      </c>
      <c r="D41" s="57">
        <f>D42</f>
        <v>0</v>
      </c>
      <c r="E41" s="57">
        <f>E42</f>
        <v>0</v>
      </c>
      <c r="F41" s="60"/>
      <c r="G41" s="58">
        <f>G42</f>
        <v>325.89999999999998</v>
      </c>
      <c r="H41" s="60"/>
    </row>
    <row r="42" spans="1:8" s="1" customFormat="1" x14ac:dyDescent="0.25">
      <c r="A42" s="7">
        <f t="shared" si="0"/>
        <v>29</v>
      </c>
      <c r="B42" s="2" t="s">
        <v>185</v>
      </c>
      <c r="C42" s="59">
        <v>325.89999999999998</v>
      </c>
      <c r="D42" s="59"/>
      <c r="E42" s="59"/>
      <c r="F42" s="60"/>
      <c r="G42" s="60">
        <f>C42+E42</f>
        <v>325.89999999999998</v>
      </c>
      <c r="H42" s="60"/>
    </row>
    <row r="43" spans="1:8" s="1" customFormat="1" ht="31.5" x14ac:dyDescent="0.25">
      <c r="A43" s="7">
        <f t="shared" si="0"/>
        <v>30</v>
      </c>
      <c r="B43" s="3" t="s">
        <v>186</v>
      </c>
      <c r="C43" s="57">
        <f>C44</f>
        <v>400</v>
      </c>
      <c r="D43" s="57">
        <f>D44</f>
        <v>0</v>
      </c>
      <c r="E43" s="59"/>
      <c r="F43" s="60"/>
      <c r="G43" s="58">
        <f>G44</f>
        <v>400</v>
      </c>
      <c r="H43" s="60"/>
    </row>
    <row r="44" spans="1:8" s="1" customFormat="1" x14ac:dyDescent="0.25">
      <c r="A44" s="7">
        <f t="shared" si="0"/>
        <v>31</v>
      </c>
      <c r="B44" s="2" t="s">
        <v>175</v>
      </c>
      <c r="C44" s="59">
        <v>400</v>
      </c>
      <c r="D44" s="59"/>
      <c r="E44" s="59"/>
      <c r="F44" s="60"/>
      <c r="G44" s="60">
        <f>C44+E44</f>
        <v>400</v>
      </c>
      <c r="H44" s="60"/>
    </row>
    <row r="45" spans="1:8" s="1" customFormat="1" ht="31.5" x14ac:dyDescent="0.25">
      <c r="A45" s="7">
        <f t="shared" si="0"/>
        <v>32</v>
      </c>
      <c r="B45" s="3" t="s">
        <v>187</v>
      </c>
      <c r="C45" s="57">
        <f>C46</f>
        <v>1.3</v>
      </c>
      <c r="D45" s="59"/>
      <c r="E45" s="57">
        <f>E46</f>
        <v>0</v>
      </c>
      <c r="F45" s="60"/>
      <c r="G45" s="58">
        <f>G46</f>
        <v>1.3</v>
      </c>
      <c r="H45" s="60"/>
    </row>
    <row r="46" spans="1:8" s="1" customFormat="1" x14ac:dyDescent="0.25">
      <c r="A46" s="7">
        <f t="shared" si="0"/>
        <v>33</v>
      </c>
      <c r="B46" s="49" t="s">
        <v>178</v>
      </c>
      <c r="C46" s="59">
        <v>1.3</v>
      </c>
      <c r="D46" s="59"/>
      <c r="E46" s="59"/>
      <c r="F46" s="60"/>
      <c r="G46" s="60">
        <f>C46+E46</f>
        <v>1.3</v>
      </c>
      <c r="H46" s="60"/>
    </row>
    <row r="47" spans="1:8" s="1" customFormat="1" ht="47.25" x14ac:dyDescent="0.25">
      <c r="A47" s="7">
        <f t="shared" si="0"/>
        <v>34</v>
      </c>
      <c r="B47" s="51" t="s">
        <v>188</v>
      </c>
      <c r="C47" s="57">
        <f>+C48+C49+C50+C51+C52+C53</f>
        <v>526.9</v>
      </c>
      <c r="D47" s="57">
        <f>+D51+D52+D53</f>
        <v>1.9</v>
      </c>
      <c r="E47" s="57">
        <f>+E48+E49+E50+E51+E52+E53</f>
        <v>40.9</v>
      </c>
      <c r="F47" s="58">
        <f>F53</f>
        <v>1.3</v>
      </c>
      <c r="G47" s="58">
        <f>+G48+G49+G51+G52+G50+G53</f>
        <v>567.79999999999995</v>
      </c>
      <c r="H47" s="58">
        <f>H51+H52+H53</f>
        <v>3.2</v>
      </c>
    </row>
    <row r="48" spans="1:8" s="1" customFormat="1" x14ac:dyDescent="0.25">
      <c r="A48" s="7">
        <f t="shared" si="0"/>
        <v>35</v>
      </c>
      <c r="B48" s="49" t="s">
        <v>178</v>
      </c>
      <c r="C48" s="59">
        <v>9.5</v>
      </c>
      <c r="D48" s="57"/>
      <c r="E48" s="59"/>
      <c r="F48" s="60"/>
      <c r="G48" s="60">
        <f t="shared" ref="G48:G53" si="2">C48+E48</f>
        <v>9.5</v>
      </c>
      <c r="H48" s="60"/>
    </row>
    <row r="49" spans="1:8" s="1" customFormat="1" ht="31.5" x14ac:dyDescent="0.25">
      <c r="A49" s="7">
        <f t="shared" si="0"/>
        <v>36</v>
      </c>
      <c r="B49" s="49" t="s">
        <v>182</v>
      </c>
      <c r="C49" s="59">
        <v>58</v>
      </c>
      <c r="D49" s="57"/>
      <c r="E49" s="59"/>
      <c r="F49" s="60"/>
      <c r="G49" s="60">
        <f t="shared" si="2"/>
        <v>58</v>
      </c>
      <c r="H49" s="58"/>
    </row>
    <row r="50" spans="1:8" s="1" customFormat="1" ht="31.5" x14ac:dyDescent="0.25">
      <c r="A50" s="7">
        <f t="shared" si="0"/>
        <v>37</v>
      </c>
      <c r="B50" s="49" t="s">
        <v>172</v>
      </c>
      <c r="C50" s="59">
        <v>87.7</v>
      </c>
      <c r="D50" s="59"/>
      <c r="E50" s="59"/>
      <c r="F50" s="60"/>
      <c r="G50" s="60">
        <f t="shared" si="2"/>
        <v>87.7</v>
      </c>
      <c r="H50" s="58"/>
    </row>
    <row r="51" spans="1:8" s="1" customFormat="1" x14ac:dyDescent="0.25">
      <c r="A51" s="7">
        <f t="shared" si="0"/>
        <v>38</v>
      </c>
      <c r="B51" s="2" t="s">
        <v>189</v>
      </c>
      <c r="C51" s="59">
        <v>112.9</v>
      </c>
      <c r="D51" s="59">
        <v>1.6</v>
      </c>
      <c r="E51" s="59"/>
      <c r="F51" s="60"/>
      <c r="G51" s="60">
        <f t="shared" si="2"/>
        <v>112.9</v>
      </c>
      <c r="H51" s="60">
        <f>D51+F51</f>
        <v>1.6</v>
      </c>
    </row>
    <row r="52" spans="1:8" s="1" customFormat="1" x14ac:dyDescent="0.25">
      <c r="A52" s="7">
        <f t="shared" si="0"/>
        <v>39</v>
      </c>
      <c r="B52" s="2" t="s">
        <v>190</v>
      </c>
      <c r="C52" s="59">
        <v>228.9</v>
      </c>
      <c r="D52" s="59"/>
      <c r="E52" s="59"/>
      <c r="F52" s="60"/>
      <c r="G52" s="60">
        <f t="shared" si="2"/>
        <v>228.9</v>
      </c>
      <c r="H52" s="60"/>
    </row>
    <row r="53" spans="1:8" s="1" customFormat="1" x14ac:dyDescent="0.25">
      <c r="A53" s="7">
        <f t="shared" si="0"/>
        <v>40</v>
      </c>
      <c r="B53" s="2" t="s">
        <v>175</v>
      </c>
      <c r="C53" s="59">
        <v>29.9</v>
      </c>
      <c r="D53" s="59">
        <v>0.3</v>
      </c>
      <c r="E53" s="59">
        <v>40.9</v>
      </c>
      <c r="F53" s="60">
        <v>1.3</v>
      </c>
      <c r="G53" s="60">
        <f t="shared" si="2"/>
        <v>70.8</v>
      </c>
      <c r="H53" s="60">
        <f>D53+F53</f>
        <v>1.6</v>
      </c>
    </row>
    <row r="54" spans="1:8" s="1" customFormat="1" ht="31.5" x14ac:dyDescent="0.25">
      <c r="A54" s="7">
        <f t="shared" si="0"/>
        <v>41</v>
      </c>
      <c r="B54" s="3" t="s">
        <v>191</v>
      </c>
      <c r="C54" s="57">
        <f>C55+C56+C57+C58+C60+C61+C63+C65+C67+C69+C71</f>
        <v>24407.200000000001</v>
      </c>
      <c r="D54" s="57">
        <f>D55+D56+D57+D58+D60+D61+D63+D65+D67+D69+D71</f>
        <v>0.9</v>
      </c>
      <c r="E54" s="57">
        <f>E55+E56+E58+E60+E61+E63+E65+E67+E69+E71</f>
        <v>5500.4</v>
      </c>
      <c r="F54" s="58">
        <f>F55+F56+F57+F58+F60+F61+F63+F65+F67+F69+F71</f>
        <v>0</v>
      </c>
      <c r="G54" s="58">
        <f>G55+G56+G57+G58+G60+G61+G63+G65+G67+G69+G71</f>
        <v>29907.599999999999</v>
      </c>
      <c r="H54" s="58">
        <f>H65</f>
        <v>0.9</v>
      </c>
    </row>
    <row r="55" spans="1:8" s="1" customFormat="1" x14ac:dyDescent="0.25">
      <c r="A55" s="7">
        <f t="shared" si="0"/>
        <v>42</v>
      </c>
      <c r="B55" s="2" t="s">
        <v>185</v>
      </c>
      <c r="C55" s="59">
        <v>80</v>
      </c>
      <c r="D55" s="59"/>
      <c r="E55" s="59"/>
      <c r="F55" s="60"/>
      <c r="G55" s="60">
        <f>C55+E55</f>
        <v>80</v>
      </c>
      <c r="H55" s="60"/>
    </row>
    <row r="56" spans="1:8" s="1" customFormat="1" x14ac:dyDescent="0.25">
      <c r="A56" s="7">
        <f t="shared" si="0"/>
        <v>43</v>
      </c>
      <c r="B56" s="6" t="s">
        <v>99</v>
      </c>
      <c r="C56" s="59">
        <v>572</v>
      </c>
      <c r="D56" s="59"/>
      <c r="E56" s="59">
        <v>800</v>
      </c>
      <c r="F56" s="60"/>
      <c r="G56" s="60">
        <f t="shared" ref="G56:G58" si="3">C56+E56</f>
        <v>1372</v>
      </c>
      <c r="H56" s="60"/>
    </row>
    <row r="57" spans="1:8" s="1" customFormat="1" x14ac:dyDescent="0.25">
      <c r="A57" s="7">
        <f t="shared" si="0"/>
        <v>44</v>
      </c>
      <c r="B57" s="2" t="s">
        <v>29</v>
      </c>
      <c r="C57" s="59">
        <v>51.3</v>
      </c>
      <c r="D57" s="59"/>
      <c r="E57" s="59"/>
      <c r="F57" s="60"/>
      <c r="G57" s="60">
        <f t="shared" si="3"/>
        <v>51.3</v>
      </c>
      <c r="H57" s="60"/>
    </row>
    <row r="58" spans="1:8" s="1" customFormat="1" x14ac:dyDescent="0.25">
      <c r="A58" s="7">
        <f t="shared" si="0"/>
        <v>45</v>
      </c>
      <c r="B58" s="2" t="s">
        <v>56</v>
      </c>
      <c r="C58" s="59">
        <v>204.2</v>
      </c>
      <c r="D58" s="59"/>
      <c r="E58" s="59"/>
      <c r="F58" s="60"/>
      <c r="G58" s="60">
        <f t="shared" si="3"/>
        <v>204.2</v>
      </c>
      <c r="H58" s="60"/>
    </row>
    <row r="59" spans="1:8" s="1" customFormat="1" x14ac:dyDescent="0.25">
      <c r="A59" s="7">
        <f t="shared" si="0"/>
        <v>46</v>
      </c>
      <c r="B59" s="52" t="s">
        <v>173</v>
      </c>
      <c r="C59" s="61">
        <v>2.1</v>
      </c>
      <c r="D59" s="59"/>
      <c r="E59" s="61"/>
      <c r="F59" s="62"/>
      <c r="G59" s="62">
        <f>C59+E59</f>
        <v>2.1</v>
      </c>
      <c r="H59" s="62"/>
    </row>
    <row r="60" spans="1:8" s="1" customFormat="1" x14ac:dyDescent="0.25">
      <c r="A60" s="7">
        <f t="shared" si="0"/>
        <v>47</v>
      </c>
      <c r="B60" s="6" t="s">
        <v>38</v>
      </c>
      <c r="C60" s="59">
        <v>495.3</v>
      </c>
      <c r="D60" s="59"/>
      <c r="E60" s="59">
        <v>1204.0999999999999</v>
      </c>
      <c r="F60" s="60"/>
      <c r="G60" s="60">
        <f>C60+E60</f>
        <v>1699.4</v>
      </c>
      <c r="H60" s="60"/>
    </row>
    <row r="61" spans="1:8" s="1" customFormat="1" ht="31.5" x14ac:dyDescent="0.25">
      <c r="A61" s="7">
        <f t="shared" si="0"/>
        <v>48</v>
      </c>
      <c r="B61" s="53" t="s">
        <v>182</v>
      </c>
      <c r="C61" s="59">
        <v>11343.8</v>
      </c>
      <c r="D61" s="59"/>
      <c r="E61" s="59">
        <v>1562.4</v>
      </c>
      <c r="F61" s="60"/>
      <c r="G61" s="60">
        <f>C61+E61</f>
        <v>12906.2</v>
      </c>
      <c r="H61" s="60"/>
    </row>
    <row r="62" spans="1:8" s="1" customFormat="1" x14ac:dyDescent="0.25">
      <c r="A62" s="7">
        <f t="shared" si="0"/>
        <v>49</v>
      </c>
      <c r="B62" s="50" t="s">
        <v>173</v>
      </c>
      <c r="C62" s="61">
        <v>636.9</v>
      </c>
      <c r="D62" s="59"/>
      <c r="E62" s="61"/>
      <c r="F62" s="62"/>
      <c r="G62" s="62">
        <f>C62+E62</f>
        <v>636.9</v>
      </c>
      <c r="H62" s="62"/>
    </row>
    <row r="63" spans="1:8" s="1" customFormat="1" ht="31.5" x14ac:dyDescent="0.25">
      <c r="A63" s="7">
        <f t="shared" si="0"/>
        <v>50</v>
      </c>
      <c r="B63" s="2" t="s">
        <v>172</v>
      </c>
      <c r="C63" s="59">
        <v>6877.3</v>
      </c>
      <c r="D63" s="59"/>
      <c r="E63" s="59">
        <v>300.5</v>
      </c>
      <c r="F63" s="60"/>
      <c r="G63" s="60">
        <f>C63+E63</f>
        <v>7177.8</v>
      </c>
      <c r="H63" s="60">
        <f>D63+F63</f>
        <v>0</v>
      </c>
    </row>
    <row r="64" spans="1:8" s="1" customFormat="1" x14ac:dyDescent="0.25">
      <c r="A64" s="7">
        <f t="shared" si="0"/>
        <v>51</v>
      </c>
      <c r="B64" s="50" t="s">
        <v>173</v>
      </c>
      <c r="C64" s="61">
        <v>185.5</v>
      </c>
      <c r="D64" s="59"/>
      <c r="E64" s="61"/>
      <c r="F64" s="62"/>
      <c r="G64" s="62">
        <f t="shared" ref="G64:H72" si="4">C64+E64</f>
        <v>185.5</v>
      </c>
      <c r="H64" s="62">
        <f t="shared" si="4"/>
        <v>0</v>
      </c>
    </row>
    <row r="65" spans="1:8" s="1" customFormat="1" x14ac:dyDescent="0.25">
      <c r="A65" s="7">
        <f t="shared" si="0"/>
        <v>52</v>
      </c>
      <c r="B65" s="2" t="s">
        <v>189</v>
      </c>
      <c r="C65" s="59">
        <v>214.7</v>
      </c>
      <c r="D65" s="59">
        <v>0.9</v>
      </c>
      <c r="E65" s="59"/>
      <c r="F65" s="60"/>
      <c r="G65" s="60">
        <f t="shared" si="4"/>
        <v>214.7</v>
      </c>
      <c r="H65" s="60">
        <f t="shared" si="4"/>
        <v>0.9</v>
      </c>
    </row>
    <row r="66" spans="1:8" s="1" customFormat="1" x14ac:dyDescent="0.25">
      <c r="A66" s="7">
        <f t="shared" si="0"/>
        <v>53</v>
      </c>
      <c r="B66" s="50" t="s">
        <v>173</v>
      </c>
      <c r="C66" s="61">
        <v>68.3</v>
      </c>
      <c r="D66" s="59"/>
      <c r="E66" s="61"/>
      <c r="F66" s="62"/>
      <c r="G66" s="62">
        <f t="shared" si="4"/>
        <v>68.3</v>
      </c>
      <c r="H66" s="62"/>
    </row>
    <row r="67" spans="1:8" s="1" customFormat="1" x14ac:dyDescent="0.25">
      <c r="A67" s="7">
        <f t="shared" si="0"/>
        <v>54</v>
      </c>
      <c r="B67" s="2" t="s">
        <v>190</v>
      </c>
      <c r="C67" s="59">
        <v>3047.9</v>
      </c>
      <c r="D67" s="59"/>
      <c r="E67" s="59">
        <v>739.8</v>
      </c>
      <c r="F67" s="60"/>
      <c r="G67" s="60">
        <f t="shared" si="4"/>
        <v>3787.7</v>
      </c>
      <c r="H67" s="60">
        <f t="shared" si="4"/>
        <v>0</v>
      </c>
    </row>
    <row r="68" spans="1:8" s="1" customFormat="1" x14ac:dyDescent="0.25">
      <c r="A68" s="7">
        <f t="shared" si="0"/>
        <v>55</v>
      </c>
      <c r="B68" s="50" t="s">
        <v>173</v>
      </c>
      <c r="C68" s="61">
        <v>719.6</v>
      </c>
      <c r="D68" s="59"/>
      <c r="E68" s="61"/>
      <c r="F68" s="62"/>
      <c r="G68" s="62">
        <f t="shared" si="4"/>
        <v>719.6</v>
      </c>
      <c r="H68" s="62">
        <f t="shared" si="4"/>
        <v>0</v>
      </c>
    </row>
    <row r="69" spans="1:8" s="1" customFormat="1" x14ac:dyDescent="0.25">
      <c r="A69" s="7">
        <f t="shared" si="0"/>
        <v>56</v>
      </c>
      <c r="B69" s="6" t="s">
        <v>174</v>
      </c>
      <c r="C69" s="59">
        <v>854.4</v>
      </c>
      <c r="D69" s="59"/>
      <c r="E69" s="59">
        <v>60</v>
      </c>
      <c r="F69" s="60"/>
      <c r="G69" s="60">
        <f t="shared" si="4"/>
        <v>914.4</v>
      </c>
      <c r="H69" s="60">
        <f t="shared" si="4"/>
        <v>0</v>
      </c>
    </row>
    <row r="70" spans="1:8" s="1" customFormat="1" x14ac:dyDescent="0.25">
      <c r="A70" s="7">
        <f t="shared" si="0"/>
        <v>57</v>
      </c>
      <c r="B70" s="50" t="s">
        <v>173</v>
      </c>
      <c r="C70" s="61">
        <v>70.099999999999994</v>
      </c>
      <c r="D70" s="59"/>
      <c r="E70" s="61"/>
      <c r="F70" s="62"/>
      <c r="G70" s="62">
        <f t="shared" si="4"/>
        <v>70.099999999999994</v>
      </c>
      <c r="H70" s="62"/>
    </row>
    <row r="71" spans="1:8" s="1" customFormat="1" x14ac:dyDescent="0.25">
      <c r="A71" s="7">
        <f t="shared" si="0"/>
        <v>58</v>
      </c>
      <c r="B71" s="2" t="s">
        <v>175</v>
      </c>
      <c r="C71" s="59">
        <v>666.3</v>
      </c>
      <c r="D71" s="59"/>
      <c r="E71" s="59">
        <v>833.6</v>
      </c>
      <c r="F71" s="60"/>
      <c r="G71" s="60">
        <f t="shared" si="4"/>
        <v>1499.9</v>
      </c>
      <c r="H71" s="60">
        <f t="shared" si="4"/>
        <v>0</v>
      </c>
    </row>
    <row r="72" spans="1:8" s="1" customFormat="1" x14ac:dyDescent="0.25">
      <c r="A72" s="7">
        <f t="shared" si="0"/>
        <v>59</v>
      </c>
      <c r="B72" s="50" t="s">
        <v>173</v>
      </c>
      <c r="C72" s="61">
        <v>58.9</v>
      </c>
      <c r="D72" s="59"/>
      <c r="E72" s="61"/>
      <c r="F72" s="62"/>
      <c r="G72" s="62">
        <f t="shared" si="4"/>
        <v>58.9</v>
      </c>
      <c r="H72" s="62"/>
    </row>
    <row r="73" spans="1:8" s="1" customFormat="1" x14ac:dyDescent="0.25">
      <c r="A73" s="7">
        <f t="shared" si="0"/>
        <v>60</v>
      </c>
      <c r="B73" s="3" t="s">
        <v>192</v>
      </c>
      <c r="C73" s="57">
        <f>C15+C26+C54</f>
        <v>29518</v>
      </c>
      <c r="D73" s="57">
        <f>+D15+D26+D54</f>
        <v>78.599999999999994</v>
      </c>
      <c r="E73" s="57">
        <f>E15+E26+E54</f>
        <v>6573.3</v>
      </c>
      <c r="F73" s="58">
        <f>F15+F26+F54</f>
        <v>1.3</v>
      </c>
      <c r="G73" s="58">
        <f>G15+G26+G54</f>
        <v>36091.300000000003</v>
      </c>
      <c r="H73" s="58">
        <f>H15+H26+H54</f>
        <v>79.900000000000006</v>
      </c>
    </row>
    <row r="74" spans="1:8" x14ac:dyDescent="0.25">
      <c r="C74" s="54"/>
      <c r="D74" s="54"/>
    </row>
    <row r="75" spans="1:8" x14ac:dyDescent="0.25">
      <c r="B75" s="55"/>
      <c r="C75" s="54"/>
      <c r="D75" s="54"/>
    </row>
    <row r="76" spans="1:8" x14ac:dyDescent="0.25">
      <c r="C76" s="54"/>
      <c r="D76" s="54"/>
    </row>
  </sheetData>
  <mergeCells count="12">
    <mergeCell ref="E1:H1"/>
    <mergeCell ref="C7:H7"/>
    <mergeCell ref="C3:H3"/>
    <mergeCell ref="C4:H4"/>
    <mergeCell ref="C5:H5"/>
    <mergeCell ref="C6:H6"/>
    <mergeCell ref="A9:H9"/>
    <mergeCell ref="A11:A12"/>
    <mergeCell ref="B11:B12"/>
    <mergeCell ref="C11:D11"/>
    <mergeCell ref="E11:F11"/>
    <mergeCell ref="G11:H11"/>
  </mergeCells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pr. pajamos </vt:lpstr>
      <vt:lpstr>1 pr. asignavimai</vt:lpstr>
      <vt:lpstr>3 pr.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2023-06-08T06:34:19Z</cp:lastPrinted>
  <dcterms:created xsi:type="dcterms:W3CDTF">2013-11-22T06:09:34Z</dcterms:created>
  <dcterms:modified xsi:type="dcterms:W3CDTF">2023-06-09T10:37:29Z</dcterms:modified>
</cp:coreProperties>
</file>