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SVP KEITIMAI\2023-2025 SVP keitimas\2023-2025 SVP keitimas (spalis)\Sprendimas\"/>
    </mc:Choice>
  </mc:AlternateContent>
  <xr:revisionPtr revIDLastSave="0" documentId="13_ncr:1_{0380C66A-C01C-4BA8-B34D-94D13F5B811A}" xr6:coauthVersionLast="47" xr6:coauthVersionMax="47" xr10:uidLastSave="{00000000-0000-0000-0000-000000000000}"/>
  <bookViews>
    <workbookView xWindow="28680" yWindow="-120" windowWidth="38640" windowHeight="21120" xr2:uid="{00000000-000D-0000-FFFF-FFFF00000000}"/>
  </bookViews>
  <sheets>
    <sheet name="12 programa" sheetId="15" r:id="rId1"/>
  </sheets>
  <definedNames>
    <definedName name="_xlnm.Print_Area" localSheetId="0">'12 programa'!$A$1:$M$292</definedName>
    <definedName name="_xlnm.Print_Titles" localSheetId="0">'12 programa'!$8:$10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6" i="15" l="1"/>
  <c r="H239" i="15"/>
  <c r="I240" i="15"/>
  <c r="H240" i="15"/>
  <c r="G214" i="15"/>
  <c r="I213" i="15"/>
  <c r="I209" i="15"/>
  <c r="H209" i="15"/>
  <c r="G209" i="15"/>
  <c r="G201" i="15"/>
  <c r="G168" i="15"/>
  <c r="G166" i="15"/>
  <c r="G159" i="15"/>
  <c r="G89" i="15"/>
  <c r="G87" i="15"/>
  <c r="G85" i="15"/>
  <c r="G84" i="15"/>
  <c r="G16" i="15"/>
  <c r="G79" i="15"/>
  <c r="G77" i="15"/>
  <c r="G71" i="15"/>
  <c r="G68" i="15"/>
  <c r="G65" i="15"/>
  <c r="G54" i="15"/>
  <c r="G52" i="15"/>
  <c r="G50" i="15"/>
  <c r="G17" i="15"/>
  <c r="G15" i="15"/>
  <c r="G28" i="15"/>
  <c r="G210" i="15" l="1"/>
  <c r="G218" i="15"/>
  <c r="G219" i="15"/>
  <c r="G182" i="15"/>
  <c r="G176" i="15"/>
  <c r="G167" i="15"/>
  <c r="G154" i="15" l="1"/>
  <c r="G173" i="15" l="1"/>
  <c r="G162" i="15"/>
  <c r="G198" i="15" l="1"/>
  <c r="G197" i="15"/>
  <c r="G200" i="15" s="1"/>
  <c r="G184" i="15"/>
  <c r="G171" i="15"/>
  <c r="I184" i="15"/>
  <c r="H184" i="15"/>
  <c r="G145" i="15"/>
  <c r="G139" i="15"/>
  <c r="G135" i="15"/>
  <c r="G129" i="15"/>
  <c r="G121" i="15"/>
  <c r="G112" i="15"/>
  <c r="G106" i="15"/>
  <c r="G97" i="15"/>
  <c r="G92" i="15"/>
  <c r="I158" i="15"/>
  <c r="H158" i="15"/>
  <c r="G88" i="15"/>
  <c r="G38" i="15"/>
  <c r="G36" i="15"/>
  <c r="G35" i="15"/>
  <c r="G34" i="15"/>
  <c r="G33" i="15"/>
  <c r="G32" i="15"/>
  <c r="G31" i="15"/>
  <c r="G30" i="15"/>
  <c r="G26" i="15"/>
  <c r="G23" i="15"/>
  <c r="G21" i="15"/>
  <c r="I282" i="15" l="1"/>
  <c r="H282" i="15"/>
  <c r="G282" i="15"/>
  <c r="I281" i="15"/>
  <c r="H281" i="15"/>
  <c r="G281" i="15"/>
  <c r="G288" i="15"/>
  <c r="I289" i="15"/>
  <c r="H289" i="15"/>
  <c r="G289" i="15"/>
  <c r="G215" i="15"/>
  <c r="I233" i="15"/>
  <c r="H233" i="15"/>
  <c r="G211" i="15"/>
  <c r="G233" i="15" s="1"/>
  <c r="I206" i="15"/>
  <c r="H206" i="15"/>
  <c r="G206" i="15"/>
  <c r="I204" i="15"/>
  <c r="H204" i="15"/>
  <c r="G204" i="15"/>
  <c r="G278" i="15"/>
  <c r="G194" i="15"/>
  <c r="G158" i="15"/>
  <c r="I81" i="15"/>
  <c r="H81" i="15"/>
  <c r="G81" i="15"/>
  <c r="I78" i="15"/>
  <c r="H78" i="15"/>
  <c r="G78" i="15"/>
  <c r="G76" i="15"/>
  <c r="G66" i="15"/>
  <c r="G62" i="15"/>
  <c r="I49" i="15"/>
  <c r="H49" i="15"/>
  <c r="G49" i="15"/>
  <c r="I190" i="15" l="1"/>
  <c r="H190" i="15"/>
  <c r="G190" i="15"/>
  <c r="I274" i="15"/>
  <c r="I275" i="15"/>
  <c r="I276" i="15"/>
  <c r="I277" i="15"/>
  <c r="I278" i="15"/>
  <c r="I279" i="15"/>
  <c r="I280" i="15"/>
  <c r="I283" i="15"/>
  <c r="I284" i="15"/>
  <c r="I285" i="15"/>
  <c r="H274" i="15"/>
  <c r="H275" i="15"/>
  <c r="H276" i="15"/>
  <c r="H277" i="15"/>
  <c r="H278" i="15"/>
  <c r="H279" i="15"/>
  <c r="H280" i="15"/>
  <c r="H283" i="15"/>
  <c r="H284" i="15"/>
  <c r="H285" i="15"/>
  <c r="G274" i="15"/>
  <c r="G275" i="15"/>
  <c r="G276" i="15"/>
  <c r="G277" i="15"/>
  <c r="G279" i="15"/>
  <c r="G280" i="15"/>
  <c r="G283" i="15"/>
  <c r="G284" i="15"/>
  <c r="G285" i="15"/>
  <c r="G287" i="15"/>
  <c r="G286" i="15" s="1"/>
  <c r="I76" i="15"/>
  <c r="H76" i="15"/>
  <c r="I66" i="15"/>
  <c r="H66" i="15"/>
  <c r="I262" i="15"/>
  <c r="H262" i="15"/>
  <c r="G262" i="15"/>
  <c r="I249" i="15"/>
  <c r="H249" i="15"/>
  <c r="G249" i="15"/>
  <c r="I234" i="15"/>
  <c r="H234" i="15"/>
  <c r="G234" i="15"/>
  <c r="I182" i="15"/>
  <c r="H182" i="15"/>
  <c r="I169" i="15"/>
  <c r="H169" i="15"/>
  <c r="G169" i="15"/>
  <c r="I165" i="15"/>
  <c r="H165" i="15"/>
  <c r="G165" i="15"/>
  <c r="I200" i="15"/>
  <c r="I196" i="15"/>
  <c r="I194" i="15"/>
  <c r="I171" i="15"/>
  <c r="I173" i="15"/>
  <c r="I202" i="15"/>
  <c r="H200" i="15"/>
  <c r="H196" i="15"/>
  <c r="H194" i="15"/>
  <c r="H171" i="15"/>
  <c r="H173" i="15"/>
  <c r="H202" i="15"/>
  <c r="G196" i="15"/>
  <c r="G202" i="15"/>
  <c r="I57" i="15"/>
  <c r="I53" i="15"/>
  <c r="I51" i="15"/>
  <c r="I61" i="15"/>
  <c r="I63" i="15"/>
  <c r="I73" i="15"/>
  <c r="I69" i="15"/>
  <c r="H57" i="15"/>
  <c r="H53" i="15"/>
  <c r="H51" i="15"/>
  <c r="H61" i="15"/>
  <c r="H63" i="15"/>
  <c r="H73" i="15"/>
  <c r="H69" i="15"/>
  <c r="G57" i="15"/>
  <c r="G53" i="15"/>
  <c r="G51" i="15"/>
  <c r="G61" i="15"/>
  <c r="G63" i="15"/>
  <c r="G73" i="15"/>
  <c r="G69" i="15"/>
  <c r="I287" i="15"/>
  <c r="I288" i="15"/>
  <c r="H242" i="15"/>
  <c r="H287" i="15"/>
  <c r="H288" i="15"/>
  <c r="G241" i="15"/>
  <c r="G246" i="15"/>
  <c r="I265" i="15"/>
  <c r="H265" i="15"/>
  <c r="G265" i="15"/>
  <c r="G82" i="15" l="1"/>
  <c r="I207" i="15"/>
  <c r="H207" i="15"/>
  <c r="I82" i="15"/>
  <c r="H82" i="15"/>
  <c r="G207" i="15"/>
  <c r="H286" i="15"/>
  <c r="I286" i="15"/>
  <c r="G273" i="15"/>
  <c r="G272" i="15" s="1"/>
  <c r="H266" i="15"/>
  <c r="I266" i="15"/>
  <c r="G266" i="15"/>
  <c r="H273" i="15"/>
  <c r="H272" i="15" s="1"/>
  <c r="I273" i="15"/>
  <c r="I272" i="15" s="1"/>
  <c r="H267" i="15" l="1"/>
  <c r="H268" i="15" s="1"/>
  <c r="G267" i="15"/>
  <c r="G268" i="15" s="1"/>
  <c r="I267" i="15"/>
  <c r="I268" i="15" s="1"/>
  <c r="G290" i="15"/>
  <c r="I290" i="15"/>
  <c r="H29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Asta Česnauskienė</author>
    <author>Snieguole Kacerauskaite</author>
  </authors>
  <commentList>
    <comment ref="E31" authorId="0" shapeId="0" xr:uid="{00000000-0006-0000-0100-000001000000}">
      <text>
        <r>
          <rPr>
            <sz val="9"/>
            <color indexed="81"/>
            <rFont val="Tahoma"/>
            <family val="2"/>
            <charset val="186"/>
          </rPr>
          <t xml:space="preserve">P-2.4.1.1
P-2.4.1.3
</t>
        </r>
      </text>
    </comment>
    <comment ref="D36" authorId="0" shapeId="0" xr:uid="{00000000-0006-0000-0100-000002000000}">
      <text>
        <r>
          <rPr>
            <sz val="9"/>
            <color indexed="81"/>
            <rFont val="Tahoma"/>
            <family val="2"/>
            <charset val="186"/>
          </rPr>
          <t>Pagalbą socialinę riziką patiriančioms šeimoms teikia BĮ Klaipėdos miesto šeimos ir vaiko gerovės centras.</t>
        </r>
      </text>
    </comment>
    <comment ref="E39" authorId="0" shapeId="0" xr:uid="{00000000-0006-0000-0100-000003000000}">
      <text>
        <r>
          <rPr>
            <sz val="9"/>
            <color indexed="81"/>
            <rFont val="Tahoma"/>
            <family val="2"/>
            <charset val="186"/>
          </rPr>
          <t xml:space="preserve">P-2.4.1.9
</t>
        </r>
      </text>
    </comment>
    <comment ref="E41" authorId="0" shapeId="0" xr:uid="{00000000-0006-0000-0100-000004000000}">
      <text>
        <r>
          <rPr>
            <sz val="9"/>
            <color indexed="81"/>
            <rFont val="Tahoma"/>
            <family val="2"/>
            <charset val="186"/>
          </rPr>
          <t>P-2.4.1.9</t>
        </r>
        <r>
          <rPr>
            <sz val="9"/>
            <color indexed="81"/>
            <rFont val="Tahoma"/>
            <family val="2"/>
            <charset val="186"/>
          </rPr>
          <t xml:space="preserve">
</t>
        </r>
      </text>
    </comment>
    <comment ref="E42" authorId="1" shapeId="0" xr:uid="{00000000-0006-0000-0100-000005000000}">
      <text>
        <r>
          <rPr>
            <b/>
            <sz val="9"/>
            <color indexed="81"/>
            <rFont val="Tahoma"/>
            <family val="2"/>
            <charset val="186"/>
          </rPr>
          <t>6.3. Socialinių paslaugų plėtra</t>
        </r>
        <r>
          <rPr>
            <sz val="9"/>
            <color indexed="81"/>
            <rFont val="Tahoma"/>
            <family val="2"/>
            <charset val="186"/>
          </rPr>
          <t xml:space="preserve">
6.3.3. Budinčių globėjų skaičius per metus </t>
        </r>
      </text>
    </comment>
    <comment ref="E43" authorId="0" shapeId="0" xr:uid="{00000000-0006-0000-0100-000006000000}">
      <text>
        <r>
          <rPr>
            <sz val="9"/>
            <color indexed="81"/>
            <rFont val="Tahoma"/>
            <family val="2"/>
            <charset val="186"/>
          </rPr>
          <t xml:space="preserve">P-2.4.1.2
</t>
        </r>
      </text>
    </comment>
    <comment ref="E66" authorId="0" shapeId="0" xr:uid="{00000000-0006-0000-0100-000007000000}">
      <text>
        <r>
          <rPr>
            <sz val="9"/>
            <color indexed="81"/>
            <rFont val="Tahoma"/>
            <family val="2"/>
            <charset val="186"/>
          </rPr>
          <t xml:space="preserve">P-2.4.1.1.
</t>
        </r>
      </text>
    </comment>
    <comment ref="E93" authorId="0" shapeId="0" xr:uid="{00000000-0006-0000-0100-000008000000}">
      <text>
        <r>
          <rPr>
            <sz val="9"/>
            <color indexed="81"/>
            <rFont val="Tahoma"/>
            <family val="2"/>
            <charset val="186"/>
          </rPr>
          <t xml:space="preserve">P-2.4.1.3
</t>
        </r>
      </text>
    </comment>
    <comment ref="E97" authorId="1" shapeId="0" xr:uid="{00000000-0006-0000-0100-000009000000}">
      <text>
        <r>
          <rPr>
            <sz val="9"/>
            <color indexed="81"/>
            <rFont val="Tahoma"/>
            <family val="2"/>
            <charset val="186"/>
          </rPr>
          <t>6.3. Socialinių paslaugų plėtra</t>
        </r>
      </text>
    </comment>
    <comment ref="E106" authorId="1" shapeId="0" xr:uid="{00000000-0006-0000-0100-00000A000000}">
      <text>
        <r>
          <rPr>
            <b/>
            <sz val="9"/>
            <color indexed="81"/>
            <rFont val="Tahoma"/>
            <family val="2"/>
            <charset val="186"/>
          </rPr>
          <t>6.3. Socialinių paslaugų plėtra</t>
        </r>
        <r>
          <rPr>
            <sz val="9"/>
            <color indexed="81"/>
            <rFont val="Tahoma"/>
            <family val="2"/>
            <charset val="186"/>
          </rPr>
          <t xml:space="preserve">
6.3.1. Pagalbos į namus paslaugas gaunančių asmenų skaičius per metus 
6.3.2. Dienos socialinės globos paslaugas namuose gaunančių asmenų skaičius per metus </t>
        </r>
      </text>
    </comment>
    <comment ref="E108" authorId="0" shapeId="0" xr:uid="{00000000-0006-0000-0100-00000B000000}">
      <text>
        <r>
          <rPr>
            <sz val="9"/>
            <color indexed="81"/>
            <rFont val="Tahoma"/>
            <family val="2"/>
            <charset val="186"/>
          </rPr>
          <t xml:space="preserve">P-2.4.1.1
P-2.4.1.3
</t>
        </r>
      </text>
    </comment>
    <comment ref="J122" authorId="0" shapeId="0" xr:uid="{00000000-0006-0000-0100-00000C000000}">
      <text>
        <r>
          <rPr>
            <sz val="9"/>
            <color indexed="81"/>
            <rFont val="Tahoma"/>
            <family val="2"/>
            <charset val="186"/>
          </rPr>
          <t>4 globos koordinatoriaus ir 2 psichologų pareigybės</t>
        </r>
        <r>
          <rPr>
            <sz val="9"/>
            <color indexed="81"/>
            <rFont val="Tahoma"/>
            <charset val="1"/>
          </rPr>
          <t xml:space="preserve">
</t>
        </r>
      </text>
    </comment>
    <comment ref="E137" authorId="0" shapeId="0" xr:uid="{00000000-0006-0000-0100-00000D000000}">
      <text>
        <r>
          <rPr>
            <sz val="9"/>
            <color indexed="81"/>
            <rFont val="Tahoma"/>
            <family val="2"/>
            <charset val="186"/>
          </rPr>
          <t xml:space="preserve">P-2.4.1.3
</t>
        </r>
      </text>
    </comment>
    <comment ref="E145" authorId="0" shapeId="0" xr:uid="{00000000-0006-0000-0100-00000E000000}">
      <text>
        <r>
          <rPr>
            <sz val="9"/>
            <color indexed="81"/>
            <rFont val="Tahoma"/>
            <family val="2"/>
            <charset val="186"/>
          </rPr>
          <t xml:space="preserve">P-2.4.1.2
</t>
        </r>
      </text>
    </comment>
    <comment ref="E159" authorId="0" shapeId="0" xr:uid="{00000000-0006-0000-0100-00000F000000}">
      <text>
        <r>
          <rPr>
            <sz val="9"/>
            <color indexed="81"/>
            <rFont val="Tahoma"/>
            <family val="2"/>
            <charset val="186"/>
          </rPr>
          <t xml:space="preserve">P-2.4.1.3
</t>
        </r>
      </text>
    </comment>
    <comment ref="E169" authorId="0" shapeId="0" xr:uid="{00000000-0006-0000-0100-000010000000}">
      <text>
        <r>
          <rPr>
            <sz val="9"/>
            <color indexed="81"/>
            <rFont val="Tahoma"/>
            <family val="2"/>
            <charset val="186"/>
          </rPr>
          <t>P-2.4.1.3</t>
        </r>
      </text>
    </comment>
    <comment ref="E171" authorId="0" shapeId="0" xr:uid="{00000000-0006-0000-0100-000011000000}">
      <text>
        <r>
          <rPr>
            <sz val="9"/>
            <color indexed="81"/>
            <rFont val="Tahoma"/>
            <family val="2"/>
            <charset val="186"/>
          </rPr>
          <t xml:space="preserve">P-2.4.1.3
</t>
        </r>
      </text>
    </comment>
    <comment ref="E172" authorId="1" shapeId="0" xr:uid="{00000000-0006-0000-0100-000012000000}">
      <text>
        <r>
          <rPr>
            <sz val="9"/>
            <color indexed="81"/>
            <rFont val="Tahoma"/>
            <family val="2"/>
            <charset val="186"/>
          </rPr>
          <t>6.3. Socialinių paslaugų plėtra</t>
        </r>
      </text>
    </comment>
    <comment ref="E173" authorId="1" shapeId="0" xr:uid="{00000000-0006-0000-0100-000013000000}">
      <text>
        <r>
          <rPr>
            <sz val="9"/>
            <color indexed="81"/>
            <rFont val="Tahoma"/>
            <family val="2"/>
            <charset val="186"/>
          </rPr>
          <t>6.3. Socialinių paslaugų plėtra</t>
        </r>
      </text>
    </comment>
    <comment ref="E175" authorId="0" shapeId="0" xr:uid="{00000000-0006-0000-0100-000014000000}">
      <text>
        <r>
          <rPr>
            <sz val="9"/>
            <color indexed="81"/>
            <rFont val="Tahoma"/>
            <family val="2"/>
            <charset val="186"/>
          </rPr>
          <t xml:space="preserve">P-2.4.1.4
</t>
        </r>
      </text>
    </comment>
    <comment ref="E176" authorId="0" shapeId="0" xr:uid="{00000000-0006-0000-0100-000015000000}">
      <text>
        <r>
          <rPr>
            <sz val="9"/>
            <color indexed="81"/>
            <rFont val="Tahoma"/>
            <family val="2"/>
            <charset val="186"/>
          </rPr>
          <t xml:space="preserve">P-2.4.1.1
</t>
        </r>
      </text>
    </comment>
    <comment ref="E177" authorId="1" shapeId="0" xr:uid="{00000000-0006-0000-0100-000016000000}">
      <text>
        <r>
          <rPr>
            <b/>
            <sz val="9"/>
            <color indexed="81"/>
            <rFont val="Tahoma"/>
            <family val="2"/>
            <charset val="186"/>
          </rPr>
          <t>6.3. Socialinių paslaugų plėtra</t>
        </r>
        <r>
          <rPr>
            <sz val="9"/>
            <color indexed="81"/>
            <rFont val="Tahoma"/>
            <family val="2"/>
            <charset val="186"/>
          </rPr>
          <t xml:space="preserve">
6.3.1. Pagalbos į namus paslaugas gaunančių asmenų skaičius per metus </t>
        </r>
      </text>
    </comment>
    <comment ref="E183" authorId="0" shapeId="0" xr:uid="{00000000-0006-0000-0100-000017000000}">
      <text>
        <r>
          <rPr>
            <sz val="9"/>
            <color indexed="81"/>
            <rFont val="Tahoma"/>
            <family val="2"/>
            <charset val="186"/>
          </rPr>
          <t>P-2.4.1.1</t>
        </r>
        <r>
          <rPr>
            <sz val="9"/>
            <color indexed="81"/>
            <rFont val="Tahoma"/>
            <family val="2"/>
            <charset val="186"/>
          </rPr>
          <t xml:space="preserve">
</t>
        </r>
      </text>
    </comment>
    <comment ref="E185" authorId="0" shapeId="0" xr:uid="{00000000-0006-0000-0100-000018000000}">
      <text>
        <r>
          <rPr>
            <sz val="9"/>
            <color indexed="81"/>
            <rFont val="Tahoma"/>
            <family val="2"/>
            <charset val="186"/>
          </rPr>
          <t xml:space="preserve">P-2.6.4.1
</t>
        </r>
      </text>
    </comment>
    <comment ref="E187" authorId="1" shapeId="0" xr:uid="{00000000-0006-0000-0100-000019000000}">
      <text>
        <r>
          <rPr>
            <b/>
            <sz val="9"/>
            <color indexed="81"/>
            <rFont val="Tahoma"/>
            <family val="2"/>
            <charset val="186"/>
          </rPr>
          <t>6.3. Socialinių paslaugų plėtra</t>
        </r>
        <r>
          <rPr>
            <sz val="9"/>
            <color indexed="81"/>
            <rFont val="Tahoma"/>
            <family val="2"/>
            <charset val="186"/>
          </rPr>
          <t xml:space="preserve">
6.3.8. Socialinių paslaugų, kurias teikia NVO, dalis bendroje savivaldybės socialinių paslaugų struktūroje, vnt.</t>
        </r>
      </text>
    </comment>
    <comment ref="E192" authorId="0" shapeId="0" xr:uid="{00000000-0006-0000-0100-00001A000000}">
      <text>
        <r>
          <rPr>
            <sz val="9"/>
            <color indexed="81"/>
            <rFont val="Tahoma"/>
            <family val="2"/>
            <charset val="186"/>
          </rPr>
          <t xml:space="preserve">P-2.4.2.3.
</t>
        </r>
      </text>
    </comment>
    <comment ref="E216" authorId="0" shapeId="0" xr:uid="{00000000-0006-0000-0100-00001B000000}">
      <text>
        <r>
          <rPr>
            <sz val="9"/>
            <color indexed="81"/>
            <rFont val="Tahoma"/>
            <family val="2"/>
            <charset val="186"/>
          </rPr>
          <t xml:space="preserve">P-2.4.1.4
</t>
        </r>
      </text>
    </comment>
    <comment ref="E219" authorId="0" shapeId="0" xr:uid="{00000000-0006-0000-0100-00001C000000}">
      <text>
        <r>
          <rPr>
            <sz val="9"/>
            <color indexed="81"/>
            <rFont val="Tahoma"/>
            <family val="2"/>
            <charset val="186"/>
          </rPr>
          <t>P-2.4.1.2</t>
        </r>
      </text>
    </comment>
    <comment ref="D221" authorId="0" shapeId="0" xr:uid="{00000000-0006-0000-0100-00001D000000}">
      <text>
        <r>
          <rPr>
            <sz val="9"/>
            <color indexed="81"/>
            <rFont val="Tahoma"/>
            <family val="2"/>
            <charset val="186"/>
          </rPr>
          <t>ankstesnis adresas - Vaivos g. 23</t>
        </r>
        <r>
          <rPr>
            <sz val="9"/>
            <color indexed="81"/>
            <rFont val="Tahoma"/>
            <charset val="1"/>
          </rPr>
          <t xml:space="preserve">
</t>
        </r>
      </text>
    </comment>
    <comment ref="E223" authorId="0" shapeId="0" xr:uid="{00000000-0006-0000-0100-00001E000000}">
      <text>
        <r>
          <rPr>
            <sz val="9"/>
            <color indexed="81"/>
            <rFont val="Tahoma"/>
            <family val="2"/>
            <charset val="186"/>
          </rPr>
          <t xml:space="preserve">P-2.4.1.3.
</t>
        </r>
      </text>
    </comment>
    <comment ref="E224" authorId="0" shapeId="0" xr:uid="{00000000-0006-0000-0100-00001F000000}">
      <text>
        <r>
          <rPr>
            <sz val="9"/>
            <color indexed="81"/>
            <rFont val="Tahoma"/>
            <family val="2"/>
            <charset val="186"/>
          </rPr>
          <t xml:space="preserve">P-2.4.1.5.
</t>
        </r>
      </text>
    </comment>
    <comment ref="E226" authorId="0" shapeId="0" xr:uid="{00000000-0006-0000-0100-000020000000}">
      <text>
        <r>
          <rPr>
            <sz val="9"/>
            <color indexed="81"/>
            <rFont val="Tahoma"/>
            <family val="2"/>
            <charset val="186"/>
          </rPr>
          <t xml:space="preserve">P-2.4.1.5
</t>
        </r>
      </text>
    </comment>
    <comment ref="J230" authorId="0" shapeId="0" xr:uid="{00000000-0006-0000-0100-000021000000}">
      <text>
        <r>
          <rPr>
            <sz val="9"/>
            <color indexed="81"/>
            <rFont val="Tahoma"/>
            <family val="2"/>
            <charset val="186"/>
          </rPr>
          <t xml:space="preserve">Techininis projektas parengtas 2018 m.
</t>
        </r>
      </text>
    </comment>
    <comment ref="K232" authorId="0" shapeId="0" xr:uid="{00000000-0006-0000-0100-000022000000}">
      <text>
        <r>
          <rPr>
            <sz val="9"/>
            <color indexed="81"/>
            <rFont val="Tahoma"/>
            <family val="2"/>
            <charset val="186"/>
          </rPr>
          <t xml:space="preserve">vaikų globos namai "Danė"
</t>
        </r>
      </text>
    </comment>
    <comment ref="E241" authorId="0" shapeId="0" xr:uid="{00000000-0006-0000-0100-000023000000}">
      <text>
        <r>
          <rPr>
            <sz val="9"/>
            <color indexed="81"/>
            <rFont val="Tahoma"/>
            <family val="2"/>
            <charset val="186"/>
          </rPr>
          <t xml:space="preserve">P-2.4.1.7.
</t>
        </r>
      </text>
    </comment>
    <comment ref="E242" authorId="1" shapeId="0" xr:uid="{00000000-0006-0000-0100-000024000000}">
      <text>
        <r>
          <rPr>
            <b/>
            <sz val="9"/>
            <color indexed="81"/>
            <rFont val="Tahoma"/>
            <family val="2"/>
            <charset val="186"/>
          </rPr>
          <t>6.3. Socialinių paslaugų plėtra</t>
        </r>
        <r>
          <rPr>
            <sz val="9"/>
            <color indexed="81"/>
            <rFont val="Tahoma"/>
            <family val="2"/>
            <charset val="186"/>
          </rPr>
          <t xml:space="preserve">
6.3.9. Įsigyta ar pastatyta socialinio būsto butų,  vnt. </t>
        </r>
      </text>
    </comment>
    <comment ref="E247" authorId="0" shapeId="0" xr:uid="{00000000-0006-0000-0100-000025000000}">
      <text>
        <r>
          <rPr>
            <sz val="9"/>
            <color indexed="81"/>
            <rFont val="Tahoma"/>
            <family val="2"/>
            <charset val="186"/>
          </rPr>
          <t xml:space="preserve">P-2.4.1.7
</t>
        </r>
      </text>
    </comment>
    <comment ref="E253" authorId="0" shapeId="0" xr:uid="{00000000-0006-0000-0100-000026000000}">
      <text>
        <r>
          <rPr>
            <sz val="9"/>
            <color indexed="81"/>
            <rFont val="Tahoma"/>
            <family val="2"/>
            <charset val="186"/>
          </rPr>
          <t>P-2.4.1.7</t>
        </r>
        <r>
          <rPr>
            <b/>
            <sz val="9"/>
            <color indexed="81"/>
            <rFont val="Tahoma"/>
            <family val="2"/>
            <charset val="186"/>
          </rPr>
          <t xml:space="preserve">
</t>
        </r>
        <r>
          <rPr>
            <sz val="9"/>
            <color indexed="81"/>
            <rFont val="Tahoma"/>
            <family val="2"/>
            <charset val="186"/>
          </rPr>
          <t xml:space="preserve">
</t>
        </r>
      </text>
    </comment>
  </commentList>
</comments>
</file>

<file path=xl/sharedStrings.xml><?xml version="1.0" encoding="utf-8"?>
<sst xmlns="http://schemas.openxmlformats.org/spreadsheetml/2006/main" count="680" uniqueCount="299">
  <si>
    <t>SOCIALINĖS ATSKIRTIES MAŽINIMO PROGRAMOS (NR. 12)</t>
  </si>
  <si>
    <t xml:space="preserve"> TIKSLŲ, UŽDAVINIŲ, PRIEMONIŲ, PRIEMONIŲ IŠLAIDŲ IR PRODUKTO KRITERIJŲ SUVESTINĖ</t>
  </si>
  <si>
    <t>tūkst. Eur</t>
  </si>
  <si>
    <t>Uždavinio kodas</t>
  </si>
  <si>
    <t>Priemonės kodas</t>
  </si>
  <si>
    <t>Pavadinimas</t>
  </si>
  <si>
    <t>Finansavimo šaltinis</t>
  </si>
  <si>
    <t>Produkto kriterijaus</t>
  </si>
  <si>
    <t>03 Strateginis tikslas. Užtikrinti gyventojams aukštą švietimo, kultūros, socialinių, sporto ir sveikatos apsaugos paslaugų kokybę ir prieinamumą</t>
  </si>
  <si>
    <t>12 Socialinės atskirties mažinimo programa</t>
  </si>
  <si>
    <t>01</t>
  </si>
  <si>
    <t>Įgyvendinti socialinės paramos politiką siekiant sumažinti socialinę atskirtį Klaipėdos mieste</t>
  </si>
  <si>
    <t>Užtikrinti Lietuvos Respublikos įstatymais, Vyriausybės nutarimais ir kitais teisės aktais numatytų socialinių išmokų ir kompensacijų mokėjimą</t>
  </si>
  <si>
    <t>SB(VB)</t>
  </si>
  <si>
    <t xml:space="preserve">Piniginės socialinės paramos nepasiturinčioms šeimoms ir vieniems gyvenantiems asmenims bei paramos mirties atveju teikimas, išmokant pašalpas ir kompensacijas </t>
  </si>
  <si>
    <t>SB</t>
  </si>
  <si>
    <t>Vidutinis išmokamų kompensacijų skaičius per mėn.</t>
  </si>
  <si>
    <t>Iš viso:</t>
  </si>
  <si>
    <t>Socialinės globos paslaugų teikimas asmenims su sunkia negalia</t>
  </si>
  <si>
    <t>Pagalbos socialinės rizikos šeimoms teikimas</t>
  </si>
  <si>
    <t>Mokinių nemokamo maitinimo ir aprūpinimo mokinio reikmenimis organizavimas</t>
  </si>
  <si>
    <t>Nemokamą maitinimą gaunančių bei aprūpinamų mokinio reikmenimis mokinių skaičius</t>
  </si>
  <si>
    <t>Mokinių iš mažas pajamas gaunančių šeimų nemokamo maitinimo gamybos išlaidų padengimas</t>
  </si>
  <si>
    <t>Iš viso priemonei:</t>
  </si>
  <si>
    <t>02</t>
  </si>
  <si>
    <t>LRVB</t>
  </si>
  <si>
    <t>03</t>
  </si>
  <si>
    <t>Išmokų vaikams skaičiavimas ir mokėjimas</t>
  </si>
  <si>
    <t>04</t>
  </si>
  <si>
    <t>05</t>
  </si>
  <si>
    <t>Iš viso uždaviniui:</t>
  </si>
  <si>
    <t xml:space="preserve">Teikti visuomenės poreikius atitinkančias socialines paslaugas įvairioms gyventojų grupėms </t>
  </si>
  <si>
    <t>SB(SP)</t>
  </si>
  <si>
    <t>Kt</t>
  </si>
  <si>
    <t>BĮ Klaipėdos miesto šeimos ir vaiko gerovės centre, iš jų:</t>
  </si>
  <si>
    <t>BĮ Klaipėdos vaikų globos namuose „Rytas“</t>
  </si>
  <si>
    <t>Dienos socialinės globos, trumpalaikės socialinės globos ir socialinės priežiūros paslaugų teikimo organizavimas miesto gyventojams ne savivaldybės institucijose:</t>
  </si>
  <si>
    <t>Socialinių projektų dalinis finansavimas:</t>
  </si>
  <si>
    <t>Būsto pritaikymas neįgaliesiems</t>
  </si>
  <si>
    <t>06</t>
  </si>
  <si>
    <t>07</t>
  </si>
  <si>
    <t>ES</t>
  </si>
  <si>
    <t>Teikiamų socialinių paslaugų infrastruktūros tobulinimas siekiant atitikti keliamus reikalavimus:</t>
  </si>
  <si>
    <t>I</t>
  </si>
  <si>
    <t xml:space="preserve">Užtikrinti Klaipėdos miesto socialinio būsto fondo plėtrą ir valstybės politikos, padedančios apsirūpinti būstu, įgyvendinimą </t>
  </si>
  <si>
    <t>Socialinio būsto fondo plėtra:</t>
  </si>
  <si>
    <t>Savivaldybės gyvenamųjų patalpų  tinkamos fizinės būklės užtikrinimas ir nuomos administravimas:</t>
  </si>
  <si>
    <t xml:space="preserve">Savivaldybės gyvenamųjų patalpų techninės būklės vertinimas ir remontas </t>
  </si>
  <si>
    <t xml:space="preserve">Apmokėjimas savivaldybei tenkančia dalimi už daugiabučių namų bendrosios  nuosavybės objektų atnaujinimą ir renovaciją bei lėšų kaupimą </t>
  </si>
  <si>
    <t>Rezervo naudojimas nenumatytiems darbams apmokėti ir avarinėms situacijoms likviduoti</t>
  </si>
  <si>
    <t>Savivaldybės gyvenamųjų patalpų nuomos administravimas</t>
  </si>
  <si>
    <t xml:space="preserve">Surinkta  nuomos mokesčio  proc. nuo priskaičiuoto </t>
  </si>
  <si>
    <t>Savininkams grąžintų nuomotų patalpų vertės įskaičiavimas į nuompinigius</t>
  </si>
  <si>
    <t>Apmokėjimas už daugiabučių namų bendrųjų objektų administravimą ir nuolatinę techninę priežiūrą</t>
  </si>
  <si>
    <t>Užtikrintas privalomojo gyvenamųjų namų naudojimo ir priežiūros reikalavimų įgyvendinimas, proc.</t>
  </si>
  <si>
    <t xml:space="preserve">Politinių kalinių ir tremtinių bei jų šeimų narių sugrįžimo į Lietuvą programos įgyvendinimas: </t>
  </si>
  <si>
    <t>Iš viso tikslui:</t>
  </si>
  <si>
    <t>12</t>
  </si>
  <si>
    <t xml:space="preserve">Iš viso programai: </t>
  </si>
  <si>
    <t>Finansavimo šaltiniai</t>
  </si>
  <si>
    <t>SAVIVALDYBĖS  LĖŠOS, IŠ VISO:</t>
  </si>
  <si>
    <r>
      <t xml:space="preserve">Savivaldybės biudžeto lėšos </t>
    </r>
    <r>
      <rPr>
        <b/>
        <sz val="10"/>
        <rFont val="Times New Roman"/>
        <family val="1"/>
      </rPr>
      <t>SB</t>
    </r>
  </si>
  <si>
    <r>
      <t xml:space="preserve">Pajamų įmokos už paslaugas </t>
    </r>
    <r>
      <rPr>
        <b/>
        <sz val="10"/>
        <rFont val="Times New Roman"/>
        <family val="1"/>
      </rPr>
      <t>SB(SP)</t>
    </r>
  </si>
  <si>
    <r>
      <t xml:space="preserve">Valstybės biudžeto specialiosios tikslinės dotacijos lėšos </t>
    </r>
    <r>
      <rPr>
        <b/>
        <sz val="10"/>
        <rFont val="Times New Roman"/>
        <family val="1"/>
        <charset val="186"/>
      </rPr>
      <t>SB(VB)</t>
    </r>
  </si>
  <si>
    <t>KITI ŠALTINIAI, IŠ VISO:</t>
  </si>
  <si>
    <r>
      <t xml:space="preserve">Valstybės biudžeto lėšos </t>
    </r>
    <r>
      <rPr>
        <b/>
        <sz val="10"/>
        <rFont val="Times New Roman"/>
        <family val="1"/>
      </rPr>
      <t>LRVB</t>
    </r>
  </si>
  <si>
    <t>IŠ VISO:</t>
  </si>
  <si>
    <t>Vietų skaičius įstaigoje</t>
  </si>
  <si>
    <t>SB(SPL)</t>
  </si>
  <si>
    <t>08</t>
  </si>
  <si>
    <t>Dienos socialinės globos paslaugų teikimas asmenims su psichine negalia dienos socialinės globos centre</t>
  </si>
  <si>
    <t>Dienos socialinės globos paslaugų teikimas vaikams su negalia dienos socialinės globos centre</t>
  </si>
  <si>
    <t>Pagalbos į namus paslaugos teikimas senyvo amžiaus asmenims ir suaugusiems asmenims su negalia</t>
  </si>
  <si>
    <t>Vidutiniškai per mėn. išmokamų laidojimo pašalpų skaičius</t>
  </si>
  <si>
    <t>Būsto nuomos ar išperkamosios būsto nuomos mokesčių dalies kompensaciją gavusių asmenų skaičius</t>
  </si>
  <si>
    <t>Nemokamą maitinimą gaunančių mokinių skaičius</t>
  </si>
  <si>
    <t>Senyvo amžiaus asmenų bei asmenų su negalia, apgyvendintų globos institucijose per metus, skaičius</t>
  </si>
  <si>
    <t>Įsigyta keltuvų, skirtų neįgaliems asmenims su ryškiu judėjimo sutrikimu, skaičius</t>
  </si>
  <si>
    <t>Savivaldybės butų, kuriuose pašalintos avarijų grėsmės ar padariniai, skaičius</t>
  </si>
  <si>
    <t>Nemokamo maitinimo organizavimas labdaros valgykloje Klaipėdos mieste gyvenantiems asmenims, nepajėgiantiems maitintis savo namuose</t>
  </si>
  <si>
    <t>Socialinės srities renginių organizavimas</t>
  </si>
  <si>
    <t>Paslaugų gavėjų skaičius</t>
  </si>
  <si>
    <t>Projekto „Kompleksinės paslaugos šeimai Klaipėdos mieste“ įgyvendinimas</t>
  </si>
  <si>
    <t xml:space="preserve"> </t>
  </si>
  <si>
    <t xml:space="preserve"> - smurto artimoje aplinkoje prevencijos priemonių įgyvendinimas</t>
  </si>
  <si>
    <t xml:space="preserve">Šîldoma įstaigų, skaičius  </t>
  </si>
  <si>
    <r>
      <t xml:space="preserve">Europos Sąjungos paramos lėšos </t>
    </r>
    <r>
      <rPr>
        <b/>
        <sz val="10"/>
        <rFont val="Times New Roman"/>
        <family val="1"/>
        <charset val="186"/>
      </rPr>
      <t>ES</t>
    </r>
  </si>
  <si>
    <t>Prižiūrima eksploatuojamų keltuvų, vnt.</t>
  </si>
  <si>
    <t>Asmenų su sunkia negalia, kuriems teikiamos socialinės globos paslaugos, skaičius</t>
  </si>
  <si>
    <t>Paslaugas gavusių asmenų skaičius</t>
  </si>
  <si>
    <t>BĮ Neįgaliųjų centre „Klaipėdos lakštutė“</t>
  </si>
  <si>
    <t>BĮ Klaipėdos miesto nakvynės namuose</t>
  </si>
  <si>
    <t>BĮ Klaipėdos socialinių paslaugų centre „Danė“</t>
  </si>
  <si>
    <t xml:space="preserve">Butų pirkimas politiniams kaliniams ir tremtiniams bei jų šeimų nariams </t>
  </si>
  <si>
    <t>SB(L)</t>
  </si>
  <si>
    <r>
      <t xml:space="preserve">Apyvartos lėšų likutis </t>
    </r>
    <r>
      <rPr>
        <b/>
        <sz val="10"/>
        <rFont val="Times New Roman"/>
        <family val="1"/>
        <charset val="186"/>
      </rPr>
      <t>SB(L)</t>
    </r>
  </si>
  <si>
    <t>SB(ES)</t>
  </si>
  <si>
    <t>Materialinės paramos Klaipėdos miesto savivaldybės gyventojams, atsidūrusiems sunkioje materialinėje padėtyje, teikimas</t>
  </si>
  <si>
    <t>Vidutinis materialinės paramos išmokų Klaipėdos miesto gyventojams, atsidūrusiems sunkioje materialinėje padėtyje, skaičius per mėn.</t>
  </si>
  <si>
    <r>
      <t>Priemonių, mažinančių administracinę naštą juridiniams ir fiziniams asmenims, taikymas</t>
    </r>
    <r>
      <rPr>
        <sz val="10"/>
        <rFont val="Times New Roman"/>
        <family val="1"/>
        <charset val="186"/>
      </rPr>
      <t>, projekto „Paslaugų organizavimo ir asmenų aptarnavimo kokybės gerinimas teikiant socialinę paramą Klaipėdos miesto savivaldybėje“ įgyvendinimas</t>
    </r>
  </si>
  <si>
    <t>SB(ESL)</t>
  </si>
  <si>
    <t>Atlikta rangos darbų, proc.</t>
  </si>
  <si>
    <t>Vidutinis paramos gavėjo ir (ar) bendrai su juo gyvenančių asmenų skaičius per mėnesį</t>
  </si>
  <si>
    <t>Suteikta paramos rūbais, avalyne, kt., asmenų skaičius</t>
  </si>
  <si>
    <t xml:space="preserve">Dienos socialinės globos paslaugos įstaigoje gavėjų skaičius </t>
  </si>
  <si>
    <t xml:space="preserve">Vietų skaičius trumpalaikės soc. globos paslaugai gauti </t>
  </si>
  <si>
    <t>Planinis vaikų skaičius</t>
  </si>
  <si>
    <t>Dienos socialinę globą per mėn. gaunančių vaikų su negalia skaičius dienos socialinės globos centre</t>
  </si>
  <si>
    <t xml:space="preserve">Pagalbos į namus paslaugos gavėjų skaičius per mėnesį </t>
  </si>
  <si>
    <t>Vidutiniškai per dieną nemokamą maitinimą gaunančių asmenų skaičius</t>
  </si>
  <si>
    <t>Laikiniesiems darbams įdarbintų bedarbių skaičius per metus</t>
  </si>
  <si>
    <t>Darbo rinkos politikos priemonių, skirtų socialinę atskirtį patiriantiems asmenims, vykdymas</t>
  </si>
  <si>
    <t>Sutrumpėjęs nuomininkų pasirinktos valstybės garantijos įvykdymo terminas, mėnesiai</t>
  </si>
  <si>
    <t>Nupirkta butų, vnt.</t>
  </si>
  <si>
    <r>
      <t xml:space="preserve">Europos Sąjungos paramos lėšos, kurios įtrauktos į savivaldybės biudžetą </t>
    </r>
    <r>
      <rPr>
        <b/>
        <sz val="10"/>
        <rFont val="Times New Roman"/>
        <family val="1"/>
        <charset val="186"/>
      </rPr>
      <t>SB(ES)</t>
    </r>
  </si>
  <si>
    <t>SB'</t>
  </si>
  <si>
    <t xml:space="preserve">Budinčio globotojo veiklos organizavimas </t>
  </si>
  <si>
    <t>Suremontuotų butų skaičius</t>
  </si>
  <si>
    <t>Suorganizuota renginių, skaičius</t>
  </si>
  <si>
    <t>SB(F)</t>
  </si>
  <si>
    <r>
      <t>Savivaldybės biudžeto lėšos, gautos už parduotus savivaldybės būstus</t>
    </r>
    <r>
      <rPr>
        <b/>
        <sz val="10"/>
        <rFont val="Times New Roman"/>
        <family val="1"/>
        <charset val="186"/>
      </rPr>
      <t xml:space="preserve"> SB(F)</t>
    </r>
  </si>
  <si>
    <t>Įveiklintas globos centras</t>
  </si>
  <si>
    <t>Sukurta papildomų darbo vietų</t>
  </si>
  <si>
    <t>SB(FL)</t>
  </si>
  <si>
    <t xml:space="preserve">Vidutinis prižiūrimų vaikų skaičius per mėnesį </t>
  </si>
  <si>
    <t>Išmokų gavėjų skaičius</t>
  </si>
  <si>
    <t>Suteikta transporto paslaugų, asmenų skaičius</t>
  </si>
  <si>
    <t xml:space="preserve"> - kovos su prekyba žmonėmis prevencinių priemonių  įgyvendinimas;</t>
  </si>
  <si>
    <t>Suteikta į namus paslaugų / socialinės globos asmens namuose paslaugų, asmenų skaičius</t>
  </si>
  <si>
    <t>Išduota techninės pagalbos priemonių, vnt./asmenų skaičius</t>
  </si>
  <si>
    <t>Savivaldybės biudžetas, iš jo:</t>
  </si>
  <si>
    <t>SB(VBL)</t>
  </si>
  <si>
    <t>Asmenų su sunkia negalia, kuriems teikiamos socialinės globos paslaugos, skaičius  (perkamos paslaugos)</t>
  </si>
  <si>
    <t>Asmenų su sunkia negalia, kuriems teikiamos socialinės globos paslaugos, skaičius  (Socialinės paramos centras)</t>
  </si>
  <si>
    <t>Asmenų su sunkia negalia, kuriems teikiamos socialinės globos paslaugos, skaičius  (Globos namai)</t>
  </si>
  <si>
    <t>Asmenų su sunkia negalia, kuriems teikiamos socialinės globos paslaugos, skaičius  (Sutrikusio vystymosi kūdikių namai)</t>
  </si>
  <si>
    <t>P1</t>
  </si>
  <si>
    <t xml:space="preserve">Klaipėdos vaikų globos namų „Smiltelė“ patalpų ir infrastruktūros pritaikymas vaikų dienos centro veiklai </t>
  </si>
  <si>
    <t>Vidutiniškai per mėn. paslaugas gaunančių socialinę riziką patiriančių vaikų skaičius</t>
  </si>
  <si>
    <t xml:space="preserve">  </t>
  </si>
  <si>
    <t>Plėtoti socialinių paslaugų infrastruktūrą, įrengiant  naujus ir modernizuojant esamus socialines paslaugas teikiančių įstaigų pastatus, užtikrinti įstaigų ūkinį aptarnavimą</t>
  </si>
  <si>
    <t>Tvarkoma paviršinių (lietaus) nuotekų, įstaigų skaičius</t>
  </si>
  <si>
    <t>Tvarkomas centralizuotas vandentiekis ir kanalizacija, įstaigų skaičius</t>
  </si>
  <si>
    <r>
      <t xml:space="preserve">Pajamų įmokų likutis </t>
    </r>
    <r>
      <rPr>
        <b/>
        <sz val="10"/>
        <rFont val="Times New Roman"/>
        <family val="1"/>
        <charset val="186"/>
      </rPr>
      <t>SB(SPL)</t>
    </r>
  </si>
  <si>
    <t>1000/ 800</t>
  </si>
  <si>
    <t xml:space="preserve">Vaikų dienos centruose socialinių įgūdžių ir palaikymo paslaugas gaunančių vaikų skaičius </t>
  </si>
  <si>
    <t xml:space="preserve">Dienos socialinę globą per mėn. gaunančių asmenų  su psichine negalia dienos socialinės globos centre skaičius </t>
  </si>
  <si>
    <t>Dienos globos asmens namuose teikimas asmenims su negalia</t>
  </si>
  <si>
    <t>Paslaugos gavėjų skaičius per mėnesį</t>
  </si>
  <si>
    <t>Atlikta aplinkos sutvarkymo darbų, proc.</t>
  </si>
  <si>
    <r>
      <t xml:space="preserve">Savivaldybei piniginei socialinei paramai finansuoti skirtos lėšos </t>
    </r>
    <r>
      <rPr>
        <b/>
        <sz val="10"/>
        <rFont val="Times New Roman"/>
        <family val="1"/>
        <charset val="186"/>
      </rPr>
      <t>SB(S)</t>
    </r>
  </si>
  <si>
    <t>SB(S)</t>
  </si>
  <si>
    <t>Akredituotos vaikų dienos socialinės priežiūros organizavimas</t>
  </si>
  <si>
    <t>Įstaigų skaičius</t>
  </si>
  <si>
    <t>Integravimo į darbo rinką projektų veiklose dalyvaujančių asmenų skaičius per metus</t>
  </si>
  <si>
    <t>SB(VB)'</t>
  </si>
  <si>
    <t>SB(S)'</t>
  </si>
  <si>
    <t>SB(SP)'</t>
  </si>
  <si>
    <t>LRVB'</t>
  </si>
  <si>
    <t>ES'</t>
  </si>
  <si>
    <t>SB(ESA)'</t>
  </si>
  <si>
    <t>SB(ES)'</t>
  </si>
  <si>
    <t>BĮ Klaipėdos miesto globos namuose</t>
  </si>
  <si>
    <t>SB(L)'</t>
  </si>
  <si>
    <t>SB(F)'</t>
  </si>
  <si>
    <t>SB(FL)'</t>
  </si>
  <si>
    <t>Asmenų su sunkia negalia, kuriems teikiamos socialinės globos paslaugos, skaičius  („Klaipėdos lakštutė“)</t>
  </si>
  <si>
    <t>Asmenų su sunkia negalia, kuriems teikiamos socialinės globos paslaugos, skaičius  („Danė“)</t>
  </si>
  <si>
    <t>Socialinių įgūdžių ugdymo, palaikymo ir (ar) atkūrimo paslaugų teikimas vaikų dienos centre</t>
  </si>
  <si>
    <t xml:space="preserve"> - projekto „Vaikų gerovės ir saugumo didinimo, paslaugų šeimai, globėjams (rūpintojams) kokybės didinimo bei prieinamumo plėtra“ įgyvendinimas;</t>
  </si>
  <si>
    <t>Paramos teikimas labiausiai skurstantiems asmenims, įgyvendinant projektą „Parama maisto produktais ir higienos prekėmis II“ Nr. EPSF-2020-V-07-01</t>
  </si>
  <si>
    <t>NVO projektų, gaunančių dalinį finansavimą iš savivaldybės biudžeto, skaičius</t>
  </si>
  <si>
    <t>planas</t>
  </si>
  <si>
    <t>Socialinės globos paslaugų teikimas ne savivaldybės institucijose:</t>
  </si>
  <si>
    <t xml:space="preserve">Socialinės globos paslaugų teikimas vaikams </t>
  </si>
  <si>
    <t xml:space="preserve">Socialinės globos paslaugų teikimas senyvo amžiaus asmenims ir asmenims su negalia </t>
  </si>
  <si>
    <t>Vaikų, apgyvendintų globos institucijose per metus, skaičius</t>
  </si>
  <si>
    <t>Veiklos plano tikslo kodas</t>
  </si>
  <si>
    <t>Priemonės požymis*</t>
  </si>
  <si>
    <t>2024-ųjų metų lėšų projektas</t>
  </si>
  <si>
    <t>2023-ieji metai</t>
  </si>
  <si>
    <t>2024-ieji metai</t>
  </si>
  <si>
    <t>Asmeninės pagalbos teikimo organizavimas</t>
  </si>
  <si>
    <t>Asmenų, kuriems suteikta asmeninė pagalba, skaičius</t>
  </si>
  <si>
    <t>T</t>
  </si>
  <si>
    <t>P</t>
  </si>
  <si>
    <t>Parengtas techninis projektas, vnt.</t>
  </si>
  <si>
    <t>300/65</t>
  </si>
  <si>
    <t>Įsigytos licencijos, vnt.</t>
  </si>
  <si>
    <t>Vidutinis pagalbos į namus paslaugos gavėjų skaičius per mėn.</t>
  </si>
  <si>
    <t>Vidutinis suteiktų socialinių įgūdžių ugdymo ir palaikymo paslaugų socialinę riziką patiriančiose šeimose skaičius per mėn.</t>
  </si>
  <si>
    <t>2/7</t>
  </si>
  <si>
    <t>N</t>
  </si>
  <si>
    <t>Socialinių būstų pirkimas</t>
  </si>
  <si>
    <t>P1  T</t>
  </si>
  <si>
    <t>Vidutinis psichosocialinės pagalbos paslaugų gavėjų skaičius per mėn.</t>
  </si>
  <si>
    <t>Atlikti sporto salės patalpų remonto darbai, proc.</t>
  </si>
  <si>
    <t>Vidutinis dienos socialinės globos paslaugos asmens namuose gavėjų skaičius per mėn.</t>
  </si>
  <si>
    <t>Įstaigų, kurioms elektros energija įsigyjama centralizuotai, skaičius</t>
  </si>
  <si>
    <t xml:space="preserve">Vietų skaičius intensyvios krizių įveikimo pagalbos paslaugai gauti </t>
  </si>
  <si>
    <t>P   T</t>
  </si>
  <si>
    <t>Socialinių reklamų skaičius</t>
  </si>
  <si>
    <t>Padalinių, kuriuose taikoma fizinės apsaugos paslauga, skaičius</t>
  </si>
  <si>
    <r>
      <t>Savivaldybės biudžeto lėšų, gautų už parduotus savivaldybės būstus,</t>
    </r>
    <r>
      <rPr>
        <b/>
        <sz val="10"/>
        <rFont val="Times New Roman"/>
        <family val="1"/>
        <charset val="186"/>
      </rPr>
      <t xml:space="preserve"> </t>
    </r>
    <r>
      <rPr>
        <sz val="10"/>
        <rFont val="Times New Roman"/>
        <family val="1"/>
        <charset val="186"/>
      </rPr>
      <t xml:space="preserve">likutis </t>
    </r>
    <r>
      <rPr>
        <b/>
        <sz val="10"/>
        <rFont val="Times New Roman"/>
        <family val="1"/>
        <charset val="186"/>
      </rPr>
      <t>SB(FL)</t>
    </r>
  </si>
  <si>
    <t>Įdiegta bendra klientų konsultavimo telefonu ir internetu sistema, žinių bazė, vnt.</t>
  </si>
  <si>
    <t>Darbuotojai, dalyvavę stiprinant kompetencijas, skaičius</t>
  </si>
  <si>
    <t>Daugiabučių namų, kurių atnaujinimo darbai vykdomi, skaičius</t>
  </si>
  <si>
    <t>BĮ Klaipėdos miesto socialinės paramos centre</t>
  </si>
  <si>
    <t>Pritaikyta butų neįgaliesiems, skaičius</t>
  </si>
  <si>
    <t>Išmokų neįgaliesiems, auginantiems vaikus, mokėjimas</t>
  </si>
  <si>
    <t>Kompensacijų už būsto suteikimą užsieniečiams, pasitraukusiems iš Ukrainos dėl Rusijos Federacijos karinių veiksmų Ukrainoje, mokėjimas</t>
  </si>
  <si>
    <t>09</t>
  </si>
  <si>
    <t>Asmenų, kuriems skirtos kompensacijos, skaičius</t>
  </si>
  <si>
    <t>2025-ieji metai</t>
  </si>
  <si>
    <t>Lėšų poreikis biudžetiniams 2023-iesiems metams</t>
  </si>
  <si>
    <t>2025-ųjų metų lėšų projektas</t>
  </si>
  <si>
    <t>Vidutinis išmokamų socialinių pašalpų skaičius per mėn.</t>
  </si>
  <si>
    <t>Vidutinis išmokamų kompensacijų kreditams ir kredito palūkanoms skaičius per mėn.</t>
  </si>
  <si>
    <r>
      <rPr>
        <sz val="10"/>
        <color theme="1"/>
        <rFont val="Times New Roman"/>
        <family val="1"/>
        <charset val="186"/>
      </rPr>
      <t>Vidutinis išmokamų kompensacijų nepriklausomybės gynėjams skaičius per mėn.</t>
    </r>
    <r>
      <rPr>
        <sz val="10"/>
        <color rgb="FFFF0000"/>
        <rFont val="Times New Roman"/>
        <family val="1"/>
        <charset val="186"/>
      </rPr>
      <t xml:space="preserve"> </t>
    </r>
  </si>
  <si>
    <t>1000/800</t>
  </si>
  <si>
    <t>Vaikų, gaunančių trumpalaikės ir ilgalaikės globos paslaugas, skaičius</t>
  </si>
  <si>
    <t>Vaikų, išvykstančių iš vaikų socialinės globos įstaigos, palydėjimas į savarankišką gyvenimą, skaičius</t>
  </si>
  <si>
    <t>Įsigytas laiptų kopiklis, vnt.</t>
  </si>
  <si>
    <t>2/4</t>
  </si>
  <si>
    <t>Socialinės reabilitacijos neįgaliesiems bendruomenėje organizavimas</t>
  </si>
  <si>
    <t>Potencialių socialinių paslaugų gavėjų paieška</t>
  </si>
  <si>
    <t>Paslaugos gavėjų skaičius</t>
  </si>
  <si>
    <t>10</t>
  </si>
  <si>
    <t>Įsigytas minkštas kampas, vnt.</t>
  </si>
  <si>
    <t>Atliktas stogo langų medinės dalies remontas, proc.</t>
  </si>
  <si>
    <t>Vidutinis paslaugos gavėjų skaičius per mėnesį</t>
  </si>
  <si>
    <t>Smurto artimoje aplinkoje prevencijos priemonių įgyvendinimas</t>
  </si>
  <si>
    <t>Socialinių paslaugų ir kitos socialinės paramos teikimas:</t>
  </si>
  <si>
    <t>Vienkartinių išmokų įsikurti gyvenamojoje vietoje savivaldybės teritorijoje ir (ar) mėnesinių kompensacijų vaiko ugdymo pagal ikimokyklinio ir priešmokyklinio ugdymo programą mokėjimas</t>
  </si>
  <si>
    <t>Asmenų, kuriems skirtos vienkartinės išmokos įsikurti gyvenamojoje vietoje savivaldybėje, skaičius</t>
  </si>
  <si>
    <t>Asmenų, gavusių mėnesinę kompensaciją už vaikų ikimokyklinio ar priešmokyklinio ugdymo programą, skaičius</t>
  </si>
  <si>
    <t>Įsigyta kompiuterių, vnt.</t>
  </si>
  <si>
    <t>Įsigyta programinės įrangos, vnt.</t>
  </si>
  <si>
    <t>Įsigyta skalbimo mašinų, vnt.</t>
  </si>
  <si>
    <t>Kompleksinių paslaugų šeimai teikimas</t>
  </si>
  <si>
    <t>Prevencinių socialinių paslaugų organizavimas ir teikimas:</t>
  </si>
  <si>
    <t>Nevyriausybinių organizacijų socialinių projektų dalinis finansavimas</t>
  </si>
  <si>
    <t>Socialinių paslaugų teikimas socialinių paslaugų įstaigose:</t>
  </si>
  <si>
    <t>SB(P)</t>
  </si>
  <si>
    <t>Grupinio gyvenimo namų steigimas Klaipėdos mieste</t>
  </si>
  <si>
    <t xml:space="preserve"> P      P1</t>
  </si>
  <si>
    <t>Įsigytas trivietis butas, vnt.</t>
  </si>
  <si>
    <t>Įsigytas keturvietis butas, vnt.</t>
  </si>
  <si>
    <t>Įsigyta vienviečių butų, vnt.</t>
  </si>
  <si>
    <t>Įsigyta dviviečių butų, vnt.</t>
  </si>
  <si>
    <t>Globos namų paslaugų plėtra, teikiant laikino atokvėpio paslaugą (Debreceno g. 48)</t>
  </si>
  <si>
    <t>Pakoreguotas techninis projektas, vnt.</t>
  </si>
  <si>
    <r>
      <t xml:space="preserve">Savivaldybės paskolų lėšos </t>
    </r>
    <r>
      <rPr>
        <b/>
        <sz val="10"/>
        <rFont val="Times New Roman"/>
        <family val="1"/>
        <charset val="186"/>
      </rPr>
      <t>SB(P)</t>
    </r>
  </si>
  <si>
    <t>Projekto „Bendruomeninių vaikų globos namų steigimas Klaipėdos mieste“ įgyvendinimas (Kalvos g. 4)</t>
  </si>
  <si>
    <t>300</t>
  </si>
  <si>
    <t>Išnuomotas automobilis, vnt.</t>
  </si>
  <si>
    <t>Psichosocialinės pagalbos teikimas asmenims (šeimoms), patiriančioms krizes</t>
  </si>
  <si>
    <t xml:space="preserve">Vidutinis asmenų (šeimų), patiriančių krizes, skaičius per mėn. </t>
  </si>
  <si>
    <t xml:space="preserve">Socialinio būsto plėtra Klaipėdos miesto savivaldybėje </t>
  </si>
  <si>
    <r>
      <t xml:space="preserve">Senyvo amžiaus asmenų globos paslaugų plėtra rekonstruojant pastatą, esantį Melnragės gyvenamajame rajone, </t>
    </r>
    <r>
      <rPr>
        <sz val="10"/>
        <rFont val="Times New Roman"/>
        <family val="1"/>
        <charset val="186"/>
      </rPr>
      <t>Aušros g. 41</t>
    </r>
  </si>
  <si>
    <t>I    N</t>
  </si>
  <si>
    <t xml:space="preserve">Tikslinių kompensacijų skaičiavimas ir mokėjimas, siekiant neįgaliesiems kompensuoti specialiųjų poreikių tenkinimo išlaidas </t>
  </si>
  <si>
    <t>Socialinių darbuotojų pareigybių skaičius</t>
  </si>
  <si>
    <t>Individualios priežiūros darbuotojų pareigybių skaičius</t>
  </si>
  <si>
    <t>Bendruomeninių šeimos namų darbuotojų pareigybių skaičius</t>
  </si>
  <si>
    <t>Komunalinių paslaugų įsigijimas</t>
  </si>
  <si>
    <t>SB(P)'</t>
  </si>
  <si>
    <t>2023–2025 M. KLAIPĖDOS MIESTO SAVIVALDYBĖS</t>
  </si>
  <si>
    <t>Iš dalies finansuotų projektų skaičius</t>
  </si>
  <si>
    <t>Finansavimo šaltinių suvestinė</t>
  </si>
  <si>
    <t xml:space="preserve">Klaipėdos miesto savivaldybės socialinės atskirties mažinimo programos (Nr. 12) aprašymo </t>
  </si>
  <si>
    <t>priedas</t>
  </si>
  <si>
    <t>Organizuota tėvystės įgūdžių / globėjų (rūpintojų) mokymų skaičius</t>
  </si>
  <si>
    <r>
      <t xml:space="preserve"> </t>
    </r>
    <r>
      <rPr>
        <i/>
        <sz val="10"/>
        <rFont val="Times New Roman"/>
        <family val="1"/>
        <charset val="186"/>
      </rPr>
      <t>- projekto „Paslaugų, skatinančių ir efektyviai palaikančių globą šeimos aplinkoje, vystymas“ įgyvendinimas;</t>
    </r>
  </si>
  <si>
    <t>Asmenų, po laikino apgyvendinimo paslaugų nutraukimo pradėjusių gyventi savarankiškai, skaičius vidutiniškai per mėn.</t>
  </si>
  <si>
    <t>Suaugusių asmenų su negalia ir sulaukusių pilnametystės asmenų (iki 24 m.), kuriems buvo teikta socialinė globa (rūpyba), apgyvendinimas apsaugotame būste ar savarankiško gyvenimo namuose, skaičius</t>
  </si>
  <si>
    <t>Intensyvios krizių įveikimo pagalbos, psichosocialinės pagalbos teikimas smurtą patyrusiems asmenims ir smurtautojams</t>
  </si>
  <si>
    <t>Ne savivaldybės įsteigtų įstaigų, teikiančių trumpalaikę, ilgalaikę ir (ar) dienos socialinės globos paslaugas senyvo amžiaus asmenims ir neįgaliems asmenims bei dienos socialinę globą neįgaliems asmenims institucijoje, projektų, skirtų socialinių paslaugų infrastruktūros gerinimui, dalinis finansavimas</t>
  </si>
  <si>
    <t>Savarankiško gyvenimo namų ir apsaugoto būsto įkūrimas Klaipėdos mieste</t>
  </si>
  <si>
    <t>Lėšų poreikis biudžetiniams          2023-iesiems metams</t>
  </si>
  <si>
    <t>_____________________________</t>
  </si>
  <si>
    <t>* N – nauja priemonė, T – tęstinė priemonė, I – investicijų projektas.</t>
  </si>
  <si>
    <t>SB(VBL)'</t>
  </si>
  <si>
    <t>SB(ESL)'</t>
  </si>
  <si>
    <t>Asmenų, pasinaudojusių priemone „Atvejo vadyba“, skaičius per metus</t>
  </si>
  <si>
    <t>11</t>
  </si>
  <si>
    <t>SB(SPL)'</t>
  </si>
  <si>
    <t xml:space="preserve">Užsieniečių integracijos strategijos parengimas </t>
  </si>
  <si>
    <t>Socialinių dirbtuvių steigimo galimybių analizės atlikimas</t>
  </si>
  <si>
    <t>Atlikta analizė, vnt.</t>
  </si>
  <si>
    <t>Socialinių įstaigų paprastasis remontas</t>
  </si>
  <si>
    <t>Kt'</t>
  </si>
  <si>
    <t>Įstaigų, kuriose atlikti remonto darbai, skaičius</t>
  </si>
  <si>
    <r>
      <t xml:space="preserve">Kiti finansavimo šaltiniai </t>
    </r>
    <r>
      <rPr>
        <b/>
        <sz val="10"/>
        <rFont val="Times New Roman"/>
        <family val="1"/>
        <charset val="186"/>
      </rPr>
      <t>Kt</t>
    </r>
  </si>
  <si>
    <r>
      <t>Valstybės biudžeto specialiosios tikslinės dotacijos likučių lėšos</t>
    </r>
    <r>
      <rPr>
        <b/>
        <sz val="10"/>
        <rFont val="Times New Roman"/>
        <family val="1"/>
        <charset val="186"/>
      </rPr>
      <t xml:space="preserve"> SB(VBL)</t>
    </r>
  </si>
  <si>
    <r>
      <t xml:space="preserve">Europos Sąjungos finansinės paramos lėšų likučio metų pradžioje lėšos </t>
    </r>
    <r>
      <rPr>
        <b/>
        <sz val="10"/>
        <rFont val="Times New Roman"/>
        <family val="1"/>
        <charset val="186"/>
      </rPr>
      <t>SB(ESL)</t>
    </r>
  </si>
  <si>
    <t xml:space="preserve"> - projekto „Integralios pagalbos teikimas ir plėtra Lietuvos savivaldybėse“ įgyvendinimas </t>
  </si>
  <si>
    <t>Pareigybių, iš dalies finansuojamų projekto lėšomis, skaičius</t>
  </si>
  <si>
    <t>Parengta strategija ir patvirtinta Savivaldybės tarybos,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</si>
</sst>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409]General"/>
  </numFmts>
  <fonts count="31" x14ac:knownFonts="1">
    <font>
      <sz val="11"/>
      <color theme="1"/>
      <name val="Calibri"/>
      <family val="2"/>
      <charset val="186"/>
      <scheme val="minor"/>
    </font>
    <font>
      <sz val="10"/>
      <name val="Times New Roman"/>
      <family val="1"/>
      <charset val="186"/>
    </font>
    <font>
      <sz val="10"/>
      <name val="Arial"/>
      <family val="2"/>
      <charset val="186"/>
    </font>
    <font>
      <b/>
      <sz val="10"/>
      <name val="Times New Roman"/>
      <family val="1"/>
    </font>
    <font>
      <sz val="10"/>
      <name val="Times New Roman"/>
      <family val="1"/>
    </font>
    <font>
      <b/>
      <u/>
      <sz val="10"/>
      <name val="Times New Roman"/>
      <family val="1"/>
    </font>
    <font>
      <b/>
      <sz val="10"/>
      <name val="Times New Roman"/>
      <family val="1"/>
      <charset val="186"/>
    </font>
    <font>
      <b/>
      <sz val="9"/>
      <color indexed="81"/>
      <name val="Tahoma"/>
      <family val="2"/>
      <charset val="186"/>
    </font>
    <font>
      <sz val="9"/>
      <color indexed="81"/>
      <name val="Tahoma"/>
      <family val="2"/>
      <charset val="186"/>
    </font>
    <font>
      <sz val="12"/>
      <name val="Times New Roman"/>
      <family val="1"/>
      <charset val="186"/>
    </font>
    <font>
      <sz val="12"/>
      <name val="Arial"/>
      <family val="2"/>
      <charset val="186"/>
    </font>
    <font>
      <b/>
      <sz val="12"/>
      <name val="Times New Roman"/>
      <family val="1"/>
    </font>
    <font>
      <sz val="12"/>
      <name val="Times New Roman"/>
      <family val="1"/>
    </font>
    <font>
      <sz val="11"/>
      <name val="Calibri"/>
      <family val="2"/>
      <charset val="186"/>
      <scheme val="minor"/>
    </font>
    <font>
      <sz val="8"/>
      <name val="Times New Roman"/>
      <family val="1"/>
    </font>
    <font>
      <i/>
      <sz val="10"/>
      <name val="Times New Roman"/>
      <family val="1"/>
      <charset val="186"/>
    </font>
    <font>
      <sz val="11"/>
      <color rgb="FF000000"/>
      <name val="Calibri"/>
      <family val="2"/>
      <charset val="186"/>
    </font>
    <font>
      <sz val="10"/>
      <name val="Calibri"/>
      <family val="2"/>
      <charset val="186"/>
      <scheme val="minor"/>
    </font>
    <font>
      <b/>
      <i/>
      <sz val="10"/>
      <name val="Times New Roman"/>
      <family val="1"/>
      <charset val="186"/>
    </font>
    <font>
      <b/>
      <sz val="11"/>
      <name val="Times New Roman"/>
      <family val="1"/>
      <charset val="186"/>
    </font>
    <font>
      <sz val="10"/>
      <color rgb="FFFF0000"/>
      <name val="Times New Roman"/>
      <family val="1"/>
    </font>
    <font>
      <sz val="10"/>
      <color rgb="FFFF0000"/>
      <name val="Times New Roman"/>
      <family val="1"/>
      <charset val="186"/>
    </font>
    <font>
      <b/>
      <sz val="9"/>
      <name val="Times New Roman"/>
      <family val="1"/>
      <charset val="186"/>
    </font>
    <font>
      <b/>
      <sz val="8"/>
      <name val="Times New Roman"/>
      <family val="1"/>
      <charset val="186"/>
    </font>
    <font>
      <sz val="10"/>
      <color theme="0"/>
      <name val="Times New Roman"/>
      <family val="1"/>
    </font>
    <font>
      <sz val="10"/>
      <color theme="0"/>
      <name val="Times New Roman"/>
      <family val="1"/>
      <charset val="186"/>
    </font>
    <font>
      <b/>
      <sz val="10"/>
      <color theme="0"/>
      <name val="Times New Roman"/>
      <family val="1"/>
      <charset val="186"/>
    </font>
    <font>
      <sz val="10"/>
      <color theme="1"/>
      <name val="Times New Roman"/>
      <family val="1"/>
      <charset val="186"/>
    </font>
    <font>
      <sz val="9"/>
      <color indexed="81"/>
      <name val="Tahoma"/>
      <charset val="1"/>
    </font>
    <font>
      <b/>
      <sz val="10"/>
      <color theme="0"/>
      <name val="Times New Roman"/>
      <family val="1"/>
    </font>
    <font>
      <i/>
      <sz val="10"/>
      <color theme="0"/>
      <name val="Times New Roman"/>
      <family val="1"/>
      <charset val="186"/>
    </font>
  </fonts>
  <fills count="11">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FFCCFF"/>
        <bgColor indexed="64"/>
      </patternFill>
    </fill>
    <fill>
      <patternFill patternType="solid">
        <fgColor theme="8" tint="0.79998168889431442"/>
        <bgColor indexed="64"/>
      </patternFill>
    </fill>
    <fill>
      <patternFill patternType="solid">
        <fgColor rgb="FFFFFF99"/>
        <bgColor indexed="64"/>
      </patternFill>
    </fill>
    <fill>
      <patternFill patternType="solid">
        <fgColor rgb="FFCCFFCC"/>
        <bgColor indexed="64"/>
      </patternFill>
    </fill>
    <fill>
      <patternFill patternType="solid">
        <fgColor theme="4" tint="0.79998168889431442"/>
        <bgColor indexed="64"/>
      </patternFill>
    </fill>
  </fills>
  <borders count="82">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s>
  <cellStyleXfs count="2">
    <xf numFmtId="0" fontId="0" fillId="0" borderId="0"/>
    <xf numFmtId="166" fontId="16" fillId="0" borderId="0" applyBorder="0" applyProtection="0"/>
  </cellStyleXfs>
  <cellXfs count="1122">
    <xf numFmtId="0" fontId="0" fillId="0" borderId="0" xfId="0"/>
    <xf numFmtId="3" fontId="4" fillId="0" borderId="0" xfId="0" applyNumberFormat="1" applyFont="1" applyAlignment="1">
      <alignment vertical="top"/>
    </xf>
    <xf numFmtId="3" fontId="4" fillId="0" borderId="0" xfId="0" applyNumberFormat="1" applyFont="1" applyBorder="1" applyAlignment="1">
      <alignment vertical="top"/>
    </xf>
    <xf numFmtId="3" fontId="3" fillId="2" borderId="33" xfId="0" applyNumberFormat="1" applyFont="1" applyFill="1" applyBorder="1" applyAlignment="1">
      <alignment horizontal="center" vertical="top"/>
    </xf>
    <xf numFmtId="3" fontId="3" fillId="2" borderId="5" xfId="0" applyNumberFormat="1" applyFont="1" applyFill="1" applyBorder="1" applyAlignment="1">
      <alignment horizontal="center" vertical="top"/>
    </xf>
    <xf numFmtId="3" fontId="3" fillId="2" borderId="14" xfId="0" applyNumberFormat="1" applyFont="1" applyFill="1" applyBorder="1" applyAlignment="1">
      <alignment horizontal="center" vertical="top"/>
    </xf>
    <xf numFmtId="164" fontId="3" fillId="5" borderId="41" xfId="0" applyNumberFormat="1" applyFont="1" applyFill="1" applyBorder="1" applyAlignment="1">
      <alignment horizontal="center" vertical="top"/>
    </xf>
    <xf numFmtId="3" fontId="4" fillId="3" borderId="41" xfId="0" applyNumberFormat="1" applyFont="1" applyFill="1" applyBorder="1" applyAlignment="1">
      <alignment horizontal="center" vertical="top" wrapText="1"/>
    </xf>
    <xf numFmtId="164" fontId="3" fillId="5" borderId="54" xfId="0" applyNumberFormat="1" applyFont="1" applyFill="1" applyBorder="1" applyAlignment="1">
      <alignment horizontal="center" vertical="top"/>
    </xf>
    <xf numFmtId="3" fontId="3" fillId="2" borderId="23" xfId="0" applyNumberFormat="1" applyFont="1" applyFill="1" applyBorder="1" applyAlignment="1">
      <alignment horizontal="center" vertical="top"/>
    </xf>
    <xf numFmtId="3" fontId="4" fillId="0" borderId="0" xfId="0" applyNumberFormat="1" applyFont="1" applyFill="1" applyBorder="1" applyAlignment="1">
      <alignment vertical="top"/>
    </xf>
    <xf numFmtId="3" fontId="1" fillId="0" borderId="0" xfId="0" applyNumberFormat="1" applyFont="1" applyAlignment="1">
      <alignment vertical="top"/>
    </xf>
    <xf numFmtId="3" fontId="1" fillId="0" borderId="0" xfId="0" applyNumberFormat="1" applyFont="1" applyBorder="1" applyAlignment="1">
      <alignment vertical="top"/>
    </xf>
    <xf numFmtId="3" fontId="3" fillId="2" borderId="4" xfId="0" applyNumberFormat="1" applyFont="1" applyFill="1" applyBorder="1" applyAlignment="1">
      <alignment horizontal="center" vertical="top" wrapText="1"/>
    </xf>
    <xf numFmtId="3" fontId="3" fillId="2" borderId="13" xfId="0" applyNumberFormat="1" applyFont="1" applyFill="1" applyBorder="1" applyAlignment="1">
      <alignment horizontal="center" vertical="top" wrapText="1"/>
    </xf>
    <xf numFmtId="3" fontId="3" fillId="2" borderId="62" xfId="0" applyNumberFormat="1" applyFont="1" applyFill="1" applyBorder="1" applyAlignment="1">
      <alignment horizontal="center" vertical="top"/>
    </xf>
    <xf numFmtId="3" fontId="1" fillId="4" borderId="0" xfId="0" applyNumberFormat="1" applyFont="1" applyFill="1" applyBorder="1" applyAlignment="1">
      <alignment horizontal="center" vertical="top"/>
    </xf>
    <xf numFmtId="3" fontId="4" fillId="0" borderId="61" xfId="0" applyNumberFormat="1" applyFont="1" applyFill="1" applyBorder="1" applyAlignment="1">
      <alignment vertical="top" wrapText="1"/>
    </xf>
    <xf numFmtId="3" fontId="4" fillId="3" borderId="40" xfId="0" applyNumberFormat="1" applyFont="1" applyFill="1" applyBorder="1" applyAlignment="1">
      <alignment horizontal="center" vertical="top" wrapText="1"/>
    </xf>
    <xf numFmtId="3" fontId="12" fillId="0" borderId="0" xfId="0" applyNumberFormat="1" applyFont="1" applyAlignment="1">
      <alignment vertical="top"/>
    </xf>
    <xf numFmtId="0" fontId="13" fillId="0" borderId="0" xfId="0" applyFont="1" applyAlignment="1">
      <alignment horizontal="center"/>
    </xf>
    <xf numFmtId="164" fontId="6" fillId="4" borderId="0" xfId="0" applyNumberFormat="1" applyFont="1" applyFill="1" applyBorder="1" applyAlignment="1">
      <alignment horizontal="center" vertical="top"/>
    </xf>
    <xf numFmtId="3" fontId="1" fillId="2" borderId="14" xfId="0" applyNumberFormat="1" applyFont="1" applyFill="1" applyBorder="1" applyAlignment="1">
      <alignment horizontal="center" vertical="top"/>
    </xf>
    <xf numFmtId="49" fontId="1" fillId="4" borderId="14" xfId="0" applyNumberFormat="1" applyFont="1" applyFill="1" applyBorder="1" applyAlignment="1">
      <alignment horizontal="center" vertical="top"/>
    </xf>
    <xf numFmtId="3" fontId="4" fillId="4" borderId="36" xfId="0" applyNumberFormat="1" applyFont="1" applyFill="1" applyBorder="1" applyAlignment="1">
      <alignment vertical="top" wrapText="1"/>
    </xf>
    <xf numFmtId="3" fontId="4" fillId="0" borderId="36" xfId="0" applyNumberFormat="1" applyFont="1" applyFill="1" applyBorder="1" applyAlignment="1">
      <alignment horizontal="center" vertical="top" wrapText="1"/>
    </xf>
    <xf numFmtId="49" fontId="3" fillId="4" borderId="14" xfId="0" applyNumberFormat="1" applyFont="1" applyFill="1" applyBorder="1" applyAlignment="1">
      <alignment horizontal="center" vertical="top"/>
    </xf>
    <xf numFmtId="49" fontId="3" fillId="4" borderId="23" xfId="0" applyNumberFormat="1" applyFont="1" applyFill="1" applyBorder="1" applyAlignment="1">
      <alignment horizontal="center" vertical="top"/>
    </xf>
    <xf numFmtId="0" fontId="1" fillId="0" borderId="0" xfId="0" applyFont="1" applyAlignment="1">
      <alignment vertical="top"/>
    </xf>
    <xf numFmtId="164" fontId="1" fillId="3" borderId="0" xfId="0" applyNumberFormat="1" applyFont="1" applyFill="1" applyBorder="1" applyAlignment="1">
      <alignment horizontal="center" vertical="top"/>
    </xf>
    <xf numFmtId="3" fontId="4" fillId="3" borderId="29" xfId="0" applyNumberFormat="1" applyFont="1" applyFill="1" applyBorder="1" applyAlignment="1">
      <alignment horizontal="center" vertical="top"/>
    </xf>
    <xf numFmtId="49" fontId="3" fillId="0" borderId="23" xfId="0" applyNumberFormat="1" applyFont="1" applyFill="1" applyBorder="1" applyAlignment="1">
      <alignment horizontal="center" vertical="top"/>
    </xf>
    <xf numFmtId="3" fontId="3" fillId="5" borderId="54" xfId="0" applyNumberFormat="1" applyFont="1" applyFill="1" applyBorder="1" applyAlignment="1">
      <alignment horizontal="center" vertical="top"/>
    </xf>
    <xf numFmtId="3" fontId="4" fillId="4" borderId="41" xfId="0" applyNumberFormat="1" applyFont="1" applyFill="1" applyBorder="1" applyAlignment="1">
      <alignment horizontal="center" vertical="top" wrapText="1"/>
    </xf>
    <xf numFmtId="3" fontId="3" fillId="5" borderId="41" xfId="0" applyNumberFormat="1" applyFont="1" applyFill="1" applyBorder="1" applyAlignment="1">
      <alignment horizontal="center" vertical="top" wrapText="1"/>
    </xf>
    <xf numFmtId="3" fontId="1" fillId="3" borderId="16" xfId="0" applyNumberFormat="1" applyFont="1" applyFill="1" applyBorder="1" applyAlignment="1">
      <alignment horizontal="center" vertical="top"/>
    </xf>
    <xf numFmtId="3" fontId="3" fillId="7" borderId="32" xfId="0" applyNumberFormat="1" applyFont="1" applyFill="1" applyBorder="1" applyAlignment="1">
      <alignment horizontal="center" vertical="top"/>
    </xf>
    <xf numFmtId="3" fontId="3" fillId="7" borderId="8" xfId="0" applyNumberFormat="1" applyFont="1" applyFill="1" applyBorder="1" applyAlignment="1">
      <alignment horizontal="center" vertical="top"/>
    </xf>
    <xf numFmtId="3" fontId="3" fillId="7" borderId="40" xfId="0" applyNumberFormat="1" applyFont="1" applyFill="1" applyBorder="1" applyAlignment="1">
      <alignment horizontal="center" vertical="top"/>
    </xf>
    <xf numFmtId="3" fontId="3" fillId="7" borderId="61" xfId="0" applyNumberFormat="1" applyFont="1" applyFill="1" applyBorder="1" applyAlignment="1">
      <alignment horizontal="center" vertical="top"/>
    </xf>
    <xf numFmtId="3" fontId="3" fillId="7" borderId="35" xfId="0" applyNumberFormat="1" applyFont="1" applyFill="1" applyBorder="1" applyAlignment="1">
      <alignment horizontal="center" vertical="top" wrapText="1"/>
    </xf>
    <xf numFmtId="3" fontId="3" fillId="7" borderId="38" xfId="0" applyNumberFormat="1" applyFont="1" applyFill="1" applyBorder="1" applyAlignment="1">
      <alignment horizontal="center" vertical="top" wrapText="1"/>
    </xf>
    <xf numFmtId="3" fontId="1" fillId="7" borderId="38" xfId="0" applyNumberFormat="1" applyFont="1" applyFill="1" applyBorder="1" applyAlignment="1">
      <alignment horizontal="center" vertical="top"/>
    </xf>
    <xf numFmtId="3" fontId="3" fillId="7" borderId="23" xfId="0" applyNumberFormat="1" applyFont="1" applyFill="1" applyBorder="1" applyAlignment="1">
      <alignment horizontal="center" vertical="top"/>
    </xf>
    <xf numFmtId="3" fontId="3" fillId="8" borderId="32" xfId="0" applyNumberFormat="1" applyFont="1" applyFill="1" applyBorder="1" applyAlignment="1">
      <alignment horizontal="center" vertical="top"/>
    </xf>
    <xf numFmtId="3" fontId="4" fillId="0" borderId="40" xfId="0" applyNumberFormat="1" applyFont="1" applyFill="1" applyBorder="1" applyAlignment="1">
      <alignment horizontal="center" vertical="top"/>
    </xf>
    <xf numFmtId="3" fontId="4" fillId="0" borderId="40" xfId="0" applyNumberFormat="1" applyFont="1" applyFill="1" applyBorder="1" applyAlignment="1">
      <alignment vertical="top" wrapText="1"/>
    </xf>
    <xf numFmtId="49" fontId="6" fillId="4" borderId="14" xfId="0" applyNumberFormat="1" applyFont="1" applyFill="1" applyBorder="1" applyAlignment="1">
      <alignment horizontal="center" vertical="top" wrapText="1"/>
    </xf>
    <xf numFmtId="3" fontId="1" fillId="3" borderId="29" xfId="0" applyNumberFormat="1" applyFont="1" applyFill="1" applyBorder="1" applyAlignment="1">
      <alignment horizontal="center" vertical="top"/>
    </xf>
    <xf numFmtId="3" fontId="4" fillId="3" borderId="29" xfId="0" applyNumberFormat="1" applyFont="1" applyFill="1" applyBorder="1" applyAlignment="1">
      <alignment vertical="top" wrapText="1"/>
    </xf>
    <xf numFmtId="0" fontId="17" fillId="0" borderId="0" xfId="0" applyFont="1" applyAlignment="1">
      <alignment horizontal="center"/>
    </xf>
    <xf numFmtId="3" fontId="4" fillId="0" borderId="36" xfId="0" applyNumberFormat="1" applyFont="1" applyBorder="1" applyAlignment="1">
      <alignment horizontal="center" vertical="top"/>
    </xf>
    <xf numFmtId="3" fontId="4" fillId="0" borderId="40" xfId="0" applyNumberFormat="1" applyFont="1" applyBorder="1" applyAlignment="1">
      <alignment horizontal="center" vertical="top"/>
    </xf>
    <xf numFmtId="3" fontId="4" fillId="0" borderId="14" xfId="0" applyNumberFormat="1" applyFont="1" applyBorder="1" applyAlignment="1">
      <alignment vertical="top"/>
    </xf>
    <xf numFmtId="3" fontId="3" fillId="9" borderId="23" xfId="0" applyNumberFormat="1" applyFont="1" applyFill="1" applyBorder="1" applyAlignment="1">
      <alignment horizontal="center" vertical="top"/>
    </xf>
    <xf numFmtId="3" fontId="4" fillId="3" borderId="29" xfId="0" applyNumberFormat="1" applyFont="1" applyFill="1" applyBorder="1" applyAlignment="1">
      <alignment horizontal="center" vertical="top" wrapText="1"/>
    </xf>
    <xf numFmtId="3" fontId="3" fillId="7" borderId="38" xfId="0" applyNumberFormat="1" applyFont="1" applyFill="1" applyBorder="1" applyAlignment="1">
      <alignment vertical="top"/>
    </xf>
    <xf numFmtId="49" fontId="6" fillId="4" borderId="5" xfId="0" applyNumberFormat="1" applyFont="1" applyFill="1" applyBorder="1" applyAlignment="1">
      <alignment horizontal="center" vertical="top" wrapText="1"/>
    </xf>
    <xf numFmtId="49" fontId="3" fillId="3" borderId="5" xfId="0" applyNumberFormat="1" applyFont="1" applyFill="1" applyBorder="1" applyAlignment="1">
      <alignment horizontal="center" vertical="top"/>
    </xf>
    <xf numFmtId="49" fontId="3" fillId="3" borderId="14" xfId="0" applyNumberFormat="1" applyFont="1" applyFill="1" applyBorder="1" applyAlignment="1">
      <alignment horizontal="center" vertical="top"/>
    </xf>
    <xf numFmtId="3" fontId="1" fillId="3" borderId="41" xfId="0" applyNumberFormat="1" applyFont="1" applyFill="1" applyBorder="1" applyAlignment="1">
      <alignment horizontal="center" vertical="top" wrapText="1"/>
    </xf>
    <xf numFmtId="3" fontId="4" fillId="3" borderId="0" xfId="0" applyNumberFormat="1" applyFont="1" applyFill="1" applyBorder="1" applyAlignment="1">
      <alignment horizontal="center" vertical="top" wrapText="1"/>
    </xf>
    <xf numFmtId="3" fontId="4" fillId="4" borderId="48" xfId="0" applyNumberFormat="1" applyFont="1" applyFill="1" applyBorder="1" applyAlignment="1">
      <alignment horizontal="left" vertical="top" wrapText="1"/>
    </xf>
    <xf numFmtId="3" fontId="6" fillId="4" borderId="0" xfId="0" applyNumberFormat="1" applyFont="1" applyFill="1" applyBorder="1" applyAlignment="1">
      <alignment horizontal="center" vertical="top" wrapText="1"/>
    </xf>
    <xf numFmtId="0" fontId="13" fillId="3" borderId="0" xfId="0" applyFont="1" applyFill="1" applyAlignment="1">
      <alignment horizontal="left"/>
    </xf>
    <xf numFmtId="3" fontId="1" fillId="4" borderId="0" xfId="0" applyNumberFormat="1" applyFont="1" applyFill="1" applyBorder="1" applyAlignment="1">
      <alignment horizontal="center" vertical="top" wrapText="1"/>
    </xf>
    <xf numFmtId="164" fontId="1" fillId="4" borderId="0" xfId="0" applyNumberFormat="1" applyFont="1" applyFill="1" applyBorder="1" applyAlignment="1">
      <alignment horizontal="center" vertical="top" wrapText="1"/>
    </xf>
    <xf numFmtId="3" fontId="1" fillId="4" borderId="0" xfId="0" applyNumberFormat="1" applyFont="1" applyFill="1" applyBorder="1" applyAlignment="1">
      <alignment horizontal="center" vertical="center" wrapText="1"/>
    </xf>
    <xf numFmtId="3" fontId="4" fillId="0" borderId="29" xfId="0" applyNumberFormat="1" applyFont="1" applyFill="1" applyBorder="1" applyAlignment="1">
      <alignment horizontal="left" vertical="top" wrapText="1"/>
    </xf>
    <xf numFmtId="0" fontId="4" fillId="3" borderId="50" xfId="0" applyFont="1" applyFill="1" applyBorder="1" applyAlignment="1">
      <alignment vertical="top" wrapText="1"/>
    </xf>
    <xf numFmtId="3" fontId="4" fillId="0" borderId="34" xfId="0" applyNumberFormat="1" applyFont="1" applyFill="1" applyBorder="1" applyAlignment="1">
      <alignment vertical="top" wrapText="1"/>
    </xf>
    <xf numFmtId="3" fontId="4" fillId="0" borderId="0" xfId="0" applyNumberFormat="1" applyFont="1" applyFill="1" applyBorder="1" applyAlignment="1">
      <alignment vertical="top" wrapText="1"/>
    </xf>
    <xf numFmtId="3" fontId="1" fillId="3" borderId="29" xfId="0" applyNumberFormat="1" applyFont="1" applyFill="1" applyBorder="1" applyAlignment="1">
      <alignment vertical="top" wrapText="1"/>
    </xf>
    <xf numFmtId="164" fontId="3" fillId="5" borderId="56" xfId="0" applyNumberFormat="1" applyFont="1" applyFill="1" applyBorder="1" applyAlignment="1">
      <alignment horizontal="center" vertical="top"/>
    </xf>
    <xf numFmtId="164" fontId="1" fillId="3" borderId="12" xfId="0" applyNumberFormat="1" applyFont="1" applyFill="1" applyBorder="1" applyAlignment="1">
      <alignment horizontal="center" vertical="top"/>
    </xf>
    <xf numFmtId="164" fontId="3" fillId="5" borderId="21" xfId="0" applyNumberFormat="1" applyFont="1" applyFill="1" applyBorder="1" applyAlignment="1">
      <alignment horizontal="center" vertical="top"/>
    </xf>
    <xf numFmtId="164" fontId="1" fillId="3" borderId="19" xfId="0" applyNumberFormat="1" applyFont="1" applyFill="1" applyBorder="1" applyAlignment="1">
      <alignment horizontal="center" vertical="top" wrapText="1"/>
    </xf>
    <xf numFmtId="164" fontId="3" fillId="2" borderId="10" xfId="0" applyNumberFormat="1" applyFont="1" applyFill="1" applyBorder="1" applyAlignment="1">
      <alignment horizontal="center" vertical="top"/>
    </xf>
    <xf numFmtId="164" fontId="3" fillId="2" borderId="8" xfId="0" applyNumberFormat="1" applyFont="1" applyFill="1" applyBorder="1" applyAlignment="1">
      <alignment horizontal="center" vertical="top"/>
    </xf>
    <xf numFmtId="164" fontId="1" fillId="3" borderId="12" xfId="0" applyNumberFormat="1" applyFont="1" applyFill="1" applyBorder="1" applyAlignment="1">
      <alignment horizontal="center" vertical="top" wrapText="1"/>
    </xf>
    <xf numFmtId="164" fontId="6" fillId="5" borderId="21" xfId="0" applyNumberFormat="1" applyFont="1" applyFill="1" applyBorder="1" applyAlignment="1">
      <alignment horizontal="center" vertical="top"/>
    </xf>
    <xf numFmtId="164" fontId="4" fillId="3" borderId="13" xfId="0" applyNumberFormat="1" applyFont="1" applyFill="1" applyBorder="1" applyAlignment="1">
      <alignment horizontal="center" vertical="top"/>
    </xf>
    <xf numFmtId="164" fontId="3" fillId="2" borderId="33" xfId="0" applyNumberFormat="1" applyFont="1" applyFill="1" applyBorder="1" applyAlignment="1">
      <alignment horizontal="center" vertical="top"/>
    </xf>
    <xf numFmtId="164" fontId="4" fillId="3" borderId="34" xfId="0" applyNumberFormat="1" applyFont="1" applyFill="1" applyBorder="1" applyAlignment="1">
      <alignment horizontal="center" vertical="top" wrapText="1"/>
    </xf>
    <xf numFmtId="164" fontId="6" fillId="2" borderId="8" xfId="0" applyNumberFormat="1" applyFont="1" applyFill="1" applyBorder="1" applyAlignment="1">
      <alignment horizontal="center" vertical="top"/>
    </xf>
    <xf numFmtId="164" fontId="3" fillId="8" borderId="61" xfId="0" applyNumberFormat="1" applyFont="1" applyFill="1" applyBorder="1" applyAlignment="1">
      <alignment horizontal="center" vertical="top" wrapText="1"/>
    </xf>
    <xf numFmtId="164" fontId="6" fillId="2" borderId="33" xfId="0" applyNumberFormat="1" applyFont="1" applyFill="1" applyBorder="1" applyAlignment="1">
      <alignment horizontal="center" vertical="top"/>
    </xf>
    <xf numFmtId="164" fontId="1" fillId="3" borderId="13" xfId="0" applyNumberFormat="1" applyFont="1" applyFill="1" applyBorder="1" applyAlignment="1">
      <alignment horizontal="center" vertical="top" wrapText="1"/>
    </xf>
    <xf numFmtId="3" fontId="4" fillId="3" borderId="12" xfId="0" applyNumberFormat="1" applyFont="1" applyFill="1" applyBorder="1" applyAlignment="1">
      <alignment horizontal="center" vertical="top" wrapText="1"/>
    </xf>
    <xf numFmtId="0" fontId="4" fillId="3" borderId="12" xfId="0" applyFont="1" applyFill="1" applyBorder="1" applyAlignment="1">
      <alignment horizontal="center" vertical="top" wrapText="1"/>
    </xf>
    <xf numFmtId="3" fontId="4" fillId="3" borderId="4" xfId="0" applyNumberFormat="1" applyFont="1" applyFill="1" applyBorder="1" applyAlignment="1">
      <alignment horizontal="center" vertical="top" wrapText="1"/>
    </xf>
    <xf numFmtId="3" fontId="1" fillId="3" borderId="12" xfId="0" applyNumberFormat="1" applyFont="1" applyFill="1" applyBorder="1" applyAlignment="1">
      <alignment horizontal="center" vertical="top" wrapText="1"/>
    </xf>
    <xf numFmtId="3" fontId="1" fillId="3" borderId="13" xfId="0" applyNumberFormat="1" applyFont="1" applyFill="1" applyBorder="1" applyAlignment="1">
      <alignment horizontal="center" vertical="top" wrapText="1"/>
    </xf>
    <xf numFmtId="164" fontId="1" fillId="0" borderId="19" xfId="0" applyNumberFormat="1" applyFont="1" applyBorder="1" applyAlignment="1">
      <alignment horizontal="center" vertical="top" wrapText="1"/>
    </xf>
    <xf numFmtId="164" fontId="1" fillId="0" borderId="12" xfId="0" applyNumberFormat="1" applyFont="1" applyBorder="1" applyAlignment="1">
      <alignment horizontal="center" vertical="top" wrapText="1"/>
    </xf>
    <xf numFmtId="164" fontId="1" fillId="0" borderId="49" xfId="0" applyNumberFormat="1" applyFont="1" applyBorder="1" applyAlignment="1">
      <alignment horizontal="center" vertical="top" wrapText="1"/>
    </xf>
    <xf numFmtId="164" fontId="1" fillId="0" borderId="70" xfId="0" applyNumberFormat="1" applyFont="1" applyBorder="1" applyAlignment="1">
      <alignment horizontal="center" vertical="top" wrapText="1"/>
    </xf>
    <xf numFmtId="0" fontId="4" fillId="0" borderId="41" xfId="0" applyFont="1" applyFill="1" applyBorder="1" applyAlignment="1">
      <alignment vertical="top" wrapText="1"/>
    </xf>
    <xf numFmtId="3" fontId="1" fillId="3" borderId="30" xfId="0" applyNumberFormat="1" applyFont="1" applyFill="1" applyBorder="1" applyAlignment="1">
      <alignment horizontal="center" vertical="top" wrapText="1"/>
    </xf>
    <xf numFmtId="164" fontId="1" fillId="3" borderId="15" xfId="0" applyNumberFormat="1" applyFont="1" applyFill="1" applyBorder="1" applyAlignment="1">
      <alignment horizontal="center" vertical="top" wrapText="1"/>
    </xf>
    <xf numFmtId="164" fontId="6" fillId="8" borderId="6" xfId="0" applyNumberFormat="1" applyFont="1" applyFill="1" applyBorder="1" applyAlignment="1">
      <alignment horizontal="center" vertical="top" wrapText="1"/>
    </xf>
    <xf numFmtId="164" fontId="6" fillId="5" borderId="19" xfId="0" applyNumberFormat="1" applyFont="1" applyFill="1" applyBorder="1" applyAlignment="1">
      <alignment horizontal="center" vertical="top" wrapText="1"/>
    </xf>
    <xf numFmtId="164" fontId="1" fillId="5" borderId="19" xfId="0" applyNumberFormat="1" applyFont="1" applyFill="1" applyBorder="1" applyAlignment="1">
      <alignment horizontal="center" vertical="top" wrapText="1"/>
    </xf>
    <xf numFmtId="164" fontId="6" fillId="8" borderId="10" xfId="0" applyNumberFormat="1" applyFont="1" applyFill="1" applyBorder="1" applyAlignment="1">
      <alignment horizontal="center" vertical="top" wrapText="1"/>
    </xf>
    <xf numFmtId="164" fontId="6" fillId="5" borderId="10" xfId="0" applyNumberFormat="1" applyFont="1" applyFill="1" applyBorder="1" applyAlignment="1">
      <alignment horizontal="center" vertical="top" wrapText="1"/>
    </xf>
    <xf numFmtId="164" fontId="6" fillId="8" borderId="4" xfId="0" applyNumberFormat="1" applyFont="1" applyFill="1" applyBorder="1" applyAlignment="1">
      <alignment horizontal="center" vertical="top" wrapText="1"/>
    </xf>
    <xf numFmtId="164" fontId="6" fillId="5" borderId="12" xfId="0" applyNumberFormat="1" applyFont="1" applyFill="1" applyBorder="1" applyAlignment="1">
      <alignment horizontal="center" vertical="top" wrapText="1"/>
    </xf>
    <xf numFmtId="164" fontId="1" fillId="5" borderId="12" xfId="0" applyNumberFormat="1" applyFont="1" applyFill="1" applyBorder="1" applyAlignment="1">
      <alignment horizontal="center" vertical="top" wrapText="1"/>
    </xf>
    <xf numFmtId="164" fontId="6" fillId="8" borderId="33" xfId="0" applyNumberFormat="1" applyFont="1" applyFill="1" applyBorder="1" applyAlignment="1">
      <alignment horizontal="center" vertical="top" wrapText="1"/>
    </xf>
    <xf numFmtId="164" fontId="1" fillId="0" borderId="13" xfId="0" applyNumberFormat="1" applyFont="1" applyBorder="1" applyAlignment="1">
      <alignment horizontal="center" vertical="top" wrapText="1"/>
    </xf>
    <xf numFmtId="164" fontId="6" fillId="5" borderId="33" xfId="0" applyNumberFormat="1" applyFont="1" applyFill="1" applyBorder="1" applyAlignment="1">
      <alignment horizontal="center" vertical="top" wrapText="1"/>
    </xf>
    <xf numFmtId="164" fontId="4" fillId="3" borderId="13" xfId="0" applyNumberFormat="1" applyFont="1" applyFill="1" applyBorder="1" applyAlignment="1">
      <alignment horizontal="center" vertical="top" wrapText="1"/>
    </xf>
    <xf numFmtId="3" fontId="1" fillId="3" borderId="40" xfId="0" applyNumberFormat="1" applyFont="1" applyFill="1" applyBorder="1" applyAlignment="1">
      <alignment horizontal="center" vertical="top" wrapText="1"/>
    </xf>
    <xf numFmtId="3" fontId="1" fillId="3" borderId="48" xfId="0" applyNumberFormat="1" applyFont="1" applyFill="1" applyBorder="1" applyAlignment="1">
      <alignment horizontal="center" vertical="top" wrapText="1"/>
    </xf>
    <xf numFmtId="3" fontId="1" fillId="3" borderId="29" xfId="0" applyNumberFormat="1" applyFont="1" applyFill="1" applyBorder="1" applyAlignment="1">
      <alignment horizontal="center" vertical="top" wrapText="1"/>
    </xf>
    <xf numFmtId="164" fontId="1" fillId="3" borderId="3" xfId="0" applyNumberFormat="1" applyFont="1" applyFill="1" applyBorder="1" applyAlignment="1">
      <alignment horizontal="center" vertical="top"/>
    </xf>
    <xf numFmtId="164" fontId="1" fillId="3" borderId="28" xfId="0" applyNumberFormat="1" applyFont="1" applyFill="1" applyBorder="1" applyAlignment="1">
      <alignment horizontal="center" vertical="top"/>
    </xf>
    <xf numFmtId="164" fontId="3" fillId="5" borderId="55" xfId="0" applyNumberFormat="1" applyFont="1" applyFill="1" applyBorder="1" applyAlignment="1">
      <alignment horizontal="center" vertical="top"/>
    </xf>
    <xf numFmtId="164" fontId="6" fillId="5" borderId="55" xfId="0" applyNumberFormat="1" applyFont="1" applyFill="1" applyBorder="1" applyAlignment="1">
      <alignment horizontal="center" vertical="top"/>
    </xf>
    <xf numFmtId="164" fontId="4" fillId="3" borderId="3" xfId="0" applyNumberFormat="1" applyFont="1" applyFill="1" applyBorder="1" applyAlignment="1">
      <alignment horizontal="center" vertical="top"/>
    </xf>
    <xf numFmtId="3" fontId="1" fillId="3" borderId="45" xfId="0" applyNumberFormat="1" applyFont="1" applyFill="1" applyBorder="1" applyAlignment="1">
      <alignment horizontal="center" vertical="top"/>
    </xf>
    <xf numFmtId="3" fontId="4" fillId="0" borderId="45" xfId="0" applyNumberFormat="1" applyFont="1" applyFill="1" applyBorder="1" applyAlignment="1">
      <alignment horizontal="center" vertical="top"/>
    </xf>
    <xf numFmtId="3" fontId="1" fillId="3" borderId="0" xfId="0" applyNumberFormat="1" applyFont="1" applyFill="1" applyBorder="1" applyAlignment="1">
      <alignment vertical="top" wrapText="1"/>
    </xf>
    <xf numFmtId="3" fontId="1" fillId="3" borderId="18" xfId="0" applyNumberFormat="1" applyFont="1" applyFill="1" applyBorder="1" applyAlignment="1">
      <alignment horizontal="left" vertical="top" wrapText="1"/>
    </xf>
    <xf numFmtId="3" fontId="1" fillId="3" borderId="30" xfId="0" applyNumberFormat="1" applyFont="1" applyFill="1" applyBorder="1" applyAlignment="1">
      <alignment horizontal="left" vertical="top" wrapText="1"/>
    </xf>
    <xf numFmtId="0" fontId="4" fillId="3" borderId="18" xfId="0" applyFont="1" applyFill="1" applyBorder="1" applyAlignment="1">
      <alignment horizontal="left" vertical="top" wrapText="1"/>
    </xf>
    <xf numFmtId="3" fontId="1" fillId="3" borderId="18" xfId="0" applyNumberFormat="1" applyFont="1" applyFill="1" applyBorder="1" applyAlignment="1">
      <alignment vertical="top" wrapText="1"/>
    </xf>
    <xf numFmtId="3" fontId="4" fillId="3" borderId="0" xfId="0" applyNumberFormat="1" applyFont="1" applyFill="1" applyBorder="1" applyAlignment="1">
      <alignment vertical="top" wrapText="1"/>
    </xf>
    <xf numFmtId="164" fontId="4" fillId="3" borderId="0" xfId="0" applyNumberFormat="1" applyFont="1" applyFill="1" applyBorder="1" applyAlignment="1">
      <alignment horizontal="center" vertical="top" wrapText="1"/>
    </xf>
    <xf numFmtId="3" fontId="1" fillId="3" borderId="37" xfId="0" applyNumberFormat="1" applyFont="1" applyFill="1" applyBorder="1" applyAlignment="1">
      <alignment horizontal="center" vertical="top" wrapText="1"/>
    </xf>
    <xf numFmtId="3" fontId="3" fillId="5" borderId="57" xfId="0" applyNumberFormat="1" applyFont="1" applyFill="1" applyBorder="1" applyAlignment="1">
      <alignment horizontal="center" vertical="top" wrapText="1"/>
    </xf>
    <xf numFmtId="0" fontId="4" fillId="3" borderId="36" xfId="0" applyFont="1" applyFill="1" applyBorder="1" applyAlignment="1">
      <alignment vertical="top" wrapText="1"/>
    </xf>
    <xf numFmtId="3" fontId="4" fillId="4" borderId="61" xfId="0" applyNumberFormat="1" applyFont="1" applyFill="1" applyBorder="1" applyAlignment="1">
      <alignment horizontal="left" vertical="top" wrapText="1"/>
    </xf>
    <xf numFmtId="3" fontId="4" fillId="3" borderId="50" xfId="0" applyNumberFormat="1" applyFont="1" applyFill="1" applyBorder="1" applyAlignment="1">
      <alignment vertical="top" wrapText="1"/>
    </xf>
    <xf numFmtId="3" fontId="2" fillId="0" borderId="0" xfId="0" applyNumberFormat="1" applyFont="1" applyAlignment="1"/>
    <xf numFmtId="0" fontId="13" fillId="0" borderId="0" xfId="0" applyFont="1" applyAlignment="1"/>
    <xf numFmtId="0" fontId="13" fillId="3" borderId="0" xfId="0" applyFont="1" applyFill="1" applyAlignment="1"/>
    <xf numFmtId="0" fontId="19" fillId="3" borderId="0" xfId="0" applyFont="1" applyFill="1" applyBorder="1" applyAlignment="1"/>
    <xf numFmtId="49" fontId="6" fillId="0" borderId="14" xfId="0" applyNumberFormat="1" applyFont="1" applyBorder="1" applyAlignment="1">
      <alignment vertical="top"/>
    </xf>
    <xf numFmtId="49" fontId="6" fillId="0" borderId="23" xfId="0" applyNumberFormat="1" applyFont="1" applyBorder="1" applyAlignment="1">
      <alignment vertical="top"/>
    </xf>
    <xf numFmtId="3" fontId="6" fillId="2" borderId="13" xfId="0" applyNumberFormat="1" applyFont="1" applyFill="1" applyBorder="1" applyAlignment="1">
      <alignment vertical="top"/>
    </xf>
    <xf numFmtId="3" fontId="6" fillId="2" borderId="22" xfId="0" applyNumberFormat="1" applyFont="1" applyFill="1" applyBorder="1" applyAlignment="1">
      <alignment vertical="top"/>
    </xf>
    <xf numFmtId="3" fontId="6" fillId="7" borderId="38" xfId="0" applyNumberFormat="1" applyFont="1" applyFill="1" applyBorder="1" applyAlignment="1">
      <alignment vertical="top"/>
    </xf>
    <xf numFmtId="3" fontId="6" fillId="7" borderId="58" xfId="0" applyNumberFormat="1" applyFont="1" applyFill="1" applyBorder="1" applyAlignment="1">
      <alignment vertical="top"/>
    </xf>
    <xf numFmtId="3" fontId="1" fillId="0" borderId="14" xfId="0" applyNumberFormat="1" applyFont="1" applyFill="1" applyBorder="1" applyAlignment="1">
      <alignment vertical="center" textRotation="90" wrapText="1"/>
    </xf>
    <xf numFmtId="3" fontId="1" fillId="0" borderId="23" xfId="0" applyNumberFormat="1" applyFont="1" applyFill="1" applyBorder="1" applyAlignment="1">
      <alignment vertical="center" textRotation="90" wrapText="1"/>
    </xf>
    <xf numFmtId="3" fontId="2" fillId="0" borderId="23" xfId="0" applyNumberFormat="1" applyFont="1" applyBorder="1" applyAlignment="1">
      <alignment horizontal="center" vertical="top" wrapText="1"/>
    </xf>
    <xf numFmtId="3" fontId="4" fillId="0" borderId="13" xfId="0" applyNumberFormat="1" applyFont="1" applyBorder="1" applyAlignment="1">
      <alignment horizontal="center" vertical="top" textRotation="90"/>
    </xf>
    <xf numFmtId="3" fontId="4" fillId="0" borderId="22" xfId="0" applyNumberFormat="1" applyFont="1" applyBorder="1" applyAlignment="1">
      <alignment horizontal="center" vertical="top" textRotation="90"/>
    </xf>
    <xf numFmtId="164" fontId="1" fillId="3" borderId="46" xfId="0" applyNumberFormat="1" applyFont="1" applyFill="1" applyBorder="1" applyAlignment="1">
      <alignment horizontal="center" vertical="top"/>
    </xf>
    <xf numFmtId="164" fontId="1" fillId="3" borderId="52" xfId="0" applyNumberFormat="1" applyFont="1" applyFill="1" applyBorder="1" applyAlignment="1">
      <alignment horizontal="center" vertical="top"/>
    </xf>
    <xf numFmtId="164" fontId="4" fillId="3" borderId="46" xfId="0" applyNumberFormat="1" applyFont="1" applyFill="1" applyBorder="1" applyAlignment="1">
      <alignment horizontal="center" vertical="top" wrapText="1"/>
    </xf>
    <xf numFmtId="164" fontId="1" fillId="3" borderId="46" xfId="0" applyNumberFormat="1" applyFont="1" applyFill="1" applyBorder="1" applyAlignment="1">
      <alignment horizontal="center" vertical="top" wrapText="1"/>
    </xf>
    <xf numFmtId="164" fontId="4" fillId="3" borderId="60" xfId="0" applyNumberFormat="1" applyFont="1" applyFill="1" applyBorder="1" applyAlignment="1">
      <alignment horizontal="center" vertical="top" wrapText="1"/>
    </xf>
    <xf numFmtId="164" fontId="4" fillId="3" borderId="71" xfId="0" applyNumberFormat="1" applyFont="1" applyFill="1" applyBorder="1" applyAlignment="1">
      <alignment horizontal="center" vertical="top" wrapText="1"/>
    </xf>
    <xf numFmtId="3" fontId="4" fillId="3" borderId="60" xfId="0" applyNumberFormat="1" applyFont="1" applyFill="1" applyBorder="1" applyAlignment="1">
      <alignment horizontal="center" vertical="top" wrapText="1"/>
    </xf>
    <xf numFmtId="3" fontId="4" fillId="3" borderId="46" xfId="0" applyNumberFormat="1" applyFont="1" applyFill="1" applyBorder="1" applyAlignment="1">
      <alignment horizontal="center" vertical="top" wrapText="1"/>
    </xf>
    <xf numFmtId="3" fontId="4" fillId="3" borderId="53" xfId="0" applyNumberFormat="1" applyFont="1" applyFill="1" applyBorder="1" applyAlignment="1">
      <alignment horizontal="center" vertical="top"/>
    </xf>
    <xf numFmtId="3" fontId="1" fillId="3" borderId="46" xfId="0" applyNumberFormat="1" applyFont="1" applyFill="1" applyBorder="1" applyAlignment="1">
      <alignment horizontal="center" vertical="top" wrapText="1"/>
    </xf>
    <xf numFmtId="3" fontId="4" fillId="3" borderId="59" xfId="0" applyNumberFormat="1" applyFont="1" applyFill="1" applyBorder="1" applyAlignment="1">
      <alignment horizontal="center" vertical="top" wrapText="1"/>
    </xf>
    <xf numFmtId="0" fontId="1" fillId="3" borderId="59" xfId="0" applyFont="1" applyFill="1" applyBorder="1" applyAlignment="1">
      <alignment vertical="top" wrapText="1"/>
    </xf>
    <xf numFmtId="1" fontId="1" fillId="3" borderId="44" xfId="0" applyNumberFormat="1" applyFont="1" applyFill="1" applyBorder="1" applyAlignment="1">
      <alignment horizontal="center" vertical="top" wrapText="1"/>
    </xf>
    <xf numFmtId="3" fontId="1" fillId="3" borderId="46" xfId="0" applyNumberFormat="1" applyFont="1" applyFill="1" applyBorder="1" applyAlignment="1">
      <alignment horizontal="center" vertical="top"/>
    </xf>
    <xf numFmtId="0" fontId="4" fillId="3" borderId="46" xfId="0" applyFont="1" applyFill="1" applyBorder="1" applyAlignment="1">
      <alignment horizontal="center" vertical="top" wrapText="1"/>
    </xf>
    <xf numFmtId="3" fontId="1" fillId="0" borderId="59" xfId="0" applyNumberFormat="1" applyFont="1" applyBorder="1" applyAlignment="1">
      <alignment horizontal="center" vertical="center" textRotation="90"/>
    </xf>
    <xf numFmtId="3" fontId="1" fillId="3" borderId="45" xfId="0" applyNumberFormat="1" applyFont="1" applyFill="1" applyBorder="1" applyAlignment="1">
      <alignment horizontal="center" vertical="top" wrapText="1"/>
    </xf>
    <xf numFmtId="3" fontId="1" fillId="3" borderId="47" xfId="0" applyNumberFormat="1" applyFont="1" applyFill="1" applyBorder="1" applyAlignment="1">
      <alignment horizontal="center" vertical="top"/>
    </xf>
    <xf numFmtId="3" fontId="1" fillId="3" borderId="4" xfId="0" applyNumberFormat="1" applyFont="1" applyFill="1" applyBorder="1" applyAlignment="1">
      <alignment horizontal="center" vertical="top" wrapText="1"/>
    </xf>
    <xf numFmtId="49" fontId="1" fillId="3" borderId="12" xfId="0" applyNumberFormat="1" applyFont="1" applyFill="1" applyBorder="1" applyAlignment="1">
      <alignment horizontal="center" vertical="top" wrapText="1"/>
    </xf>
    <xf numFmtId="164" fontId="4" fillId="3" borderId="19" xfId="0" applyNumberFormat="1" applyFont="1" applyFill="1" applyBorder="1" applyAlignment="1">
      <alignment horizontal="center" vertical="top"/>
    </xf>
    <xf numFmtId="164" fontId="6" fillId="2" borderId="10" xfId="0" applyNumberFormat="1" applyFont="1" applyFill="1" applyBorder="1" applyAlignment="1">
      <alignment horizontal="center" vertical="top"/>
    </xf>
    <xf numFmtId="3" fontId="1" fillId="3" borderId="38" xfId="0" applyNumberFormat="1" applyFont="1" applyFill="1" applyBorder="1" applyAlignment="1">
      <alignment horizontal="center" vertical="top" wrapText="1"/>
    </xf>
    <xf numFmtId="164" fontId="4" fillId="0" borderId="12" xfId="0" applyNumberFormat="1" applyFont="1" applyFill="1" applyBorder="1" applyAlignment="1">
      <alignment horizontal="center" vertical="top"/>
    </xf>
    <xf numFmtId="164" fontId="1" fillId="3" borderId="49" xfId="0" applyNumberFormat="1" applyFont="1" applyFill="1" applyBorder="1" applyAlignment="1">
      <alignment horizontal="center" vertical="top"/>
    </xf>
    <xf numFmtId="164" fontId="4" fillId="3" borderId="34" xfId="0" applyNumberFormat="1" applyFont="1" applyFill="1" applyBorder="1" applyAlignment="1">
      <alignment horizontal="center" vertical="top"/>
    </xf>
    <xf numFmtId="164" fontId="4" fillId="3" borderId="4" xfId="0" applyNumberFormat="1" applyFont="1" applyFill="1" applyBorder="1" applyAlignment="1">
      <alignment horizontal="center" vertical="top"/>
    </xf>
    <xf numFmtId="164" fontId="4" fillId="3" borderId="12" xfId="0" applyNumberFormat="1" applyFont="1" applyFill="1" applyBorder="1" applyAlignment="1">
      <alignment horizontal="center" vertical="top"/>
    </xf>
    <xf numFmtId="164" fontId="4" fillId="0" borderId="4" xfId="0" applyNumberFormat="1" applyFont="1" applyBorder="1" applyAlignment="1">
      <alignment horizontal="center" vertical="top"/>
    </xf>
    <xf numFmtId="164" fontId="4" fillId="0" borderId="0" xfId="0" applyNumberFormat="1" applyFont="1" applyBorder="1" applyAlignment="1">
      <alignment horizontal="center" vertical="top"/>
    </xf>
    <xf numFmtId="164" fontId="4" fillId="0" borderId="13" xfId="0" applyNumberFormat="1" applyFont="1" applyBorder="1" applyAlignment="1">
      <alignment horizontal="center" vertical="top"/>
    </xf>
    <xf numFmtId="3" fontId="4" fillId="3" borderId="14" xfId="0" applyNumberFormat="1" applyFont="1" applyFill="1" applyBorder="1" applyAlignment="1">
      <alignment horizontal="center" vertical="top" wrapText="1"/>
    </xf>
    <xf numFmtId="164" fontId="4" fillId="3" borderId="53" xfId="0" applyNumberFormat="1" applyFont="1" applyFill="1" applyBorder="1" applyAlignment="1">
      <alignment horizontal="center" vertical="top"/>
    </xf>
    <xf numFmtId="164" fontId="4" fillId="3" borderId="53" xfId="0" applyNumberFormat="1" applyFont="1" applyFill="1" applyBorder="1" applyAlignment="1">
      <alignment horizontal="center" vertical="top" wrapText="1"/>
    </xf>
    <xf numFmtId="164" fontId="4" fillId="3" borderId="0" xfId="0" applyNumberFormat="1" applyFont="1" applyFill="1" applyBorder="1" applyAlignment="1">
      <alignment horizontal="center" vertical="top"/>
    </xf>
    <xf numFmtId="3" fontId="1" fillId="3" borderId="64" xfId="0" applyNumberFormat="1" applyFont="1" applyFill="1" applyBorder="1" applyAlignment="1">
      <alignment horizontal="center" vertical="top" textRotation="180" wrapText="1"/>
    </xf>
    <xf numFmtId="3" fontId="1" fillId="3" borderId="41" xfId="0" applyNumberFormat="1" applyFont="1" applyFill="1" applyBorder="1" applyAlignment="1">
      <alignment vertical="top" wrapText="1"/>
    </xf>
    <xf numFmtId="3" fontId="6" fillId="3" borderId="14" xfId="0" applyNumberFormat="1" applyFont="1" applyFill="1" applyBorder="1" applyAlignment="1">
      <alignment horizontal="center" vertical="top" wrapText="1"/>
    </xf>
    <xf numFmtId="3" fontId="6" fillId="3" borderId="5" xfId="0" applyNumberFormat="1" applyFont="1" applyFill="1" applyBorder="1" applyAlignment="1">
      <alignment horizontal="center" vertical="top" wrapText="1"/>
    </xf>
    <xf numFmtId="3" fontId="4" fillId="0" borderId="37" xfId="0" applyNumberFormat="1" applyFont="1" applyBorder="1" applyAlignment="1">
      <alignment horizontal="center" vertical="top"/>
    </xf>
    <xf numFmtId="164" fontId="4" fillId="0" borderId="27" xfId="0" applyNumberFormat="1" applyFont="1" applyBorder="1" applyAlignment="1">
      <alignment horizontal="center" vertical="top"/>
    </xf>
    <xf numFmtId="164" fontId="4" fillId="0" borderId="3" xfId="0" applyNumberFormat="1" applyFont="1" applyBorder="1" applyAlignment="1">
      <alignment horizontal="center" vertical="top"/>
    </xf>
    <xf numFmtId="3" fontId="1" fillId="3" borderId="53" xfId="0" applyNumberFormat="1" applyFont="1" applyFill="1" applyBorder="1" applyAlignment="1">
      <alignment horizontal="center" vertical="top"/>
    </xf>
    <xf numFmtId="164" fontId="4" fillId="0" borderId="0" xfId="0" applyNumberFormat="1" applyFont="1" applyBorder="1" applyAlignment="1">
      <alignment vertical="top"/>
    </xf>
    <xf numFmtId="164" fontId="2" fillId="0" borderId="0" xfId="0" applyNumberFormat="1" applyFont="1" applyAlignment="1"/>
    <xf numFmtId="3" fontId="3" fillId="5" borderId="61" xfId="0" applyNumberFormat="1" applyFont="1" applyFill="1" applyBorder="1" applyAlignment="1">
      <alignment horizontal="center" vertical="top"/>
    </xf>
    <xf numFmtId="3" fontId="6" fillId="0" borderId="4" xfId="0" applyNumberFormat="1" applyFont="1" applyBorder="1" applyAlignment="1">
      <alignment horizontal="center" vertical="top"/>
    </xf>
    <xf numFmtId="3" fontId="6" fillId="0" borderId="13" xfId="0" applyNumberFormat="1" applyFont="1" applyBorder="1" applyAlignment="1">
      <alignment horizontal="center" vertical="top"/>
    </xf>
    <xf numFmtId="164" fontId="3" fillId="5" borderId="30" xfId="0" applyNumberFormat="1" applyFont="1" applyFill="1" applyBorder="1" applyAlignment="1">
      <alignment horizontal="center" vertical="top"/>
    </xf>
    <xf numFmtId="3" fontId="1" fillId="3" borderId="45" xfId="0" applyNumberFormat="1" applyFont="1" applyFill="1" applyBorder="1" applyAlignment="1">
      <alignment vertical="top" wrapText="1"/>
    </xf>
    <xf numFmtId="49" fontId="3" fillId="3" borderId="23" xfId="0" applyNumberFormat="1" applyFont="1" applyFill="1" applyBorder="1" applyAlignment="1">
      <alignment horizontal="center" vertical="top"/>
    </xf>
    <xf numFmtId="3" fontId="4" fillId="0" borderId="43" xfId="0" applyNumberFormat="1" applyFont="1" applyBorder="1" applyAlignment="1">
      <alignment horizontal="center" vertical="top"/>
    </xf>
    <xf numFmtId="164" fontId="4" fillId="3" borderId="11" xfId="0" applyNumberFormat="1" applyFont="1" applyFill="1" applyBorder="1" applyAlignment="1">
      <alignment horizontal="center" vertical="top" wrapText="1"/>
    </xf>
    <xf numFmtId="3" fontId="4" fillId="0" borderId="7" xfId="0" applyNumberFormat="1" applyFont="1" applyBorder="1" applyAlignment="1">
      <alignment horizontal="center" vertical="top" wrapText="1"/>
    </xf>
    <xf numFmtId="49" fontId="6" fillId="0" borderId="14" xfId="0" applyNumberFormat="1" applyFont="1" applyBorder="1" applyAlignment="1">
      <alignment horizontal="center" vertical="top"/>
    </xf>
    <xf numFmtId="3" fontId="4" fillId="0" borderId="40" xfId="0" applyNumberFormat="1" applyFont="1" applyFill="1" applyBorder="1" applyAlignment="1">
      <alignment horizontal="center" vertical="top" wrapText="1"/>
    </xf>
    <xf numFmtId="3" fontId="4" fillId="0" borderId="61" xfId="0" applyNumberFormat="1" applyFont="1" applyBorder="1" applyAlignment="1">
      <alignment horizontal="center" vertical="center" textRotation="90" wrapText="1"/>
    </xf>
    <xf numFmtId="3" fontId="6" fillId="3" borderId="14" xfId="0" applyNumberFormat="1" applyFont="1" applyFill="1" applyBorder="1" applyAlignment="1">
      <alignment horizontal="center" vertical="center" wrapText="1"/>
    </xf>
    <xf numFmtId="3" fontId="4" fillId="0" borderId="14" xfId="0" applyNumberFormat="1" applyFont="1" applyFill="1" applyBorder="1" applyAlignment="1">
      <alignment horizontal="center" vertical="center" wrapText="1"/>
    </xf>
    <xf numFmtId="3" fontId="14" fillId="0" borderId="14" xfId="0" applyNumberFormat="1" applyFont="1" applyFill="1" applyBorder="1" applyAlignment="1">
      <alignment vertical="center" textRotation="90" wrapText="1"/>
    </xf>
    <xf numFmtId="3" fontId="6" fillId="0" borderId="64" xfId="0" applyNumberFormat="1" applyFont="1" applyFill="1" applyBorder="1" applyAlignment="1">
      <alignment horizontal="center" vertical="top" wrapText="1"/>
    </xf>
    <xf numFmtId="3" fontId="6" fillId="3" borderId="14" xfId="0" applyNumberFormat="1" applyFont="1" applyFill="1" applyBorder="1" applyAlignment="1">
      <alignment vertical="top" wrapText="1"/>
    </xf>
    <xf numFmtId="3" fontId="6" fillId="5" borderId="57" xfId="0" applyNumberFormat="1" applyFont="1" applyFill="1" applyBorder="1" applyAlignment="1">
      <alignment horizontal="center" vertical="top"/>
    </xf>
    <xf numFmtId="0" fontId="4" fillId="3" borderId="16" xfId="0" applyFont="1" applyFill="1" applyBorder="1" applyAlignment="1">
      <alignment horizontal="center" vertical="top"/>
    </xf>
    <xf numFmtId="3" fontId="3" fillId="5" borderId="25" xfId="0" applyNumberFormat="1" applyFont="1" applyFill="1" applyBorder="1" applyAlignment="1">
      <alignment horizontal="center" vertical="top"/>
    </xf>
    <xf numFmtId="3" fontId="4" fillId="0" borderId="5" xfId="0" applyNumberFormat="1" applyFont="1" applyBorder="1" applyAlignment="1">
      <alignment horizontal="center" vertical="top" textRotation="90"/>
    </xf>
    <xf numFmtId="0" fontId="4" fillId="3" borderId="45" xfId="0" applyFont="1" applyFill="1" applyBorder="1" applyAlignment="1">
      <alignment vertical="top" wrapText="1"/>
    </xf>
    <xf numFmtId="3" fontId="1" fillId="3" borderId="39" xfId="0" applyNumberFormat="1" applyFont="1" applyFill="1" applyBorder="1" applyAlignment="1">
      <alignment vertical="top" wrapText="1"/>
    </xf>
    <xf numFmtId="3" fontId="3" fillId="7" borderId="58" xfId="0" applyNumberFormat="1" applyFont="1" applyFill="1" applyBorder="1" applyAlignment="1">
      <alignment vertical="top"/>
    </xf>
    <xf numFmtId="3" fontId="1" fillId="4" borderId="37" xfId="0" applyNumberFormat="1" applyFont="1" applyFill="1" applyBorder="1" applyAlignment="1">
      <alignment horizontal="center" vertical="top"/>
    </xf>
    <xf numFmtId="3" fontId="25" fillId="3" borderId="16" xfId="0" applyNumberFormat="1" applyFont="1" applyFill="1" applyBorder="1" applyAlignment="1">
      <alignment horizontal="center" vertical="top" wrapText="1"/>
    </xf>
    <xf numFmtId="3" fontId="25" fillId="3" borderId="16" xfId="0" applyNumberFormat="1" applyFont="1" applyFill="1" applyBorder="1" applyAlignment="1">
      <alignment horizontal="center" vertical="top"/>
    </xf>
    <xf numFmtId="164" fontId="25" fillId="3" borderId="53" xfId="0" applyNumberFormat="1" applyFont="1" applyFill="1" applyBorder="1" applyAlignment="1">
      <alignment horizontal="center" vertical="top" wrapText="1"/>
    </xf>
    <xf numFmtId="3" fontId="1" fillId="3" borderId="58" xfId="0" applyNumberFormat="1" applyFont="1" applyFill="1" applyBorder="1" applyAlignment="1">
      <alignment horizontal="center" vertical="top" wrapText="1"/>
    </xf>
    <xf numFmtId="164" fontId="25" fillId="3" borderId="38" xfId="0" applyNumberFormat="1" applyFont="1" applyFill="1" applyBorder="1" applyAlignment="1">
      <alignment horizontal="center" vertical="top" wrapText="1"/>
    </xf>
    <xf numFmtId="164" fontId="25" fillId="3" borderId="13" xfId="0" applyNumberFormat="1" applyFont="1" applyFill="1" applyBorder="1" applyAlignment="1">
      <alignment horizontal="center" vertical="top" wrapText="1"/>
    </xf>
    <xf numFmtId="164" fontId="25" fillId="3" borderId="53" xfId="0" applyNumberFormat="1" applyFont="1" applyFill="1" applyBorder="1" applyAlignment="1">
      <alignment horizontal="center" vertical="top"/>
    </xf>
    <xf numFmtId="3" fontId="24" fillId="3" borderId="16" xfId="0" applyNumberFormat="1" applyFont="1" applyFill="1" applyBorder="1" applyAlignment="1">
      <alignment horizontal="center" vertical="top" wrapText="1"/>
    </xf>
    <xf numFmtId="164" fontId="24" fillId="3" borderId="13" xfId="0" applyNumberFormat="1" applyFont="1" applyFill="1" applyBorder="1" applyAlignment="1">
      <alignment horizontal="center" vertical="top" wrapText="1"/>
    </xf>
    <xf numFmtId="164" fontId="24" fillId="3" borderId="52" xfId="0" applyNumberFormat="1" applyFont="1" applyFill="1" applyBorder="1" applyAlignment="1">
      <alignment horizontal="center" vertical="top" wrapText="1"/>
    </xf>
    <xf numFmtId="164" fontId="24" fillId="3" borderId="53" xfId="0" applyNumberFormat="1" applyFont="1" applyFill="1" applyBorder="1" applyAlignment="1">
      <alignment horizontal="center" vertical="top" wrapText="1"/>
    </xf>
    <xf numFmtId="164" fontId="24" fillId="3" borderId="38" xfId="0" applyNumberFormat="1" applyFont="1" applyFill="1" applyBorder="1" applyAlignment="1">
      <alignment horizontal="center" vertical="top" wrapText="1"/>
    </xf>
    <xf numFmtId="3" fontId="4" fillId="3" borderId="37" xfId="0" applyNumberFormat="1" applyFont="1" applyFill="1" applyBorder="1" applyAlignment="1">
      <alignment horizontal="center" vertical="top" wrapText="1"/>
    </xf>
    <xf numFmtId="164" fontId="4" fillId="3" borderId="3" xfId="0" applyNumberFormat="1" applyFont="1" applyFill="1" applyBorder="1" applyAlignment="1">
      <alignment horizontal="center" vertical="top" wrapText="1"/>
    </xf>
    <xf numFmtId="164" fontId="4" fillId="3" borderId="2" xfId="0" applyNumberFormat="1" applyFont="1" applyFill="1" applyBorder="1" applyAlignment="1">
      <alignment horizontal="center" vertical="top"/>
    </xf>
    <xf numFmtId="3" fontId="4" fillId="4" borderId="16" xfId="0" applyNumberFormat="1" applyFont="1" applyFill="1" applyBorder="1" applyAlignment="1">
      <alignment horizontal="center" vertical="top" wrapText="1"/>
    </xf>
    <xf numFmtId="164" fontId="24" fillId="3" borderId="53" xfId="0" applyNumberFormat="1" applyFont="1" applyFill="1" applyBorder="1" applyAlignment="1">
      <alignment horizontal="center" vertical="top"/>
    </xf>
    <xf numFmtId="3" fontId="24" fillId="0" borderId="16" xfId="0" applyNumberFormat="1" applyFont="1" applyFill="1" applyBorder="1" applyAlignment="1">
      <alignment horizontal="center" vertical="top"/>
    </xf>
    <xf numFmtId="164" fontId="24" fillId="0" borderId="13" xfId="0" applyNumberFormat="1" applyFont="1" applyFill="1" applyBorder="1" applyAlignment="1">
      <alignment horizontal="center" vertical="top"/>
    </xf>
    <xf numFmtId="164" fontId="24" fillId="3" borderId="38" xfId="0" applyNumberFormat="1" applyFont="1" applyFill="1" applyBorder="1" applyAlignment="1">
      <alignment horizontal="center" vertical="top"/>
    </xf>
    <xf numFmtId="164" fontId="1" fillId="3" borderId="71" xfId="0" applyNumberFormat="1" applyFont="1" applyFill="1" applyBorder="1" applyAlignment="1">
      <alignment horizontal="center" vertical="top"/>
    </xf>
    <xf numFmtId="164" fontId="25" fillId="3" borderId="13" xfId="0" applyNumberFormat="1" applyFont="1" applyFill="1" applyBorder="1" applyAlignment="1">
      <alignment horizontal="center" vertical="top"/>
    </xf>
    <xf numFmtId="164" fontId="25" fillId="3" borderId="38" xfId="0" applyNumberFormat="1" applyFont="1" applyFill="1" applyBorder="1" applyAlignment="1">
      <alignment horizontal="center" vertical="top"/>
    </xf>
    <xf numFmtId="3" fontId="6" fillId="3" borderId="52" xfId="0" applyNumberFormat="1" applyFont="1" applyFill="1" applyBorder="1" applyAlignment="1">
      <alignment horizontal="center" vertical="top" wrapText="1"/>
    </xf>
    <xf numFmtId="3" fontId="3" fillId="3" borderId="14" xfId="0" applyNumberFormat="1" applyFont="1" applyFill="1" applyBorder="1" applyAlignment="1">
      <alignment horizontal="center" vertical="top" wrapText="1"/>
    </xf>
    <xf numFmtId="3" fontId="3" fillId="3" borderId="64" xfId="0" applyNumberFormat="1" applyFont="1" applyFill="1" applyBorder="1" applyAlignment="1">
      <alignment horizontal="center" vertical="top" wrapText="1"/>
    </xf>
    <xf numFmtId="0" fontId="1" fillId="3" borderId="49" xfId="0" applyFont="1" applyFill="1" applyBorder="1" applyAlignment="1">
      <alignment horizontal="center" vertical="top" wrapText="1"/>
    </xf>
    <xf numFmtId="3" fontId="4" fillId="0" borderId="14" xfId="0" applyNumberFormat="1" applyFont="1" applyBorder="1" applyAlignment="1">
      <alignment horizontal="center" vertical="top" textRotation="90"/>
    </xf>
    <xf numFmtId="164" fontId="24" fillId="3" borderId="13" xfId="0" applyNumberFormat="1" applyFont="1" applyFill="1" applyBorder="1" applyAlignment="1">
      <alignment horizontal="center" vertical="top"/>
    </xf>
    <xf numFmtId="3" fontId="1" fillId="3" borderId="0" xfId="0" applyNumberFormat="1" applyFont="1" applyFill="1" applyBorder="1" applyAlignment="1">
      <alignment horizontal="left" vertical="top" wrapText="1"/>
    </xf>
    <xf numFmtId="3" fontId="1" fillId="3" borderId="16" xfId="0" applyNumberFormat="1" applyFont="1" applyFill="1" applyBorder="1" applyAlignment="1">
      <alignment horizontal="center" vertical="top" wrapText="1"/>
    </xf>
    <xf numFmtId="3" fontId="1" fillId="3" borderId="47" xfId="0" applyNumberFormat="1" applyFont="1" applyFill="1" applyBorder="1" applyAlignment="1">
      <alignment horizontal="center" vertical="top" wrapText="1"/>
    </xf>
    <xf numFmtId="0" fontId="1" fillId="3" borderId="52" xfId="0" applyFont="1" applyFill="1" applyBorder="1" applyAlignment="1">
      <alignment horizontal="center" vertical="top" wrapText="1"/>
    </xf>
    <xf numFmtId="3" fontId="3" fillId="7" borderId="18" xfId="0" applyNumberFormat="1" applyFont="1" applyFill="1" applyBorder="1" applyAlignment="1">
      <alignment vertical="top"/>
    </xf>
    <xf numFmtId="3" fontId="3" fillId="7" borderId="17" xfId="0" applyNumberFormat="1" applyFont="1" applyFill="1" applyBorder="1" applyAlignment="1">
      <alignment vertical="top"/>
    </xf>
    <xf numFmtId="3" fontId="3" fillId="2" borderId="9" xfId="0" applyNumberFormat="1" applyFont="1" applyFill="1" applyBorder="1" applyAlignment="1">
      <alignment vertical="top"/>
    </xf>
    <xf numFmtId="3" fontId="3" fillId="2" borderId="62" xfId="0" applyNumberFormat="1" applyFont="1" applyFill="1" applyBorder="1" applyAlignment="1">
      <alignment vertical="top"/>
    </xf>
    <xf numFmtId="3" fontId="4" fillId="0" borderId="29" xfId="0" applyNumberFormat="1" applyFont="1" applyFill="1" applyBorder="1" applyAlignment="1">
      <alignment horizontal="center" vertical="top"/>
    </xf>
    <xf numFmtId="3" fontId="3" fillId="7" borderId="29" xfId="0" applyNumberFormat="1" applyFont="1" applyFill="1" applyBorder="1" applyAlignment="1">
      <alignment horizontal="center" vertical="top" wrapText="1"/>
    </xf>
    <xf numFmtId="3" fontId="4" fillId="0" borderId="52" xfId="0" applyNumberFormat="1" applyFont="1" applyBorder="1" applyAlignment="1">
      <alignment vertical="top"/>
    </xf>
    <xf numFmtId="3" fontId="4" fillId="0" borderId="26" xfId="0" applyNumberFormat="1" applyFont="1" applyBorder="1" applyAlignment="1">
      <alignment horizontal="center" vertical="top"/>
    </xf>
    <xf numFmtId="3" fontId="1" fillId="3" borderId="59" xfId="0" applyNumberFormat="1" applyFont="1" applyFill="1" applyBorder="1" applyAlignment="1">
      <alignment horizontal="center" vertical="top" wrapText="1"/>
    </xf>
    <xf numFmtId="164" fontId="4" fillId="0" borderId="40" xfId="0" applyNumberFormat="1" applyFont="1" applyBorder="1" applyAlignment="1">
      <alignment horizontal="center" vertical="top"/>
    </xf>
    <xf numFmtId="164" fontId="4" fillId="3" borderId="40" xfId="0" applyNumberFormat="1" applyFont="1" applyFill="1" applyBorder="1" applyAlignment="1">
      <alignment horizontal="center" vertical="top"/>
    </xf>
    <xf numFmtId="3" fontId="4" fillId="3" borderId="59" xfId="0" applyNumberFormat="1" applyFont="1" applyFill="1" applyBorder="1" applyAlignment="1">
      <alignment vertical="top"/>
    </xf>
    <xf numFmtId="3" fontId="4" fillId="3" borderId="18" xfId="0" applyNumberFormat="1" applyFont="1" applyFill="1" applyBorder="1" applyAlignment="1">
      <alignment vertical="top" wrapText="1"/>
    </xf>
    <xf numFmtId="3" fontId="4" fillId="3" borderId="30" xfId="0" applyNumberFormat="1" applyFont="1" applyFill="1" applyBorder="1" applyAlignment="1">
      <alignment vertical="top" wrapText="1"/>
    </xf>
    <xf numFmtId="3" fontId="4" fillId="0" borderId="49" xfId="0" applyNumberFormat="1" applyFont="1" applyBorder="1" applyAlignment="1">
      <alignment horizontal="center" vertical="top" textRotation="90"/>
    </xf>
    <xf numFmtId="164" fontId="3" fillId="5" borderId="61" xfId="0" applyNumberFormat="1" applyFont="1" applyFill="1" applyBorder="1" applyAlignment="1">
      <alignment horizontal="center" vertical="top"/>
    </xf>
    <xf numFmtId="3" fontId="1" fillId="3" borderId="26" xfId="0" applyNumberFormat="1" applyFont="1" applyFill="1" applyBorder="1" applyAlignment="1">
      <alignment horizontal="center" vertical="top"/>
    </xf>
    <xf numFmtId="3" fontId="5" fillId="8" borderId="19" xfId="0" applyNumberFormat="1" applyFont="1" applyFill="1" applyBorder="1" applyAlignment="1">
      <alignment horizontal="left" vertical="top" wrapText="1"/>
    </xf>
    <xf numFmtId="3" fontId="1" fillId="3" borderId="60" xfId="0" applyNumberFormat="1" applyFont="1" applyFill="1" applyBorder="1" applyAlignment="1">
      <alignment horizontal="center" vertical="top" wrapText="1"/>
    </xf>
    <xf numFmtId="164" fontId="1" fillId="3" borderId="0" xfId="0" applyNumberFormat="1" applyFont="1" applyFill="1" applyBorder="1" applyAlignment="1">
      <alignment horizontal="center" vertical="top" wrapText="1"/>
    </xf>
    <xf numFmtId="164" fontId="3" fillId="5" borderId="1" xfId="0" applyNumberFormat="1" applyFont="1" applyFill="1" applyBorder="1" applyAlignment="1">
      <alignment horizontal="center" vertical="top"/>
    </xf>
    <xf numFmtId="164" fontId="3" fillId="2" borderId="9" xfId="0" applyNumberFormat="1" applyFont="1" applyFill="1" applyBorder="1" applyAlignment="1">
      <alignment horizontal="center" vertical="top"/>
    </xf>
    <xf numFmtId="3" fontId="6" fillId="0" borderId="0" xfId="0" applyNumberFormat="1" applyFont="1" applyBorder="1" applyAlignment="1">
      <alignment horizontal="center" vertical="center" wrapText="1"/>
    </xf>
    <xf numFmtId="3" fontId="5" fillId="8" borderId="0" xfId="0" applyNumberFormat="1" applyFont="1" applyFill="1" applyBorder="1" applyAlignment="1">
      <alignment horizontal="left" vertical="top" wrapText="1"/>
    </xf>
    <xf numFmtId="1" fontId="1" fillId="3" borderId="46" xfId="0" applyNumberFormat="1" applyFont="1" applyFill="1" applyBorder="1" applyAlignment="1">
      <alignment horizontal="center" vertical="top" wrapText="1"/>
    </xf>
    <xf numFmtId="0" fontId="1" fillId="3" borderId="48" xfId="0" applyFont="1" applyFill="1" applyBorder="1" applyAlignment="1">
      <alignment horizontal="center" vertical="top" wrapText="1"/>
    </xf>
    <xf numFmtId="0" fontId="1" fillId="3" borderId="70" xfId="0" applyFont="1" applyFill="1" applyBorder="1" applyAlignment="1">
      <alignment horizontal="center" vertical="top" wrapText="1"/>
    </xf>
    <xf numFmtId="3" fontId="4" fillId="3" borderId="46" xfId="0" applyNumberFormat="1" applyFont="1" applyFill="1" applyBorder="1" applyAlignment="1">
      <alignment horizontal="center" vertical="top"/>
    </xf>
    <xf numFmtId="3" fontId="1" fillId="3" borderId="0" xfId="0" applyNumberFormat="1" applyFont="1" applyFill="1" applyAlignment="1">
      <alignment horizontal="left" vertical="top"/>
    </xf>
    <xf numFmtId="0" fontId="13" fillId="0" borderId="0" xfId="0" applyFont="1"/>
    <xf numFmtId="0" fontId="13" fillId="3" borderId="0" xfId="0" applyFont="1" applyFill="1"/>
    <xf numFmtId="3" fontId="10" fillId="0" borderId="0" xfId="0" applyNumberFormat="1" applyFont="1"/>
    <xf numFmtId="3" fontId="3" fillId="7" borderId="15" xfId="0" applyNumberFormat="1" applyFont="1" applyFill="1" applyBorder="1" applyAlignment="1">
      <alignment vertical="top"/>
    </xf>
    <xf numFmtId="3" fontId="3" fillId="7" borderId="30" xfId="0" applyNumberFormat="1" applyFont="1" applyFill="1" applyBorder="1" applyAlignment="1">
      <alignment vertical="top"/>
    </xf>
    <xf numFmtId="3" fontId="4" fillId="3" borderId="64" xfId="0" applyNumberFormat="1" applyFont="1" applyFill="1" applyBorder="1" applyAlignment="1">
      <alignment horizontal="center" vertical="top" wrapText="1"/>
    </xf>
    <xf numFmtId="3" fontId="4" fillId="3" borderId="22" xfId="0" applyNumberFormat="1" applyFont="1" applyFill="1" applyBorder="1" applyAlignment="1">
      <alignment horizontal="center" vertical="top" wrapText="1"/>
    </xf>
    <xf numFmtId="3" fontId="4" fillId="3" borderId="59" xfId="0" applyNumberFormat="1" applyFont="1" applyFill="1" applyBorder="1" applyAlignment="1">
      <alignment horizontal="center" vertical="top"/>
    </xf>
    <xf numFmtId="49" fontId="4" fillId="3" borderId="53" xfId="0" applyNumberFormat="1" applyFont="1" applyFill="1" applyBorder="1" applyAlignment="1">
      <alignment horizontal="center" vertical="top"/>
    </xf>
    <xf numFmtId="3" fontId="3" fillId="3" borderId="53" xfId="0" applyNumberFormat="1" applyFont="1" applyFill="1" applyBorder="1" applyAlignment="1">
      <alignment horizontal="center" vertical="top"/>
    </xf>
    <xf numFmtId="164" fontId="1" fillId="3" borderId="38" xfId="0" applyNumberFormat="1" applyFont="1" applyFill="1" applyBorder="1" applyAlignment="1">
      <alignment horizontal="center" vertical="top"/>
    </xf>
    <xf numFmtId="164" fontId="4" fillId="3" borderId="38" xfId="0" applyNumberFormat="1" applyFont="1" applyFill="1" applyBorder="1" applyAlignment="1">
      <alignment horizontal="center" vertical="top"/>
    </xf>
    <xf numFmtId="164" fontId="3" fillId="5" borderId="58" xfId="0" applyNumberFormat="1" applyFont="1" applyFill="1" applyBorder="1" applyAlignment="1">
      <alignment horizontal="center" vertical="top"/>
    </xf>
    <xf numFmtId="164" fontId="4" fillId="0" borderId="35" xfId="0" applyNumberFormat="1" applyFont="1" applyBorder="1" applyAlignment="1">
      <alignment horizontal="center" vertical="top"/>
    </xf>
    <xf numFmtId="164" fontId="4" fillId="0" borderId="38" xfId="0" applyNumberFormat="1" applyFont="1" applyBorder="1" applyAlignment="1">
      <alignment horizontal="center" vertical="top"/>
    </xf>
    <xf numFmtId="164" fontId="6" fillId="2" borderId="32" xfId="0" applyNumberFormat="1" applyFont="1" applyFill="1" applyBorder="1" applyAlignment="1">
      <alignment horizontal="center" vertical="top"/>
    </xf>
    <xf numFmtId="164" fontId="1" fillId="3" borderId="69" xfId="0" applyNumberFormat="1" applyFont="1" applyFill="1" applyBorder="1" applyAlignment="1">
      <alignment horizontal="center" vertical="top" wrapText="1"/>
    </xf>
    <xf numFmtId="164" fontId="1" fillId="0" borderId="67" xfId="0" applyNumberFormat="1" applyFont="1" applyBorder="1" applyAlignment="1">
      <alignment horizontal="center" vertical="top" wrapText="1"/>
    </xf>
    <xf numFmtId="164" fontId="1" fillId="3" borderId="51" xfId="0" applyNumberFormat="1" applyFont="1" applyFill="1" applyBorder="1" applyAlignment="1">
      <alignment horizontal="center" vertical="top" wrapText="1"/>
    </xf>
    <xf numFmtId="164" fontId="4" fillId="3" borderId="67" xfId="0" applyNumberFormat="1" applyFont="1" applyFill="1" applyBorder="1" applyAlignment="1">
      <alignment horizontal="center" vertical="top"/>
    </xf>
    <xf numFmtId="164" fontId="1" fillId="3" borderId="13" xfId="0" applyNumberFormat="1" applyFont="1" applyFill="1" applyBorder="1" applyAlignment="1">
      <alignment horizontal="center" vertical="top"/>
    </xf>
    <xf numFmtId="164" fontId="1" fillId="3" borderId="49" xfId="0" applyNumberFormat="1" applyFont="1" applyFill="1" applyBorder="1" applyAlignment="1">
      <alignment horizontal="center" vertical="top" wrapText="1"/>
    </xf>
    <xf numFmtId="164" fontId="4" fillId="3" borderId="4" xfId="0" applyNumberFormat="1" applyFont="1" applyFill="1" applyBorder="1" applyAlignment="1">
      <alignment horizontal="center" vertical="top" wrapText="1"/>
    </xf>
    <xf numFmtId="164" fontId="1" fillId="3" borderId="53" xfId="0" applyNumberFormat="1" applyFont="1" applyFill="1" applyBorder="1" applyAlignment="1">
      <alignment horizontal="center" vertical="top" wrapText="1"/>
    </xf>
    <xf numFmtId="164" fontId="1" fillId="3" borderId="52" xfId="0" applyNumberFormat="1" applyFont="1" applyFill="1" applyBorder="1" applyAlignment="1">
      <alignment horizontal="center" vertical="top" wrapText="1"/>
    </xf>
    <xf numFmtId="164" fontId="1" fillId="0" borderId="53" xfId="0" applyNumberFormat="1" applyFont="1" applyBorder="1" applyAlignment="1">
      <alignment horizontal="center" vertical="top" wrapText="1"/>
    </xf>
    <xf numFmtId="164" fontId="4" fillId="3" borderId="42" xfId="0" applyNumberFormat="1" applyFont="1" applyFill="1" applyBorder="1" applyAlignment="1">
      <alignment horizontal="center" vertical="top" wrapText="1"/>
    </xf>
    <xf numFmtId="164" fontId="1" fillId="3" borderId="11" xfId="0" applyNumberFormat="1" applyFont="1" applyFill="1" applyBorder="1" applyAlignment="1">
      <alignment horizontal="center" vertical="top" wrapText="1"/>
    </xf>
    <xf numFmtId="164" fontId="3" fillId="2" borderId="32" xfId="0" applyNumberFormat="1" applyFont="1" applyFill="1" applyBorder="1" applyAlignment="1">
      <alignment horizontal="center" vertical="top"/>
    </xf>
    <xf numFmtId="3" fontId="1" fillId="3" borderId="35" xfId="0" applyNumberFormat="1" applyFont="1" applyFill="1" applyBorder="1" applyAlignment="1">
      <alignment horizontal="center" vertical="top" wrapText="1"/>
    </xf>
    <xf numFmtId="164" fontId="4" fillId="3" borderId="11" xfId="0" applyNumberFormat="1" applyFont="1" applyFill="1" applyBorder="1" applyAlignment="1">
      <alignment horizontal="center" vertical="top"/>
    </xf>
    <xf numFmtId="1" fontId="1" fillId="3" borderId="13" xfId="0" applyNumberFormat="1" applyFont="1" applyFill="1" applyBorder="1" applyAlignment="1">
      <alignment horizontal="center" vertical="top" wrapText="1"/>
    </xf>
    <xf numFmtId="0" fontId="4" fillId="3" borderId="38" xfId="0" applyFont="1" applyFill="1" applyBorder="1" applyAlignment="1">
      <alignment horizontal="center" vertical="top" wrapText="1"/>
    </xf>
    <xf numFmtId="0" fontId="4" fillId="3" borderId="13" xfId="0" applyFont="1" applyFill="1" applyBorder="1" applyAlignment="1">
      <alignment horizontal="center" vertical="top" wrapText="1"/>
    </xf>
    <xf numFmtId="0" fontId="4" fillId="3" borderId="53" xfId="0" applyFont="1" applyFill="1" applyBorder="1" applyAlignment="1">
      <alignment horizontal="center" vertical="top" wrapText="1"/>
    </xf>
    <xf numFmtId="164" fontId="6" fillId="3" borderId="0" xfId="0" applyNumberFormat="1" applyFont="1" applyFill="1" applyBorder="1" applyAlignment="1">
      <alignment horizontal="center" vertical="top" wrapText="1"/>
    </xf>
    <xf numFmtId="0" fontId="13" fillId="3" borderId="0" xfId="0" applyFont="1" applyFill="1" applyBorder="1" applyAlignment="1"/>
    <xf numFmtId="3" fontId="4" fillId="3" borderId="11" xfId="0" applyNumberFormat="1" applyFont="1" applyFill="1" applyBorder="1" applyAlignment="1">
      <alignment horizontal="center" vertical="top" wrapText="1"/>
    </xf>
    <xf numFmtId="164" fontId="1" fillId="3" borderId="11" xfId="0" applyNumberFormat="1" applyFont="1" applyFill="1" applyBorder="1" applyAlignment="1">
      <alignment horizontal="center" vertical="top"/>
    </xf>
    <xf numFmtId="164" fontId="3" fillId="5" borderId="20" xfId="0" applyNumberFormat="1" applyFont="1" applyFill="1" applyBorder="1" applyAlignment="1">
      <alignment horizontal="center" vertical="top"/>
    </xf>
    <xf numFmtId="164" fontId="3" fillId="5" borderId="74" xfId="0" applyNumberFormat="1" applyFont="1" applyFill="1" applyBorder="1" applyAlignment="1">
      <alignment horizontal="center" vertical="top"/>
    </xf>
    <xf numFmtId="3" fontId="4" fillId="3" borderId="2" xfId="0" applyNumberFormat="1" applyFont="1" applyFill="1" applyBorder="1" applyAlignment="1">
      <alignment horizontal="center" vertical="top" wrapText="1"/>
    </xf>
    <xf numFmtId="3" fontId="4" fillId="3" borderId="58" xfId="0" applyNumberFormat="1" applyFont="1" applyFill="1" applyBorder="1" applyAlignment="1">
      <alignment horizontal="center" vertical="top" wrapText="1"/>
    </xf>
    <xf numFmtId="164" fontId="6" fillId="5" borderId="20" xfId="0" applyNumberFormat="1" applyFont="1" applyFill="1" applyBorder="1" applyAlignment="1">
      <alignment horizontal="center" vertical="top"/>
    </xf>
    <xf numFmtId="164" fontId="6" fillId="5" borderId="74" xfId="0" applyNumberFormat="1" applyFont="1" applyFill="1" applyBorder="1" applyAlignment="1">
      <alignment horizontal="center" vertical="top"/>
    </xf>
    <xf numFmtId="164" fontId="3" fillId="5" borderId="66" xfId="0" applyNumberFormat="1" applyFont="1" applyFill="1" applyBorder="1" applyAlignment="1">
      <alignment horizontal="center" vertical="top"/>
    </xf>
    <xf numFmtId="164" fontId="3" fillId="5" borderId="44" xfId="0" applyNumberFormat="1" applyFont="1" applyFill="1" applyBorder="1" applyAlignment="1">
      <alignment horizontal="center" vertical="top"/>
    </xf>
    <xf numFmtId="164" fontId="6" fillId="2" borderId="77" xfId="0" applyNumberFormat="1" applyFont="1" applyFill="1" applyBorder="1" applyAlignment="1">
      <alignment horizontal="center" vertical="top"/>
    </xf>
    <xf numFmtId="164" fontId="1" fillId="3" borderId="2" xfId="0" applyNumberFormat="1" applyFont="1" applyFill="1" applyBorder="1" applyAlignment="1">
      <alignment horizontal="center" vertical="top"/>
    </xf>
    <xf numFmtId="3" fontId="3" fillId="2" borderId="1" xfId="0" applyNumberFormat="1" applyFont="1" applyFill="1" applyBorder="1" applyAlignment="1">
      <alignment vertical="top"/>
    </xf>
    <xf numFmtId="0" fontId="4" fillId="9" borderId="9" xfId="0" applyFont="1" applyFill="1" applyBorder="1" applyAlignment="1">
      <alignment horizontal="center" vertical="top" wrapText="1"/>
    </xf>
    <xf numFmtId="0" fontId="4" fillId="9" borderId="10" xfId="0" applyFont="1" applyFill="1" applyBorder="1" applyAlignment="1">
      <alignment horizontal="center" vertical="top" wrapText="1"/>
    </xf>
    <xf numFmtId="3" fontId="3" fillId="9" borderId="9" xfId="0" applyNumberFormat="1" applyFont="1" applyFill="1" applyBorder="1" applyAlignment="1">
      <alignment vertical="top"/>
    </xf>
    <xf numFmtId="3" fontId="3" fillId="9" borderId="10" xfId="0" applyNumberFormat="1" applyFont="1" applyFill="1" applyBorder="1" applyAlignment="1">
      <alignment vertical="top"/>
    </xf>
    <xf numFmtId="3" fontId="1" fillId="3" borderId="44" xfId="0" applyNumberFormat="1" applyFont="1" applyFill="1" applyBorder="1" applyAlignment="1">
      <alignment horizontal="center" vertical="top"/>
    </xf>
    <xf numFmtId="164" fontId="4" fillId="3" borderId="12" xfId="0" applyNumberFormat="1" applyFont="1" applyFill="1" applyBorder="1" applyAlignment="1">
      <alignment horizontal="center" vertical="top" wrapText="1"/>
    </xf>
    <xf numFmtId="164" fontId="4" fillId="0" borderId="11" xfId="0" applyNumberFormat="1" applyFont="1" applyBorder="1" applyAlignment="1">
      <alignment horizontal="center" vertical="top" wrapText="1"/>
    </xf>
    <xf numFmtId="164" fontId="4" fillId="3" borderId="49" xfId="0" applyNumberFormat="1" applyFont="1" applyFill="1" applyBorder="1" applyAlignment="1">
      <alignment horizontal="center" vertical="top"/>
    </xf>
    <xf numFmtId="164" fontId="4" fillId="3" borderId="46" xfId="0" applyNumberFormat="1" applyFont="1" applyFill="1" applyBorder="1" applyAlignment="1">
      <alignment horizontal="center" vertical="top"/>
    </xf>
    <xf numFmtId="0" fontId="4" fillId="3" borderId="11" xfId="0" applyFont="1" applyFill="1" applyBorder="1" applyAlignment="1">
      <alignment horizontal="center" vertical="top" wrapText="1"/>
    </xf>
    <xf numFmtId="0" fontId="1" fillId="3" borderId="11" xfId="0" applyFont="1" applyFill="1" applyBorder="1" applyAlignment="1">
      <alignment horizontal="center" vertical="top" wrapText="1"/>
    </xf>
    <xf numFmtId="3" fontId="1" fillId="3" borderId="11" xfId="0" applyNumberFormat="1" applyFont="1" applyFill="1" applyBorder="1" applyAlignment="1">
      <alignment horizontal="center" vertical="top" wrapText="1"/>
    </xf>
    <xf numFmtId="49" fontId="4" fillId="3" borderId="12" xfId="0" applyNumberFormat="1" applyFont="1" applyFill="1" applyBorder="1" applyAlignment="1">
      <alignment horizontal="center" vertical="top" wrapText="1"/>
    </xf>
    <xf numFmtId="3" fontId="4" fillId="3" borderId="17" xfId="0" applyNumberFormat="1" applyFont="1" applyFill="1" applyBorder="1" applyAlignment="1">
      <alignment horizontal="center" vertical="top" wrapText="1"/>
    </xf>
    <xf numFmtId="164" fontId="6" fillId="5" borderId="66" xfId="0" applyNumberFormat="1" applyFont="1" applyFill="1" applyBorder="1" applyAlignment="1">
      <alignment horizontal="center" vertical="top"/>
    </xf>
    <xf numFmtId="0" fontId="4" fillId="3" borderId="35"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14" xfId="0" applyFont="1" applyFill="1" applyBorder="1" applyAlignment="1">
      <alignment horizontal="center" vertical="top" wrapText="1"/>
    </xf>
    <xf numFmtId="3" fontId="1" fillId="9" borderId="10" xfId="0" applyNumberFormat="1" applyFont="1" applyFill="1" applyBorder="1" applyAlignment="1">
      <alignment horizontal="center" vertical="top" wrapText="1"/>
    </xf>
    <xf numFmtId="3" fontId="1" fillId="9" borderId="9" xfId="0" applyNumberFormat="1" applyFont="1" applyFill="1" applyBorder="1" applyAlignment="1">
      <alignment horizontal="center" vertical="top" wrapText="1"/>
    </xf>
    <xf numFmtId="164" fontId="3" fillId="2" borderId="77" xfId="0" applyNumberFormat="1" applyFont="1" applyFill="1" applyBorder="1" applyAlignment="1">
      <alignment horizontal="center" vertical="top"/>
    </xf>
    <xf numFmtId="3" fontId="3" fillId="9" borderId="10" xfId="0" applyNumberFormat="1" applyFont="1" applyFill="1" applyBorder="1" applyAlignment="1">
      <alignment horizontal="center" vertical="top"/>
    </xf>
    <xf numFmtId="3" fontId="4" fillId="3" borderId="35" xfId="0" applyNumberFormat="1" applyFont="1" applyFill="1" applyBorder="1" applyAlignment="1">
      <alignment horizontal="center" vertical="top" wrapText="1"/>
    </xf>
    <xf numFmtId="3" fontId="4" fillId="10" borderId="34" xfId="0" applyNumberFormat="1" applyFont="1" applyFill="1" applyBorder="1" applyAlignment="1">
      <alignment horizontal="center" vertical="top"/>
    </xf>
    <xf numFmtId="3" fontId="4" fillId="10" borderId="10" xfId="0" applyNumberFormat="1" applyFont="1" applyFill="1" applyBorder="1" applyAlignment="1">
      <alignment horizontal="center" vertical="top"/>
    </xf>
    <xf numFmtId="3" fontId="4" fillId="10" borderId="9" xfId="0" applyNumberFormat="1" applyFont="1" applyFill="1" applyBorder="1" applyAlignment="1">
      <alignment horizontal="center" vertical="top"/>
    </xf>
    <xf numFmtId="3" fontId="4" fillId="9" borderId="0" xfId="0" applyNumberFormat="1" applyFont="1" applyFill="1" applyBorder="1" applyAlignment="1">
      <alignment horizontal="center" vertical="top" wrapText="1"/>
    </xf>
    <xf numFmtId="3" fontId="4" fillId="9" borderId="1" xfId="0" applyNumberFormat="1" applyFont="1" applyFill="1" applyBorder="1" applyAlignment="1">
      <alignment horizontal="center" vertical="top" wrapText="1"/>
    </xf>
    <xf numFmtId="164" fontId="3" fillId="5" borderId="78" xfId="0" applyNumberFormat="1" applyFont="1" applyFill="1" applyBorder="1" applyAlignment="1">
      <alignment horizontal="center" vertical="top"/>
    </xf>
    <xf numFmtId="164" fontId="3" fillId="7" borderId="32" xfId="0" applyNumberFormat="1" applyFont="1" applyFill="1" applyBorder="1" applyAlignment="1">
      <alignment horizontal="center" vertical="top"/>
    </xf>
    <xf numFmtId="164" fontId="3" fillId="8" borderId="62" xfId="0" applyNumberFormat="1" applyFont="1" applyFill="1" applyBorder="1" applyAlignment="1">
      <alignment horizontal="center" vertical="top" wrapText="1"/>
    </xf>
    <xf numFmtId="164" fontId="3" fillId="7" borderId="77" xfId="0" applyNumberFormat="1" applyFont="1" applyFill="1" applyBorder="1" applyAlignment="1">
      <alignment horizontal="center" vertical="top"/>
    </xf>
    <xf numFmtId="164" fontId="3" fillId="7" borderId="1" xfId="0" applyNumberFormat="1" applyFont="1" applyFill="1" applyBorder="1" applyAlignment="1">
      <alignment horizontal="center" vertical="top"/>
    </xf>
    <xf numFmtId="164" fontId="22" fillId="0" borderId="6" xfId="0" applyNumberFormat="1" applyFont="1" applyBorder="1" applyAlignment="1">
      <alignment horizontal="center" vertical="center" textRotation="90" wrapText="1"/>
    </xf>
    <xf numFmtId="164" fontId="6" fillId="3" borderId="34" xfId="0" applyNumberFormat="1" applyFont="1" applyFill="1" applyBorder="1" applyAlignment="1">
      <alignment horizontal="center" vertical="top" wrapText="1"/>
    </xf>
    <xf numFmtId="3" fontId="6" fillId="0" borderId="40" xfId="0" applyNumberFormat="1" applyFont="1" applyBorder="1" applyAlignment="1">
      <alignment horizontal="center" vertical="center" wrapText="1"/>
    </xf>
    <xf numFmtId="164" fontId="6" fillId="8" borderId="35" xfId="0" applyNumberFormat="1" applyFont="1" applyFill="1" applyBorder="1" applyAlignment="1">
      <alignment horizontal="center" vertical="top" wrapText="1"/>
    </xf>
    <xf numFmtId="164" fontId="6" fillId="5" borderId="11" xfId="0" applyNumberFormat="1" applyFont="1" applyFill="1" applyBorder="1" applyAlignment="1">
      <alignment horizontal="center" vertical="top" wrapText="1"/>
    </xf>
    <xf numFmtId="164" fontId="1" fillId="3" borderId="38" xfId="0" applyNumberFormat="1" applyFont="1" applyFill="1" applyBorder="1" applyAlignment="1">
      <alignment horizontal="center" vertical="top" wrapText="1"/>
    </xf>
    <xf numFmtId="164" fontId="1" fillId="0" borderId="11" xfId="0" applyNumberFormat="1" applyFont="1" applyBorder="1" applyAlignment="1">
      <alignment horizontal="center" vertical="top" wrapText="1"/>
    </xf>
    <xf numFmtId="164" fontId="1" fillId="0" borderId="51" xfId="0" applyNumberFormat="1" applyFont="1" applyBorder="1" applyAlignment="1">
      <alignment horizontal="center" vertical="top" wrapText="1"/>
    </xf>
    <xf numFmtId="164" fontId="1" fillId="5" borderId="11" xfId="0" applyNumberFormat="1" applyFont="1" applyFill="1" applyBorder="1" applyAlignment="1">
      <alignment horizontal="center" vertical="top" wrapText="1"/>
    </xf>
    <xf numFmtId="164" fontId="6" fillId="8" borderId="32" xfId="0" applyNumberFormat="1" applyFont="1" applyFill="1" applyBorder="1" applyAlignment="1">
      <alignment horizontal="center" vertical="top" wrapText="1"/>
    </xf>
    <xf numFmtId="164" fontId="6" fillId="5" borderId="32" xfId="0" applyNumberFormat="1" applyFont="1" applyFill="1" applyBorder="1" applyAlignment="1">
      <alignment horizontal="center" vertical="top" wrapText="1"/>
    </xf>
    <xf numFmtId="0" fontId="4" fillId="9" borderId="34" xfId="0" applyFont="1" applyFill="1" applyBorder="1" applyAlignment="1">
      <alignment horizontal="center" vertical="top" wrapText="1"/>
    </xf>
    <xf numFmtId="0" fontId="4" fillId="0" borderId="1" xfId="0" applyFont="1" applyFill="1" applyBorder="1" applyAlignment="1">
      <alignment vertical="top" wrapText="1"/>
    </xf>
    <xf numFmtId="3" fontId="4" fillId="0" borderId="16" xfId="0" applyNumberFormat="1" applyFont="1" applyBorder="1" applyAlignment="1">
      <alignment vertical="top"/>
    </xf>
    <xf numFmtId="164" fontId="3" fillId="5" borderId="24" xfId="0" applyNumberFormat="1" applyFont="1" applyFill="1" applyBorder="1" applyAlignment="1">
      <alignment horizontal="center" vertical="top"/>
    </xf>
    <xf numFmtId="0" fontId="4" fillId="3" borderId="58" xfId="0" applyFont="1" applyFill="1" applyBorder="1" applyAlignment="1">
      <alignment horizontal="center" vertical="top" wrapText="1"/>
    </xf>
    <xf numFmtId="0" fontId="1" fillId="3" borderId="59" xfId="0" applyFont="1" applyFill="1" applyBorder="1" applyAlignment="1">
      <alignment horizontal="center" vertical="top" wrapText="1"/>
    </xf>
    <xf numFmtId="164" fontId="3" fillId="5" borderId="42" xfId="0" applyNumberFormat="1" applyFont="1" applyFill="1" applyBorder="1" applyAlignment="1">
      <alignment horizontal="center" vertical="top"/>
    </xf>
    <xf numFmtId="49" fontId="1" fillId="3" borderId="11" xfId="0" applyNumberFormat="1" applyFont="1" applyFill="1" applyBorder="1" applyAlignment="1">
      <alignment horizontal="center" vertical="top" wrapText="1"/>
    </xf>
    <xf numFmtId="3" fontId="4" fillId="0" borderId="15" xfId="0" applyNumberFormat="1" applyFont="1" applyBorder="1" applyAlignment="1">
      <alignment vertical="top"/>
    </xf>
    <xf numFmtId="3" fontId="4" fillId="3" borderId="24" xfId="0" applyNumberFormat="1" applyFont="1" applyFill="1" applyBorder="1" applyAlignment="1">
      <alignment horizontal="center" vertical="top" wrapText="1"/>
    </xf>
    <xf numFmtId="3" fontId="6" fillId="3" borderId="13" xfId="0" applyNumberFormat="1" applyFont="1" applyFill="1" applyBorder="1" applyAlignment="1">
      <alignment vertical="top" wrapText="1"/>
    </xf>
    <xf numFmtId="3" fontId="4" fillId="0" borderId="13" xfId="0" applyNumberFormat="1" applyFont="1" applyBorder="1" applyAlignment="1">
      <alignment vertical="top"/>
    </xf>
    <xf numFmtId="3" fontId="6" fillId="0" borderId="12" xfId="0" applyNumberFormat="1" applyFont="1" applyBorder="1" applyAlignment="1">
      <alignment horizontal="center" vertical="top"/>
    </xf>
    <xf numFmtId="3" fontId="4" fillId="0" borderId="12" xfId="0" applyNumberFormat="1" applyFont="1" applyBorder="1" applyAlignment="1">
      <alignment horizontal="center" vertical="top" textRotation="90"/>
    </xf>
    <xf numFmtId="0" fontId="1" fillId="0" borderId="0" xfId="0" applyFont="1" applyBorder="1" applyAlignment="1">
      <alignment vertical="center"/>
    </xf>
    <xf numFmtId="164" fontId="1" fillId="3" borderId="19" xfId="0" applyNumberFormat="1" applyFont="1" applyFill="1" applyBorder="1" applyAlignment="1">
      <alignment horizontal="center" vertical="top"/>
    </xf>
    <xf numFmtId="164" fontId="3" fillId="8" borderId="77" xfId="0" applyNumberFormat="1" applyFont="1" applyFill="1" applyBorder="1" applyAlignment="1">
      <alignment horizontal="center" vertical="top" wrapText="1"/>
    </xf>
    <xf numFmtId="3" fontId="1" fillId="3" borderId="6" xfId="0" applyNumberFormat="1" applyFont="1" applyFill="1" applyBorder="1" applyAlignment="1">
      <alignment horizontal="center" vertical="top" wrapText="1"/>
    </xf>
    <xf numFmtId="3" fontId="1" fillId="3" borderId="14" xfId="0" applyNumberFormat="1" applyFont="1" applyFill="1" applyBorder="1" applyAlignment="1">
      <alignment vertical="top" wrapText="1"/>
    </xf>
    <xf numFmtId="3" fontId="4" fillId="3" borderId="14" xfId="0" applyNumberFormat="1" applyFont="1" applyFill="1" applyBorder="1" applyAlignment="1">
      <alignment vertical="top" wrapText="1"/>
    </xf>
    <xf numFmtId="3" fontId="4" fillId="3" borderId="23" xfId="0" applyNumberFormat="1" applyFont="1" applyFill="1" applyBorder="1" applyAlignment="1">
      <alignment vertical="top" wrapText="1"/>
    </xf>
    <xf numFmtId="3" fontId="4" fillId="3" borderId="5" xfId="0" applyNumberFormat="1" applyFont="1" applyFill="1" applyBorder="1" applyAlignment="1">
      <alignment vertical="top" wrapText="1"/>
    </xf>
    <xf numFmtId="3" fontId="6" fillId="0" borderId="5" xfId="0" applyNumberFormat="1" applyFont="1" applyBorder="1" applyAlignment="1">
      <alignment vertical="top" wrapText="1"/>
    </xf>
    <xf numFmtId="3" fontId="4" fillId="0" borderId="17" xfId="0" applyNumberFormat="1" applyFont="1" applyFill="1" applyBorder="1" applyAlignment="1">
      <alignment horizontal="left" vertical="top" wrapText="1"/>
    </xf>
    <xf numFmtId="3" fontId="3" fillId="7" borderId="0" xfId="0" applyNumberFormat="1" applyFont="1" applyFill="1" applyBorder="1" applyAlignment="1">
      <alignment vertical="top"/>
    </xf>
    <xf numFmtId="3" fontId="3" fillId="2" borderId="0" xfId="0" applyNumberFormat="1" applyFont="1" applyFill="1" applyBorder="1" applyAlignment="1">
      <alignment vertical="top"/>
    </xf>
    <xf numFmtId="0" fontId="13" fillId="0" borderId="0" xfId="0" applyFont="1" applyBorder="1" applyAlignment="1">
      <alignment horizontal="center" vertical="top"/>
    </xf>
    <xf numFmtId="3" fontId="4" fillId="0" borderId="14" xfId="0" applyNumberFormat="1" applyFont="1" applyFill="1" applyBorder="1" applyAlignment="1">
      <alignment horizontal="center" vertical="top" wrapText="1"/>
    </xf>
    <xf numFmtId="3" fontId="4" fillId="0" borderId="23" xfId="0" applyNumberFormat="1" applyFont="1" applyFill="1" applyBorder="1" applyAlignment="1">
      <alignment horizontal="center" vertical="top" wrapText="1"/>
    </xf>
    <xf numFmtId="3" fontId="1" fillId="0" borderId="0" xfId="0" applyNumberFormat="1" applyFont="1" applyBorder="1" applyAlignment="1">
      <alignment vertical="top" wrapText="1"/>
    </xf>
    <xf numFmtId="3" fontId="1" fillId="0" borderId="16" xfId="0" applyNumberFormat="1" applyFont="1" applyBorder="1" applyAlignment="1">
      <alignment horizontal="center" vertical="top" wrapText="1"/>
    </xf>
    <xf numFmtId="3" fontId="3" fillId="7" borderId="58" xfId="0" applyNumberFormat="1" applyFont="1" applyFill="1" applyBorder="1" applyAlignment="1">
      <alignment horizontal="center" vertical="top" wrapText="1"/>
    </xf>
    <xf numFmtId="3" fontId="3" fillId="2" borderId="22" xfId="0" applyNumberFormat="1" applyFont="1" applyFill="1" applyBorder="1" applyAlignment="1">
      <alignment horizontal="center" vertical="top" wrapText="1"/>
    </xf>
    <xf numFmtId="3" fontId="4" fillId="3" borderId="40" xfId="0" applyNumberFormat="1" applyFont="1" applyFill="1" applyBorder="1" applyAlignment="1">
      <alignment horizontal="center" vertical="top"/>
    </xf>
    <xf numFmtId="3" fontId="3" fillId="2" borderId="5" xfId="0" applyNumberFormat="1" applyFont="1" applyFill="1" applyBorder="1" applyAlignment="1">
      <alignment vertical="top"/>
    </xf>
    <xf numFmtId="3" fontId="3" fillId="2" borderId="34" xfId="0" applyNumberFormat="1" applyFont="1" applyFill="1" applyBorder="1" applyAlignment="1">
      <alignment vertical="top"/>
    </xf>
    <xf numFmtId="3" fontId="4" fillId="0" borderId="3" xfId="0" applyNumberFormat="1" applyFont="1" applyBorder="1" applyAlignment="1">
      <alignment horizontal="center" vertical="top" textRotation="90"/>
    </xf>
    <xf numFmtId="3" fontId="6" fillId="0" borderId="49" xfId="0" applyNumberFormat="1" applyFont="1" applyBorder="1" applyAlignment="1">
      <alignment vertical="top"/>
    </xf>
    <xf numFmtId="3" fontId="6" fillId="0" borderId="14" xfId="0" applyNumberFormat="1" applyFont="1" applyBorder="1" applyAlignment="1">
      <alignment vertical="top" wrapText="1"/>
    </xf>
    <xf numFmtId="3" fontId="4" fillId="4" borderId="40" xfId="0" applyNumberFormat="1" applyFont="1" applyFill="1" applyBorder="1" applyAlignment="1">
      <alignment horizontal="center" vertical="top" wrapText="1"/>
    </xf>
    <xf numFmtId="164" fontId="4" fillId="4" borderId="38" xfId="0" applyNumberFormat="1" applyFont="1" applyFill="1" applyBorder="1" applyAlignment="1">
      <alignment horizontal="center" vertical="top" wrapText="1"/>
    </xf>
    <xf numFmtId="164" fontId="4" fillId="4" borderId="13" xfId="0" applyNumberFormat="1" applyFont="1" applyFill="1" applyBorder="1" applyAlignment="1">
      <alignment horizontal="center" vertical="top" wrapText="1"/>
    </xf>
    <xf numFmtId="164" fontId="4" fillId="4" borderId="0" xfId="0" applyNumberFormat="1" applyFont="1" applyFill="1" applyBorder="1" applyAlignment="1">
      <alignment horizontal="center" vertical="top" wrapText="1"/>
    </xf>
    <xf numFmtId="49" fontId="3" fillId="4" borderId="5" xfId="0" applyNumberFormat="1" applyFont="1" applyFill="1" applyBorder="1" applyAlignment="1">
      <alignment horizontal="center" vertical="top"/>
    </xf>
    <xf numFmtId="164" fontId="4" fillId="3" borderId="15" xfId="0" applyNumberFormat="1" applyFont="1" applyFill="1" applyBorder="1" applyAlignment="1">
      <alignment horizontal="center" vertical="top"/>
    </xf>
    <xf numFmtId="1" fontId="1" fillId="3" borderId="42" xfId="0" applyNumberFormat="1" applyFont="1" applyFill="1" applyBorder="1" applyAlignment="1">
      <alignment horizontal="center" vertical="top" wrapText="1"/>
    </xf>
    <xf numFmtId="3" fontId="21" fillId="0" borderId="29" xfId="0" applyNumberFormat="1" applyFont="1" applyFill="1" applyBorder="1" applyAlignment="1">
      <alignment vertical="top" wrapText="1"/>
    </xf>
    <xf numFmtId="3" fontId="27" fillId="0" borderId="41" xfId="0" applyNumberFormat="1" applyFont="1" applyFill="1" applyBorder="1" applyAlignment="1">
      <alignment horizontal="left" vertical="top" wrapText="1"/>
    </xf>
    <xf numFmtId="3" fontId="27" fillId="4" borderId="41" xfId="0" applyNumberFormat="1" applyFont="1" applyFill="1" applyBorder="1" applyAlignment="1">
      <alignment vertical="top" wrapText="1"/>
    </xf>
    <xf numFmtId="164" fontId="1" fillId="3" borderId="51" xfId="0" applyNumberFormat="1" applyFont="1" applyFill="1" applyBorder="1" applyAlignment="1">
      <alignment horizontal="center" vertical="top"/>
    </xf>
    <xf numFmtId="3" fontId="6" fillId="3" borderId="3" xfId="0" applyNumberFormat="1" applyFont="1" applyFill="1" applyBorder="1" applyAlignment="1">
      <alignment vertical="top" wrapText="1"/>
    </xf>
    <xf numFmtId="3" fontId="4" fillId="0" borderId="12" xfId="0" applyNumberFormat="1" applyFont="1" applyBorder="1" applyAlignment="1">
      <alignment horizontal="center" vertical="top"/>
    </xf>
    <xf numFmtId="165" fontId="1" fillId="3" borderId="30" xfId="0" applyNumberFormat="1" applyFont="1" applyFill="1" applyBorder="1" applyAlignment="1">
      <alignment vertical="top" wrapText="1"/>
    </xf>
    <xf numFmtId="165" fontId="1" fillId="3" borderId="29" xfId="0" applyNumberFormat="1" applyFont="1" applyFill="1" applyBorder="1" applyAlignment="1">
      <alignment horizontal="left" vertical="top" wrapText="1"/>
    </xf>
    <xf numFmtId="1" fontId="1" fillId="3" borderId="11" xfId="0" applyNumberFormat="1" applyFont="1" applyFill="1" applyBorder="1" applyAlignment="1">
      <alignment horizontal="center" vertical="top" wrapText="1"/>
    </xf>
    <xf numFmtId="1" fontId="1" fillId="3" borderId="18" xfId="0" applyNumberFormat="1" applyFont="1" applyFill="1" applyBorder="1" applyAlignment="1">
      <alignment horizontal="center" vertical="top" wrapText="1"/>
    </xf>
    <xf numFmtId="3" fontId="4" fillId="3" borderId="12" xfId="0" applyNumberFormat="1" applyFont="1" applyFill="1" applyBorder="1" applyAlignment="1">
      <alignment vertical="top" wrapText="1"/>
    </xf>
    <xf numFmtId="0" fontId="4" fillId="3" borderId="37" xfId="0" applyFont="1" applyFill="1" applyBorder="1" applyAlignment="1">
      <alignment vertical="top" wrapText="1"/>
    </xf>
    <xf numFmtId="0" fontId="1" fillId="3" borderId="71" xfId="0" applyFont="1" applyFill="1" applyBorder="1" applyAlignment="1">
      <alignment horizontal="center" vertical="top" wrapText="1"/>
    </xf>
    <xf numFmtId="0" fontId="4" fillId="3" borderId="29" xfId="0" applyFont="1" applyFill="1" applyBorder="1" applyAlignment="1">
      <alignment vertical="top" wrapText="1"/>
    </xf>
    <xf numFmtId="0" fontId="1" fillId="3" borderId="46" xfId="0" applyFont="1" applyFill="1" applyBorder="1" applyAlignment="1">
      <alignment horizontal="center" vertical="top" wrapText="1"/>
    </xf>
    <xf numFmtId="3" fontId="1" fillId="3" borderId="59" xfId="0" applyNumberFormat="1" applyFont="1" applyFill="1" applyBorder="1" applyAlignment="1">
      <alignment vertical="top" wrapText="1"/>
    </xf>
    <xf numFmtId="3" fontId="4" fillId="3" borderId="48" xfId="0" applyNumberFormat="1" applyFont="1" applyFill="1" applyBorder="1" applyAlignment="1">
      <alignment horizontal="center" vertical="top" wrapText="1"/>
    </xf>
    <xf numFmtId="164" fontId="3" fillId="5" borderId="22" xfId="0" applyNumberFormat="1" applyFont="1" applyFill="1" applyBorder="1" applyAlignment="1">
      <alignment horizontal="center" vertical="top"/>
    </xf>
    <xf numFmtId="3" fontId="6" fillId="0" borderId="13" xfId="0" applyNumberFormat="1" applyFont="1" applyFill="1" applyBorder="1" applyAlignment="1">
      <alignment vertical="top" wrapText="1"/>
    </xf>
    <xf numFmtId="3" fontId="6" fillId="0" borderId="22" xfId="0" applyNumberFormat="1" applyFont="1" applyFill="1" applyBorder="1" applyAlignment="1">
      <alignment vertical="top" wrapText="1"/>
    </xf>
    <xf numFmtId="3" fontId="4" fillId="3" borderId="63" xfId="0" applyNumberFormat="1" applyFont="1" applyFill="1" applyBorder="1" applyAlignment="1">
      <alignment vertical="top" wrapText="1"/>
    </xf>
    <xf numFmtId="164" fontId="4" fillId="3" borderId="68" xfId="0" applyNumberFormat="1" applyFont="1" applyFill="1" applyBorder="1" applyAlignment="1">
      <alignment horizontal="center" vertical="top"/>
    </xf>
    <xf numFmtId="164" fontId="4" fillId="3" borderId="68" xfId="0" applyNumberFormat="1" applyFont="1" applyFill="1" applyBorder="1" applyAlignment="1">
      <alignment horizontal="center" vertical="top" wrapText="1"/>
    </xf>
    <xf numFmtId="164" fontId="4" fillId="3" borderId="19" xfId="0" applyNumberFormat="1" applyFont="1" applyFill="1" applyBorder="1" applyAlignment="1">
      <alignment horizontal="center" vertical="top" wrapText="1"/>
    </xf>
    <xf numFmtId="3" fontId="4" fillId="0" borderId="41" xfId="0" applyNumberFormat="1" applyFont="1" applyBorder="1" applyAlignment="1">
      <alignment horizontal="center" vertical="top"/>
    </xf>
    <xf numFmtId="3" fontId="4" fillId="0" borderId="44" xfId="0" applyNumberFormat="1" applyFont="1" applyBorder="1" applyAlignment="1">
      <alignment horizontal="center" vertical="top"/>
    </xf>
    <xf numFmtId="3" fontId="4" fillId="0" borderId="29" xfId="0" applyNumberFormat="1" applyFont="1" applyBorder="1" applyAlignment="1">
      <alignment horizontal="center" vertical="top"/>
    </xf>
    <xf numFmtId="3" fontId="4" fillId="0" borderId="46" xfId="0" applyNumberFormat="1" applyFont="1" applyBorder="1" applyAlignment="1">
      <alignment horizontal="center" vertical="top"/>
    </xf>
    <xf numFmtId="3" fontId="20" fillId="3" borderId="13" xfId="0" applyNumberFormat="1" applyFont="1" applyFill="1" applyBorder="1" applyAlignment="1">
      <alignment horizontal="center" vertical="top" wrapText="1"/>
    </xf>
    <xf numFmtId="3" fontId="20" fillId="3" borderId="53" xfId="0" applyNumberFormat="1" applyFont="1" applyFill="1" applyBorder="1" applyAlignment="1">
      <alignment horizontal="center" vertical="top"/>
    </xf>
    <xf numFmtId="164" fontId="3" fillId="5" borderId="74" xfId="0" applyNumberFormat="1" applyFont="1" applyFill="1" applyBorder="1" applyAlignment="1">
      <alignment horizontal="center" vertical="top" wrapText="1"/>
    </xf>
    <xf numFmtId="164" fontId="1" fillId="3" borderId="68" xfId="0" applyNumberFormat="1" applyFont="1" applyFill="1" applyBorder="1" applyAlignment="1">
      <alignment horizontal="center" vertical="top" wrapText="1"/>
    </xf>
    <xf numFmtId="0" fontId="20" fillId="3" borderId="13" xfId="0" applyFont="1" applyFill="1" applyBorder="1" applyAlignment="1">
      <alignment horizontal="center" vertical="top" wrapText="1"/>
    </xf>
    <xf numFmtId="0" fontId="20" fillId="3" borderId="53" xfId="0" applyFont="1" applyFill="1" applyBorder="1" applyAlignment="1">
      <alignment horizontal="center" vertical="top" wrapText="1"/>
    </xf>
    <xf numFmtId="0" fontId="20" fillId="3" borderId="38" xfId="0" applyFont="1" applyFill="1" applyBorder="1" applyAlignment="1">
      <alignment horizontal="center" vertical="top" wrapText="1"/>
    </xf>
    <xf numFmtId="0" fontId="20" fillId="3" borderId="23" xfId="0" applyFont="1" applyFill="1" applyBorder="1" applyAlignment="1">
      <alignment horizontal="center" vertical="top" wrapText="1"/>
    </xf>
    <xf numFmtId="49" fontId="4" fillId="3" borderId="44" xfId="0" applyNumberFormat="1" applyFont="1" applyFill="1" applyBorder="1" applyAlignment="1">
      <alignment horizontal="center" vertical="top"/>
    </xf>
    <xf numFmtId="0" fontId="4" fillId="3" borderId="29" xfId="0" applyFont="1" applyFill="1" applyBorder="1" applyAlignment="1">
      <alignment horizontal="center" vertical="top" wrapText="1"/>
    </xf>
    <xf numFmtId="164" fontId="1" fillId="3" borderId="67" xfId="0" applyNumberFormat="1" applyFont="1" applyFill="1" applyBorder="1" applyAlignment="1">
      <alignment horizontal="center" vertical="top" wrapText="1"/>
    </xf>
    <xf numFmtId="3" fontId="4" fillId="0" borderId="53" xfId="0" applyNumberFormat="1" applyFont="1" applyBorder="1" applyAlignment="1">
      <alignment horizontal="center" vertical="top"/>
    </xf>
    <xf numFmtId="164" fontId="4" fillId="3" borderId="72" xfId="0" applyNumberFormat="1" applyFont="1" applyFill="1" applyBorder="1" applyAlignment="1">
      <alignment horizontal="center" vertical="top" wrapText="1"/>
    </xf>
    <xf numFmtId="164" fontId="4" fillId="3" borderId="71" xfId="0" applyNumberFormat="1" applyFont="1" applyFill="1" applyBorder="1" applyAlignment="1">
      <alignment horizontal="center" vertical="top"/>
    </xf>
    <xf numFmtId="3" fontId="1" fillId="3" borderId="48" xfId="0" applyNumberFormat="1" applyFont="1" applyFill="1" applyBorder="1" applyAlignment="1">
      <alignment vertical="top" wrapText="1"/>
    </xf>
    <xf numFmtId="3" fontId="21" fillId="3" borderId="51" xfId="0" applyNumberFormat="1" applyFont="1" applyFill="1" applyBorder="1" applyAlignment="1">
      <alignment horizontal="center" vertical="top" wrapText="1"/>
    </xf>
    <xf numFmtId="164" fontId="4" fillId="3" borderId="70" xfId="0" applyNumberFormat="1" applyFont="1" applyFill="1" applyBorder="1" applyAlignment="1">
      <alignment horizontal="center" vertical="top"/>
    </xf>
    <xf numFmtId="3" fontId="4" fillId="3" borderId="26" xfId="0" applyNumberFormat="1" applyFont="1" applyFill="1" applyBorder="1" applyAlignment="1">
      <alignment horizontal="center" vertical="top"/>
    </xf>
    <xf numFmtId="164" fontId="4" fillId="3" borderId="2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3" fontId="4" fillId="3" borderId="79" xfId="0" applyNumberFormat="1" applyFont="1" applyFill="1" applyBorder="1" applyAlignment="1">
      <alignment horizontal="center" vertical="top" wrapText="1"/>
    </xf>
    <xf numFmtId="164" fontId="4" fillId="3" borderId="35" xfId="0" applyNumberFormat="1" applyFont="1" applyFill="1" applyBorder="1" applyAlignment="1">
      <alignment horizontal="center" vertical="top" wrapText="1"/>
    </xf>
    <xf numFmtId="164" fontId="4" fillId="3" borderId="35" xfId="0" applyNumberFormat="1" applyFont="1" applyFill="1" applyBorder="1" applyAlignment="1">
      <alignment horizontal="center" vertical="top"/>
    </xf>
    <xf numFmtId="0" fontId="4" fillId="3" borderId="47" xfId="0" applyFont="1" applyFill="1" applyBorder="1" applyAlignment="1">
      <alignment horizontal="left" vertical="top" wrapText="1"/>
    </xf>
    <xf numFmtId="3" fontId="9" fillId="0" borderId="0" xfId="0" applyNumberFormat="1" applyFont="1" applyAlignment="1">
      <alignment horizontal="left" vertical="top" wrapText="1"/>
    </xf>
    <xf numFmtId="3" fontId="1" fillId="3" borderId="42" xfId="0" applyNumberFormat="1" applyFont="1" applyFill="1" applyBorder="1" applyAlignment="1">
      <alignment horizontal="center" vertical="top" wrapText="1"/>
    </xf>
    <xf numFmtId="3" fontId="1" fillId="3" borderId="51" xfId="0" applyNumberFormat="1" applyFont="1" applyFill="1" applyBorder="1" applyAlignment="1">
      <alignment horizontal="center" vertical="top" wrapText="1"/>
    </xf>
    <xf numFmtId="3" fontId="1" fillId="3" borderId="43" xfId="0" applyNumberFormat="1" applyFont="1" applyFill="1" applyBorder="1" applyAlignment="1">
      <alignment horizontal="center" vertical="top" wrapText="1"/>
    </xf>
    <xf numFmtId="3" fontId="1" fillId="3" borderId="49" xfId="0" applyNumberFormat="1" applyFont="1" applyFill="1" applyBorder="1" applyAlignment="1">
      <alignment horizontal="center" vertical="top" wrapText="1"/>
    </xf>
    <xf numFmtId="3" fontId="4" fillId="3" borderId="44" xfId="0" applyNumberFormat="1" applyFont="1" applyFill="1" applyBorder="1" applyAlignment="1">
      <alignment horizontal="center" vertical="top" wrapText="1"/>
    </xf>
    <xf numFmtId="3" fontId="4" fillId="3" borderId="52" xfId="0" applyNumberFormat="1" applyFont="1" applyFill="1" applyBorder="1" applyAlignment="1">
      <alignment horizontal="center" vertical="top" wrapText="1"/>
    </xf>
    <xf numFmtId="3" fontId="4" fillId="3" borderId="42" xfId="0" applyNumberFormat="1" applyFont="1" applyFill="1" applyBorder="1" applyAlignment="1">
      <alignment horizontal="center" vertical="top" wrapText="1"/>
    </xf>
    <xf numFmtId="3" fontId="4" fillId="3" borderId="38" xfId="0" applyNumberFormat="1" applyFont="1" applyFill="1" applyBorder="1" applyAlignment="1">
      <alignment horizontal="center" vertical="top" wrapText="1"/>
    </xf>
    <xf numFmtId="3" fontId="4" fillId="3" borderId="51" xfId="0" applyNumberFormat="1" applyFont="1" applyFill="1" applyBorder="1" applyAlignment="1">
      <alignment horizontal="center" vertical="top" wrapText="1"/>
    </xf>
    <xf numFmtId="3" fontId="4" fillId="3" borderId="43" xfId="0" applyNumberFormat="1" applyFont="1" applyFill="1" applyBorder="1" applyAlignment="1">
      <alignment horizontal="center" vertical="top" wrapText="1"/>
    </xf>
    <xf numFmtId="3" fontId="4" fillId="3" borderId="13" xfId="0" applyNumberFormat="1" applyFont="1" applyFill="1" applyBorder="1" applyAlignment="1">
      <alignment horizontal="center" vertical="top" wrapText="1"/>
    </xf>
    <xf numFmtId="3" fontId="4" fillId="3" borderId="49" xfId="0" applyNumberFormat="1" applyFont="1" applyFill="1" applyBorder="1" applyAlignment="1">
      <alignment horizontal="center" vertical="top" wrapText="1"/>
    </xf>
    <xf numFmtId="3" fontId="4" fillId="3" borderId="53" xfId="0" applyNumberFormat="1" applyFont="1" applyFill="1" applyBorder="1" applyAlignment="1">
      <alignment horizontal="center" vertical="top" wrapText="1"/>
    </xf>
    <xf numFmtId="3" fontId="6" fillId="2" borderId="13" xfId="0" applyNumberFormat="1" applyFont="1" applyFill="1" applyBorder="1" applyAlignment="1">
      <alignment horizontal="center" vertical="top"/>
    </xf>
    <xf numFmtId="3" fontId="4" fillId="3" borderId="41" xfId="0" applyNumberFormat="1" applyFont="1" applyFill="1" applyBorder="1" applyAlignment="1">
      <alignment horizontal="left" vertical="top" wrapText="1"/>
    </xf>
    <xf numFmtId="3" fontId="3" fillId="7" borderId="38" xfId="0" applyNumberFormat="1" applyFont="1" applyFill="1" applyBorder="1" applyAlignment="1">
      <alignment horizontal="center" vertical="top"/>
    </xf>
    <xf numFmtId="3" fontId="3" fillId="2" borderId="13" xfId="0" applyNumberFormat="1" applyFont="1" applyFill="1" applyBorder="1" applyAlignment="1">
      <alignment horizontal="center" vertical="top"/>
    </xf>
    <xf numFmtId="3" fontId="4" fillId="2" borderId="9" xfId="0" applyNumberFormat="1" applyFont="1" applyFill="1" applyBorder="1" applyAlignment="1">
      <alignment horizontal="center" vertical="top"/>
    </xf>
    <xf numFmtId="0" fontId="1" fillId="3" borderId="43" xfId="0" applyFont="1" applyFill="1" applyBorder="1" applyAlignment="1">
      <alignment horizontal="center" vertical="top" wrapText="1"/>
    </xf>
    <xf numFmtId="3" fontId="6" fillId="0" borderId="14" xfId="0" applyNumberFormat="1" applyFont="1" applyFill="1" applyBorder="1" applyAlignment="1">
      <alignment horizontal="center" vertical="top" wrapText="1"/>
    </xf>
    <xf numFmtId="3" fontId="4" fillId="0" borderId="41" xfId="0" applyNumberFormat="1" applyFont="1" applyFill="1" applyBorder="1" applyAlignment="1">
      <alignment horizontal="left" vertical="top" wrapText="1"/>
    </xf>
    <xf numFmtId="49" fontId="3" fillId="7" borderId="38" xfId="0" applyNumberFormat="1" applyFont="1" applyFill="1" applyBorder="1" applyAlignment="1">
      <alignment horizontal="center" vertical="top"/>
    </xf>
    <xf numFmtId="49" fontId="3" fillId="2" borderId="13" xfId="0" applyNumberFormat="1" applyFont="1" applyFill="1" applyBorder="1" applyAlignment="1">
      <alignment horizontal="center" vertical="top"/>
    </xf>
    <xf numFmtId="49" fontId="3" fillId="0" borderId="14" xfId="0" applyNumberFormat="1" applyFont="1" applyBorder="1" applyAlignment="1">
      <alignment horizontal="center" vertical="top"/>
    </xf>
    <xf numFmtId="3" fontId="3" fillId="2" borderId="22" xfId="0" applyNumberFormat="1" applyFont="1" applyFill="1" applyBorder="1" applyAlignment="1">
      <alignment horizontal="center" vertical="top"/>
    </xf>
    <xf numFmtId="3" fontId="3" fillId="7" borderId="35" xfId="0" applyNumberFormat="1" applyFont="1" applyFill="1" applyBorder="1" applyAlignment="1">
      <alignment horizontal="center" vertical="top"/>
    </xf>
    <xf numFmtId="3" fontId="3" fillId="7" borderId="58" xfId="0" applyNumberFormat="1" applyFont="1" applyFill="1" applyBorder="1" applyAlignment="1">
      <alignment horizontal="center" vertical="top"/>
    </xf>
    <xf numFmtId="3" fontId="3" fillId="2" borderId="4" xfId="0" applyNumberFormat="1" applyFont="1" applyFill="1" applyBorder="1" applyAlignment="1">
      <alignment horizontal="center" vertical="top"/>
    </xf>
    <xf numFmtId="3" fontId="4" fillId="3" borderId="61" xfId="0" applyNumberFormat="1" applyFont="1" applyFill="1" applyBorder="1" applyAlignment="1">
      <alignment horizontal="left" vertical="top" wrapText="1"/>
    </xf>
    <xf numFmtId="49" fontId="3" fillId="0" borderId="14" xfId="0" applyNumberFormat="1" applyFont="1" applyBorder="1" applyAlignment="1">
      <alignment horizontal="center" vertical="top" wrapText="1"/>
    </xf>
    <xf numFmtId="49" fontId="3" fillId="0" borderId="23" xfId="0" applyNumberFormat="1" applyFont="1" applyBorder="1" applyAlignment="1">
      <alignment horizontal="center" vertical="top" wrapText="1"/>
    </xf>
    <xf numFmtId="3" fontId="1" fillId="3" borderId="41" xfId="0" applyNumberFormat="1" applyFont="1" applyFill="1" applyBorder="1" applyAlignment="1">
      <alignment horizontal="left" vertical="top" wrapText="1"/>
    </xf>
    <xf numFmtId="3" fontId="4" fillId="0" borderId="21" xfId="0" applyNumberFormat="1" applyFont="1" applyBorder="1" applyAlignment="1">
      <alignment horizontal="center" vertical="center" textRotation="90" wrapText="1"/>
    </xf>
    <xf numFmtId="3" fontId="6" fillId="0" borderId="4" xfId="0" applyNumberFormat="1" applyFont="1" applyFill="1" applyBorder="1" applyAlignment="1">
      <alignment horizontal="center" vertical="top" wrapText="1"/>
    </xf>
    <xf numFmtId="3" fontId="6" fillId="0" borderId="22" xfId="0" applyNumberFormat="1" applyFont="1" applyFill="1" applyBorder="1" applyAlignment="1">
      <alignment horizontal="center" vertical="top" wrapText="1"/>
    </xf>
    <xf numFmtId="3" fontId="6" fillId="0" borderId="5" xfId="0" applyNumberFormat="1"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22" xfId="0" applyFont="1" applyFill="1" applyBorder="1" applyAlignment="1">
      <alignment horizontal="center" vertical="top" wrapText="1"/>
    </xf>
    <xf numFmtId="0" fontId="4" fillId="3" borderId="60" xfId="0" applyFont="1" applyFill="1" applyBorder="1" applyAlignment="1">
      <alignment horizontal="center" vertical="top" wrapText="1"/>
    </xf>
    <xf numFmtId="0" fontId="4" fillId="3" borderId="59" xfId="0" applyFont="1" applyFill="1" applyBorder="1" applyAlignment="1">
      <alignment horizontal="center" vertical="top" wrapText="1"/>
    </xf>
    <xf numFmtId="3" fontId="1" fillId="3" borderId="53" xfId="0" applyNumberFormat="1" applyFont="1" applyFill="1" applyBorder="1" applyAlignment="1">
      <alignment horizontal="center" vertical="top" wrapText="1"/>
    </xf>
    <xf numFmtId="49" fontId="3" fillId="0" borderId="5" xfId="0" applyNumberFormat="1" applyFont="1" applyBorder="1" applyAlignment="1">
      <alignment horizontal="center" vertical="top"/>
    </xf>
    <xf numFmtId="49" fontId="3" fillId="0" borderId="23" xfId="0" applyNumberFormat="1" applyFont="1" applyBorder="1" applyAlignment="1">
      <alignment horizontal="center" vertical="top"/>
    </xf>
    <xf numFmtId="3" fontId="1" fillId="3" borderId="16" xfId="0" applyNumberFormat="1" applyFont="1" applyFill="1" applyBorder="1" applyAlignment="1">
      <alignment horizontal="left" vertical="top" wrapText="1"/>
    </xf>
    <xf numFmtId="3" fontId="4" fillId="2" borderId="8" xfId="0" applyNumberFormat="1" applyFont="1" applyFill="1" applyBorder="1" applyAlignment="1">
      <alignment horizontal="center" vertical="top"/>
    </xf>
    <xf numFmtId="3" fontId="4" fillId="0" borderId="48" xfId="0" applyNumberFormat="1" applyFont="1" applyFill="1" applyBorder="1" applyAlignment="1">
      <alignment horizontal="left" vertical="top" wrapText="1"/>
    </xf>
    <xf numFmtId="3" fontId="1" fillId="3" borderId="25" xfId="0" applyNumberFormat="1" applyFont="1" applyFill="1" applyBorder="1" applyAlignment="1">
      <alignment horizontal="left" vertical="top" wrapText="1"/>
    </xf>
    <xf numFmtId="3" fontId="1" fillId="3" borderId="22" xfId="0" applyNumberFormat="1" applyFont="1" applyFill="1" applyBorder="1" applyAlignment="1">
      <alignment horizontal="center" vertical="top" wrapText="1"/>
    </xf>
    <xf numFmtId="3" fontId="4" fillId="3" borderId="14" xfId="0" applyNumberFormat="1" applyFont="1" applyFill="1" applyBorder="1" applyAlignment="1">
      <alignment horizontal="left" vertical="top" wrapText="1"/>
    </xf>
    <xf numFmtId="3" fontId="4" fillId="3" borderId="29" xfId="0" applyNumberFormat="1" applyFont="1" applyFill="1" applyBorder="1" applyAlignment="1">
      <alignment horizontal="left" vertical="top" wrapText="1"/>
    </xf>
    <xf numFmtId="3" fontId="4" fillId="3" borderId="18" xfId="0" applyNumberFormat="1" applyFont="1" applyFill="1" applyBorder="1" applyAlignment="1">
      <alignment horizontal="left" vertical="top" wrapText="1"/>
    </xf>
    <xf numFmtId="3" fontId="4" fillId="8" borderId="9" xfId="0" applyNumberFormat="1" applyFont="1" applyFill="1" applyBorder="1" applyAlignment="1">
      <alignment horizontal="center" vertical="center" wrapText="1"/>
    </xf>
    <xf numFmtId="3" fontId="4" fillId="8" borderId="10" xfId="0" applyNumberFormat="1" applyFont="1" applyFill="1" applyBorder="1" applyAlignment="1">
      <alignment horizontal="center" vertical="center" wrapText="1"/>
    </xf>
    <xf numFmtId="3" fontId="4" fillId="7" borderId="9" xfId="0" applyNumberFormat="1" applyFont="1" applyFill="1" applyBorder="1" applyAlignment="1">
      <alignment horizontal="center" vertical="top"/>
    </xf>
    <xf numFmtId="0" fontId="4" fillId="3" borderId="44" xfId="0" applyFont="1" applyFill="1" applyBorder="1" applyAlignment="1">
      <alignment horizontal="center" vertical="top" wrapText="1"/>
    </xf>
    <xf numFmtId="0" fontId="4" fillId="3" borderId="52" xfId="0" applyFont="1" applyFill="1" applyBorder="1" applyAlignment="1">
      <alignment horizontal="center" vertical="top" wrapText="1"/>
    </xf>
    <xf numFmtId="3" fontId="6" fillId="3" borderId="63" xfId="0" applyNumberFormat="1" applyFont="1" applyFill="1" applyBorder="1" applyAlignment="1">
      <alignment horizontal="center" vertical="top" wrapText="1"/>
    </xf>
    <xf numFmtId="3" fontId="6" fillId="3" borderId="64" xfId="0" applyNumberFormat="1" applyFont="1" applyFill="1" applyBorder="1" applyAlignment="1">
      <alignment horizontal="center" vertical="top" wrapText="1"/>
    </xf>
    <xf numFmtId="3" fontId="6" fillId="7" borderId="38" xfId="0" applyNumberFormat="1" applyFont="1" applyFill="1" applyBorder="1" applyAlignment="1">
      <alignment horizontal="center" vertical="top"/>
    </xf>
    <xf numFmtId="0" fontId="4" fillId="3" borderId="42" xfId="0" applyFont="1" applyFill="1" applyBorder="1" applyAlignment="1">
      <alignment horizontal="center" vertical="top" wrapText="1"/>
    </xf>
    <xf numFmtId="0" fontId="4" fillId="3" borderId="51" xfId="0" applyFont="1" applyFill="1" applyBorder="1" applyAlignment="1">
      <alignment horizontal="center" vertical="top" wrapText="1"/>
    </xf>
    <xf numFmtId="0" fontId="4" fillId="3" borderId="43" xfId="0" applyFont="1" applyFill="1" applyBorder="1" applyAlignment="1">
      <alignment horizontal="center" vertical="top" wrapText="1"/>
    </xf>
    <xf numFmtId="0" fontId="4" fillId="3" borderId="49" xfId="0" applyFont="1" applyFill="1" applyBorder="1" applyAlignment="1">
      <alignment horizontal="center" vertical="top" wrapText="1"/>
    </xf>
    <xf numFmtId="0" fontId="1" fillId="3" borderId="53" xfId="0" applyFont="1" applyFill="1" applyBorder="1" applyAlignment="1">
      <alignment horizontal="center" vertical="top" wrapText="1"/>
    </xf>
    <xf numFmtId="3" fontId="1" fillId="3" borderId="14" xfId="0" applyNumberFormat="1" applyFont="1" applyFill="1" applyBorder="1" applyAlignment="1">
      <alignment horizontal="left" vertical="top" wrapText="1"/>
    </xf>
    <xf numFmtId="3" fontId="20" fillId="0" borderId="40" xfId="0" applyNumberFormat="1" applyFont="1" applyBorder="1" applyAlignment="1">
      <alignment horizontal="left" vertical="top"/>
    </xf>
    <xf numFmtId="3" fontId="20" fillId="0" borderId="0" xfId="0" applyNumberFormat="1" applyFont="1" applyAlignment="1">
      <alignment horizontal="left" vertical="top"/>
    </xf>
    <xf numFmtId="3" fontId="1" fillId="3" borderId="13" xfId="0" applyNumberFormat="1" applyFont="1" applyFill="1" applyBorder="1" applyAlignment="1">
      <alignment horizontal="left" vertical="top" wrapText="1"/>
    </xf>
    <xf numFmtId="3" fontId="4" fillId="3" borderId="64" xfId="0" applyNumberFormat="1" applyFont="1" applyFill="1" applyBorder="1" applyAlignment="1">
      <alignment horizontal="left" vertical="top" wrapText="1"/>
    </xf>
    <xf numFmtId="3" fontId="4" fillId="3" borderId="0" xfId="0" applyNumberFormat="1" applyFont="1" applyFill="1" applyBorder="1" applyAlignment="1">
      <alignment horizontal="left" vertical="top" wrapText="1"/>
    </xf>
    <xf numFmtId="3" fontId="4" fillId="3" borderId="50" xfId="0" applyNumberFormat="1" applyFont="1" applyFill="1" applyBorder="1" applyAlignment="1">
      <alignment horizontal="left" vertical="top" wrapText="1"/>
    </xf>
    <xf numFmtId="3" fontId="1" fillId="3" borderId="31" xfId="0" applyNumberFormat="1" applyFont="1" applyFill="1" applyBorder="1" applyAlignment="1">
      <alignment horizontal="center" vertical="top" wrapText="1"/>
    </xf>
    <xf numFmtId="3" fontId="1" fillId="3" borderId="15" xfId="0" applyNumberFormat="1" applyFont="1" applyFill="1" applyBorder="1" applyAlignment="1">
      <alignment horizontal="center" vertical="top" wrapText="1"/>
    </xf>
    <xf numFmtId="0" fontId="1" fillId="3" borderId="30" xfId="0" applyFont="1" applyFill="1" applyBorder="1" applyAlignment="1">
      <alignment horizontal="left" vertical="top" wrapText="1"/>
    </xf>
    <xf numFmtId="0" fontId="4" fillId="3" borderId="50" xfId="0" applyFont="1" applyFill="1" applyBorder="1" applyAlignment="1">
      <alignment horizontal="left" vertical="top" wrapText="1"/>
    </xf>
    <xf numFmtId="3" fontId="4" fillId="0" borderId="63" xfId="0" applyNumberFormat="1" applyFont="1" applyFill="1" applyBorder="1" applyAlignment="1">
      <alignment horizontal="left" vertical="top" wrapText="1"/>
    </xf>
    <xf numFmtId="3" fontId="1" fillId="0" borderId="14" xfId="0" applyNumberFormat="1" applyFont="1" applyFill="1" applyBorder="1" applyAlignment="1">
      <alignment horizontal="left" vertical="top" wrapText="1"/>
    </xf>
    <xf numFmtId="3" fontId="1" fillId="3" borderId="63" xfId="0" applyNumberFormat="1" applyFont="1" applyFill="1" applyBorder="1" applyAlignment="1">
      <alignment horizontal="left" vertical="top" wrapText="1"/>
    </xf>
    <xf numFmtId="3" fontId="6" fillId="3" borderId="14" xfId="0" applyNumberFormat="1" applyFont="1" applyFill="1" applyBorder="1" applyAlignment="1">
      <alignment horizontal="left" vertical="top" wrapText="1"/>
    </xf>
    <xf numFmtId="3" fontId="1" fillId="3" borderId="64" xfId="0" applyNumberFormat="1" applyFont="1" applyFill="1" applyBorder="1" applyAlignment="1">
      <alignment horizontal="left" vertical="top" wrapText="1"/>
    </xf>
    <xf numFmtId="0" fontId="4" fillId="0" borderId="41" xfId="0" applyFont="1" applyFill="1" applyBorder="1" applyAlignment="1">
      <alignment horizontal="left" vertical="top" wrapText="1"/>
    </xf>
    <xf numFmtId="3" fontId="1" fillId="3" borderId="0" xfId="0" applyNumberFormat="1" applyFont="1" applyFill="1" applyBorder="1" applyAlignment="1">
      <alignment horizontal="left" vertical="top"/>
    </xf>
    <xf numFmtId="3" fontId="1" fillId="3" borderId="34" xfId="0" applyNumberFormat="1" applyFont="1" applyFill="1" applyBorder="1" applyAlignment="1">
      <alignment horizontal="left" vertical="top" wrapText="1"/>
    </xf>
    <xf numFmtId="3" fontId="4" fillId="3" borderId="44" xfId="0" applyNumberFormat="1" applyFont="1" applyFill="1" applyBorder="1" applyAlignment="1">
      <alignment horizontal="center" vertical="top"/>
    </xf>
    <xf numFmtId="3" fontId="4" fillId="3" borderId="52" xfId="0" applyNumberFormat="1" applyFont="1" applyFill="1" applyBorder="1" applyAlignment="1">
      <alignment horizontal="center" vertical="top"/>
    </xf>
    <xf numFmtId="3" fontId="5" fillId="8" borderId="18" xfId="0" applyNumberFormat="1" applyFont="1" applyFill="1" applyBorder="1" applyAlignment="1">
      <alignment horizontal="left" vertical="top" wrapText="1"/>
    </xf>
    <xf numFmtId="3" fontId="1" fillId="3" borderId="44" xfId="0" applyNumberFormat="1" applyFont="1" applyFill="1" applyBorder="1" applyAlignment="1">
      <alignment horizontal="center" vertical="top" wrapText="1"/>
    </xf>
    <xf numFmtId="3" fontId="1" fillId="3" borderId="52" xfId="0" applyNumberFormat="1" applyFont="1" applyFill="1" applyBorder="1" applyAlignment="1">
      <alignment horizontal="center" vertical="top" wrapText="1"/>
    </xf>
    <xf numFmtId="49" fontId="3" fillId="0" borderId="5" xfId="0" applyNumberFormat="1" applyFont="1" applyBorder="1" applyAlignment="1">
      <alignment horizontal="center" vertical="top" wrapText="1"/>
    </xf>
    <xf numFmtId="0" fontId="4" fillId="3" borderId="43" xfId="0" applyFont="1" applyFill="1" applyBorder="1" applyAlignment="1">
      <alignment horizontal="left" vertical="top" wrapText="1"/>
    </xf>
    <xf numFmtId="3" fontId="4" fillId="0" borderId="64" xfId="0" applyNumberFormat="1" applyFont="1" applyFill="1" applyBorder="1" applyAlignment="1">
      <alignment horizontal="center" vertical="center" wrapText="1"/>
    </xf>
    <xf numFmtId="3" fontId="3" fillId="5" borderId="39" xfId="0" applyNumberFormat="1" applyFont="1" applyFill="1" applyBorder="1" applyAlignment="1">
      <alignment horizontal="center" vertical="top"/>
    </xf>
    <xf numFmtId="3" fontId="6" fillId="3" borderId="14" xfId="0" applyNumberFormat="1" applyFont="1" applyFill="1" applyBorder="1" applyAlignment="1">
      <alignment vertical="center" wrapText="1"/>
    </xf>
    <xf numFmtId="0" fontId="4" fillId="3" borderId="26" xfId="0" applyFont="1" applyFill="1" applyBorder="1" applyAlignment="1">
      <alignment vertical="top" wrapText="1"/>
    </xf>
    <xf numFmtId="3" fontId="4" fillId="3" borderId="61" xfId="0" applyNumberFormat="1" applyFont="1" applyFill="1" applyBorder="1" applyAlignment="1">
      <alignment horizontal="center" vertical="top" wrapText="1"/>
    </xf>
    <xf numFmtId="0" fontId="4" fillId="3" borderId="36" xfId="0" applyFont="1" applyFill="1" applyBorder="1" applyAlignment="1">
      <alignment horizontal="center" vertical="top" wrapText="1"/>
    </xf>
    <xf numFmtId="0" fontId="4" fillId="3" borderId="40" xfId="0" applyFont="1" applyFill="1" applyBorder="1" applyAlignment="1">
      <alignment horizontal="center" vertical="top" wrapText="1"/>
    </xf>
    <xf numFmtId="0" fontId="4" fillId="3" borderId="61" xfId="0" applyFont="1" applyFill="1" applyBorder="1" applyAlignment="1">
      <alignment horizontal="center" vertical="top" wrapText="1"/>
    </xf>
    <xf numFmtId="0" fontId="4" fillId="3" borderId="26" xfId="0" applyFont="1" applyFill="1" applyBorder="1" applyAlignment="1">
      <alignment horizontal="center" vertical="top" wrapText="1"/>
    </xf>
    <xf numFmtId="49" fontId="4" fillId="3" borderId="48" xfId="0" applyNumberFormat="1" applyFont="1" applyFill="1" applyBorder="1" applyAlignment="1">
      <alignment horizontal="center" vertical="top" wrapText="1"/>
    </xf>
    <xf numFmtId="0" fontId="4" fillId="3" borderId="41" xfId="0" applyFont="1" applyFill="1" applyBorder="1" applyAlignment="1">
      <alignment horizontal="center" vertical="top" wrapText="1"/>
    </xf>
    <xf numFmtId="3" fontId="4" fillId="3" borderId="36" xfId="0" applyNumberFormat="1" applyFont="1" applyFill="1" applyBorder="1" applyAlignment="1">
      <alignment horizontal="center" vertical="top" wrapText="1"/>
    </xf>
    <xf numFmtId="3" fontId="3" fillId="3" borderId="17" xfId="0" applyNumberFormat="1" applyFont="1" applyFill="1" applyBorder="1" applyAlignment="1">
      <alignment horizontal="center" vertical="top" wrapText="1"/>
    </xf>
    <xf numFmtId="3" fontId="4" fillId="3" borderId="23" xfId="0" applyNumberFormat="1" applyFont="1" applyFill="1" applyBorder="1" applyAlignment="1">
      <alignment horizontal="center" vertical="top" wrapText="1"/>
    </xf>
    <xf numFmtId="164" fontId="6" fillId="5" borderId="30" xfId="0" applyNumberFormat="1" applyFont="1" applyFill="1" applyBorder="1" applyAlignment="1">
      <alignment horizontal="center" vertical="top"/>
    </xf>
    <xf numFmtId="164" fontId="4" fillId="3" borderId="76" xfId="0" applyNumberFormat="1" applyFont="1" applyFill="1" applyBorder="1" applyAlignment="1">
      <alignment horizontal="center" vertical="top" wrapText="1"/>
    </xf>
    <xf numFmtId="3" fontId="4" fillId="3" borderId="16" xfId="0" applyNumberFormat="1" applyFont="1" applyFill="1" applyBorder="1" applyAlignment="1">
      <alignment horizontal="center" vertical="top"/>
    </xf>
    <xf numFmtId="3" fontId="4" fillId="0" borderId="49" xfId="0" applyNumberFormat="1" applyFont="1" applyBorder="1" applyAlignment="1">
      <alignment vertical="top"/>
    </xf>
    <xf numFmtId="3" fontId="6" fillId="3" borderId="5" xfId="0" applyNumberFormat="1" applyFont="1" applyFill="1" applyBorder="1" applyAlignment="1">
      <alignment horizontal="center" vertical="center" wrapText="1"/>
    </xf>
    <xf numFmtId="3" fontId="4" fillId="0" borderId="45" xfId="0" applyNumberFormat="1" applyFont="1" applyBorder="1" applyAlignment="1">
      <alignment horizontal="center" vertical="top"/>
    </xf>
    <xf numFmtId="164" fontId="4" fillId="0" borderId="28" xfId="0" applyNumberFormat="1" applyFont="1" applyBorder="1" applyAlignment="1">
      <alignment horizontal="center" vertical="top"/>
    </xf>
    <xf numFmtId="164" fontId="4" fillId="0" borderId="50" xfId="0" applyNumberFormat="1" applyFont="1" applyBorder="1" applyAlignment="1">
      <alignment horizontal="center" vertical="top"/>
    </xf>
    <xf numFmtId="164" fontId="4" fillId="0" borderId="49" xfId="0" applyNumberFormat="1" applyFont="1" applyBorder="1" applyAlignment="1">
      <alignment horizontal="center" vertical="top"/>
    </xf>
    <xf numFmtId="164" fontId="4" fillId="0" borderId="70" xfId="0" applyNumberFormat="1" applyFont="1" applyBorder="1" applyAlignment="1">
      <alignment horizontal="center" vertical="top"/>
    </xf>
    <xf numFmtId="3" fontId="6" fillId="3" borderId="49" xfId="0" applyNumberFormat="1" applyFont="1" applyFill="1" applyBorder="1" applyAlignment="1">
      <alignment vertical="top" wrapText="1"/>
    </xf>
    <xf numFmtId="3" fontId="6" fillId="3" borderId="53" xfId="0" applyNumberFormat="1" applyFont="1" applyFill="1" applyBorder="1" applyAlignment="1">
      <alignment horizontal="center" vertical="top" wrapText="1"/>
    </xf>
    <xf numFmtId="3" fontId="26" fillId="3" borderId="16" xfId="0" applyNumberFormat="1" applyFont="1" applyFill="1" applyBorder="1" applyAlignment="1">
      <alignment horizontal="center" vertical="top"/>
    </xf>
    <xf numFmtId="164" fontId="26" fillId="3" borderId="38" xfId="0" applyNumberFormat="1" applyFont="1" applyFill="1" applyBorder="1" applyAlignment="1">
      <alignment horizontal="center" vertical="top"/>
    </xf>
    <xf numFmtId="164" fontId="26" fillId="3" borderId="13" xfId="0" applyNumberFormat="1" applyFont="1" applyFill="1" applyBorder="1" applyAlignment="1">
      <alignment horizontal="center" vertical="top"/>
    </xf>
    <xf numFmtId="164" fontId="26" fillId="3" borderId="53" xfId="0" applyNumberFormat="1" applyFont="1" applyFill="1" applyBorder="1" applyAlignment="1">
      <alignment horizontal="center" vertical="top"/>
    </xf>
    <xf numFmtId="3" fontId="26" fillId="3" borderId="16" xfId="0" applyNumberFormat="1" applyFont="1" applyFill="1" applyBorder="1" applyAlignment="1">
      <alignment horizontal="center" vertical="top" wrapText="1"/>
    </xf>
    <xf numFmtId="164" fontId="26" fillId="3" borderId="0" xfId="0" applyNumberFormat="1" applyFont="1" applyFill="1" applyBorder="1" applyAlignment="1">
      <alignment horizontal="center" vertical="top"/>
    </xf>
    <xf numFmtId="3" fontId="4" fillId="3" borderId="80" xfId="0" applyNumberFormat="1" applyFont="1" applyFill="1" applyBorder="1" applyAlignment="1">
      <alignment horizontal="center" vertical="top" wrapText="1"/>
    </xf>
    <xf numFmtId="3" fontId="4" fillId="3" borderId="81" xfId="0" applyNumberFormat="1" applyFont="1" applyFill="1" applyBorder="1" applyAlignment="1">
      <alignment horizontal="center" vertical="top" wrapText="1"/>
    </xf>
    <xf numFmtId="3" fontId="4" fillId="0" borderId="34" xfId="0" applyNumberFormat="1" applyFont="1" applyBorder="1" applyAlignment="1">
      <alignment vertical="top"/>
    </xf>
    <xf numFmtId="3" fontId="4" fillId="0" borderId="36" xfId="0" applyNumberFormat="1" applyFont="1" applyBorder="1" applyAlignment="1">
      <alignment vertical="top"/>
    </xf>
    <xf numFmtId="3" fontId="4" fillId="0" borderId="38" xfId="0" applyNumberFormat="1" applyFont="1" applyBorder="1" applyAlignment="1">
      <alignment vertical="top"/>
    </xf>
    <xf numFmtId="3" fontId="4" fillId="0" borderId="4" xfId="0" applyNumberFormat="1" applyFont="1" applyBorder="1" applyAlignment="1">
      <alignment vertical="top"/>
    </xf>
    <xf numFmtId="3" fontId="4" fillId="0" borderId="6" xfId="0" applyNumberFormat="1" applyFont="1" applyBorder="1" applyAlignment="1">
      <alignment vertical="top"/>
    </xf>
    <xf numFmtId="3" fontId="4" fillId="0" borderId="53" xfId="0" applyNumberFormat="1" applyFont="1" applyBorder="1" applyAlignment="1">
      <alignment vertical="top"/>
    </xf>
    <xf numFmtId="3" fontId="6" fillId="3" borderId="5" xfId="0" applyNumberFormat="1" applyFont="1" applyFill="1" applyBorder="1" applyAlignment="1">
      <alignment vertical="center" wrapText="1"/>
    </xf>
    <xf numFmtId="3" fontId="6" fillId="3" borderId="53" xfId="0" applyNumberFormat="1" applyFont="1" applyFill="1" applyBorder="1" applyAlignment="1">
      <alignment vertical="center" wrapText="1"/>
    </xf>
    <xf numFmtId="3" fontId="6" fillId="0" borderId="53" xfId="0" applyNumberFormat="1" applyFont="1" applyFill="1" applyBorder="1" applyAlignment="1">
      <alignment horizontal="center" vertical="top" wrapText="1"/>
    </xf>
    <xf numFmtId="3" fontId="25" fillId="3" borderId="14" xfId="0" applyNumberFormat="1" applyFont="1" applyFill="1" applyBorder="1" applyAlignment="1">
      <alignment horizontal="center" vertical="top"/>
    </xf>
    <xf numFmtId="3" fontId="6" fillId="0" borderId="53" xfId="0" applyNumberFormat="1" applyFont="1" applyFill="1" applyBorder="1" applyAlignment="1">
      <alignment horizontal="center" vertical="center" wrapText="1"/>
    </xf>
    <xf numFmtId="164" fontId="25" fillId="3" borderId="67" xfId="0" applyNumberFormat="1" applyFont="1" applyFill="1" applyBorder="1" applyAlignment="1">
      <alignment horizontal="center" vertical="top" wrapText="1"/>
    </xf>
    <xf numFmtId="0" fontId="1" fillId="3" borderId="42" xfId="0" applyFont="1" applyFill="1" applyBorder="1" applyAlignment="1">
      <alignment horizontal="center" vertical="top" wrapText="1"/>
    </xf>
    <xf numFmtId="0" fontId="1" fillId="3" borderId="31" xfId="0" applyFont="1" applyFill="1" applyBorder="1" applyAlignment="1">
      <alignment horizontal="center" vertical="top" wrapText="1"/>
    </xf>
    <xf numFmtId="3" fontId="6" fillId="3" borderId="60" xfId="0" applyNumberFormat="1" applyFont="1" applyFill="1" applyBorder="1" applyAlignment="1">
      <alignment horizontal="center" vertical="top" wrapText="1"/>
    </xf>
    <xf numFmtId="164" fontId="4" fillId="0" borderId="0" xfId="0" applyNumberFormat="1" applyFont="1" applyAlignment="1">
      <alignment vertical="top"/>
    </xf>
    <xf numFmtId="3" fontId="4" fillId="3" borderId="59" xfId="0" applyNumberFormat="1" applyFont="1" applyFill="1" applyBorder="1" applyAlignment="1">
      <alignment vertical="center" textRotation="90" wrapText="1"/>
    </xf>
    <xf numFmtId="3" fontId="4" fillId="4" borderId="40" xfId="0" applyNumberFormat="1" applyFont="1" applyFill="1" applyBorder="1" applyAlignment="1">
      <alignment vertical="top" wrapText="1"/>
    </xf>
    <xf numFmtId="164" fontId="4" fillId="4" borderId="2" xfId="0" applyNumberFormat="1" applyFont="1" applyFill="1" applyBorder="1" applyAlignment="1">
      <alignment horizontal="center" vertical="top" wrapText="1"/>
    </xf>
    <xf numFmtId="164" fontId="4" fillId="4" borderId="3" xfId="0" applyNumberFormat="1" applyFont="1" applyFill="1" applyBorder="1" applyAlignment="1">
      <alignment horizontal="center" vertical="top" wrapText="1"/>
    </xf>
    <xf numFmtId="164" fontId="4" fillId="4" borderId="28" xfId="0" applyNumberFormat="1" applyFont="1" applyFill="1" applyBorder="1" applyAlignment="1">
      <alignment horizontal="center" vertical="top" wrapText="1"/>
    </xf>
    <xf numFmtId="164" fontId="4" fillId="4" borderId="11" xfId="0" applyNumberFormat="1" applyFont="1" applyFill="1" applyBorder="1" applyAlignment="1">
      <alignment horizontal="center" vertical="top" wrapText="1"/>
    </xf>
    <xf numFmtId="164" fontId="4" fillId="4" borderId="12" xfId="0" applyNumberFormat="1" applyFont="1" applyFill="1" applyBorder="1" applyAlignment="1">
      <alignment horizontal="center" vertical="top" wrapText="1"/>
    </xf>
    <xf numFmtId="164" fontId="4" fillId="4" borderId="19" xfId="0" applyNumberFormat="1" applyFont="1" applyFill="1" applyBorder="1" applyAlignment="1">
      <alignment horizontal="center" vertical="top" wrapText="1"/>
    </xf>
    <xf numFmtId="3" fontId="24" fillId="3" borderId="40" xfId="0" applyNumberFormat="1" applyFont="1" applyFill="1" applyBorder="1" applyAlignment="1">
      <alignment horizontal="center" vertical="top" wrapText="1"/>
    </xf>
    <xf numFmtId="164" fontId="24" fillId="3" borderId="51" xfId="0" applyNumberFormat="1" applyFont="1" applyFill="1" applyBorder="1" applyAlignment="1">
      <alignment horizontal="center" vertical="top" wrapText="1"/>
    </xf>
    <xf numFmtId="164" fontId="24" fillId="3" borderId="15" xfId="0" applyNumberFormat="1" applyFont="1" applyFill="1" applyBorder="1" applyAlignment="1">
      <alignment horizontal="center" vertical="top" wrapText="1"/>
    </xf>
    <xf numFmtId="164" fontId="24" fillId="3" borderId="49" xfId="0" applyNumberFormat="1" applyFont="1" applyFill="1" applyBorder="1" applyAlignment="1">
      <alignment horizontal="center" vertical="top" wrapText="1"/>
    </xf>
    <xf numFmtId="164" fontId="4" fillId="4" borderId="42" xfId="0" applyNumberFormat="1" applyFont="1" applyFill="1" applyBorder="1" applyAlignment="1">
      <alignment horizontal="center" vertical="top" wrapText="1"/>
    </xf>
    <xf numFmtId="164" fontId="4" fillId="4" borderId="43" xfId="0" applyNumberFormat="1" applyFont="1" applyFill="1" applyBorder="1" applyAlignment="1">
      <alignment horizontal="center" vertical="top" wrapText="1"/>
    </xf>
    <xf numFmtId="165" fontId="24" fillId="3" borderId="16" xfId="0" applyNumberFormat="1" applyFont="1" applyFill="1" applyBorder="1" applyAlignment="1">
      <alignment horizontal="center" vertical="top" wrapText="1"/>
    </xf>
    <xf numFmtId="3" fontId="4" fillId="0" borderId="38" xfId="0" applyNumberFormat="1" applyFont="1" applyBorder="1" applyAlignment="1">
      <alignment horizontal="center" vertical="top"/>
    </xf>
    <xf numFmtId="3" fontId="4" fillId="0" borderId="13" xfId="0" applyNumberFormat="1" applyFont="1" applyBorder="1" applyAlignment="1">
      <alignment horizontal="center" vertical="top"/>
    </xf>
    <xf numFmtId="3" fontId="6" fillId="3" borderId="14" xfId="0" applyNumberFormat="1" applyFont="1" applyFill="1" applyBorder="1" applyAlignment="1">
      <alignment horizontal="center" vertical="center"/>
    </xf>
    <xf numFmtId="164" fontId="3" fillId="5" borderId="59" xfId="0" applyNumberFormat="1" applyFont="1" applyFill="1" applyBorder="1" applyAlignment="1">
      <alignment horizontal="center" vertical="top" wrapText="1"/>
    </xf>
    <xf numFmtId="3" fontId="4" fillId="0" borderId="53" xfId="0" applyNumberFormat="1" applyFont="1" applyBorder="1" applyAlignment="1">
      <alignment horizontal="center" vertical="top" textRotation="90"/>
    </xf>
    <xf numFmtId="3" fontId="1" fillId="3" borderId="26" xfId="0" applyNumberFormat="1" applyFont="1" applyFill="1" applyBorder="1" applyAlignment="1">
      <alignment horizontal="center" vertical="top" wrapText="1"/>
    </xf>
    <xf numFmtId="164" fontId="1" fillId="3" borderId="2" xfId="0" applyNumberFormat="1" applyFont="1" applyFill="1" applyBorder="1" applyAlignment="1">
      <alignment horizontal="center" vertical="top" wrapText="1"/>
    </xf>
    <xf numFmtId="164" fontId="1" fillId="3" borderId="76" xfId="0" applyNumberFormat="1" applyFont="1" applyFill="1" applyBorder="1" applyAlignment="1">
      <alignment horizontal="center" vertical="top" wrapText="1"/>
    </xf>
    <xf numFmtId="164" fontId="1" fillId="3" borderId="28" xfId="0" applyNumberFormat="1" applyFont="1" applyFill="1" applyBorder="1" applyAlignment="1">
      <alignment horizontal="center" vertical="top" wrapText="1"/>
    </xf>
    <xf numFmtId="164" fontId="24" fillId="3" borderId="67" xfId="0" applyNumberFormat="1" applyFont="1" applyFill="1" applyBorder="1" applyAlignment="1">
      <alignment horizontal="center" vertical="top" wrapText="1"/>
    </xf>
    <xf numFmtId="3" fontId="29" fillId="3" borderId="47" xfId="0" applyNumberFormat="1" applyFont="1" applyFill="1" applyBorder="1" applyAlignment="1">
      <alignment horizontal="center" vertical="top" wrapText="1"/>
    </xf>
    <xf numFmtId="164" fontId="29" fillId="3" borderId="51" xfId="0" applyNumberFormat="1" applyFont="1" applyFill="1" applyBorder="1" applyAlignment="1">
      <alignment horizontal="center" vertical="top"/>
    </xf>
    <xf numFmtId="164" fontId="29" fillId="3" borderId="49" xfId="0" applyNumberFormat="1" applyFont="1" applyFill="1" applyBorder="1" applyAlignment="1">
      <alignment horizontal="center" vertical="top"/>
    </xf>
    <xf numFmtId="164" fontId="29" fillId="3" borderId="52" xfId="0" applyNumberFormat="1" applyFont="1" applyFill="1" applyBorder="1" applyAlignment="1">
      <alignment horizontal="center" vertical="top"/>
    </xf>
    <xf numFmtId="3" fontId="4" fillId="0" borderId="37" xfId="0" applyNumberFormat="1" applyFont="1" applyFill="1" applyBorder="1" applyAlignment="1">
      <alignment horizontal="center" vertical="top"/>
    </xf>
    <xf numFmtId="164" fontId="4" fillId="0" borderId="2" xfId="0" applyNumberFormat="1" applyFont="1" applyFill="1" applyBorder="1" applyAlignment="1">
      <alignment horizontal="center" vertical="top"/>
    </xf>
    <xf numFmtId="164" fontId="4" fillId="0" borderId="3" xfId="0" applyNumberFormat="1" applyFont="1" applyFill="1" applyBorder="1" applyAlignment="1">
      <alignment horizontal="center" vertical="top"/>
    </xf>
    <xf numFmtId="164" fontId="4" fillId="0" borderId="28" xfId="0" applyNumberFormat="1" applyFont="1" applyFill="1" applyBorder="1" applyAlignment="1">
      <alignment horizontal="center" vertical="top"/>
    </xf>
    <xf numFmtId="164" fontId="24" fillId="3" borderId="15" xfId="0" applyNumberFormat="1" applyFont="1" applyFill="1" applyBorder="1" applyAlignment="1">
      <alignment horizontal="center" vertical="top"/>
    </xf>
    <xf numFmtId="3" fontId="24" fillId="0" borderId="40" xfId="0" applyNumberFormat="1" applyFont="1" applyFill="1" applyBorder="1" applyAlignment="1">
      <alignment horizontal="center" vertical="top"/>
    </xf>
    <xf numFmtId="164" fontId="24" fillId="0" borderId="38" xfId="0" applyNumberFormat="1" applyFont="1" applyFill="1" applyBorder="1" applyAlignment="1">
      <alignment horizontal="center" vertical="top"/>
    </xf>
    <xf numFmtId="164" fontId="24" fillId="0" borderId="15" xfId="0" applyNumberFormat="1" applyFont="1" applyFill="1" applyBorder="1" applyAlignment="1">
      <alignment horizontal="center" vertical="top"/>
    </xf>
    <xf numFmtId="3" fontId="3" fillId="7" borderId="38" xfId="0" applyNumberFormat="1" applyFont="1" applyFill="1" applyBorder="1" applyAlignment="1">
      <alignment horizontal="center" vertical="top"/>
    </xf>
    <xf numFmtId="3" fontId="3" fillId="2" borderId="13" xfId="0" applyNumberFormat="1" applyFont="1" applyFill="1" applyBorder="1" applyAlignment="1">
      <alignment horizontal="center" vertical="top"/>
    </xf>
    <xf numFmtId="49" fontId="3" fillId="0" borderId="14" xfId="0" applyNumberFormat="1" applyFont="1" applyBorder="1" applyAlignment="1">
      <alignment horizontal="center" vertical="top"/>
    </xf>
    <xf numFmtId="3" fontId="1" fillId="3" borderId="42" xfId="0" applyNumberFormat="1" applyFont="1" applyFill="1" applyBorder="1" applyAlignment="1">
      <alignment horizontal="center" vertical="top" wrapText="1"/>
    </xf>
    <xf numFmtId="3" fontId="1" fillId="3" borderId="43" xfId="0" applyNumberFormat="1" applyFont="1" applyFill="1" applyBorder="1" applyAlignment="1">
      <alignment horizontal="center" vertical="top" wrapText="1"/>
    </xf>
    <xf numFmtId="3" fontId="1" fillId="3" borderId="49" xfId="0" applyNumberFormat="1" applyFont="1" applyFill="1" applyBorder="1" applyAlignment="1">
      <alignment horizontal="center" vertical="top" wrapText="1"/>
    </xf>
    <xf numFmtId="3" fontId="4" fillId="3" borderId="44" xfId="0" applyNumberFormat="1" applyFont="1" applyFill="1" applyBorder="1" applyAlignment="1">
      <alignment horizontal="center" vertical="top"/>
    </xf>
    <xf numFmtId="3" fontId="4" fillId="3" borderId="44" xfId="0" applyNumberFormat="1" applyFont="1" applyFill="1" applyBorder="1" applyAlignment="1">
      <alignment horizontal="center" vertical="top" wrapText="1"/>
    </xf>
    <xf numFmtId="3" fontId="4" fillId="3" borderId="52" xfId="0" applyNumberFormat="1" applyFont="1" applyFill="1" applyBorder="1" applyAlignment="1">
      <alignment horizontal="center" vertical="top" wrapText="1"/>
    </xf>
    <xf numFmtId="3" fontId="1" fillId="3" borderId="44" xfId="0" applyNumberFormat="1" applyFont="1" applyFill="1" applyBorder="1" applyAlignment="1">
      <alignment horizontal="center" vertical="top" wrapText="1"/>
    </xf>
    <xf numFmtId="3" fontId="1" fillId="3" borderId="52" xfId="0" applyNumberFormat="1" applyFont="1" applyFill="1" applyBorder="1" applyAlignment="1">
      <alignment horizontal="center" vertical="top" wrapText="1"/>
    </xf>
    <xf numFmtId="0" fontId="4" fillId="3" borderId="43" xfId="0" applyFont="1" applyFill="1" applyBorder="1" applyAlignment="1">
      <alignment horizontal="center" vertical="top" wrapText="1"/>
    </xf>
    <xf numFmtId="164" fontId="4" fillId="0" borderId="6" xfId="0" applyNumberFormat="1" applyFont="1" applyBorder="1" applyAlignment="1">
      <alignment horizontal="center" vertical="top"/>
    </xf>
    <xf numFmtId="3" fontId="6" fillId="5" borderId="61" xfId="0" applyNumberFormat="1" applyFont="1" applyFill="1" applyBorder="1" applyAlignment="1">
      <alignment horizontal="center" vertical="top"/>
    </xf>
    <xf numFmtId="49" fontId="1" fillId="3" borderId="46" xfId="0" applyNumberFormat="1" applyFont="1" applyFill="1" applyBorder="1" applyAlignment="1">
      <alignment horizontal="center" vertical="top" wrapText="1"/>
    </xf>
    <xf numFmtId="164" fontId="9" fillId="0" borderId="0" xfId="0" applyNumberFormat="1" applyFont="1" applyAlignment="1">
      <alignment horizontal="left" vertical="top" wrapText="1"/>
    </xf>
    <xf numFmtId="164" fontId="3" fillId="7" borderId="18" xfId="0" applyNumberFormat="1" applyFont="1" applyFill="1" applyBorder="1" applyAlignment="1">
      <alignment vertical="top"/>
    </xf>
    <xf numFmtId="164" fontId="3" fillId="2" borderId="1" xfId="0" applyNumberFormat="1" applyFont="1" applyFill="1" applyBorder="1" applyAlignment="1">
      <alignment vertical="top"/>
    </xf>
    <xf numFmtId="164" fontId="3" fillId="2" borderId="9" xfId="0" applyNumberFormat="1" applyFont="1" applyFill="1" applyBorder="1" applyAlignment="1">
      <alignment vertical="top"/>
    </xf>
    <xf numFmtId="164" fontId="1" fillId="4" borderId="76" xfId="0" applyNumberFormat="1" applyFont="1" applyFill="1" applyBorder="1" applyAlignment="1">
      <alignment horizontal="center" vertical="top"/>
    </xf>
    <xf numFmtId="164" fontId="1" fillId="4" borderId="3" xfId="0" applyNumberFormat="1" applyFont="1" applyFill="1" applyBorder="1" applyAlignment="1">
      <alignment horizontal="center" vertical="top"/>
    </xf>
    <xf numFmtId="164" fontId="1" fillId="4" borderId="71" xfId="0" applyNumberFormat="1" applyFont="1" applyFill="1" applyBorder="1" applyAlignment="1">
      <alignment horizontal="center" vertical="top"/>
    </xf>
    <xf numFmtId="164" fontId="1" fillId="3" borderId="68" xfId="0" applyNumberFormat="1" applyFont="1" applyFill="1" applyBorder="1" applyAlignment="1">
      <alignment horizontal="center" vertical="top"/>
    </xf>
    <xf numFmtId="164" fontId="1" fillId="3" borderId="53" xfId="0" applyNumberFormat="1" applyFont="1" applyFill="1" applyBorder="1" applyAlignment="1">
      <alignment horizontal="center" vertical="top"/>
    </xf>
    <xf numFmtId="164" fontId="6" fillId="5" borderId="54" xfId="0" applyNumberFormat="1" applyFont="1" applyFill="1" applyBorder="1" applyAlignment="1">
      <alignment horizontal="center" vertical="top" wrapText="1"/>
    </xf>
    <xf numFmtId="164" fontId="6" fillId="5" borderId="21" xfId="0" applyNumberFormat="1" applyFont="1" applyFill="1" applyBorder="1" applyAlignment="1">
      <alignment horizontal="center" vertical="top" wrapText="1"/>
    </xf>
    <xf numFmtId="164" fontId="6" fillId="5" borderId="56" xfId="0" applyNumberFormat="1" applyFont="1" applyFill="1" applyBorder="1" applyAlignment="1">
      <alignment horizontal="center" vertical="top" wrapText="1"/>
    </xf>
    <xf numFmtId="164" fontId="3" fillId="5" borderId="20" xfId="0" applyNumberFormat="1" applyFont="1" applyFill="1" applyBorder="1" applyAlignment="1">
      <alignment horizontal="center" vertical="top" wrapText="1"/>
    </xf>
    <xf numFmtId="164" fontId="3" fillId="5" borderId="21" xfId="0" applyNumberFormat="1" applyFont="1" applyFill="1" applyBorder="1" applyAlignment="1">
      <alignment horizontal="center" vertical="top" wrapText="1"/>
    </xf>
    <xf numFmtId="164" fontId="3" fillId="2" borderId="34" xfId="0" applyNumberFormat="1" applyFont="1" applyFill="1" applyBorder="1" applyAlignment="1">
      <alignment vertical="top"/>
    </xf>
    <xf numFmtId="164" fontId="3" fillId="5" borderId="58" xfId="0" applyNumberFormat="1" applyFont="1" applyFill="1" applyBorder="1" applyAlignment="1">
      <alignment horizontal="center" vertical="top" wrapText="1"/>
    </xf>
    <xf numFmtId="164" fontId="3" fillId="5" borderId="1" xfId="0" applyNumberFormat="1" applyFont="1" applyFill="1" applyBorder="1" applyAlignment="1">
      <alignment horizontal="center" vertical="top" wrapText="1"/>
    </xf>
    <xf numFmtId="164" fontId="1" fillId="3" borderId="0" xfId="0" applyNumberFormat="1" applyFont="1" applyFill="1" applyBorder="1" applyAlignment="1">
      <alignment horizontal="left" vertical="top"/>
    </xf>
    <xf numFmtId="164" fontId="6" fillId="0" borderId="35" xfId="0" applyNumberFormat="1" applyFont="1" applyBorder="1" applyAlignment="1">
      <alignment horizontal="center" vertical="center" textRotation="90" wrapText="1"/>
    </xf>
    <xf numFmtId="164" fontId="6" fillId="0" borderId="33" xfId="0" applyNumberFormat="1" applyFont="1" applyBorder="1" applyAlignment="1">
      <alignment horizontal="center" vertical="center" textRotation="90" wrapText="1"/>
    </xf>
    <xf numFmtId="164" fontId="13" fillId="3" borderId="0" xfId="0" applyNumberFormat="1" applyFont="1" applyFill="1" applyBorder="1" applyAlignment="1"/>
    <xf numFmtId="164" fontId="19" fillId="3" borderId="0" xfId="0" applyNumberFormat="1" applyFont="1" applyFill="1" applyBorder="1" applyAlignment="1"/>
    <xf numFmtId="164" fontId="13" fillId="0" borderId="0" xfId="0" applyNumberFormat="1" applyFont="1" applyAlignment="1"/>
    <xf numFmtId="164" fontId="13" fillId="0" borderId="0" xfId="0" applyNumberFormat="1" applyFont="1" applyBorder="1" applyAlignment="1"/>
    <xf numFmtId="0" fontId="4" fillId="3" borderId="48" xfId="0" applyFont="1" applyFill="1" applyBorder="1" applyAlignment="1">
      <alignment horizontal="center" vertical="top" wrapText="1"/>
    </xf>
    <xf numFmtId="49" fontId="4" fillId="3" borderId="46" xfId="0" applyNumberFormat="1" applyFont="1" applyFill="1" applyBorder="1" applyAlignment="1">
      <alignment horizontal="center" vertical="top" wrapText="1"/>
    </xf>
    <xf numFmtId="3" fontId="1" fillId="3" borderId="40" xfId="0" applyNumberFormat="1" applyFont="1" applyFill="1" applyBorder="1" applyAlignment="1">
      <alignment vertical="top" wrapText="1"/>
    </xf>
    <xf numFmtId="1" fontId="4" fillId="3" borderId="59" xfId="0" applyNumberFormat="1" applyFont="1" applyFill="1" applyBorder="1" applyAlignment="1">
      <alignment horizontal="center" vertical="top"/>
    </xf>
    <xf numFmtId="3" fontId="4" fillId="3" borderId="52" xfId="0" applyNumberFormat="1" applyFont="1" applyFill="1" applyBorder="1" applyAlignment="1">
      <alignment horizontal="center" vertical="top" wrapText="1"/>
    </xf>
    <xf numFmtId="3" fontId="4" fillId="3" borderId="52" xfId="0" applyNumberFormat="1" applyFont="1" applyFill="1" applyBorder="1" applyAlignment="1">
      <alignment horizontal="center" vertical="top"/>
    </xf>
    <xf numFmtId="3" fontId="4" fillId="0" borderId="0" xfId="0" applyNumberFormat="1" applyFont="1" applyFill="1" applyBorder="1" applyAlignment="1">
      <alignment horizontal="left" vertical="top" wrapText="1"/>
    </xf>
    <xf numFmtId="3" fontId="6" fillId="3" borderId="60" xfId="0" applyNumberFormat="1" applyFont="1" applyFill="1" applyBorder="1" applyAlignment="1">
      <alignment horizontal="center" vertical="top"/>
    </xf>
    <xf numFmtId="3" fontId="4" fillId="3" borderId="52" xfId="0" applyNumberFormat="1" applyFont="1" applyFill="1" applyBorder="1" applyAlignment="1">
      <alignment vertical="center" textRotation="90" wrapText="1"/>
    </xf>
    <xf numFmtId="3" fontId="4" fillId="0" borderId="37" xfId="0" applyNumberFormat="1" applyFont="1" applyBorder="1" applyAlignment="1">
      <alignment horizontal="center" vertical="top" wrapText="1"/>
    </xf>
    <xf numFmtId="164" fontId="4" fillId="0" borderId="76" xfId="0" applyNumberFormat="1" applyFont="1" applyBorder="1" applyAlignment="1">
      <alignment horizontal="center" vertical="top" wrapText="1"/>
    </xf>
    <xf numFmtId="164" fontId="4" fillId="0" borderId="3" xfId="0" applyNumberFormat="1" applyFont="1" applyBorder="1" applyAlignment="1">
      <alignment horizontal="center" vertical="top" wrapText="1"/>
    </xf>
    <xf numFmtId="164" fontId="4" fillId="0" borderId="71" xfId="0" applyNumberFormat="1" applyFont="1" applyBorder="1" applyAlignment="1">
      <alignment horizontal="center" vertical="top" wrapText="1"/>
    </xf>
    <xf numFmtId="3" fontId="24" fillId="3" borderId="47" xfId="0" applyNumberFormat="1" applyFont="1" applyFill="1" applyBorder="1" applyAlignment="1">
      <alignment horizontal="center" vertical="top" wrapText="1"/>
    </xf>
    <xf numFmtId="3" fontId="4" fillId="0" borderId="52" xfId="0" applyNumberFormat="1" applyFont="1" applyBorder="1" applyAlignment="1">
      <alignment horizontal="center" vertical="top" textRotation="90"/>
    </xf>
    <xf numFmtId="3" fontId="3" fillId="3" borderId="52" xfId="0" applyNumberFormat="1" applyFont="1" applyFill="1" applyBorder="1" applyAlignment="1">
      <alignment horizontal="center" vertical="top" wrapText="1"/>
    </xf>
    <xf numFmtId="3" fontId="9" fillId="0" borderId="0" xfId="0" applyNumberFormat="1" applyFont="1" applyAlignment="1">
      <alignment vertical="top" wrapText="1"/>
    </xf>
    <xf numFmtId="0" fontId="13" fillId="0" borderId="34" xfId="0" applyFont="1" applyBorder="1" applyAlignment="1"/>
    <xf numFmtId="0" fontId="4" fillId="3" borderId="41" xfId="0" applyFont="1" applyFill="1" applyBorder="1" applyAlignment="1">
      <alignment horizontal="left" vertical="top" wrapText="1"/>
    </xf>
    <xf numFmtId="0" fontId="4" fillId="3" borderId="42" xfId="0" applyFont="1" applyFill="1" applyBorder="1" applyAlignment="1">
      <alignment horizontal="center" vertical="top" wrapText="1"/>
    </xf>
    <xf numFmtId="0" fontId="4" fillId="3" borderId="43" xfId="0" applyFont="1" applyFill="1" applyBorder="1" applyAlignment="1">
      <alignment horizontal="center" vertical="top" wrapText="1"/>
    </xf>
    <xf numFmtId="0" fontId="4" fillId="3" borderId="13" xfId="0" applyFont="1" applyFill="1" applyBorder="1" applyAlignment="1">
      <alignment horizontal="center" vertical="top" wrapText="1"/>
    </xf>
    <xf numFmtId="49" fontId="3" fillId="0" borderId="5" xfId="0" applyNumberFormat="1" applyFont="1" applyBorder="1" applyAlignment="1">
      <alignment horizontal="center" vertical="top"/>
    </xf>
    <xf numFmtId="49" fontId="3" fillId="0" borderId="14" xfId="0" applyNumberFormat="1" applyFont="1" applyBorder="1" applyAlignment="1">
      <alignment horizontal="center" vertical="top"/>
    </xf>
    <xf numFmtId="49" fontId="3" fillId="0" borderId="23" xfId="0" applyNumberFormat="1" applyFont="1" applyBorder="1" applyAlignment="1">
      <alignment horizontal="center" vertical="top"/>
    </xf>
    <xf numFmtId="3" fontId="1" fillId="3" borderId="14" xfId="0" applyNumberFormat="1" applyFont="1" applyFill="1" applyBorder="1" applyAlignment="1">
      <alignment horizontal="left" vertical="top" wrapText="1"/>
    </xf>
    <xf numFmtId="3" fontId="6" fillId="0" borderId="13" xfId="0" applyNumberFormat="1" applyFont="1" applyFill="1" applyBorder="1" applyAlignment="1">
      <alignment horizontal="center" vertical="top" wrapText="1"/>
    </xf>
    <xf numFmtId="3" fontId="4" fillId="3" borderId="0" xfId="0" applyNumberFormat="1" applyFont="1" applyFill="1" applyBorder="1" applyAlignment="1">
      <alignment horizontal="left" vertical="top" wrapText="1"/>
    </xf>
    <xf numFmtId="3" fontId="3" fillId="7" borderId="38" xfId="0" applyNumberFormat="1" applyFont="1" applyFill="1" applyBorder="1" applyAlignment="1">
      <alignment horizontal="center" vertical="top"/>
    </xf>
    <xf numFmtId="3" fontId="3" fillId="2" borderId="13" xfId="0" applyNumberFormat="1" applyFont="1" applyFill="1" applyBorder="1" applyAlignment="1">
      <alignment horizontal="center" vertical="top"/>
    </xf>
    <xf numFmtId="3" fontId="1" fillId="3" borderId="15" xfId="0" applyNumberFormat="1" applyFont="1" applyFill="1" applyBorder="1" applyAlignment="1">
      <alignment horizontal="center" vertical="top" wrapText="1"/>
    </xf>
    <xf numFmtId="3" fontId="6" fillId="3" borderId="14" xfId="0" applyNumberFormat="1" applyFont="1" applyFill="1" applyBorder="1" applyAlignment="1">
      <alignment horizontal="left" vertical="top" wrapText="1"/>
    </xf>
    <xf numFmtId="3" fontId="3" fillId="7" borderId="35" xfId="0" applyNumberFormat="1" applyFont="1" applyFill="1" applyBorder="1" applyAlignment="1">
      <alignment horizontal="center" vertical="top"/>
    </xf>
    <xf numFmtId="3" fontId="3" fillId="7" borderId="58" xfId="0" applyNumberFormat="1" applyFont="1" applyFill="1" applyBorder="1" applyAlignment="1">
      <alignment horizontal="center" vertical="top"/>
    </xf>
    <xf numFmtId="3" fontId="3" fillId="2" borderId="4" xfId="0" applyNumberFormat="1" applyFont="1" applyFill="1" applyBorder="1" applyAlignment="1">
      <alignment horizontal="center" vertical="top"/>
    </xf>
    <xf numFmtId="3" fontId="3" fillId="2" borderId="22" xfId="0" applyNumberFormat="1" applyFont="1" applyFill="1" applyBorder="1" applyAlignment="1">
      <alignment horizontal="center" vertical="top"/>
    </xf>
    <xf numFmtId="49" fontId="3" fillId="0" borderId="4" xfId="0" applyNumberFormat="1" applyFont="1" applyBorder="1" applyAlignment="1">
      <alignment horizontal="center" vertical="top"/>
    </xf>
    <xf numFmtId="49" fontId="3" fillId="0" borderId="13" xfId="0" applyNumberFormat="1" applyFont="1" applyBorder="1" applyAlignment="1">
      <alignment horizontal="center" vertical="top"/>
    </xf>
    <xf numFmtId="0" fontId="4" fillId="3" borderId="61" xfId="0" applyFont="1" applyFill="1" applyBorder="1" applyAlignment="1">
      <alignment horizontal="left" vertical="top" wrapText="1"/>
    </xf>
    <xf numFmtId="3" fontId="6" fillId="0" borderId="5" xfId="0" applyNumberFormat="1" applyFont="1" applyFill="1" applyBorder="1" applyAlignment="1">
      <alignment horizontal="center" vertical="top" wrapText="1"/>
    </xf>
    <xf numFmtId="3" fontId="4" fillId="3" borderId="49" xfId="0" applyNumberFormat="1" applyFont="1" applyFill="1" applyBorder="1" applyAlignment="1">
      <alignment horizontal="left" vertical="top" wrapText="1"/>
    </xf>
    <xf numFmtId="3" fontId="6" fillId="0" borderId="14" xfId="0" applyNumberFormat="1" applyFont="1" applyFill="1" applyBorder="1" applyAlignment="1">
      <alignment horizontal="center" vertical="top" wrapText="1"/>
    </xf>
    <xf numFmtId="3" fontId="6" fillId="3" borderId="63" xfId="0" applyNumberFormat="1" applyFont="1" applyFill="1" applyBorder="1" applyAlignment="1">
      <alignment horizontal="center" vertical="top" wrapText="1"/>
    </xf>
    <xf numFmtId="3" fontId="6" fillId="3" borderId="64" xfId="0" applyNumberFormat="1" applyFont="1" applyFill="1" applyBorder="1" applyAlignment="1">
      <alignment horizontal="center" vertical="top" wrapText="1"/>
    </xf>
    <xf numFmtId="0" fontId="4" fillId="3" borderId="43" xfId="0" applyFont="1" applyFill="1" applyBorder="1" applyAlignment="1">
      <alignment horizontal="center" vertical="top" wrapText="1"/>
    </xf>
    <xf numFmtId="0" fontId="4" fillId="3" borderId="13" xfId="0" applyFont="1" applyFill="1" applyBorder="1" applyAlignment="1">
      <alignment horizontal="center" vertical="top" wrapText="1"/>
    </xf>
    <xf numFmtId="3" fontId="4" fillId="0" borderId="40" xfId="0" applyNumberFormat="1" applyFont="1" applyBorder="1" applyAlignment="1">
      <alignment vertical="top"/>
    </xf>
    <xf numFmtId="164" fontId="4" fillId="0" borderId="18" xfId="0" applyNumberFormat="1" applyFont="1" applyBorder="1" applyAlignment="1">
      <alignment horizontal="center" vertical="top"/>
    </xf>
    <xf numFmtId="164" fontId="4" fillId="0" borderId="12" xfId="0" applyNumberFormat="1" applyFont="1" applyBorder="1" applyAlignment="1">
      <alignment horizontal="center" vertical="top"/>
    </xf>
    <xf numFmtId="164" fontId="4" fillId="0" borderId="19" xfId="0" applyNumberFormat="1" applyFont="1" applyBorder="1" applyAlignment="1">
      <alignment horizontal="center" vertical="top"/>
    </xf>
    <xf numFmtId="3" fontId="6" fillId="0" borderId="63" xfId="0" applyNumberFormat="1" applyFont="1" applyFill="1" applyBorder="1" applyAlignment="1">
      <alignment horizontal="center" vertical="top" wrapText="1"/>
    </xf>
    <xf numFmtId="3" fontId="14" fillId="0" borderId="64" xfId="0" applyNumberFormat="1" applyFont="1" applyFill="1" applyBorder="1" applyAlignment="1">
      <alignment vertical="center" textRotation="90" wrapText="1"/>
    </xf>
    <xf numFmtId="164" fontId="4" fillId="0" borderId="14" xfId="0" applyNumberFormat="1" applyFont="1" applyBorder="1" applyAlignment="1">
      <alignment horizontal="center" vertical="top"/>
    </xf>
    <xf numFmtId="164" fontId="4" fillId="0" borderId="52" xfId="0" applyNumberFormat="1" applyFont="1" applyBorder="1" applyAlignment="1">
      <alignment horizontal="center" vertical="top"/>
    </xf>
    <xf numFmtId="164" fontId="4" fillId="3" borderId="28" xfId="0" applyNumberFormat="1" applyFont="1" applyFill="1" applyBorder="1" applyAlignment="1">
      <alignment horizontal="center" vertical="top"/>
    </xf>
    <xf numFmtId="3" fontId="3" fillId="5" borderId="1" xfId="0" applyNumberFormat="1" applyFont="1" applyFill="1" applyBorder="1" applyAlignment="1">
      <alignment horizontal="center" vertical="top"/>
    </xf>
    <xf numFmtId="164" fontId="3" fillId="5" borderId="59" xfId="0" applyNumberFormat="1" applyFont="1" applyFill="1" applyBorder="1" applyAlignment="1">
      <alignment horizontal="center" vertical="top"/>
    </xf>
    <xf numFmtId="0" fontId="1" fillId="3" borderId="24" xfId="0" applyFont="1" applyFill="1" applyBorder="1" applyAlignment="1">
      <alignment vertical="top" wrapText="1"/>
    </xf>
    <xf numFmtId="3" fontId="3" fillId="2" borderId="22" xfId="0" applyNumberFormat="1" applyFont="1" applyFill="1" applyBorder="1" applyAlignment="1">
      <alignment vertical="top"/>
    </xf>
    <xf numFmtId="49" fontId="3" fillId="0" borderId="22" xfId="0" applyNumberFormat="1" applyFont="1" applyBorder="1" applyAlignment="1">
      <alignment vertical="top"/>
    </xf>
    <xf numFmtId="3" fontId="3" fillId="2" borderId="13" xfId="0" applyNumberFormat="1" applyFont="1" applyFill="1" applyBorder="1" applyAlignment="1">
      <alignment vertical="top"/>
    </xf>
    <xf numFmtId="49" fontId="3" fillId="0" borderId="13" xfId="0" applyNumberFormat="1" applyFont="1" applyBorder="1" applyAlignment="1">
      <alignment vertical="top"/>
    </xf>
    <xf numFmtId="164" fontId="3" fillId="3" borderId="3" xfId="0" applyNumberFormat="1" applyFont="1" applyFill="1" applyBorder="1" applyAlignment="1">
      <alignment horizontal="center" vertical="top"/>
    </xf>
    <xf numFmtId="3" fontId="1" fillId="3" borderId="65" xfId="0" applyNumberFormat="1" applyFont="1" applyFill="1" applyBorder="1" applyAlignment="1">
      <alignment horizontal="center" vertical="top"/>
    </xf>
    <xf numFmtId="0" fontId="4" fillId="3" borderId="7" xfId="0" applyFont="1" applyFill="1" applyBorder="1" applyAlignment="1">
      <alignment horizontal="left" vertical="top" wrapText="1"/>
    </xf>
    <xf numFmtId="0" fontId="1" fillId="3" borderId="60" xfId="0" applyFont="1" applyFill="1" applyBorder="1" applyAlignment="1">
      <alignment vertical="top" wrapText="1"/>
    </xf>
    <xf numFmtId="0" fontId="4" fillId="3" borderId="26" xfId="0" applyFont="1" applyFill="1" applyBorder="1" applyAlignment="1">
      <alignment horizontal="left" vertical="top" wrapText="1"/>
    </xf>
    <xf numFmtId="0" fontId="1" fillId="3" borderId="28" xfId="0" applyFont="1" applyFill="1" applyBorder="1" applyAlignment="1">
      <alignment vertical="top" wrapText="1"/>
    </xf>
    <xf numFmtId="0" fontId="1" fillId="3" borderId="15" xfId="0" applyFont="1" applyFill="1" applyBorder="1" applyAlignment="1">
      <alignment vertical="top" wrapText="1"/>
    </xf>
    <xf numFmtId="0" fontId="4" fillId="3" borderId="45" xfId="0" applyFont="1" applyFill="1" applyBorder="1" applyAlignment="1">
      <alignment horizontal="center" vertical="top"/>
    </xf>
    <xf numFmtId="3" fontId="2" fillId="0" borderId="0" xfId="0" applyNumberFormat="1" applyFont="1" applyBorder="1" applyAlignment="1">
      <alignment horizontal="center" vertical="top" wrapText="1"/>
    </xf>
    <xf numFmtId="3" fontId="2" fillId="0" borderId="1" xfId="0" applyNumberFormat="1" applyFont="1" applyBorder="1" applyAlignment="1">
      <alignment horizontal="center" vertical="top" wrapText="1"/>
    </xf>
    <xf numFmtId="164" fontId="3" fillId="3" borderId="28" xfId="0" applyNumberFormat="1" applyFont="1" applyFill="1" applyBorder="1" applyAlignment="1">
      <alignment horizontal="center" vertical="top"/>
    </xf>
    <xf numFmtId="3" fontId="6" fillId="3" borderId="26" xfId="0" applyNumberFormat="1" applyFont="1" applyFill="1" applyBorder="1" applyAlignment="1">
      <alignment horizontal="center" vertical="top"/>
    </xf>
    <xf numFmtId="164" fontId="3" fillId="3" borderId="26" xfId="0" applyNumberFormat="1" applyFont="1" applyFill="1" applyBorder="1" applyAlignment="1">
      <alignment horizontal="center" vertical="top"/>
    </xf>
    <xf numFmtId="3" fontId="1" fillId="0" borderId="14" xfId="0" applyNumberFormat="1" applyFont="1" applyFill="1" applyBorder="1" applyAlignment="1">
      <alignment horizontal="center" vertical="top" textRotation="180" wrapText="1"/>
    </xf>
    <xf numFmtId="164" fontId="4" fillId="4" borderId="31" xfId="0" applyNumberFormat="1" applyFont="1" applyFill="1" applyBorder="1" applyAlignment="1">
      <alignment horizontal="center" vertical="top" wrapText="1"/>
    </xf>
    <xf numFmtId="3" fontId="6" fillId="4" borderId="14" xfId="0" applyNumberFormat="1" applyFont="1" applyFill="1" applyBorder="1" applyAlignment="1">
      <alignment horizontal="left" vertical="top" wrapText="1"/>
    </xf>
    <xf numFmtId="3" fontId="4" fillId="4" borderId="45" xfId="0" applyNumberFormat="1" applyFont="1" applyFill="1" applyBorder="1" applyAlignment="1">
      <alignment horizontal="center" vertical="top" wrapText="1"/>
    </xf>
    <xf numFmtId="164" fontId="4" fillId="4" borderId="46" xfId="0" applyNumberFormat="1" applyFont="1" applyFill="1" applyBorder="1" applyAlignment="1">
      <alignment horizontal="center" vertical="top" wrapText="1"/>
    </xf>
    <xf numFmtId="3" fontId="1" fillId="3" borderId="16" xfId="0" applyNumberFormat="1" applyFont="1" applyFill="1" applyBorder="1" applyAlignment="1">
      <alignment vertical="top" wrapText="1"/>
    </xf>
    <xf numFmtId="3" fontId="1" fillId="0" borderId="5" xfId="0" applyNumberFormat="1" applyFont="1" applyFill="1" applyBorder="1" applyAlignment="1">
      <alignment horizontal="center" vertical="top" textRotation="180" wrapText="1"/>
    </xf>
    <xf numFmtId="3" fontId="1" fillId="0" borderId="64" xfId="0" applyNumberFormat="1" applyFont="1" applyFill="1" applyBorder="1" applyAlignment="1">
      <alignment horizontal="center" vertical="top" textRotation="180" wrapText="1"/>
    </xf>
    <xf numFmtId="3" fontId="4" fillId="4" borderId="37" xfId="0" applyNumberFormat="1" applyFont="1" applyFill="1" applyBorder="1" applyAlignment="1">
      <alignment horizontal="center" vertical="top" wrapText="1"/>
    </xf>
    <xf numFmtId="3" fontId="4" fillId="4" borderId="47" xfId="0" applyNumberFormat="1" applyFont="1" applyFill="1" applyBorder="1" applyAlignment="1">
      <alignment horizontal="center" vertical="top" wrapText="1"/>
    </xf>
    <xf numFmtId="3" fontId="4" fillId="0" borderId="11" xfId="0" applyNumberFormat="1" applyFont="1" applyBorder="1" applyAlignment="1">
      <alignment horizontal="center" vertical="top"/>
    </xf>
    <xf numFmtId="3" fontId="6" fillId="3" borderId="46" xfId="0" applyNumberFormat="1" applyFont="1" applyFill="1" applyBorder="1" applyAlignment="1">
      <alignment horizontal="center" vertical="top" wrapText="1"/>
    </xf>
    <xf numFmtId="49" fontId="3" fillId="0" borderId="14" xfId="0" applyNumberFormat="1" applyFont="1" applyBorder="1" applyAlignment="1">
      <alignment horizontal="center" vertical="top"/>
    </xf>
    <xf numFmtId="49" fontId="3" fillId="7" borderId="38" xfId="0" applyNumberFormat="1" applyFont="1" applyFill="1" applyBorder="1" applyAlignment="1">
      <alignment horizontal="center" vertical="top"/>
    </xf>
    <xf numFmtId="49" fontId="3" fillId="2" borderId="13" xfId="0" applyNumberFormat="1" applyFont="1" applyFill="1" applyBorder="1" applyAlignment="1">
      <alignment horizontal="center" vertical="top"/>
    </xf>
    <xf numFmtId="49" fontId="3" fillId="7" borderId="38" xfId="0" applyNumberFormat="1" applyFont="1" applyFill="1" applyBorder="1" applyAlignment="1">
      <alignment horizontal="center" vertical="top"/>
    </xf>
    <xf numFmtId="49" fontId="3" fillId="2" borderId="13" xfId="0" applyNumberFormat="1" applyFont="1" applyFill="1" applyBorder="1" applyAlignment="1">
      <alignment horizontal="center" vertical="top"/>
    </xf>
    <xf numFmtId="49" fontId="3" fillId="0" borderId="14" xfId="0" applyNumberFormat="1" applyFont="1" applyBorder="1" applyAlignment="1">
      <alignment horizontal="center" vertical="top"/>
    </xf>
    <xf numFmtId="3" fontId="4" fillId="0" borderId="34" xfId="0" applyNumberFormat="1" applyFont="1" applyFill="1" applyBorder="1" applyAlignment="1">
      <alignment horizontal="left" vertical="top" wrapText="1"/>
    </xf>
    <xf numFmtId="3" fontId="3" fillId="7" borderId="38" xfId="0" applyNumberFormat="1" applyFont="1" applyFill="1" applyBorder="1" applyAlignment="1">
      <alignment horizontal="center" vertical="top"/>
    </xf>
    <xf numFmtId="3" fontId="3" fillId="2" borderId="13" xfId="0" applyNumberFormat="1" applyFont="1" applyFill="1" applyBorder="1" applyAlignment="1">
      <alignment horizontal="center" vertical="top"/>
    </xf>
    <xf numFmtId="3" fontId="6" fillId="3" borderId="14" xfId="0" applyNumberFormat="1" applyFont="1" applyFill="1" applyBorder="1" applyAlignment="1">
      <alignment horizontal="left" vertical="top" wrapText="1"/>
    </xf>
    <xf numFmtId="3" fontId="1" fillId="3" borderId="64" xfId="0" applyNumberFormat="1" applyFont="1" applyFill="1" applyBorder="1" applyAlignment="1">
      <alignment horizontal="left" vertical="top" wrapText="1"/>
    </xf>
    <xf numFmtId="3" fontId="4" fillId="3" borderId="52" xfId="0" applyNumberFormat="1" applyFont="1" applyFill="1" applyBorder="1" applyAlignment="1">
      <alignment horizontal="center" vertical="top" wrapText="1"/>
    </xf>
    <xf numFmtId="3" fontId="4" fillId="0" borderId="47" xfId="0" applyNumberFormat="1" applyFont="1" applyFill="1" applyBorder="1" applyAlignment="1">
      <alignment horizontal="left" vertical="top" wrapText="1"/>
    </xf>
    <xf numFmtId="3" fontId="1" fillId="3" borderId="38" xfId="0" applyNumberFormat="1" applyFont="1" applyFill="1" applyBorder="1" applyAlignment="1">
      <alignment horizontal="center" vertical="top" wrapText="1"/>
    </xf>
    <xf numFmtId="3" fontId="6" fillId="0" borderId="53" xfId="0" applyNumberFormat="1" applyFont="1" applyFill="1" applyBorder="1" applyAlignment="1">
      <alignment horizontal="center" vertical="top" wrapText="1"/>
    </xf>
    <xf numFmtId="3" fontId="1" fillId="3" borderId="14" xfId="0" applyNumberFormat="1" applyFont="1" applyFill="1" applyBorder="1" applyAlignment="1">
      <alignment horizontal="center" vertical="center" textRotation="90" wrapText="1"/>
    </xf>
    <xf numFmtId="3" fontId="6" fillId="3" borderId="52" xfId="0" applyNumberFormat="1" applyFont="1" applyFill="1" applyBorder="1" applyAlignment="1">
      <alignment horizontal="center" vertical="center" wrapText="1"/>
    </xf>
    <xf numFmtId="3" fontId="4" fillId="0" borderId="48" xfId="0" applyNumberFormat="1" applyFont="1" applyBorder="1" applyAlignment="1">
      <alignment vertical="top"/>
    </xf>
    <xf numFmtId="3" fontId="4" fillId="0" borderId="70" xfId="0" applyNumberFormat="1" applyFont="1" applyBorder="1" applyAlignment="1">
      <alignment vertical="top"/>
    </xf>
    <xf numFmtId="3" fontId="6" fillId="3" borderId="16" xfId="0" applyNumberFormat="1" applyFont="1" applyFill="1" applyBorder="1" applyAlignment="1">
      <alignment horizontal="center" vertical="top"/>
    </xf>
    <xf numFmtId="164" fontId="6" fillId="3" borderId="38" xfId="0" applyNumberFormat="1" applyFont="1" applyFill="1" applyBorder="1" applyAlignment="1">
      <alignment horizontal="center" vertical="top"/>
    </xf>
    <xf numFmtId="164" fontId="6" fillId="3" borderId="13" xfId="0" applyNumberFormat="1" applyFont="1" applyFill="1" applyBorder="1" applyAlignment="1">
      <alignment horizontal="center" vertical="top"/>
    </xf>
    <xf numFmtId="164" fontId="6" fillId="3" borderId="53" xfId="0" applyNumberFormat="1" applyFont="1" applyFill="1" applyBorder="1" applyAlignment="1">
      <alignment horizontal="center" vertical="top"/>
    </xf>
    <xf numFmtId="164" fontId="6" fillId="3" borderId="0" xfId="0" applyNumberFormat="1" applyFont="1" applyFill="1" applyBorder="1" applyAlignment="1">
      <alignment horizontal="center" vertical="top"/>
    </xf>
    <xf numFmtId="165" fontId="1" fillId="3" borderId="0" xfId="0" applyNumberFormat="1" applyFont="1" applyFill="1" applyBorder="1" applyAlignment="1">
      <alignment vertical="top" wrapText="1"/>
    </xf>
    <xf numFmtId="165" fontId="1" fillId="3" borderId="18" xfId="0" applyNumberFormat="1" applyFont="1" applyFill="1" applyBorder="1" applyAlignment="1">
      <alignment vertical="top" wrapText="1"/>
    </xf>
    <xf numFmtId="3" fontId="15" fillId="3" borderId="14" xfId="0" applyNumberFormat="1" applyFont="1" applyFill="1" applyBorder="1" applyAlignment="1">
      <alignment horizontal="left" vertical="top" wrapText="1"/>
    </xf>
    <xf numFmtId="3" fontId="4" fillId="3" borderId="5" xfId="0" applyNumberFormat="1" applyFont="1" applyFill="1" applyBorder="1" applyAlignment="1">
      <alignment horizontal="center" vertical="center" textRotation="90" wrapText="1"/>
    </xf>
    <xf numFmtId="3" fontId="4" fillId="3" borderId="52" xfId="0" applyNumberFormat="1" applyFont="1" applyFill="1" applyBorder="1" applyAlignment="1">
      <alignment horizontal="center" vertical="center" textRotation="90" wrapText="1"/>
    </xf>
    <xf numFmtId="3" fontId="1" fillId="0" borderId="47" xfId="0" applyNumberFormat="1" applyFont="1" applyBorder="1" applyAlignment="1">
      <alignment horizontal="center" vertical="top" wrapText="1"/>
    </xf>
    <xf numFmtId="164" fontId="1" fillId="0" borderId="69" xfId="0" applyNumberFormat="1" applyFont="1" applyBorder="1" applyAlignment="1">
      <alignment horizontal="center" vertical="top" wrapText="1"/>
    </xf>
    <xf numFmtId="164" fontId="1" fillId="0" borderId="52" xfId="0" applyNumberFormat="1" applyFont="1" applyBorder="1" applyAlignment="1">
      <alignment horizontal="center" vertical="top" wrapText="1"/>
    </xf>
    <xf numFmtId="3" fontId="1" fillId="0" borderId="37" xfId="0" applyNumberFormat="1" applyFont="1" applyBorder="1" applyAlignment="1">
      <alignment horizontal="center" vertical="top" wrapText="1"/>
    </xf>
    <xf numFmtId="164" fontId="1" fillId="0" borderId="76" xfId="0" applyNumberFormat="1" applyFont="1" applyBorder="1" applyAlignment="1">
      <alignment horizontal="center" vertical="top" wrapText="1"/>
    </xf>
    <xf numFmtId="164" fontId="1" fillId="0" borderId="3" xfId="0" applyNumberFormat="1" applyFont="1" applyBorder="1" applyAlignment="1">
      <alignment horizontal="center" vertical="top" wrapText="1"/>
    </xf>
    <xf numFmtId="164" fontId="1" fillId="0" borderId="71" xfId="0" applyNumberFormat="1" applyFont="1" applyBorder="1" applyAlignment="1">
      <alignment horizontal="center" vertical="top" wrapText="1"/>
    </xf>
    <xf numFmtId="164" fontId="4" fillId="3" borderId="18" xfId="0" applyNumberFormat="1" applyFont="1" applyFill="1" applyBorder="1" applyAlignment="1">
      <alignment horizontal="center" vertical="top"/>
    </xf>
    <xf numFmtId="164" fontId="4" fillId="3" borderId="52" xfId="0" applyNumberFormat="1" applyFont="1" applyFill="1" applyBorder="1" applyAlignment="1">
      <alignment horizontal="center" vertical="top" wrapText="1"/>
    </xf>
    <xf numFmtId="0" fontId="4" fillId="3" borderId="13" xfId="0" applyFont="1" applyFill="1" applyBorder="1" applyAlignment="1">
      <alignment horizontal="center" vertical="top" wrapText="1"/>
    </xf>
    <xf numFmtId="3" fontId="6" fillId="3" borderId="53" xfId="0" applyNumberFormat="1" applyFont="1" applyFill="1" applyBorder="1" applyAlignment="1">
      <alignment horizontal="center" vertical="top" wrapText="1"/>
    </xf>
    <xf numFmtId="3" fontId="4" fillId="3" borderId="14" xfId="0" applyNumberFormat="1" applyFont="1" applyFill="1" applyBorder="1" applyAlignment="1">
      <alignment horizontal="center" vertical="center" textRotation="90" wrapText="1"/>
    </xf>
    <xf numFmtId="164" fontId="25" fillId="3" borderId="67" xfId="0" applyNumberFormat="1" applyFont="1" applyFill="1" applyBorder="1" applyAlignment="1">
      <alignment horizontal="center" vertical="top"/>
    </xf>
    <xf numFmtId="164" fontId="25" fillId="3" borderId="0" xfId="0" applyNumberFormat="1" applyFont="1" applyFill="1" applyBorder="1" applyAlignment="1">
      <alignment horizontal="center" vertical="top"/>
    </xf>
    <xf numFmtId="3" fontId="25" fillId="0" borderId="16" xfId="0" applyNumberFormat="1" applyFont="1" applyFill="1" applyBorder="1" applyAlignment="1">
      <alignment horizontal="center" vertical="top"/>
    </xf>
    <xf numFmtId="3" fontId="25" fillId="3" borderId="47" xfId="0" applyNumberFormat="1" applyFont="1" applyFill="1" applyBorder="1" applyAlignment="1">
      <alignment horizontal="center" vertical="top"/>
    </xf>
    <xf numFmtId="3" fontId="30" fillId="3" borderId="16" xfId="0" applyNumberFormat="1" applyFont="1" applyFill="1" applyBorder="1" applyAlignment="1">
      <alignment horizontal="center" vertical="top"/>
    </xf>
    <xf numFmtId="164" fontId="30" fillId="3" borderId="67" xfId="0" applyNumberFormat="1" applyFont="1" applyFill="1" applyBorder="1" applyAlignment="1">
      <alignment horizontal="center" vertical="top"/>
    </xf>
    <xf numFmtId="164" fontId="30" fillId="3" borderId="13" xfId="0" applyNumberFormat="1" applyFont="1" applyFill="1" applyBorder="1" applyAlignment="1">
      <alignment horizontal="center" vertical="top"/>
    </xf>
    <xf numFmtId="164" fontId="30" fillId="3" borderId="53" xfId="0" applyNumberFormat="1" applyFont="1" applyFill="1" applyBorder="1" applyAlignment="1">
      <alignment horizontal="center" vertical="top"/>
    </xf>
    <xf numFmtId="164" fontId="30" fillId="3" borderId="38" xfId="0" applyNumberFormat="1" applyFont="1" applyFill="1" applyBorder="1" applyAlignment="1">
      <alignment horizontal="center" vertical="top"/>
    </xf>
    <xf numFmtId="165" fontId="25" fillId="3" borderId="16" xfId="0" applyNumberFormat="1" applyFont="1" applyFill="1" applyBorder="1" applyAlignment="1">
      <alignment horizontal="center" vertical="top"/>
    </xf>
    <xf numFmtId="164" fontId="25" fillId="0" borderId="0" xfId="0" applyNumberFormat="1" applyFont="1" applyAlignment="1">
      <alignment vertical="top"/>
    </xf>
    <xf numFmtId="164" fontId="25" fillId="0" borderId="53" xfId="0" applyNumberFormat="1" applyFont="1" applyBorder="1" applyAlignment="1">
      <alignment vertical="top"/>
    </xf>
    <xf numFmtId="164" fontId="25" fillId="0" borderId="0" xfId="0" applyNumberFormat="1" applyFont="1" applyAlignment="1">
      <alignment horizontal="center" vertical="top"/>
    </xf>
    <xf numFmtId="3" fontId="25" fillId="3" borderId="47" xfId="0" applyNumberFormat="1" applyFont="1" applyFill="1" applyBorder="1" applyAlignment="1">
      <alignment horizontal="center" vertical="top" wrapText="1"/>
    </xf>
    <xf numFmtId="164" fontId="25" fillId="3" borderId="51" xfId="0" applyNumberFormat="1" applyFont="1" applyFill="1" applyBorder="1" applyAlignment="1">
      <alignment horizontal="center" vertical="top" wrapText="1"/>
    </xf>
    <xf numFmtId="164" fontId="25" fillId="3" borderId="49" xfId="0" applyNumberFormat="1" applyFont="1" applyFill="1" applyBorder="1" applyAlignment="1">
      <alignment horizontal="center" vertical="top" wrapText="1"/>
    </xf>
    <xf numFmtId="164" fontId="25" fillId="3" borderId="52" xfId="0" applyNumberFormat="1" applyFont="1" applyFill="1" applyBorder="1" applyAlignment="1">
      <alignment horizontal="center" vertical="top" wrapText="1"/>
    </xf>
    <xf numFmtId="3" fontId="25" fillId="0" borderId="16" xfId="0" applyNumberFormat="1" applyFont="1" applyBorder="1" applyAlignment="1">
      <alignment horizontal="center" vertical="top" wrapText="1"/>
    </xf>
    <xf numFmtId="164" fontId="25" fillId="3" borderId="14" xfId="0" applyNumberFormat="1" applyFont="1" applyFill="1" applyBorder="1" applyAlignment="1">
      <alignment horizontal="center" vertical="top" wrapText="1"/>
    </xf>
    <xf numFmtId="164" fontId="25" fillId="3" borderId="64" xfId="0" applyNumberFormat="1" applyFont="1" applyFill="1" applyBorder="1" applyAlignment="1">
      <alignment horizontal="center" vertical="top" wrapText="1"/>
    </xf>
    <xf numFmtId="165" fontId="24" fillId="3" borderId="47" xfId="0" applyNumberFormat="1" applyFont="1" applyFill="1" applyBorder="1" applyAlignment="1">
      <alignment horizontal="center" vertical="top" wrapText="1"/>
    </xf>
    <xf numFmtId="3" fontId="4" fillId="0" borderId="45" xfId="0" applyNumberFormat="1" applyFont="1" applyBorder="1" applyAlignment="1">
      <alignment horizontal="center" vertical="top" wrapText="1"/>
    </xf>
    <xf numFmtId="164" fontId="4" fillId="0" borderId="12" xfId="0" applyNumberFormat="1" applyFont="1" applyBorder="1" applyAlignment="1">
      <alignment horizontal="center" vertical="top" wrapText="1"/>
    </xf>
    <xf numFmtId="164" fontId="4" fillId="0" borderId="46" xfId="0" applyNumberFormat="1" applyFont="1" applyBorder="1" applyAlignment="1">
      <alignment horizontal="center" vertical="top" wrapText="1"/>
    </xf>
    <xf numFmtId="3" fontId="1" fillId="3" borderId="25" xfId="0" applyNumberFormat="1" applyFont="1" applyFill="1" applyBorder="1" applyAlignment="1">
      <alignment vertical="top" wrapText="1"/>
    </xf>
    <xf numFmtId="49" fontId="3" fillId="7" borderId="38" xfId="0" applyNumberFormat="1" applyFont="1" applyFill="1" applyBorder="1" applyAlignment="1">
      <alignment horizontal="center" vertical="top"/>
    </xf>
    <xf numFmtId="49" fontId="3" fillId="7" borderId="58" xfId="0" applyNumberFormat="1" applyFont="1" applyFill="1" applyBorder="1" applyAlignment="1">
      <alignment horizontal="center" vertical="top"/>
    </xf>
    <xf numFmtId="49" fontId="3" fillId="2" borderId="13" xfId="0" applyNumberFormat="1" applyFont="1" applyFill="1" applyBorder="1" applyAlignment="1">
      <alignment horizontal="center" vertical="top"/>
    </xf>
    <xf numFmtId="49" fontId="3" fillId="2" borderId="22" xfId="0" applyNumberFormat="1" applyFont="1" applyFill="1" applyBorder="1" applyAlignment="1">
      <alignment horizontal="center" vertical="top"/>
    </xf>
    <xf numFmtId="49" fontId="3" fillId="0" borderId="5" xfId="0" applyNumberFormat="1" applyFont="1" applyBorder="1" applyAlignment="1">
      <alignment horizontal="center" vertical="top"/>
    </xf>
    <xf numFmtId="49" fontId="3" fillId="0" borderId="14" xfId="0" applyNumberFormat="1" applyFont="1" applyBorder="1" applyAlignment="1">
      <alignment horizontal="center" vertical="top"/>
    </xf>
    <xf numFmtId="49" fontId="3" fillId="0" borderId="23" xfId="0" applyNumberFormat="1" applyFont="1" applyBorder="1" applyAlignment="1">
      <alignment horizontal="center" vertical="top"/>
    </xf>
    <xf numFmtId="3" fontId="1" fillId="3" borderId="5" xfId="0" applyNumberFormat="1" applyFont="1" applyFill="1" applyBorder="1" applyAlignment="1">
      <alignment horizontal="left" vertical="top" wrapText="1"/>
    </xf>
    <xf numFmtId="3" fontId="1" fillId="3" borderId="14" xfId="0" applyNumberFormat="1" applyFont="1" applyFill="1" applyBorder="1" applyAlignment="1">
      <alignment horizontal="left" vertical="top" wrapText="1"/>
    </xf>
    <xf numFmtId="3" fontId="1" fillId="3" borderId="23" xfId="0" applyNumberFormat="1" applyFont="1" applyFill="1" applyBorder="1" applyAlignment="1">
      <alignment horizontal="left" vertical="top" wrapText="1"/>
    </xf>
    <xf numFmtId="3" fontId="6" fillId="0" borderId="4" xfId="0" applyNumberFormat="1" applyFont="1" applyFill="1" applyBorder="1" applyAlignment="1">
      <alignment horizontal="center" vertical="top" wrapText="1"/>
    </xf>
    <xf numFmtId="3" fontId="6" fillId="0" borderId="13" xfId="0" applyNumberFormat="1" applyFont="1" applyFill="1" applyBorder="1" applyAlignment="1">
      <alignment horizontal="center" vertical="top" wrapText="1"/>
    </xf>
    <xf numFmtId="3" fontId="6" fillId="0" borderId="22" xfId="0" applyNumberFormat="1" applyFont="1" applyFill="1" applyBorder="1" applyAlignment="1">
      <alignment horizontal="center" vertical="top" wrapText="1"/>
    </xf>
    <xf numFmtId="3" fontId="20" fillId="0" borderId="40" xfId="0" applyNumberFormat="1" applyFont="1" applyBorder="1" applyAlignment="1">
      <alignment horizontal="left" vertical="top"/>
    </xf>
    <xf numFmtId="3" fontId="20" fillId="0" borderId="0" xfId="0" applyNumberFormat="1" applyFont="1" applyAlignment="1">
      <alignment horizontal="left" vertical="top"/>
    </xf>
    <xf numFmtId="3" fontId="1" fillId="3" borderId="43" xfId="0" applyNumberFormat="1" applyFont="1" applyFill="1" applyBorder="1" applyAlignment="1">
      <alignment horizontal="left" vertical="top" wrapText="1"/>
    </xf>
    <xf numFmtId="3" fontId="1" fillId="3" borderId="13" xfId="0" applyNumberFormat="1" applyFont="1" applyFill="1" applyBorder="1" applyAlignment="1">
      <alignment horizontal="left" vertical="top" wrapText="1"/>
    </xf>
    <xf numFmtId="3" fontId="20" fillId="0" borderId="0" xfId="0" applyNumberFormat="1" applyFont="1" applyBorder="1" applyAlignment="1">
      <alignment horizontal="left" vertical="top" wrapText="1"/>
    </xf>
    <xf numFmtId="3" fontId="15" fillId="3" borderId="63" xfId="0" applyNumberFormat="1" applyFont="1" applyFill="1" applyBorder="1" applyAlignment="1">
      <alignment horizontal="left" vertical="top" wrapText="1"/>
    </xf>
    <xf numFmtId="3" fontId="15" fillId="3" borderId="64" xfId="0" applyNumberFormat="1" applyFont="1" applyFill="1" applyBorder="1" applyAlignment="1">
      <alignment horizontal="left" vertical="top" wrapText="1"/>
    </xf>
    <xf numFmtId="3" fontId="4" fillId="3" borderId="63" xfId="0" applyNumberFormat="1" applyFont="1" applyFill="1" applyBorder="1" applyAlignment="1">
      <alignment horizontal="left" vertical="top" wrapText="1"/>
    </xf>
    <xf numFmtId="3" fontId="4" fillId="3" borderId="14" xfId="0" applyNumberFormat="1" applyFont="1" applyFill="1" applyBorder="1" applyAlignment="1">
      <alignment horizontal="left" vertical="top" wrapText="1"/>
    </xf>
    <xf numFmtId="3" fontId="4" fillId="3" borderId="64" xfId="0" applyNumberFormat="1" applyFont="1" applyFill="1" applyBorder="1" applyAlignment="1">
      <alignment horizontal="left" vertical="top" wrapText="1"/>
    </xf>
    <xf numFmtId="3" fontId="4" fillId="3" borderId="30" xfId="0" applyNumberFormat="1" applyFont="1" applyFill="1" applyBorder="1" applyAlignment="1">
      <alignment horizontal="left" vertical="top" wrapText="1"/>
    </xf>
    <xf numFmtId="3" fontId="4" fillId="3" borderId="0" xfId="0" applyNumberFormat="1" applyFont="1" applyFill="1" applyBorder="1" applyAlignment="1">
      <alignment horizontal="left" vertical="top" wrapText="1"/>
    </xf>
    <xf numFmtId="3" fontId="4" fillId="3" borderId="50" xfId="0" applyNumberFormat="1" applyFont="1" applyFill="1" applyBorder="1" applyAlignment="1">
      <alignment horizontal="left" vertical="top" wrapText="1"/>
    </xf>
    <xf numFmtId="3" fontId="1" fillId="0" borderId="30" xfId="0" applyNumberFormat="1" applyFont="1" applyFill="1" applyBorder="1" applyAlignment="1">
      <alignment horizontal="left" vertical="top" wrapText="1"/>
    </xf>
    <xf numFmtId="3" fontId="1" fillId="0" borderId="0" xfId="0" applyNumberFormat="1" applyFont="1" applyFill="1" applyBorder="1" applyAlignment="1">
      <alignment horizontal="left" vertical="top" wrapText="1"/>
    </xf>
    <xf numFmtId="3" fontId="1" fillId="0" borderId="1" xfId="0" applyNumberFormat="1" applyFont="1" applyFill="1" applyBorder="1" applyAlignment="1">
      <alignment horizontal="left" vertical="top" wrapText="1"/>
    </xf>
    <xf numFmtId="3" fontId="15" fillId="3" borderId="43" xfId="0" applyNumberFormat="1" applyFont="1" applyFill="1" applyBorder="1" applyAlignment="1">
      <alignment horizontal="left" vertical="top" wrapText="1"/>
    </xf>
    <xf numFmtId="3" fontId="18" fillId="3" borderId="49" xfId="0" applyNumberFormat="1" applyFont="1" applyFill="1" applyBorder="1" applyAlignment="1">
      <alignment horizontal="left" vertical="top" wrapText="1"/>
    </xf>
    <xf numFmtId="3" fontId="4" fillId="0" borderId="34" xfId="0" applyNumberFormat="1" applyFont="1" applyFill="1" applyBorder="1" applyAlignment="1">
      <alignment horizontal="left" vertical="top" wrapText="1"/>
    </xf>
    <xf numFmtId="3" fontId="4" fillId="0" borderId="1" xfId="0" applyNumberFormat="1" applyFont="1" applyFill="1" applyBorder="1" applyAlignment="1">
      <alignment horizontal="left" vertical="top" wrapText="1"/>
    </xf>
    <xf numFmtId="3" fontId="3" fillId="2" borderId="9" xfId="0" applyNumberFormat="1" applyFont="1" applyFill="1" applyBorder="1" applyAlignment="1">
      <alignment horizontal="right" vertical="top"/>
    </xf>
    <xf numFmtId="3" fontId="6" fillId="2" borderId="62" xfId="0" applyNumberFormat="1" applyFont="1" applyFill="1" applyBorder="1" applyAlignment="1">
      <alignment horizontal="left" vertical="top" wrapText="1"/>
    </xf>
    <xf numFmtId="3" fontId="6" fillId="2" borderId="9" xfId="0" applyNumberFormat="1" applyFont="1" applyFill="1" applyBorder="1" applyAlignment="1">
      <alignment horizontal="left" vertical="top" wrapText="1"/>
    </xf>
    <xf numFmtId="0" fontId="4" fillId="3" borderId="30" xfId="0" applyFont="1" applyFill="1" applyBorder="1" applyAlignment="1">
      <alignment horizontal="left" vertical="top" wrapText="1"/>
    </xf>
    <xf numFmtId="3" fontId="1" fillId="0" borderId="5" xfId="0" applyNumberFormat="1" applyFont="1" applyFill="1" applyBorder="1" applyAlignment="1">
      <alignment horizontal="left" vertical="top" wrapText="1"/>
    </xf>
    <xf numFmtId="3" fontId="1" fillId="0" borderId="23" xfId="0" applyNumberFormat="1" applyFont="1" applyFill="1" applyBorder="1" applyAlignment="1">
      <alignment horizontal="left" vertical="top" wrapText="1"/>
    </xf>
    <xf numFmtId="0" fontId="4" fillId="3" borderId="50" xfId="0" applyFont="1" applyFill="1" applyBorder="1" applyAlignment="1">
      <alignment horizontal="left" vertical="top" wrapText="1"/>
    </xf>
    <xf numFmtId="3" fontId="3" fillId="7" borderId="38" xfId="0" applyNumberFormat="1" applyFont="1" applyFill="1" applyBorder="1" applyAlignment="1">
      <alignment horizontal="center" vertical="top"/>
    </xf>
    <xf numFmtId="3" fontId="3" fillId="2" borderId="13" xfId="0" applyNumberFormat="1" applyFont="1" applyFill="1" applyBorder="1" applyAlignment="1">
      <alignment horizontal="center" vertical="top"/>
    </xf>
    <xf numFmtId="3" fontId="6" fillId="5" borderId="66" xfId="0" applyNumberFormat="1" applyFont="1" applyFill="1" applyBorder="1" applyAlignment="1">
      <alignment horizontal="right" vertical="top" wrapText="1"/>
    </xf>
    <xf numFmtId="3" fontId="6" fillId="5" borderId="55" xfId="0" applyNumberFormat="1" applyFont="1" applyFill="1" applyBorder="1" applyAlignment="1">
      <alignment horizontal="right" vertical="top" wrapText="1"/>
    </xf>
    <xf numFmtId="3" fontId="1" fillId="0" borderId="63" xfId="0" applyNumberFormat="1" applyFont="1" applyFill="1" applyBorder="1" applyAlignment="1">
      <alignment horizontal="left" vertical="top" wrapText="1"/>
    </xf>
    <xf numFmtId="3" fontId="1" fillId="0" borderId="14" xfId="0" applyNumberFormat="1" applyFont="1" applyFill="1" applyBorder="1" applyAlignment="1">
      <alignment horizontal="left" vertical="top" wrapText="1"/>
    </xf>
    <xf numFmtId="3" fontId="4" fillId="3" borderId="39" xfId="0" applyNumberFormat="1" applyFont="1" applyFill="1" applyBorder="1" applyAlignment="1">
      <alignment horizontal="left" vertical="top" wrapText="1"/>
    </xf>
    <xf numFmtId="3" fontId="4" fillId="3" borderId="47" xfId="0" applyNumberFormat="1" applyFont="1" applyFill="1" applyBorder="1" applyAlignment="1">
      <alignment horizontal="left" vertical="top" wrapText="1"/>
    </xf>
    <xf numFmtId="3" fontId="6" fillId="7" borderId="35" xfId="0" applyNumberFormat="1" applyFont="1" applyFill="1" applyBorder="1" applyAlignment="1">
      <alignment horizontal="center" vertical="top"/>
    </xf>
    <xf numFmtId="3" fontId="6" fillId="7" borderId="38" xfId="0" applyNumberFormat="1" applyFont="1" applyFill="1" applyBorder="1" applyAlignment="1">
      <alignment horizontal="center" vertical="top"/>
    </xf>
    <xf numFmtId="3" fontId="6" fillId="2" borderId="4" xfId="0" applyNumberFormat="1" applyFont="1" applyFill="1" applyBorder="1" applyAlignment="1">
      <alignment horizontal="center" vertical="top"/>
    </xf>
    <xf numFmtId="3" fontId="6" fillId="2" borderId="13" xfId="0" applyNumberFormat="1" applyFont="1" applyFill="1" applyBorder="1" applyAlignment="1">
      <alignment horizontal="center" vertical="top"/>
    </xf>
    <xf numFmtId="49" fontId="6" fillId="0" borderId="4" xfId="0" applyNumberFormat="1" applyFont="1" applyBorder="1" applyAlignment="1">
      <alignment horizontal="center" vertical="top"/>
    </xf>
    <xf numFmtId="49" fontId="6" fillId="0" borderId="13" xfId="0" applyNumberFormat="1" applyFont="1" applyBorder="1" applyAlignment="1">
      <alignment horizontal="center" vertical="top"/>
    </xf>
    <xf numFmtId="0" fontId="4" fillId="3" borderId="63" xfId="0" applyFont="1" applyFill="1" applyBorder="1" applyAlignment="1">
      <alignment horizontal="left" vertical="top" wrapText="1"/>
    </xf>
    <xf numFmtId="0" fontId="4" fillId="3" borderId="14" xfId="0" applyFont="1" applyFill="1" applyBorder="1" applyAlignment="1">
      <alignment horizontal="left" vertical="top" wrapText="1"/>
    </xf>
    <xf numFmtId="0" fontId="1" fillId="0" borderId="30" xfId="0" applyFont="1" applyFill="1" applyBorder="1" applyAlignment="1">
      <alignment horizontal="left" vertical="top" wrapText="1"/>
    </xf>
    <xf numFmtId="0" fontId="1" fillId="0" borderId="50" xfId="0" applyFont="1" applyFill="1" applyBorder="1" applyAlignment="1">
      <alignment horizontal="left" vertical="top" wrapText="1"/>
    </xf>
    <xf numFmtId="3" fontId="4" fillId="0" borderId="63" xfId="0" applyNumberFormat="1" applyFont="1" applyFill="1" applyBorder="1" applyAlignment="1">
      <alignment horizontal="left" vertical="top" wrapText="1"/>
    </xf>
    <xf numFmtId="3" fontId="4" fillId="0" borderId="14" xfId="0" applyNumberFormat="1" applyFont="1" applyFill="1" applyBorder="1" applyAlignment="1">
      <alignment horizontal="left" vertical="top" wrapText="1"/>
    </xf>
    <xf numFmtId="3" fontId="4" fillId="0" borderId="23" xfId="0" applyNumberFormat="1" applyFont="1" applyFill="1" applyBorder="1" applyAlignment="1">
      <alignment horizontal="left" vertical="top" wrapText="1"/>
    </xf>
    <xf numFmtId="0" fontId="4" fillId="0" borderId="40" xfId="0" applyFont="1" applyFill="1" applyBorder="1" applyAlignment="1">
      <alignment horizontal="left" vertical="top" wrapText="1"/>
    </xf>
    <xf numFmtId="0" fontId="4" fillId="0" borderId="61" xfId="0" applyFont="1" applyFill="1" applyBorder="1" applyAlignment="1">
      <alignment horizontal="left" vertical="top" wrapText="1"/>
    </xf>
    <xf numFmtId="3" fontId="1" fillId="3" borderId="63" xfId="0" applyNumberFormat="1" applyFont="1" applyFill="1" applyBorder="1" applyAlignment="1">
      <alignment horizontal="left" vertical="top" wrapText="1"/>
    </xf>
    <xf numFmtId="3" fontId="6" fillId="3" borderId="14" xfId="0" applyNumberFormat="1" applyFont="1" applyFill="1" applyBorder="1" applyAlignment="1">
      <alignment horizontal="left" vertical="top" wrapText="1"/>
    </xf>
    <xf numFmtId="3" fontId="1" fillId="3" borderId="64" xfId="0" applyNumberFormat="1" applyFont="1" applyFill="1" applyBorder="1" applyAlignment="1">
      <alignment horizontal="left" vertical="top" wrapText="1"/>
    </xf>
    <xf numFmtId="3" fontId="1" fillId="3" borderId="41" xfId="0" applyNumberFormat="1" applyFont="1" applyFill="1" applyBorder="1" applyAlignment="1">
      <alignment horizontal="left" vertical="top" wrapText="1"/>
    </xf>
    <xf numFmtId="3" fontId="1" fillId="3" borderId="48" xfId="0" applyNumberFormat="1" applyFont="1" applyFill="1" applyBorder="1" applyAlignment="1">
      <alignment horizontal="left" vertical="top" wrapText="1"/>
    </xf>
    <xf numFmtId="3" fontId="3" fillId="5" borderId="66" xfId="0" applyNumberFormat="1" applyFont="1" applyFill="1" applyBorder="1" applyAlignment="1">
      <alignment horizontal="right" vertical="top" wrapText="1"/>
    </xf>
    <xf numFmtId="3" fontId="3" fillId="5" borderId="55" xfId="0" applyNumberFormat="1" applyFont="1" applyFill="1" applyBorder="1" applyAlignment="1">
      <alignment horizontal="right" vertical="top" wrapText="1"/>
    </xf>
    <xf numFmtId="3" fontId="3" fillId="2" borderId="62" xfId="0" applyNumberFormat="1" applyFont="1" applyFill="1" applyBorder="1" applyAlignment="1">
      <alignment horizontal="right" vertical="top"/>
    </xf>
    <xf numFmtId="3" fontId="3" fillId="7" borderId="1" xfId="0" applyNumberFormat="1" applyFont="1" applyFill="1" applyBorder="1" applyAlignment="1">
      <alignment horizontal="right" vertical="top"/>
    </xf>
    <xf numFmtId="3" fontId="4" fillId="0" borderId="64" xfId="0" applyNumberFormat="1" applyFont="1" applyFill="1" applyBorder="1" applyAlignment="1">
      <alignment horizontal="left" vertical="top" wrapText="1"/>
    </xf>
    <xf numFmtId="0" fontId="4" fillId="0" borderId="41" xfId="0" applyFont="1" applyFill="1" applyBorder="1" applyAlignment="1">
      <alignment horizontal="left" vertical="top" wrapText="1"/>
    </xf>
    <xf numFmtId="0" fontId="4" fillId="0" borderId="48" xfId="0" applyFont="1" applyFill="1" applyBorder="1" applyAlignment="1">
      <alignment horizontal="left" vertical="top" wrapText="1"/>
    </xf>
    <xf numFmtId="3" fontId="3" fillId="4" borderId="5" xfId="0" applyNumberFormat="1" applyFont="1" applyFill="1" applyBorder="1" applyAlignment="1">
      <alignment horizontal="left" vertical="top" wrapText="1"/>
    </xf>
    <xf numFmtId="3" fontId="3" fillId="4" borderId="14" xfId="0" applyNumberFormat="1" applyFont="1" applyFill="1" applyBorder="1" applyAlignment="1">
      <alignment horizontal="left" vertical="top" wrapText="1"/>
    </xf>
    <xf numFmtId="0" fontId="4" fillId="3" borderId="40" xfId="0" applyFont="1" applyFill="1" applyBorder="1" applyAlignment="1">
      <alignment horizontal="left" vertical="top" wrapText="1"/>
    </xf>
    <xf numFmtId="3" fontId="4" fillId="0" borderId="29" xfId="0" applyNumberFormat="1" applyFont="1" applyBorder="1" applyAlignment="1">
      <alignment horizontal="left" vertical="top" wrapText="1"/>
    </xf>
    <xf numFmtId="3" fontId="4" fillId="0" borderId="18" xfId="0" applyNumberFormat="1" applyFont="1" applyBorder="1" applyAlignment="1">
      <alignment horizontal="left" vertical="top" wrapText="1"/>
    </xf>
    <xf numFmtId="3" fontId="3" fillId="8" borderId="62" xfId="0" applyNumberFormat="1" applyFont="1" applyFill="1" applyBorder="1" applyAlignment="1">
      <alignment horizontal="right" vertical="center"/>
    </xf>
    <xf numFmtId="3" fontId="3" fillId="8" borderId="9" xfId="0" applyNumberFormat="1" applyFont="1" applyFill="1" applyBorder="1" applyAlignment="1">
      <alignment horizontal="right" vertical="center"/>
    </xf>
    <xf numFmtId="3" fontId="6" fillId="0" borderId="35" xfId="0"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3" fontId="6" fillId="0" borderId="5" xfId="0" applyNumberFormat="1" applyFont="1" applyBorder="1" applyAlignment="1">
      <alignment horizontal="center" vertical="center" wrapText="1"/>
    </xf>
    <xf numFmtId="3" fontId="3" fillId="5" borderId="32" xfId="0" applyNumberFormat="1" applyFont="1" applyFill="1" applyBorder="1" applyAlignment="1">
      <alignment horizontal="right" vertical="top" wrapText="1"/>
    </xf>
    <xf numFmtId="3" fontId="3" fillId="5" borderId="33" xfId="0" applyNumberFormat="1" applyFont="1" applyFill="1" applyBorder="1" applyAlignment="1">
      <alignment horizontal="right" vertical="top" wrapText="1"/>
    </xf>
    <xf numFmtId="3" fontId="3" fillId="5" borderId="62" xfId="0" applyNumberFormat="1" applyFont="1" applyFill="1" applyBorder="1" applyAlignment="1">
      <alignment horizontal="right" vertical="top" wrapText="1"/>
    </xf>
    <xf numFmtId="3" fontId="4" fillId="5" borderId="29" xfId="0" applyNumberFormat="1" applyFont="1" applyFill="1" applyBorder="1" applyAlignment="1">
      <alignment horizontal="left" vertical="top" wrapText="1"/>
    </xf>
    <xf numFmtId="3" fontId="4" fillId="5" borderId="18" xfId="0" applyNumberFormat="1" applyFont="1" applyFill="1" applyBorder="1" applyAlignment="1">
      <alignment horizontal="left" vertical="top" wrapText="1"/>
    </xf>
    <xf numFmtId="3" fontId="3" fillId="8" borderId="32" xfId="0" applyNumberFormat="1" applyFont="1" applyFill="1" applyBorder="1" applyAlignment="1">
      <alignment horizontal="right" vertical="top" wrapText="1"/>
    </xf>
    <xf numFmtId="3" fontId="3" fillId="8" borderId="33" xfId="0" applyNumberFormat="1" applyFont="1" applyFill="1" applyBorder="1" applyAlignment="1">
      <alignment horizontal="right" vertical="top" wrapText="1"/>
    </xf>
    <xf numFmtId="3" fontId="3" fillId="8" borderId="62" xfId="0" applyNumberFormat="1" applyFont="1" applyFill="1" applyBorder="1" applyAlignment="1">
      <alignment horizontal="right" vertical="top" wrapText="1"/>
    </xf>
    <xf numFmtId="3" fontId="4" fillId="0" borderId="51" xfId="0" applyNumberFormat="1" applyFont="1" applyBorder="1" applyAlignment="1">
      <alignment horizontal="left" vertical="top" wrapText="1"/>
    </xf>
    <xf numFmtId="3" fontId="4" fillId="0" borderId="49" xfId="0" applyNumberFormat="1" applyFont="1" applyBorder="1" applyAlignment="1">
      <alignment horizontal="left" vertical="top" wrapText="1"/>
    </xf>
    <xf numFmtId="3" fontId="4" fillId="0" borderId="64" xfId="0" applyNumberFormat="1" applyFont="1" applyBorder="1" applyAlignment="1">
      <alignment horizontal="left" vertical="top" wrapText="1"/>
    </xf>
    <xf numFmtId="3" fontId="4" fillId="0" borderId="11" xfId="0" applyNumberFormat="1" applyFont="1" applyBorder="1" applyAlignment="1">
      <alignment horizontal="left" vertical="top" wrapText="1"/>
    </xf>
    <xf numFmtId="3" fontId="4" fillId="0" borderId="12" xfId="0" applyNumberFormat="1" applyFont="1" applyBorder="1" applyAlignment="1">
      <alignment horizontal="left" vertical="top" wrapText="1"/>
    </xf>
    <xf numFmtId="3" fontId="4" fillId="0" borderId="17" xfId="0" applyNumberFormat="1" applyFont="1" applyBorder="1" applyAlignment="1">
      <alignment horizontal="left" vertical="top" wrapText="1"/>
    </xf>
    <xf numFmtId="3" fontId="4" fillId="5" borderId="11" xfId="0" applyNumberFormat="1" applyFont="1" applyFill="1" applyBorder="1" applyAlignment="1">
      <alignment horizontal="left" vertical="top" wrapText="1"/>
    </xf>
    <xf numFmtId="3" fontId="4" fillId="5" borderId="12" xfId="0" applyNumberFormat="1" applyFont="1" applyFill="1" applyBorder="1" applyAlignment="1">
      <alignment horizontal="left" vertical="top" wrapText="1"/>
    </xf>
    <xf numFmtId="3" fontId="4" fillId="5" borderId="17" xfId="0" applyNumberFormat="1" applyFont="1" applyFill="1" applyBorder="1" applyAlignment="1">
      <alignment horizontal="left" vertical="top" wrapText="1"/>
    </xf>
    <xf numFmtId="3" fontId="3" fillId="8" borderId="35" xfId="0" applyNumberFormat="1" applyFont="1" applyFill="1" applyBorder="1" applyAlignment="1">
      <alignment horizontal="right" vertical="top" wrapText="1"/>
    </xf>
    <xf numFmtId="3" fontId="3" fillId="8" borderId="4" xfId="0" applyNumberFormat="1" applyFont="1" applyFill="1" applyBorder="1" applyAlignment="1">
      <alignment horizontal="right" vertical="top" wrapText="1"/>
    </xf>
    <xf numFmtId="3" fontId="3" fillId="8" borderId="5" xfId="0" applyNumberFormat="1" applyFont="1" applyFill="1" applyBorder="1" applyAlignment="1">
      <alignment horizontal="right" vertical="top" wrapText="1"/>
    </xf>
    <xf numFmtId="3" fontId="3" fillId="5" borderId="29" xfId="0" applyNumberFormat="1" applyFont="1" applyFill="1" applyBorder="1" applyAlignment="1">
      <alignment horizontal="right" vertical="top" wrapText="1"/>
    </xf>
    <xf numFmtId="3" fontId="3" fillId="5" borderId="18" xfId="0" applyNumberFormat="1" applyFont="1" applyFill="1" applyBorder="1" applyAlignment="1">
      <alignment horizontal="right" vertical="top" wrapText="1"/>
    </xf>
    <xf numFmtId="3" fontId="4" fillId="3" borderId="38" xfId="0" applyNumberFormat="1" applyFont="1" applyFill="1" applyBorder="1" applyAlignment="1">
      <alignment horizontal="left" vertical="top" wrapText="1"/>
    </xf>
    <xf numFmtId="3" fontId="4" fillId="3" borderId="13" xfId="0" applyNumberFormat="1" applyFont="1" applyFill="1" applyBorder="1" applyAlignment="1">
      <alignment horizontal="left" vertical="top" wrapText="1"/>
    </xf>
    <xf numFmtId="3" fontId="4" fillId="3" borderId="29" xfId="0" applyNumberFormat="1" applyFont="1" applyFill="1" applyBorder="1" applyAlignment="1">
      <alignment horizontal="left" vertical="top" wrapText="1"/>
    </xf>
    <xf numFmtId="3" fontId="4" fillId="3" borderId="18" xfId="0" applyNumberFormat="1" applyFont="1" applyFill="1" applyBorder="1" applyAlignment="1">
      <alignment horizontal="left" vertical="top" wrapText="1"/>
    </xf>
    <xf numFmtId="3" fontId="1" fillId="3" borderId="34" xfId="0" applyNumberFormat="1" applyFont="1" applyFill="1" applyBorder="1" applyAlignment="1">
      <alignment horizontal="left" vertical="top" wrapText="1"/>
    </xf>
    <xf numFmtId="3" fontId="4" fillId="0" borderId="61" xfId="0" applyNumberFormat="1" applyFont="1" applyBorder="1" applyAlignment="1">
      <alignment horizontal="left" vertical="top" wrapText="1"/>
    </xf>
    <xf numFmtId="3" fontId="4" fillId="0" borderId="1" xfId="0" applyNumberFormat="1" applyFont="1" applyBorder="1" applyAlignment="1">
      <alignment horizontal="left" vertical="top" wrapText="1"/>
    </xf>
    <xf numFmtId="3" fontId="4" fillId="0" borderId="24" xfId="0" applyNumberFormat="1" applyFont="1" applyBorder="1" applyAlignment="1">
      <alignment horizontal="left" vertical="top" wrapText="1"/>
    </xf>
    <xf numFmtId="3" fontId="4" fillId="3" borderId="19" xfId="0" applyNumberFormat="1" applyFont="1" applyFill="1" applyBorder="1" applyAlignment="1">
      <alignment horizontal="left" vertical="top" wrapText="1"/>
    </xf>
    <xf numFmtId="3" fontId="1" fillId="3" borderId="42" xfId="0" applyNumberFormat="1" applyFont="1" applyFill="1" applyBorder="1" applyAlignment="1">
      <alignment horizontal="center" vertical="top" wrapText="1"/>
    </xf>
    <xf numFmtId="3" fontId="1" fillId="3" borderId="51" xfId="0" applyNumberFormat="1" applyFont="1" applyFill="1" applyBorder="1" applyAlignment="1">
      <alignment horizontal="center" vertical="top" wrapText="1"/>
    </xf>
    <xf numFmtId="3" fontId="1" fillId="3" borderId="43" xfId="0" applyNumberFormat="1" applyFont="1" applyFill="1" applyBorder="1" applyAlignment="1">
      <alignment horizontal="center" vertical="top" wrapText="1"/>
    </xf>
    <xf numFmtId="3" fontId="1" fillId="3" borderId="49" xfId="0" applyNumberFormat="1" applyFont="1" applyFill="1" applyBorder="1" applyAlignment="1">
      <alignment horizontal="center" vertical="top" wrapText="1"/>
    </xf>
    <xf numFmtId="3" fontId="3" fillId="2" borderId="75" xfId="0" applyNumberFormat="1" applyFont="1" applyFill="1" applyBorder="1" applyAlignment="1">
      <alignment horizontal="right" vertical="top"/>
    </xf>
    <xf numFmtId="3" fontId="4" fillId="2" borderId="33" xfId="0" applyNumberFormat="1" applyFont="1" applyFill="1" applyBorder="1" applyAlignment="1">
      <alignment horizontal="right" vertical="top"/>
    </xf>
    <xf numFmtId="3" fontId="4" fillId="2" borderId="62" xfId="0" applyNumberFormat="1" applyFont="1" applyFill="1" applyBorder="1" applyAlignment="1">
      <alignment horizontal="right" vertical="top"/>
    </xf>
    <xf numFmtId="49" fontId="1" fillId="3" borderId="38" xfId="0" applyNumberFormat="1" applyFont="1" applyFill="1" applyBorder="1" applyAlignment="1">
      <alignment horizontal="center" vertical="top"/>
    </xf>
    <xf numFmtId="49" fontId="1" fillId="3" borderId="13" xfId="0" applyNumberFormat="1" applyFont="1" applyFill="1" applyBorder="1" applyAlignment="1">
      <alignment horizontal="center" vertical="top"/>
    </xf>
    <xf numFmtId="0" fontId="1" fillId="3" borderId="53" xfId="0" applyNumberFormat="1" applyFont="1" applyFill="1" applyBorder="1" applyAlignment="1">
      <alignment horizontal="center" vertical="top" wrapText="1"/>
    </xf>
    <xf numFmtId="3" fontId="4" fillId="3" borderId="44" xfId="0" applyNumberFormat="1" applyFont="1" applyFill="1" applyBorder="1" applyAlignment="1">
      <alignment horizontal="center" vertical="top" wrapText="1"/>
    </xf>
    <xf numFmtId="3" fontId="4" fillId="3" borderId="52" xfId="0" applyNumberFormat="1" applyFont="1" applyFill="1" applyBorder="1" applyAlignment="1">
      <alignment horizontal="center" vertical="top" wrapText="1"/>
    </xf>
    <xf numFmtId="3" fontId="1" fillId="3" borderId="39" xfId="0" applyNumberFormat="1" applyFont="1" applyFill="1" applyBorder="1" applyAlignment="1">
      <alignment horizontal="left" vertical="top" wrapText="1"/>
    </xf>
    <xf numFmtId="3" fontId="1" fillId="3" borderId="47" xfId="0" applyNumberFormat="1" applyFont="1" applyFill="1" applyBorder="1" applyAlignment="1">
      <alignment horizontal="left" vertical="top" wrapText="1"/>
    </xf>
    <xf numFmtId="3" fontId="3" fillId="7" borderId="35" xfId="0" applyNumberFormat="1" applyFont="1" applyFill="1" applyBorder="1" applyAlignment="1">
      <alignment horizontal="center" vertical="top"/>
    </xf>
    <xf numFmtId="3" fontId="3" fillId="7" borderId="58" xfId="0" applyNumberFormat="1" applyFont="1" applyFill="1" applyBorder="1" applyAlignment="1">
      <alignment horizontal="center" vertical="top"/>
    </xf>
    <xf numFmtId="3" fontId="3" fillId="2" borderId="4" xfId="0" applyNumberFormat="1" applyFont="1" applyFill="1" applyBorder="1" applyAlignment="1">
      <alignment horizontal="center" vertical="top"/>
    </xf>
    <xf numFmtId="3" fontId="3" fillId="2" borderId="22" xfId="0" applyNumberFormat="1" applyFont="1" applyFill="1" applyBorder="1" applyAlignment="1">
      <alignment horizontal="center" vertical="top"/>
    </xf>
    <xf numFmtId="49" fontId="3" fillId="0" borderId="4" xfId="0" applyNumberFormat="1" applyFont="1" applyBorder="1" applyAlignment="1">
      <alignment horizontal="center" vertical="top"/>
    </xf>
    <xf numFmtId="49" fontId="3" fillId="0" borderId="13" xfId="0" applyNumberFormat="1" applyFont="1" applyBorder="1" applyAlignment="1">
      <alignment horizontal="center" vertical="top"/>
    </xf>
    <xf numFmtId="49" fontId="3" fillId="0" borderId="22" xfId="0" applyNumberFormat="1" applyFont="1" applyBorder="1" applyAlignment="1">
      <alignment horizontal="center" vertical="top"/>
    </xf>
    <xf numFmtId="3" fontId="4" fillId="3" borderId="5" xfId="0" applyNumberFormat="1" applyFont="1" applyFill="1" applyBorder="1" applyAlignment="1">
      <alignment horizontal="left" vertical="top" wrapText="1"/>
    </xf>
    <xf numFmtId="3" fontId="4" fillId="3" borderId="23" xfId="0" applyNumberFormat="1" applyFont="1" applyFill="1" applyBorder="1" applyAlignment="1">
      <alignment horizontal="left" vertical="top" wrapText="1"/>
    </xf>
    <xf numFmtId="0" fontId="4" fillId="3" borderId="36" xfId="0" applyFont="1" applyFill="1" applyBorder="1" applyAlignment="1">
      <alignment horizontal="left" vertical="top" wrapText="1"/>
    </xf>
    <xf numFmtId="0" fontId="4" fillId="3" borderId="61" xfId="0" applyFont="1" applyFill="1" applyBorder="1" applyAlignment="1">
      <alignment horizontal="left" vertical="top" wrapText="1"/>
    </xf>
    <xf numFmtId="3" fontId="4" fillId="0" borderId="5" xfId="0" applyNumberFormat="1" applyFont="1" applyFill="1" applyBorder="1" applyAlignment="1">
      <alignment horizontal="left" vertical="top" wrapText="1"/>
    </xf>
    <xf numFmtId="3" fontId="4" fillId="0" borderId="40" xfId="0" applyNumberFormat="1" applyFont="1" applyBorder="1" applyAlignment="1">
      <alignment horizontal="center" vertical="center" wrapText="1"/>
    </xf>
    <xf numFmtId="3" fontId="4" fillId="0" borderId="61" xfId="0" applyNumberFormat="1" applyFont="1" applyBorder="1" applyAlignment="1">
      <alignment horizontal="center" vertical="center" wrapText="1"/>
    </xf>
    <xf numFmtId="3" fontId="4" fillId="0" borderId="4" xfId="0" applyNumberFormat="1" applyFont="1" applyBorder="1" applyAlignment="1">
      <alignment horizontal="center" vertical="center" textRotation="90" wrapText="1"/>
    </xf>
    <xf numFmtId="3" fontId="4" fillId="0" borderId="13" xfId="0" applyNumberFormat="1" applyFont="1" applyBorder="1" applyAlignment="1">
      <alignment horizontal="center" vertical="center" textRotation="90" wrapText="1"/>
    </xf>
    <xf numFmtId="3" fontId="4" fillId="0" borderId="22" xfId="0" applyNumberFormat="1" applyFont="1" applyBorder="1" applyAlignment="1">
      <alignment horizontal="center" vertical="center" textRotation="90" wrapText="1"/>
    </xf>
    <xf numFmtId="3" fontId="4" fillId="0" borderId="7" xfId="0" applyNumberFormat="1" applyFont="1" applyBorder="1" applyAlignment="1">
      <alignment horizontal="center" vertical="center" textRotation="90" wrapText="1"/>
    </xf>
    <xf numFmtId="3" fontId="4" fillId="0" borderId="16" xfId="0" applyNumberFormat="1" applyFont="1" applyBorder="1" applyAlignment="1">
      <alignment horizontal="center" vertical="center" textRotation="90" wrapText="1"/>
    </xf>
    <xf numFmtId="3" fontId="4" fillId="0" borderId="25" xfId="0" applyNumberFormat="1" applyFont="1" applyBorder="1" applyAlignment="1">
      <alignment horizontal="center" vertical="center" textRotation="90" wrapText="1"/>
    </xf>
    <xf numFmtId="3" fontId="3" fillId="9" borderId="66" xfId="0" applyNumberFormat="1" applyFont="1" applyFill="1" applyBorder="1" applyAlignment="1">
      <alignment horizontal="left" vertical="top" wrapText="1"/>
    </xf>
    <xf numFmtId="3" fontId="3" fillId="9" borderId="55" xfId="0" applyNumberFormat="1" applyFont="1" applyFill="1" applyBorder="1" applyAlignment="1">
      <alignment horizontal="left" vertical="top" wrapText="1"/>
    </xf>
    <xf numFmtId="3" fontId="3" fillId="6" borderId="26" xfId="0" applyNumberFormat="1" applyFont="1" applyFill="1" applyBorder="1" applyAlignment="1">
      <alignment horizontal="left" vertical="top" wrapText="1"/>
    </xf>
    <xf numFmtId="3" fontId="3" fillId="6" borderId="27" xfId="0" applyNumberFormat="1" applyFont="1" applyFill="1" applyBorder="1" applyAlignment="1">
      <alignment horizontal="left" vertical="top" wrapText="1"/>
    </xf>
    <xf numFmtId="3" fontId="5" fillId="8" borderId="29" xfId="0" applyNumberFormat="1" applyFont="1" applyFill="1" applyBorder="1" applyAlignment="1">
      <alignment horizontal="left" vertical="top" wrapText="1"/>
    </xf>
    <xf numFmtId="3" fontId="5" fillId="8" borderId="18" xfId="0" applyNumberFormat="1" applyFont="1" applyFill="1" applyBorder="1" applyAlignment="1">
      <alignment horizontal="left" vertical="top" wrapText="1"/>
    </xf>
    <xf numFmtId="3" fontId="4" fillId="4" borderId="41" xfId="0" applyNumberFormat="1" applyFont="1" applyFill="1" applyBorder="1" applyAlignment="1">
      <alignment horizontal="left" vertical="top" wrapText="1"/>
    </xf>
    <xf numFmtId="3" fontId="4" fillId="4" borderId="40" xfId="0" applyNumberFormat="1" applyFont="1" applyFill="1" applyBorder="1" applyAlignment="1">
      <alignment horizontal="left" vertical="top" wrapText="1"/>
    </xf>
    <xf numFmtId="3" fontId="4" fillId="0" borderId="48" xfId="0" applyNumberFormat="1" applyFont="1" applyFill="1" applyBorder="1" applyAlignment="1">
      <alignment horizontal="left" vertical="top" wrapText="1"/>
    </xf>
    <xf numFmtId="3" fontId="4" fillId="0" borderId="40" xfId="0" applyNumberFormat="1" applyFont="1" applyFill="1" applyBorder="1" applyAlignment="1">
      <alignment horizontal="left" vertical="top" wrapText="1"/>
    </xf>
    <xf numFmtId="3" fontId="3" fillId="5" borderId="1" xfId="0" applyNumberFormat="1" applyFont="1" applyFill="1" applyBorder="1" applyAlignment="1">
      <alignment horizontal="right" vertical="top" wrapText="1"/>
    </xf>
    <xf numFmtId="3" fontId="1" fillId="3" borderId="44" xfId="0" applyNumberFormat="1" applyFont="1" applyFill="1" applyBorder="1" applyAlignment="1">
      <alignment horizontal="center" vertical="top" wrapText="1"/>
    </xf>
    <xf numFmtId="3" fontId="1" fillId="3" borderId="52" xfId="0" applyNumberFormat="1" applyFont="1" applyFill="1" applyBorder="1" applyAlignment="1">
      <alignment horizontal="center" vertical="top" wrapText="1"/>
    </xf>
    <xf numFmtId="3" fontId="9" fillId="0" borderId="0" xfId="0" applyNumberFormat="1" applyFont="1" applyAlignment="1">
      <alignment horizontal="center"/>
    </xf>
    <xf numFmtId="3" fontId="11" fillId="0" borderId="0" xfId="0" applyNumberFormat="1" applyFont="1" applyAlignment="1">
      <alignment horizontal="center" vertical="center" wrapText="1"/>
    </xf>
    <xf numFmtId="3" fontId="12" fillId="0" borderId="0" xfId="0" applyNumberFormat="1" applyFont="1" applyAlignment="1">
      <alignment horizontal="center" vertical="top" wrapText="1"/>
    </xf>
    <xf numFmtId="3" fontId="27" fillId="0" borderId="41" xfId="0" applyNumberFormat="1" applyFont="1" applyBorder="1" applyAlignment="1">
      <alignment horizontal="left" vertical="top" wrapText="1"/>
    </xf>
    <xf numFmtId="3" fontId="4" fillId="0" borderId="40" xfId="0" applyNumberFormat="1" applyFont="1" applyBorder="1" applyAlignment="1">
      <alignment horizontal="left" vertical="top" wrapText="1"/>
    </xf>
    <xf numFmtId="3" fontId="4" fillId="0" borderId="2" xfId="0" applyNumberFormat="1" applyFont="1" applyBorder="1" applyAlignment="1">
      <alignment horizontal="center" vertical="center" textRotation="90" wrapText="1"/>
    </xf>
    <xf numFmtId="3" fontId="4" fillId="0" borderId="11" xfId="0" applyNumberFormat="1" applyFont="1" applyBorder="1" applyAlignment="1">
      <alignment horizontal="center" vertical="center" textRotation="90" wrapText="1"/>
    </xf>
    <xf numFmtId="3" fontId="4" fillId="0" borderId="20" xfId="0" applyNumberFormat="1" applyFont="1" applyBorder="1" applyAlignment="1">
      <alignment horizontal="center" vertical="center" textRotation="90" wrapText="1"/>
    </xf>
    <xf numFmtId="3" fontId="4" fillId="0" borderId="3" xfId="0" applyNumberFormat="1" applyFont="1" applyBorder="1" applyAlignment="1">
      <alignment horizontal="center" vertical="center" textRotation="90" wrapText="1"/>
    </xf>
    <xf numFmtId="3" fontId="4" fillId="0" borderId="12" xfId="0" applyNumberFormat="1" applyFont="1" applyBorder="1" applyAlignment="1">
      <alignment horizontal="center" vertical="center" textRotation="90" wrapText="1"/>
    </xf>
    <xf numFmtId="3" fontId="4" fillId="0" borderId="21" xfId="0" applyNumberFormat="1" applyFont="1" applyBorder="1" applyAlignment="1">
      <alignment horizontal="center" vertical="center" textRotation="90" wrapText="1"/>
    </xf>
    <xf numFmtId="49" fontId="4" fillId="0" borderId="4" xfId="0" applyNumberFormat="1" applyFont="1" applyBorder="1" applyAlignment="1">
      <alignment horizontal="center" vertical="center" textRotation="90" wrapText="1"/>
    </xf>
    <xf numFmtId="49" fontId="4" fillId="0" borderId="13" xfId="0" applyNumberFormat="1" applyFont="1" applyBorder="1" applyAlignment="1">
      <alignment horizontal="center" vertical="center" textRotation="90" wrapText="1"/>
    </xf>
    <xf numFmtId="49" fontId="4" fillId="0" borderId="22" xfId="0" applyNumberFormat="1" applyFont="1" applyBorder="1" applyAlignment="1">
      <alignment horizontal="center" vertical="center" textRotation="90" wrapText="1"/>
    </xf>
    <xf numFmtId="3" fontId="4" fillId="0" borderId="5" xfId="0" applyNumberFormat="1" applyFont="1" applyBorder="1" applyAlignment="1">
      <alignment horizontal="center" vertical="center" wrapText="1"/>
    </xf>
    <xf numFmtId="3" fontId="4" fillId="0" borderId="14" xfId="0" applyNumberFormat="1" applyFont="1" applyBorder="1" applyAlignment="1">
      <alignment horizontal="center" vertical="center" wrapText="1"/>
    </xf>
    <xf numFmtId="3" fontId="4" fillId="0" borderId="23" xfId="0" applyNumberFormat="1" applyFont="1" applyBorder="1" applyAlignment="1">
      <alignment horizontal="center" vertical="center" wrapText="1"/>
    </xf>
    <xf numFmtId="3" fontId="1" fillId="0" borderId="1" xfId="0" applyNumberFormat="1" applyFont="1" applyBorder="1" applyAlignment="1">
      <alignment horizontal="right"/>
    </xf>
    <xf numFmtId="3" fontId="6" fillId="0" borderId="8" xfId="0" applyNumberFormat="1" applyFont="1" applyBorder="1" applyAlignment="1">
      <alignment horizontal="center" vertical="center" wrapText="1"/>
    </xf>
    <xf numFmtId="3" fontId="6" fillId="0" borderId="9" xfId="0" applyNumberFormat="1" applyFont="1" applyBorder="1" applyAlignment="1">
      <alignment horizontal="center" vertical="center" wrapText="1"/>
    </xf>
    <xf numFmtId="3" fontId="6" fillId="0" borderId="10" xfId="0" applyNumberFormat="1" applyFont="1" applyBorder="1" applyAlignment="1">
      <alignment horizontal="center" vertical="center" wrapText="1"/>
    </xf>
    <xf numFmtId="164" fontId="1" fillId="0" borderId="60" xfId="0" applyNumberFormat="1" applyFont="1" applyBorder="1" applyAlignment="1">
      <alignment horizontal="center" vertical="center" textRotation="90" wrapText="1"/>
    </xf>
    <xf numFmtId="164" fontId="1" fillId="0" borderId="53" xfId="0" applyNumberFormat="1" applyFont="1" applyBorder="1" applyAlignment="1">
      <alignment horizontal="center" vertical="center" textRotation="90" wrapText="1"/>
    </xf>
    <xf numFmtId="164" fontId="1" fillId="0" borderId="59" xfId="0" applyNumberFormat="1" applyFont="1" applyBorder="1" applyAlignment="1">
      <alignment horizontal="center" vertical="center" textRotation="90" wrapText="1"/>
    </xf>
    <xf numFmtId="3" fontId="6" fillId="0" borderId="5" xfId="0" applyNumberFormat="1" applyFont="1" applyFill="1" applyBorder="1" applyAlignment="1">
      <alignment horizontal="center" vertical="top" wrapText="1"/>
    </xf>
    <xf numFmtId="3" fontId="6" fillId="0" borderId="23" xfId="0" applyNumberFormat="1" applyFont="1" applyFill="1" applyBorder="1" applyAlignment="1">
      <alignment horizontal="center" vertical="top" wrapText="1"/>
    </xf>
    <xf numFmtId="0" fontId="4" fillId="3" borderId="41" xfId="0" applyFont="1" applyFill="1" applyBorder="1" applyAlignment="1">
      <alignment horizontal="left" vertical="top" wrapText="1"/>
    </xf>
    <xf numFmtId="3" fontId="4" fillId="0" borderId="36" xfId="0" applyNumberFormat="1" applyFont="1" applyFill="1" applyBorder="1" applyAlignment="1">
      <alignment vertical="top" wrapText="1"/>
    </xf>
    <xf numFmtId="3" fontId="2" fillId="0" borderId="61" xfId="0" applyNumberFormat="1" applyFont="1" applyFill="1" applyBorder="1" applyAlignment="1">
      <alignment vertical="top" wrapText="1"/>
    </xf>
    <xf numFmtId="3" fontId="4" fillId="0" borderId="36" xfId="0" applyNumberFormat="1" applyFont="1" applyFill="1" applyBorder="1" applyAlignment="1">
      <alignment horizontal="left" vertical="top" wrapText="1"/>
    </xf>
    <xf numFmtId="3" fontId="4" fillId="0" borderId="61" xfId="0" applyNumberFormat="1" applyFont="1" applyFill="1" applyBorder="1" applyAlignment="1">
      <alignment horizontal="left" vertical="top" wrapText="1"/>
    </xf>
    <xf numFmtId="0" fontId="4" fillId="3" borderId="39" xfId="0" applyFont="1" applyFill="1" applyBorder="1" applyAlignment="1">
      <alignment horizontal="left" vertical="top" wrapText="1"/>
    </xf>
    <xf numFmtId="0" fontId="4" fillId="3" borderId="25" xfId="0" applyFont="1" applyFill="1" applyBorder="1" applyAlignment="1">
      <alignment horizontal="left" vertical="top" wrapText="1"/>
    </xf>
    <xf numFmtId="3" fontId="1" fillId="3" borderId="49" xfId="0" applyNumberFormat="1" applyFont="1" applyFill="1" applyBorder="1" applyAlignment="1">
      <alignment horizontal="left" vertical="top" wrapText="1"/>
    </xf>
    <xf numFmtId="49" fontId="3" fillId="0" borderId="5" xfId="0" applyNumberFormat="1" applyFont="1" applyBorder="1" applyAlignment="1">
      <alignment horizontal="center" vertical="top" wrapText="1"/>
    </xf>
    <xf numFmtId="49" fontId="3" fillId="0" borderId="23" xfId="0" applyNumberFormat="1" applyFont="1" applyBorder="1" applyAlignment="1">
      <alignment horizontal="center" vertical="top" wrapText="1"/>
    </xf>
    <xf numFmtId="3" fontId="20" fillId="0" borderId="40" xfId="0" applyNumberFormat="1" applyFont="1" applyBorder="1" applyAlignment="1">
      <alignment horizontal="left"/>
    </xf>
    <xf numFmtId="3" fontId="20" fillId="0" borderId="0" xfId="0" applyNumberFormat="1" applyFont="1" applyAlignment="1">
      <alignment horizontal="left"/>
    </xf>
    <xf numFmtId="3" fontId="4" fillId="0" borderId="0" xfId="0" applyNumberFormat="1" applyFont="1" applyBorder="1" applyAlignment="1">
      <alignment horizontal="left" vertical="top"/>
    </xf>
    <xf numFmtId="3" fontId="4" fillId="0" borderId="0" xfId="0" applyNumberFormat="1" applyFont="1" applyAlignment="1">
      <alignment horizontal="left" vertical="top"/>
    </xf>
    <xf numFmtId="3" fontId="4" fillId="3" borderId="43" xfId="0" applyNumberFormat="1" applyFont="1" applyFill="1" applyBorder="1" applyAlignment="1">
      <alignment horizontal="left" vertical="top" wrapText="1"/>
    </xf>
    <xf numFmtId="3" fontId="4" fillId="3" borderId="49" xfId="0" applyNumberFormat="1" applyFont="1" applyFill="1" applyBorder="1" applyAlignment="1">
      <alignment horizontal="left" vertical="top" wrapText="1"/>
    </xf>
    <xf numFmtId="3" fontId="4" fillId="0" borderId="39" xfId="0" applyNumberFormat="1" applyFont="1" applyFill="1" applyBorder="1" applyAlignment="1">
      <alignment horizontal="left" vertical="top" wrapText="1"/>
    </xf>
    <xf numFmtId="3" fontId="4" fillId="0" borderId="47" xfId="0" applyNumberFormat="1" applyFont="1" applyFill="1" applyBorder="1" applyAlignment="1">
      <alignment horizontal="left" vertical="top" wrapText="1"/>
    </xf>
    <xf numFmtId="0" fontId="4" fillId="3" borderId="47" xfId="0" applyFont="1" applyFill="1" applyBorder="1" applyAlignment="1">
      <alignment horizontal="left" vertical="top" wrapText="1"/>
    </xf>
    <xf numFmtId="3" fontId="4" fillId="3" borderId="4" xfId="0" applyNumberFormat="1" applyFont="1" applyFill="1" applyBorder="1" applyAlignment="1">
      <alignment horizontal="left" vertical="top" wrapText="1"/>
    </xf>
    <xf numFmtId="3" fontId="4" fillId="3" borderId="22" xfId="0" applyNumberFormat="1" applyFont="1" applyFill="1" applyBorder="1" applyAlignment="1">
      <alignment horizontal="left" vertical="top" wrapText="1"/>
    </xf>
    <xf numFmtId="0" fontId="4" fillId="3" borderId="42" xfId="0" applyFont="1" applyFill="1" applyBorder="1" applyAlignment="1">
      <alignment horizontal="center" vertical="top" wrapText="1"/>
    </xf>
    <xf numFmtId="0" fontId="4" fillId="3" borderId="38" xfId="0" applyFont="1" applyFill="1" applyBorder="1" applyAlignment="1">
      <alignment horizontal="center" vertical="top" wrapText="1"/>
    </xf>
    <xf numFmtId="0" fontId="4" fillId="3" borderId="43" xfId="0" applyFont="1" applyFill="1" applyBorder="1" applyAlignment="1">
      <alignment horizontal="center" vertical="top" wrapText="1"/>
    </xf>
    <xf numFmtId="0" fontId="4" fillId="3" borderId="13" xfId="0" applyFont="1" applyFill="1" applyBorder="1" applyAlignment="1">
      <alignment horizontal="center" vertical="top" wrapText="1"/>
    </xf>
    <xf numFmtId="0" fontId="1" fillId="3" borderId="44" xfId="0" applyFont="1" applyFill="1" applyBorder="1" applyAlignment="1">
      <alignment horizontal="center" vertical="top" wrapText="1"/>
    </xf>
    <xf numFmtId="0" fontId="1" fillId="3" borderId="53" xfId="0" applyFont="1" applyFill="1" applyBorder="1" applyAlignment="1">
      <alignment horizontal="center" vertical="top" wrapText="1"/>
    </xf>
    <xf numFmtId="3" fontId="3" fillId="3" borderId="4" xfId="0" applyNumberFormat="1" applyFont="1" applyFill="1" applyBorder="1" applyAlignment="1">
      <alignment horizontal="left" vertical="top" wrapText="1"/>
    </xf>
    <xf numFmtId="3" fontId="3" fillId="3" borderId="13" xfId="0" applyNumberFormat="1" applyFont="1" applyFill="1" applyBorder="1" applyAlignment="1">
      <alignment horizontal="left" vertical="top" wrapText="1"/>
    </xf>
    <xf numFmtId="3" fontId="3" fillId="3" borderId="49" xfId="0" applyNumberFormat="1" applyFont="1" applyFill="1" applyBorder="1" applyAlignment="1">
      <alignment horizontal="left" vertical="top" wrapText="1"/>
    </xf>
    <xf numFmtId="3" fontId="4" fillId="3" borderId="16" xfId="0" applyNumberFormat="1" applyFont="1" applyFill="1" applyBorder="1" applyAlignment="1">
      <alignment horizontal="left" vertical="top" wrapText="1"/>
    </xf>
    <xf numFmtId="3" fontId="4" fillId="0" borderId="7" xfId="0" applyNumberFormat="1" applyFont="1" applyFill="1" applyBorder="1" applyAlignment="1">
      <alignment horizontal="left" vertical="top" wrapText="1"/>
    </xf>
    <xf numFmtId="3" fontId="4" fillId="0" borderId="25" xfId="0" applyNumberFormat="1" applyFont="1" applyFill="1" applyBorder="1" applyAlignment="1">
      <alignment horizontal="left" vertical="top" wrapText="1"/>
    </xf>
    <xf numFmtId="3" fontId="4" fillId="3" borderId="35" xfId="0" applyNumberFormat="1" applyFont="1" applyFill="1" applyBorder="1" applyAlignment="1">
      <alignment horizontal="center" vertical="top" wrapText="1"/>
    </xf>
    <xf numFmtId="3" fontId="4" fillId="3" borderId="58" xfId="0" applyNumberFormat="1" applyFont="1" applyFill="1" applyBorder="1" applyAlignment="1">
      <alignment horizontal="center" vertical="top" wrapText="1"/>
    </xf>
    <xf numFmtId="3" fontId="4" fillId="3" borderId="4" xfId="0" applyNumberFormat="1" applyFont="1" applyFill="1" applyBorder="1" applyAlignment="1">
      <alignment horizontal="center" vertical="top" wrapText="1"/>
    </xf>
    <xf numFmtId="3" fontId="4" fillId="3" borderId="22" xfId="0" applyNumberFormat="1" applyFont="1" applyFill="1" applyBorder="1" applyAlignment="1">
      <alignment horizontal="center" vertical="top" wrapText="1"/>
    </xf>
    <xf numFmtId="3" fontId="4" fillId="3" borderId="60" xfId="0" applyNumberFormat="1" applyFont="1" applyFill="1" applyBorder="1" applyAlignment="1">
      <alignment horizontal="center" vertical="top" wrapText="1"/>
    </xf>
    <xf numFmtId="3" fontId="4" fillId="3" borderId="59" xfId="0" applyNumberFormat="1" applyFont="1" applyFill="1" applyBorder="1" applyAlignment="1">
      <alignment horizontal="center" vertical="top" wrapText="1"/>
    </xf>
    <xf numFmtId="3" fontId="6" fillId="2" borderId="10" xfId="0" applyNumberFormat="1" applyFont="1" applyFill="1" applyBorder="1" applyAlignment="1">
      <alignment horizontal="left" vertical="top" wrapText="1"/>
    </xf>
    <xf numFmtId="0" fontId="4" fillId="3" borderId="16" xfId="0" applyFont="1" applyFill="1" applyBorder="1" applyAlignment="1">
      <alignment horizontal="left" vertical="top" wrapText="1"/>
    </xf>
    <xf numFmtId="3" fontId="4" fillId="5" borderId="19" xfId="0" applyNumberFormat="1" applyFont="1" applyFill="1" applyBorder="1" applyAlignment="1">
      <alignment horizontal="left" vertical="top" wrapText="1"/>
    </xf>
    <xf numFmtId="3" fontId="6" fillId="5" borderId="24" xfId="0" applyNumberFormat="1" applyFont="1" applyFill="1" applyBorder="1" applyAlignment="1">
      <alignment horizontal="right" vertical="top" wrapText="1"/>
    </xf>
    <xf numFmtId="3" fontId="6" fillId="3" borderId="1" xfId="0" applyNumberFormat="1" applyFont="1" applyFill="1" applyBorder="1" applyAlignment="1">
      <alignment horizontal="center" vertical="top"/>
    </xf>
    <xf numFmtId="3" fontId="4" fillId="0" borderId="19" xfId="0" applyNumberFormat="1" applyFont="1" applyBorder="1" applyAlignment="1">
      <alignment horizontal="left" vertical="top" wrapText="1"/>
    </xf>
    <xf numFmtId="3" fontId="1" fillId="3" borderId="16" xfId="0" applyNumberFormat="1" applyFont="1" applyFill="1" applyBorder="1" applyAlignment="1">
      <alignment horizontal="left" vertical="top" wrapText="1"/>
    </xf>
    <xf numFmtId="3" fontId="1" fillId="3" borderId="38" xfId="0" applyNumberFormat="1" applyFont="1" applyFill="1" applyBorder="1" applyAlignment="1">
      <alignment horizontal="center" vertical="top" wrapText="1"/>
    </xf>
    <xf numFmtId="3" fontId="1" fillId="3" borderId="60" xfId="0" applyNumberFormat="1" applyFont="1" applyFill="1" applyBorder="1" applyAlignment="1">
      <alignment horizontal="center" vertical="top"/>
    </xf>
    <xf numFmtId="3" fontId="1" fillId="3" borderId="52" xfId="0" applyNumberFormat="1" applyFont="1" applyFill="1" applyBorder="1" applyAlignment="1">
      <alignment horizontal="center" vertical="top"/>
    </xf>
    <xf numFmtId="164" fontId="1" fillId="3" borderId="35" xfId="0" applyNumberFormat="1" applyFont="1" applyFill="1" applyBorder="1" applyAlignment="1">
      <alignment horizontal="center" vertical="top"/>
    </xf>
    <xf numFmtId="164" fontId="1" fillId="3" borderId="51" xfId="0" applyNumberFormat="1" applyFont="1" applyFill="1" applyBorder="1" applyAlignment="1">
      <alignment horizontal="center" vertical="top"/>
    </xf>
    <xf numFmtId="164" fontId="3" fillId="3" borderId="4" xfId="0" applyNumberFormat="1" applyFont="1" applyFill="1" applyBorder="1" applyAlignment="1">
      <alignment horizontal="center" vertical="top"/>
    </xf>
    <xf numFmtId="164" fontId="3" fillId="3" borderId="49" xfId="0" applyNumberFormat="1" applyFont="1" applyFill="1" applyBorder="1" applyAlignment="1">
      <alignment horizontal="center" vertical="top"/>
    </xf>
    <xf numFmtId="164" fontId="3" fillId="3" borderId="60" xfId="0" applyNumberFormat="1" applyFont="1" applyFill="1" applyBorder="1" applyAlignment="1">
      <alignment horizontal="center" vertical="top"/>
    </xf>
    <xf numFmtId="164" fontId="3" fillId="3" borderId="52" xfId="0" applyNumberFormat="1" applyFont="1" applyFill="1" applyBorder="1" applyAlignment="1">
      <alignment horizontal="center" vertical="top"/>
    </xf>
    <xf numFmtId="3" fontId="1" fillId="3" borderId="25" xfId="0" applyNumberFormat="1" applyFont="1" applyFill="1" applyBorder="1" applyAlignment="1">
      <alignment horizontal="left" vertical="top" wrapText="1"/>
    </xf>
    <xf numFmtId="3" fontId="6" fillId="3" borderId="4" xfId="0" applyNumberFormat="1" applyFont="1" applyFill="1" applyBorder="1" applyAlignment="1">
      <alignment horizontal="left" vertical="top" wrapText="1"/>
    </xf>
    <xf numFmtId="3" fontId="6" fillId="3" borderId="13" xfId="0" applyNumberFormat="1" applyFont="1" applyFill="1" applyBorder="1" applyAlignment="1">
      <alignment horizontal="left" vertical="top" wrapText="1"/>
    </xf>
    <xf numFmtId="3" fontId="6" fillId="3" borderId="49" xfId="0" applyNumberFormat="1" applyFont="1" applyFill="1" applyBorder="1" applyAlignment="1">
      <alignment horizontal="left" vertical="top" wrapText="1"/>
    </xf>
    <xf numFmtId="3" fontId="1" fillId="0" borderId="43" xfId="0" applyNumberFormat="1" applyFont="1" applyFill="1" applyBorder="1" applyAlignment="1">
      <alignment horizontal="left" vertical="top" wrapText="1"/>
    </xf>
    <xf numFmtId="3" fontId="1" fillId="0" borderId="22" xfId="0" applyNumberFormat="1" applyFont="1" applyFill="1" applyBorder="1" applyAlignment="1">
      <alignment horizontal="left" vertical="top" wrapText="1"/>
    </xf>
    <xf numFmtId="3" fontId="6" fillId="4" borderId="4" xfId="0" applyNumberFormat="1" applyFont="1" applyFill="1" applyBorder="1" applyAlignment="1">
      <alignment horizontal="left" vertical="top" wrapText="1"/>
    </xf>
    <xf numFmtId="3" fontId="6" fillId="4" borderId="13" xfId="0" applyNumberFormat="1" applyFont="1" applyFill="1" applyBorder="1" applyAlignment="1">
      <alignment horizontal="left" vertical="top" wrapText="1"/>
    </xf>
    <xf numFmtId="0" fontId="1" fillId="3" borderId="39" xfId="0" applyFont="1" applyFill="1" applyBorder="1" applyAlignment="1">
      <alignment horizontal="left" vertical="top" wrapText="1"/>
    </xf>
    <xf numFmtId="0" fontId="1" fillId="3" borderId="16" xfId="0" applyFont="1" applyFill="1" applyBorder="1" applyAlignment="1">
      <alignment horizontal="left" vertical="top" wrapText="1"/>
    </xf>
    <xf numFmtId="0" fontId="1" fillId="3" borderId="47" xfId="0" applyFont="1" applyFill="1" applyBorder="1" applyAlignment="1">
      <alignment horizontal="left" vertical="top" wrapText="1"/>
    </xf>
    <xf numFmtId="3" fontId="6" fillId="0" borderId="14" xfId="0" applyNumberFormat="1" applyFont="1" applyFill="1" applyBorder="1" applyAlignment="1">
      <alignment horizontal="center" vertical="top" wrapText="1"/>
    </xf>
    <xf numFmtId="3" fontId="6" fillId="3" borderId="63" xfId="0" applyNumberFormat="1" applyFont="1" applyFill="1" applyBorder="1" applyAlignment="1">
      <alignment horizontal="center" vertical="top" wrapText="1"/>
    </xf>
    <xf numFmtId="3" fontId="6" fillId="3" borderId="64" xfId="0" applyNumberFormat="1" applyFont="1" applyFill="1" applyBorder="1" applyAlignment="1">
      <alignment horizontal="center" vertical="top" wrapText="1"/>
    </xf>
    <xf numFmtId="3" fontId="1" fillId="3" borderId="14" xfId="0" applyNumberFormat="1" applyFont="1" applyFill="1" applyBorder="1" applyAlignment="1">
      <alignment horizontal="center" vertical="center" textRotation="90" wrapText="1"/>
    </xf>
    <xf numFmtId="3" fontId="6" fillId="3" borderId="53" xfId="0" applyNumberFormat="1" applyFont="1" applyFill="1" applyBorder="1" applyAlignment="1">
      <alignment horizontal="center" vertical="top" wrapText="1"/>
    </xf>
    <xf numFmtId="3" fontId="3" fillId="5" borderId="24" xfId="0" applyNumberFormat="1" applyFont="1" applyFill="1" applyBorder="1" applyAlignment="1">
      <alignment horizontal="right" vertical="top" wrapText="1"/>
    </xf>
    <xf numFmtId="3" fontId="1" fillId="0" borderId="49" xfId="0" applyNumberFormat="1" applyFont="1" applyFill="1" applyBorder="1" applyAlignment="1">
      <alignment horizontal="left" vertical="top" wrapText="1"/>
    </xf>
    <xf numFmtId="3" fontId="6" fillId="0" borderId="53" xfId="0" applyNumberFormat="1" applyFont="1" applyFill="1" applyBorder="1" applyAlignment="1">
      <alignment horizontal="center" vertical="top" wrapText="1"/>
    </xf>
    <xf numFmtId="3" fontId="18" fillId="3" borderId="43" xfId="0" applyNumberFormat="1" applyFont="1" applyFill="1" applyBorder="1" applyAlignment="1">
      <alignment horizontal="left" vertical="top" wrapText="1"/>
    </xf>
    <xf numFmtId="3" fontId="18" fillId="3" borderId="13" xfId="0" applyNumberFormat="1" applyFont="1" applyFill="1" applyBorder="1" applyAlignment="1">
      <alignment horizontal="left" vertical="top" wrapText="1"/>
    </xf>
    <xf numFmtId="165" fontId="1" fillId="3" borderId="40" xfId="0" applyNumberFormat="1" applyFont="1" applyFill="1" applyBorder="1" applyAlignment="1">
      <alignment horizontal="left" vertical="top" wrapText="1"/>
    </xf>
    <xf numFmtId="3" fontId="9" fillId="0" borderId="0" xfId="0" applyNumberFormat="1" applyFont="1" applyAlignment="1">
      <alignment horizontal="left" vertical="top" wrapText="1"/>
    </xf>
    <xf numFmtId="3" fontId="27" fillId="3" borderId="40" xfId="0" applyNumberFormat="1" applyFont="1" applyFill="1" applyBorder="1" applyAlignment="1">
      <alignment horizontal="left" vertical="top" wrapText="1"/>
    </xf>
    <xf numFmtId="3" fontId="27" fillId="3" borderId="48" xfId="0" applyNumberFormat="1" applyFont="1" applyFill="1" applyBorder="1" applyAlignment="1">
      <alignment horizontal="left" vertical="top" wrapText="1"/>
    </xf>
    <xf numFmtId="3" fontId="23" fillId="3" borderId="14" xfId="0" applyNumberFormat="1" applyFont="1" applyFill="1" applyBorder="1" applyAlignment="1">
      <alignment horizontal="center" vertical="top" wrapText="1"/>
    </xf>
    <xf numFmtId="3" fontId="3" fillId="6" borderId="28" xfId="0" applyNumberFormat="1" applyFont="1" applyFill="1" applyBorder="1" applyAlignment="1">
      <alignment horizontal="left" vertical="top" wrapText="1"/>
    </xf>
    <xf numFmtId="3" fontId="3" fillId="9" borderId="56" xfId="0" applyNumberFormat="1" applyFont="1" applyFill="1" applyBorder="1" applyAlignment="1">
      <alignment horizontal="left" vertical="top" wrapText="1"/>
    </xf>
    <xf numFmtId="3" fontId="1" fillId="0" borderId="26" xfId="0" applyNumberFormat="1" applyFont="1" applyBorder="1" applyAlignment="1">
      <alignment horizontal="center" vertical="center"/>
    </xf>
    <xf numFmtId="3" fontId="1" fillId="0" borderId="27" xfId="0" applyNumberFormat="1" applyFont="1" applyBorder="1" applyAlignment="1">
      <alignment horizontal="center" vertical="center"/>
    </xf>
    <xf numFmtId="3" fontId="1" fillId="0" borderId="28" xfId="0" applyNumberFormat="1" applyFont="1" applyBorder="1" applyAlignment="1">
      <alignment horizontal="center" vertical="center"/>
    </xf>
    <xf numFmtId="164" fontId="4" fillId="0" borderId="72" xfId="0" applyNumberFormat="1" applyFont="1" applyBorder="1" applyAlignment="1">
      <alignment horizontal="center" vertical="center" textRotation="90" wrapText="1"/>
    </xf>
    <xf numFmtId="164" fontId="4" fillId="0" borderId="67" xfId="0" applyNumberFormat="1" applyFont="1" applyBorder="1" applyAlignment="1">
      <alignment horizontal="center" vertical="center" textRotation="90" wrapText="1"/>
    </xf>
    <xf numFmtId="164" fontId="4" fillId="0" borderId="73" xfId="0" applyNumberFormat="1" applyFont="1" applyBorder="1" applyAlignment="1">
      <alignment horizontal="center" vertical="center" textRotation="90" wrapText="1"/>
    </xf>
  </cellXfs>
  <cellStyles count="2">
    <cellStyle name="Excel Built-in Normal" xfId="1" xr:uid="{00000000-0005-0000-0000-000000000000}"/>
    <cellStyle name="Įprastas" xfId="0" builtinId="0"/>
  </cellStyles>
  <dxfs count="0"/>
  <tableStyles count="0" defaultTableStyle="TableStyleMedium2" defaultPivotStyle="PivotStyleLight16"/>
  <colors>
    <mruColors>
      <color rgb="FFFFFF99"/>
      <color rgb="FFCCFFCC"/>
      <color rgb="FFFFCCFF"/>
      <color rgb="FFFFFF66"/>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01"/>
  <sheetViews>
    <sheetView tabSelected="1" zoomScaleNormal="100" zoomScaleSheetLayoutView="100" workbookViewId="0">
      <selection activeCell="A5" sqref="A5:M5"/>
    </sheetView>
  </sheetViews>
  <sheetFormatPr defaultColWidth="9.33203125" defaultRowHeight="14.4" x14ac:dyDescent="0.3"/>
  <cols>
    <col min="1" max="3" width="3.33203125" style="20" customWidth="1"/>
    <col min="4" max="4" width="25.6640625" style="135" customWidth="1"/>
    <col min="5" max="5" width="4" style="402" customWidth="1"/>
    <col min="6" max="6" width="7.5546875" style="135" customWidth="1"/>
    <col min="7" max="7" width="8.88671875" style="689" customWidth="1"/>
    <col min="8" max="8" width="9.109375" style="689" customWidth="1"/>
    <col min="9" max="9" width="8.6640625" style="689" customWidth="1"/>
    <col min="10" max="10" width="24.88671875" style="135" customWidth="1"/>
    <col min="11" max="11" width="6.88671875" style="281" customWidth="1"/>
    <col min="12" max="12" width="6.5546875" style="281" customWidth="1"/>
    <col min="13" max="13" width="6.6640625" style="50" customWidth="1"/>
    <col min="14" max="16384" width="9.33203125" style="135"/>
  </cols>
  <sheetData>
    <row r="1" spans="1:13" s="28" customFormat="1" ht="35.25" customHeight="1" x14ac:dyDescent="0.3">
      <c r="E1" s="390"/>
      <c r="F1" s="707"/>
      <c r="G1" s="707"/>
      <c r="H1" s="707"/>
      <c r="I1" s="707"/>
      <c r="J1" s="1110" t="s">
        <v>270</v>
      </c>
      <c r="K1" s="1110"/>
      <c r="L1" s="1110"/>
      <c r="M1" s="1110"/>
    </row>
    <row r="2" spans="1:13" s="28" customFormat="1" ht="18" customHeight="1" x14ac:dyDescent="0.3">
      <c r="E2" s="390"/>
      <c r="F2" s="474"/>
      <c r="G2" s="667"/>
      <c r="H2" s="667"/>
      <c r="I2" s="667"/>
      <c r="J2" s="474" t="s">
        <v>271</v>
      </c>
      <c r="K2" s="474"/>
      <c r="L2" s="474"/>
      <c r="M2" s="474"/>
    </row>
    <row r="3" spans="1:13" s="28" customFormat="1" ht="18" customHeight="1" x14ac:dyDescent="0.3">
      <c r="E3" s="390"/>
      <c r="F3" s="474"/>
      <c r="G3" s="667"/>
      <c r="H3" s="667"/>
      <c r="I3" s="667"/>
      <c r="J3" s="474"/>
      <c r="K3" s="474"/>
      <c r="L3" s="474"/>
      <c r="M3" s="474"/>
    </row>
    <row r="4" spans="1:13" s="283" customFormat="1" ht="16.5" customHeight="1" x14ac:dyDescent="0.3">
      <c r="A4" s="1007" t="s">
        <v>267</v>
      </c>
      <c r="B4" s="1007"/>
      <c r="C4" s="1007"/>
      <c r="D4" s="1007"/>
      <c r="E4" s="1007"/>
      <c r="F4" s="1007"/>
      <c r="G4" s="1007"/>
      <c r="H4" s="1007"/>
      <c r="I4" s="1007"/>
      <c r="J4" s="1007"/>
      <c r="K4" s="1007"/>
      <c r="L4" s="1007"/>
      <c r="M4" s="1007"/>
    </row>
    <row r="5" spans="1:13" s="19" customFormat="1" ht="16.5" customHeight="1" x14ac:dyDescent="0.3">
      <c r="A5" s="1008" t="s">
        <v>0</v>
      </c>
      <c r="B5" s="1008"/>
      <c r="C5" s="1008"/>
      <c r="D5" s="1008"/>
      <c r="E5" s="1008"/>
      <c r="F5" s="1008"/>
      <c r="G5" s="1008"/>
      <c r="H5" s="1008"/>
      <c r="I5" s="1008"/>
      <c r="J5" s="1008"/>
      <c r="K5" s="1008"/>
      <c r="L5" s="1008"/>
      <c r="M5" s="1008"/>
    </row>
    <row r="6" spans="1:13" s="19" customFormat="1" ht="16.5" customHeight="1" x14ac:dyDescent="0.3">
      <c r="A6" s="1009" t="s">
        <v>1</v>
      </c>
      <c r="B6" s="1009"/>
      <c r="C6" s="1009"/>
      <c r="D6" s="1009"/>
      <c r="E6" s="1009"/>
      <c r="F6" s="1009"/>
      <c r="G6" s="1009"/>
      <c r="H6" s="1009"/>
      <c r="I6" s="1009"/>
      <c r="J6" s="1009"/>
      <c r="K6" s="1009"/>
      <c r="L6" s="1009"/>
      <c r="M6" s="1009"/>
    </row>
    <row r="7" spans="1:13" s="1" customFormat="1" ht="21.75" customHeight="1" thickBot="1" x14ac:dyDescent="0.3">
      <c r="A7" s="1024" t="s">
        <v>2</v>
      </c>
      <c r="B7" s="1024"/>
      <c r="C7" s="1024"/>
      <c r="D7" s="1024"/>
      <c r="E7" s="1024"/>
      <c r="F7" s="1024"/>
      <c r="G7" s="1024"/>
      <c r="H7" s="1024"/>
      <c r="I7" s="1024"/>
      <c r="J7" s="1024"/>
      <c r="K7" s="1024"/>
      <c r="L7" s="1024"/>
      <c r="M7" s="1024"/>
    </row>
    <row r="8" spans="1:13" s="2" customFormat="1" ht="16.95" customHeight="1" thickBot="1" x14ac:dyDescent="0.35">
      <c r="A8" s="1012" t="s">
        <v>177</v>
      </c>
      <c r="B8" s="1015" t="s">
        <v>3</v>
      </c>
      <c r="C8" s="1018" t="s">
        <v>4</v>
      </c>
      <c r="D8" s="1021" t="s">
        <v>5</v>
      </c>
      <c r="E8" s="988" t="s">
        <v>178</v>
      </c>
      <c r="F8" s="991" t="s">
        <v>6</v>
      </c>
      <c r="G8" s="1119" t="s">
        <v>214</v>
      </c>
      <c r="H8" s="1119" t="s">
        <v>179</v>
      </c>
      <c r="I8" s="1028" t="s">
        <v>215</v>
      </c>
      <c r="J8" s="1025" t="s">
        <v>7</v>
      </c>
      <c r="K8" s="1026"/>
      <c r="L8" s="1026"/>
      <c r="M8" s="1027"/>
    </row>
    <row r="9" spans="1:13" s="2" customFormat="1" ht="17.25" customHeight="1" x14ac:dyDescent="0.3">
      <c r="A9" s="1013"/>
      <c r="B9" s="1016"/>
      <c r="C9" s="1019"/>
      <c r="D9" s="1022"/>
      <c r="E9" s="989"/>
      <c r="F9" s="992"/>
      <c r="G9" s="1120"/>
      <c r="H9" s="1120"/>
      <c r="I9" s="1029"/>
      <c r="J9" s="986" t="s">
        <v>5</v>
      </c>
      <c r="K9" s="1116" t="s">
        <v>172</v>
      </c>
      <c r="L9" s="1117"/>
      <c r="M9" s="1118"/>
    </row>
    <row r="10" spans="1:13" s="2" customFormat="1" ht="97.5" customHeight="1" thickBot="1" x14ac:dyDescent="0.35">
      <c r="A10" s="1014"/>
      <c r="B10" s="1017"/>
      <c r="C10" s="1020"/>
      <c r="D10" s="1023"/>
      <c r="E10" s="990"/>
      <c r="F10" s="993"/>
      <c r="G10" s="1121"/>
      <c r="H10" s="1121"/>
      <c r="I10" s="1030"/>
      <c r="J10" s="987"/>
      <c r="K10" s="205" t="s">
        <v>180</v>
      </c>
      <c r="L10" s="507" t="s">
        <v>181</v>
      </c>
      <c r="M10" s="164" t="s">
        <v>213</v>
      </c>
    </row>
    <row r="11" spans="1:13" s="1" customFormat="1" ht="18" customHeight="1" x14ac:dyDescent="0.3">
      <c r="A11" s="996" t="s">
        <v>8</v>
      </c>
      <c r="B11" s="997"/>
      <c r="C11" s="997"/>
      <c r="D11" s="997"/>
      <c r="E11" s="997"/>
      <c r="F11" s="997"/>
      <c r="G11" s="997"/>
      <c r="H11" s="997"/>
      <c r="I11" s="997"/>
      <c r="J11" s="997"/>
      <c r="K11" s="997"/>
      <c r="L11" s="997"/>
      <c r="M11" s="1114"/>
    </row>
    <row r="12" spans="1:13" s="1" customFormat="1" ht="16.95" customHeight="1" x14ac:dyDescent="0.3">
      <c r="A12" s="998" t="s">
        <v>9</v>
      </c>
      <c r="B12" s="999"/>
      <c r="C12" s="999"/>
      <c r="D12" s="999"/>
      <c r="E12" s="999"/>
      <c r="F12" s="999"/>
      <c r="G12" s="999"/>
      <c r="H12" s="999"/>
      <c r="I12" s="999"/>
      <c r="J12" s="999"/>
      <c r="K12" s="560"/>
      <c r="L12" s="275"/>
      <c r="M12" s="269"/>
    </row>
    <row r="13" spans="1:13" s="2" customFormat="1" ht="16.95" customHeight="1" x14ac:dyDescent="0.3">
      <c r="A13" s="257" t="s">
        <v>10</v>
      </c>
      <c r="B13" s="253" t="s">
        <v>11</v>
      </c>
      <c r="C13" s="252"/>
      <c r="D13" s="252"/>
      <c r="E13" s="400"/>
      <c r="F13" s="252"/>
      <c r="G13" s="668"/>
      <c r="H13" s="668"/>
      <c r="I13" s="668"/>
      <c r="J13" s="252"/>
      <c r="K13" s="252"/>
      <c r="L13" s="285"/>
      <c r="M13" s="284"/>
    </row>
    <row r="14" spans="1:13" s="2" customFormat="1" ht="25.5" customHeight="1" thickBot="1" x14ac:dyDescent="0.35">
      <c r="A14" s="39" t="s">
        <v>10</v>
      </c>
      <c r="B14" s="54" t="s">
        <v>10</v>
      </c>
      <c r="C14" s="994" t="s">
        <v>12</v>
      </c>
      <c r="D14" s="995"/>
      <c r="E14" s="995"/>
      <c r="F14" s="995"/>
      <c r="G14" s="995"/>
      <c r="H14" s="995"/>
      <c r="I14" s="995"/>
      <c r="J14" s="995"/>
      <c r="K14" s="995"/>
      <c r="L14" s="995"/>
      <c r="M14" s="1115"/>
    </row>
    <row r="15" spans="1:13" s="2" customFormat="1" ht="14.25" customHeight="1" x14ac:dyDescent="0.3">
      <c r="A15" s="490" t="s">
        <v>10</v>
      </c>
      <c r="B15" s="5" t="s">
        <v>10</v>
      </c>
      <c r="C15" s="504" t="s">
        <v>10</v>
      </c>
      <c r="D15" s="1089" t="s">
        <v>232</v>
      </c>
      <c r="E15" s="583"/>
      <c r="F15" s="188" t="s">
        <v>15</v>
      </c>
      <c r="G15" s="189">
        <f>584.3+281.8</f>
        <v>866.09999999999991</v>
      </c>
      <c r="H15" s="190">
        <v>584.29999999999995</v>
      </c>
      <c r="I15" s="585">
        <v>584.29999999999995</v>
      </c>
      <c r="J15" s="599"/>
      <c r="K15" s="600"/>
      <c r="L15" s="602"/>
      <c r="M15" s="603"/>
    </row>
    <row r="16" spans="1:13" s="2" customFormat="1" ht="14.25" customHeight="1" x14ac:dyDescent="0.3">
      <c r="A16" s="490"/>
      <c r="B16" s="5"/>
      <c r="C16" s="504"/>
      <c r="D16" s="1090"/>
      <c r="E16" s="206"/>
      <c r="F16" s="584" t="s">
        <v>151</v>
      </c>
      <c r="G16" s="586">
        <f>4957.7+413.5+1.2</f>
        <v>5372.4</v>
      </c>
      <c r="H16" s="587">
        <v>4957.7</v>
      </c>
      <c r="I16" s="588">
        <v>4957.7</v>
      </c>
      <c r="J16" s="378"/>
      <c r="K16" s="601"/>
      <c r="L16" s="387"/>
      <c r="M16" s="604"/>
    </row>
    <row r="17" spans="1:15" s="2" customFormat="1" ht="15" customHeight="1" x14ac:dyDescent="0.3">
      <c r="A17" s="490"/>
      <c r="B17" s="5"/>
      <c r="C17" s="504"/>
      <c r="D17" s="386"/>
      <c r="E17" s="206"/>
      <c r="F17" s="584" t="s">
        <v>13</v>
      </c>
      <c r="G17" s="738">
        <f>10636.7+241+196.2+3668.1</f>
        <v>14742.000000000002</v>
      </c>
      <c r="H17" s="739">
        <v>10636.7</v>
      </c>
      <c r="I17" s="740">
        <v>10636.7</v>
      </c>
      <c r="J17" s="737"/>
      <c r="K17" s="737"/>
      <c r="L17" s="387"/>
      <c r="M17" s="604"/>
      <c r="O17" s="192"/>
    </row>
    <row r="18" spans="1:15" s="2" customFormat="1" ht="15" customHeight="1" x14ac:dyDescent="0.3">
      <c r="A18" s="719"/>
      <c r="B18" s="5"/>
      <c r="C18" s="504"/>
      <c r="D18" s="386"/>
      <c r="E18" s="206"/>
      <c r="F18" s="584" t="s">
        <v>131</v>
      </c>
      <c r="G18" s="738">
        <v>0.1</v>
      </c>
      <c r="H18" s="739"/>
      <c r="I18" s="740"/>
      <c r="J18" s="378"/>
      <c r="K18" s="601"/>
      <c r="L18" s="387"/>
      <c r="M18" s="384"/>
      <c r="O18" s="192"/>
    </row>
    <row r="19" spans="1:15" s="2" customFormat="1" ht="15" customHeight="1" x14ac:dyDescent="0.3">
      <c r="A19" s="719"/>
      <c r="B19" s="5"/>
      <c r="C19" s="504"/>
      <c r="D19" s="386"/>
      <c r="E19" s="206"/>
      <c r="F19" s="584" t="s">
        <v>96</v>
      </c>
      <c r="G19" s="738">
        <v>80.3</v>
      </c>
      <c r="H19" s="739"/>
      <c r="I19" s="740"/>
      <c r="J19" s="737"/>
      <c r="K19" s="737"/>
      <c r="L19" s="387"/>
      <c r="M19" s="384"/>
      <c r="O19" s="192"/>
    </row>
    <row r="20" spans="1:15" s="2" customFormat="1" ht="15" customHeight="1" x14ac:dyDescent="0.3">
      <c r="A20" s="719"/>
      <c r="B20" s="5"/>
      <c r="C20" s="504"/>
      <c r="D20" s="589"/>
      <c r="E20" s="794"/>
      <c r="F20" s="584" t="s">
        <v>100</v>
      </c>
      <c r="G20" s="738">
        <v>1.1000000000000001</v>
      </c>
      <c r="H20" s="739"/>
      <c r="I20" s="740"/>
      <c r="J20" s="795"/>
      <c r="K20" s="795"/>
      <c r="L20" s="582"/>
      <c r="M20" s="796"/>
      <c r="O20" s="192"/>
    </row>
    <row r="21" spans="1:15" s="2" customFormat="1" ht="15" customHeight="1" x14ac:dyDescent="0.3">
      <c r="A21" s="490"/>
      <c r="B21" s="5"/>
      <c r="C21" s="504"/>
      <c r="D21" s="860" t="s">
        <v>14</v>
      </c>
      <c r="E21" s="1099" t="s">
        <v>184</v>
      </c>
      <c r="F21" s="220" t="s">
        <v>156</v>
      </c>
      <c r="G21" s="241">
        <f>1649.5+100</f>
        <v>1749.5</v>
      </c>
      <c r="H21" s="240">
        <v>1649.5</v>
      </c>
      <c r="I21" s="225">
        <v>1649.5</v>
      </c>
      <c r="J21" s="1111" t="s">
        <v>216</v>
      </c>
      <c r="K21" s="18">
        <v>1360</v>
      </c>
      <c r="L21" s="485">
        <v>1073</v>
      </c>
      <c r="M21" s="487">
        <v>1073</v>
      </c>
    </row>
    <row r="22" spans="1:15" s="2" customFormat="1" ht="14.25" customHeight="1" x14ac:dyDescent="0.3">
      <c r="A22" s="490"/>
      <c r="B22" s="5"/>
      <c r="C22" s="504"/>
      <c r="D22" s="860"/>
      <c r="E22" s="1099"/>
      <c r="F22" s="220" t="s">
        <v>155</v>
      </c>
      <c r="G22" s="819">
        <v>39.4</v>
      </c>
      <c r="H22" s="240"/>
      <c r="I22" s="225"/>
      <c r="J22" s="1112"/>
      <c r="K22" s="438"/>
      <c r="L22" s="486"/>
      <c r="M22" s="480"/>
    </row>
    <row r="23" spans="1:15" s="2" customFormat="1" ht="15.75" customHeight="1" x14ac:dyDescent="0.3">
      <c r="A23" s="490"/>
      <c r="B23" s="5"/>
      <c r="C23" s="504"/>
      <c r="D23" s="860"/>
      <c r="E23" s="1099"/>
      <c r="F23" s="220" t="s">
        <v>156</v>
      </c>
      <c r="G23" s="241">
        <f>2728.2+313.5</f>
        <v>3041.7</v>
      </c>
      <c r="H23" s="240">
        <v>2728.2</v>
      </c>
      <c r="I23" s="225">
        <v>2728.2</v>
      </c>
      <c r="J23" s="1010" t="s">
        <v>16</v>
      </c>
      <c r="K23" s="7">
        <v>7221</v>
      </c>
      <c r="L23" s="484">
        <v>5320</v>
      </c>
      <c r="M23" s="479">
        <v>5320</v>
      </c>
    </row>
    <row r="24" spans="1:15" s="2" customFormat="1" ht="13.5" customHeight="1" x14ac:dyDescent="0.3">
      <c r="A24" s="490"/>
      <c r="B24" s="5"/>
      <c r="C24" s="504"/>
      <c r="D24" s="860"/>
      <c r="E24" s="1099"/>
      <c r="F24" s="220"/>
      <c r="G24" s="241"/>
      <c r="H24" s="240"/>
      <c r="I24" s="820"/>
      <c r="J24" s="1011"/>
      <c r="K24" s="438"/>
      <c r="L24" s="286"/>
      <c r="M24" s="480"/>
    </row>
    <row r="25" spans="1:15" s="2" customFormat="1" ht="57" customHeight="1" x14ac:dyDescent="0.3">
      <c r="A25" s="490"/>
      <c r="B25" s="5"/>
      <c r="C25" s="504"/>
      <c r="D25" s="860"/>
      <c r="E25" s="1099"/>
      <c r="F25" s="220" t="s">
        <v>156</v>
      </c>
      <c r="G25" s="241">
        <v>335.4</v>
      </c>
      <c r="H25" s="240">
        <v>335.4</v>
      </c>
      <c r="I25" s="225">
        <v>335.4</v>
      </c>
      <c r="J25" s="423" t="s">
        <v>217</v>
      </c>
      <c r="K25" s="7">
        <v>70</v>
      </c>
      <c r="L25" s="484">
        <v>70</v>
      </c>
      <c r="M25" s="487">
        <v>70</v>
      </c>
    </row>
    <row r="26" spans="1:15" s="2" customFormat="1" ht="42.6" customHeight="1" x14ac:dyDescent="0.3">
      <c r="A26" s="490"/>
      <c r="B26" s="5"/>
      <c r="C26" s="504"/>
      <c r="D26" s="860"/>
      <c r="E26" s="1099"/>
      <c r="F26" s="821" t="s">
        <v>155</v>
      </c>
      <c r="G26" s="241">
        <f>1045.4+0.8</f>
        <v>1046.2</v>
      </c>
      <c r="H26" s="240">
        <v>1045.4000000000001</v>
      </c>
      <c r="I26" s="225">
        <v>1045.4000000000001</v>
      </c>
      <c r="J26" s="422" t="s">
        <v>218</v>
      </c>
      <c r="K26" s="318">
        <v>4</v>
      </c>
      <c r="L26" s="88">
        <v>4</v>
      </c>
      <c r="M26" s="156">
        <v>4</v>
      </c>
    </row>
    <row r="27" spans="1:15" s="2" customFormat="1" ht="27.75" customHeight="1" x14ac:dyDescent="0.3">
      <c r="A27" s="490"/>
      <c r="B27" s="5"/>
      <c r="C27" s="504"/>
      <c r="D27" s="860"/>
      <c r="E27" s="1099"/>
      <c r="F27" s="821"/>
      <c r="G27" s="819"/>
      <c r="H27" s="240"/>
      <c r="I27" s="820"/>
      <c r="J27" s="424" t="s">
        <v>73</v>
      </c>
      <c r="K27" s="55">
        <v>170</v>
      </c>
      <c r="L27" s="88">
        <v>200</v>
      </c>
      <c r="M27" s="156">
        <v>200</v>
      </c>
    </row>
    <row r="28" spans="1:15" s="2" customFormat="1" ht="27.75" customHeight="1" x14ac:dyDescent="0.3">
      <c r="A28" s="490"/>
      <c r="B28" s="5"/>
      <c r="C28" s="504"/>
      <c r="D28" s="860"/>
      <c r="E28" s="207"/>
      <c r="F28" s="220" t="s">
        <v>155</v>
      </c>
      <c r="G28" s="241">
        <f>473.8+121.3+196.2</f>
        <v>791.3</v>
      </c>
      <c r="H28" s="240">
        <v>473.8</v>
      </c>
      <c r="I28" s="225">
        <v>473.8</v>
      </c>
      <c r="J28" s="1000" t="s">
        <v>74</v>
      </c>
      <c r="K28" s="7">
        <v>816</v>
      </c>
      <c r="L28" s="484">
        <v>154</v>
      </c>
      <c r="M28" s="479">
        <v>154</v>
      </c>
    </row>
    <row r="29" spans="1:15" s="2" customFormat="1" ht="27.6" customHeight="1" x14ac:dyDescent="0.3">
      <c r="A29" s="490"/>
      <c r="B29" s="5"/>
      <c r="C29" s="504"/>
      <c r="D29" s="1040"/>
      <c r="E29" s="565"/>
      <c r="F29" s="797"/>
      <c r="G29" s="798"/>
      <c r="H29" s="799"/>
      <c r="I29" s="800"/>
      <c r="J29" s="1001"/>
      <c r="K29" s="483"/>
      <c r="L29" s="486"/>
      <c r="M29" s="480"/>
    </row>
    <row r="30" spans="1:15" s="2" customFormat="1" ht="54.75" customHeight="1" x14ac:dyDescent="0.3">
      <c r="A30" s="490"/>
      <c r="B30" s="5"/>
      <c r="C30" s="504"/>
      <c r="D30" s="523" t="s">
        <v>18</v>
      </c>
      <c r="E30" s="494" t="s">
        <v>184</v>
      </c>
      <c r="F30" s="821" t="s">
        <v>155</v>
      </c>
      <c r="G30" s="241">
        <f>1079.7+2022.4</f>
        <v>3102.1000000000004</v>
      </c>
      <c r="H30" s="240">
        <v>1079.7</v>
      </c>
      <c r="I30" s="225">
        <v>1079.7</v>
      </c>
      <c r="J30" s="489" t="s">
        <v>132</v>
      </c>
      <c r="K30" s="18">
        <v>723</v>
      </c>
      <c r="L30" s="88">
        <v>723</v>
      </c>
      <c r="M30" s="156">
        <v>723</v>
      </c>
    </row>
    <row r="31" spans="1:15" s="2" customFormat="1" ht="54.75" customHeight="1" x14ac:dyDescent="0.3">
      <c r="A31" s="490"/>
      <c r="B31" s="5"/>
      <c r="C31" s="504"/>
      <c r="D31" s="523"/>
      <c r="E31" s="1113" t="s">
        <v>185</v>
      </c>
      <c r="F31" s="821" t="s">
        <v>155</v>
      </c>
      <c r="G31" s="241">
        <f>1031.8-454</f>
        <v>577.79999999999995</v>
      </c>
      <c r="H31" s="240">
        <v>1031.8</v>
      </c>
      <c r="I31" s="225">
        <v>1031.8</v>
      </c>
      <c r="J31" s="68" t="s">
        <v>133</v>
      </c>
      <c r="K31" s="7">
        <v>65</v>
      </c>
      <c r="L31" s="484">
        <v>65</v>
      </c>
      <c r="M31" s="156">
        <v>65</v>
      </c>
    </row>
    <row r="32" spans="1:15" s="2" customFormat="1" ht="54" customHeight="1" x14ac:dyDescent="0.3">
      <c r="A32" s="490"/>
      <c r="B32" s="5"/>
      <c r="C32" s="504"/>
      <c r="D32" s="523"/>
      <c r="E32" s="1113"/>
      <c r="F32" s="821" t="s">
        <v>155</v>
      </c>
      <c r="G32" s="819">
        <f>1818.6-800.2</f>
        <v>1018.3999999999999</v>
      </c>
      <c r="H32" s="240">
        <v>1818.6</v>
      </c>
      <c r="I32" s="225">
        <v>1818.6</v>
      </c>
      <c r="J32" s="520" t="s">
        <v>166</v>
      </c>
      <c r="K32" s="55">
        <v>123</v>
      </c>
      <c r="L32" s="88">
        <v>123</v>
      </c>
      <c r="M32" s="156">
        <v>123</v>
      </c>
    </row>
    <row r="33" spans="1:13" s="2" customFormat="1" ht="54" customHeight="1" x14ac:dyDescent="0.3">
      <c r="A33" s="490"/>
      <c r="B33" s="5"/>
      <c r="C33" s="504"/>
      <c r="D33" s="523"/>
      <c r="E33" s="208"/>
      <c r="F33" s="821" t="s">
        <v>155</v>
      </c>
      <c r="G33" s="241">
        <f>322-141.7</f>
        <v>180.3</v>
      </c>
      <c r="H33" s="240">
        <v>322</v>
      </c>
      <c r="I33" s="225">
        <v>322</v>
      </c>
      <c r="J33" s="524" t="s">
        <v>134</v>
      </c>
      <c r="K33" s="438">
        <v>32</v>
      </c>
      <c r="L33" s="486">
        <v>32</v>
      </c>
      <c r="M33" s="156">
        <v>32</v>
      </c>
    </row>
    <row r="34" spans="1:13" s="2" customFormat="1" ht="55.8" customHeight="1" x14ac:dyDescent="0.3">
      <c r="A34" s="490"/>
      <c r="B34" s="5"/>
      <c r="C34" s="504"/>
      <c r="D34" s="523"/>
      <c r="E34" s="208"/>
      <c r="F34" s="821" t="s">
        <v>155</v>
      </c>
      <c r="G34" s="241">
        <f>598.1-263.2</f>
        <v>334.90000000000003</v>
      </c>
      <c r="H34" s="240">
        <v>598.1</v>
      </c>
      <c r="I34" s="225">
        <v>598.1</v>
      </c>
      <c r="J34" s="68" t="s">
        <v>167</v>
      </c>
      <c r="K34" s="438">
        <v>35</v>
      </c>
      <c r="L34" s="486">
        <v>35</v>
      </c>
      <c r="M34" s="156">
        <v>35</v>
      </c>
    </row>
    <row r="35" spans="1:13" s="2" customFormat="1" ht="67.8" customHeight="1" x14ac:dyDescent="0.3">
      <c r="A35" s="490"/>
      <c r="B35" s="5"/>
      <c r="C35" s="504"/>
      <c r="D35" s="543"/>
      <c r="E35" s="742"/>
      <c r="F35" s="821" t="s">
        <v>155</v>
      </c>
      <c r="G35" s="241">
        <f>52.7-23.2</f>
        <v>29.500000000000004</v>
      </c>
      <c r="H35" s="240">
        <v>52.7</v>
      </c>
      <c r="I35" s="225">
        <v>52.7</v>
      </c>
      <c r="J35" s="495" t="s">
        <v>135</v>
      </c>
      <c r="K35" s="7">
        <v>8</v>
      </c>
      <c r="L35" s="484">
        <v>8</v>
      </c>
      <c r="M35" s="479">
        <v>8</v>
      </c>
    </row>
    <row r="36" spans="1:13" s="2" customFormat="1" ht="29.25" customHeight="1" x14ac:dyDescent="0.3">
      <c r="A36" s="490"/>
      <c r="B36" s="5"/>
      <c r="C36" s="504"/>
      <c r="D36" s="864" t="s">
        <v>19</v>
      </c>
      <c r="E36" s="741" t="s">
        <v>184</v>
      </c>
      <c r="F36" s="220" t="s">
        <v>155</v>
      </c>
      <c r="G36" s="241">
        <f>1360.4-340.1</f>
        <v>1020.3000000000001</v>
      </c>
      <c r="H36" s="240">
        <v>1360.4</v>
      </c>
      <c r="I36" s="225">
        <v>1360.4</v>
      </c>
      <c r="J36" s="49" t="s">
        <v>262</v>
      </c>
      <c r="K36" s="55">
        <v>53</v>
      </c>
      <c r="L36" s="88">
        <v>53</v>
      </c>
      <c r="M36" s="156">
        <v>53</v>
      </c>
    </row>
    <row r="37" spans="1:13" s="2" customFormat="1" ht="29.25" customHeight="1" x14ac:dyDescent="0.3">
      <c r="A37" s="490"/>
      <c r="B37" s="5"/>
      <c r="C37" s="504"/>
      <c r="D37" s="866"/>
      <c r="E37" s="209"/>
      <c r="F37" s="220" t="s">
        <v>155</v>
      </c>
      <c r="G37" s="241">
        <v>272</v>
      </c>
      <c r="H37" s="240">
        <v>272</v>
      </c>
      <c r="I37" s="225">
        <v>272</v>
      </c>
      <c r="J37" s="49" t="s">
        <v>263</v>
      </c>
      <c r="K37" s="55">
        <v>14</v>
      </c>
      <c r="L37" s="88">
        <v>14</v>
      </c>
      <c r="M37" s="156">
        <v>14</v>
      </c>
    </row>
    <row r="38" spans="1:13" s="2" customFormat="1" ht="19.5" customHeight="1" x14ac:dyDescent="0.3">
      <c r="A38" s="490"/>
      <c r="B38" s="5"/>
      <c r="C38" s="504"/>
      <c r="D38" s="865" t="s">
        <v>20</v>
      </c>
      <c r="E38" s="186" t="s">
        <v>184</v>
      </c>
      <c r="F38" s="821" t="s">
        <v>155</v>
      </c>
      <c r="G38" s="819">
        <f>2582.2+71.3</f>
        <v>2653.5</v>
      </c>
      <c r="H38" s="240">
        <v>2582.1999999999998</v>
      </c>
      <c r="I38" s="820">
        <v>2582.1999999999998</v>
      </c>
      <c r="J38" s="1003" t="s">
        <v>21</v>
      </c>
      <c r="K38" s="597">
        <v>7000</v>
      </c>
      <c r="L38" s="598">
        <v>6429</v>
      </c>
      <c r="M38" s="487">
        <v>6429</v>
      </c>
    </row>
    <row r="39" spans="1:13" s="2" customFormat="1" ht="31.5" customHeight="1" x14ac:dyDescent="0.3">
      <c r="A39" s="490"/>
      <c r="B39" s="5"/>
      <c r="C39" s="504"/>
      <c r="D39" s="865"/>
      <c r="E39" s="532" t="s">
        <v>185</v>
      </c>
      <c r="F39" s="797"/>
      <c r="G39" s="798"/>
      <c r="H39" s="799"/>
      <c r="I39" s="800"/>
      <c r="J39" s="1003"/>
      <c r="K39" s="438">
        <v>1100</v>
      </c>
      <c r="L39" s="486">
        <v>914</v>
      </c>
      <c r="M39" s="470">
        <v>914</v>
      </c>
    </row>
    <row r="40" spans="1:13" s="2" customFormat="1" ht="16.95" customHeight="1" x14ac:dyDescent="0.3">
      <c r="A40" s="884"/>
      <c r="B40" s="885"/>
      <c r="C40" s="498"/>
      <c r="D40" s="864" t="s">
        <v>22</v>
      </c>
      <c r="E40" s="186" t="s">
        <v>184</v>
      </c>
      <c r="F40" s="220" t="s">
        <v>115</v>
      </c>
      <c r="G40" s="241">
        <v>584.29999999999995</v>
      </c>
      <c r="H40" s="240">
        <v>584.29999999999995</v>
      </c>
      <c r="I40" s="225">
        <v>584.29999999999995</v>
      </c>
      <c r="J40" s="972" t="s">
        <v>75</v>
      </c>
      <c r="K40" s="7">
        <v>6429</v>
      </c>
      <c r="L40" s="484">
        <v>6429</v>
      </c>
      <c r="M40" s="487">
        <v>6429</v>
      </c>
    </row>
    <row r="41" spans="1:13" s="2" customFormat="1" ht="37.200000000000003" customHeight="1" x14ac:dyDescent="0.3">
      <c r="A41" s="884"/>
      <c r="B41" s="885"/>
      <c r="C41" s="498"/>
      <c r="D41" s="866"/>
      <c r="E41" s="734" t="s">
        <v>185</v>
      </c>
      <c r="F41" s="595"/>
      <c r="G41" s="596"/>
      <c r="H41" s="593"/>
      <c r="I41" s="594"/>
      <c r="J41" s="973"/>
      <c r="K41" s="171"/>
      <c r="L41" s="92"/>
      <c r="M41" s="480"/>
    </row>
    <row r="42" spans="1:13" s="1" customFormat="1" ht="12.75" customHeight="1" x14ac:dyDescent="0.3">
      <c r="A42" s="490"/>
      <c r="B42" s="491"/>
      <c r="C42" s="498"/>
      <c r="D42" s="865" t="s">
        <v>116</v>
      </c>
      <c r="E42" s="186" t="s">
        <v>136</v>
      </c>
      <c r="F42" s="220" t="s">
        <v>156</v>
      </c>
      <c r="G42" s="241">
        <v>148.80000000000001</v>
      </c>
      <c r="H42" s="240">
        <v>148.80000000000001</v>
      </c>
      <c r="I42" s="225">
        <v>148.80000000000001</v>
      </c>
      <c r="J42" s="972" t="s">
        <v>124</v>
      </c>
      <c r="K42" s="481">
        <v>14</v>
      </c>
      <c r="L42" s="484">
        <v>14</v>
      </c>
      <c r="M42" s="558">
        <v>14</v>
      </c>
    </row>
    <row r="43" spans="1:13" s="1" customFormat="1" ht="11.25" customHeight="1" x14ac:dyDescent="0.3">
      <c r="A43" s="490"/>
      <c r="B43" s="491"/>
      <c r="C43" s="498"/>
      <c r="D43" s="865"/>
      <c r="E43" s="186" t="s">
        <v>185</v>
      </c>
      <c r="F43" s="220" t="s">
        <v>156</v>
      </c>
      <c r="G43" s="241">
        <v>95.8</v>
      </c>
      <c r="H43" s="240">
        <v>95.8</v>
      </c>
      <c r="I43" s="225">
        <v>95.8</v>
      </c>
      <c r="J43" s="1078"/>
      <c r="K43" s="18"/>
      <c r="L43" s="485"/>
      <c r="M43" s="487"/>
    </row>
    <row r="44" spans="1:13" s="1" customFormat="1" ht="13.5" customHeight="1" x14ac:dyDescent="0.3">
      <c r="A44" s="490"/>
      <c r="B44" s="491"/>
      <c r="C44" s="498"/>
      <c r="D44" s="866"/>
      <c r="E44" s="532" t="s">
        <v>184</v>
      </c>
      <c r="F44" s="591"/>
      <c r="G44" s="592"/>
      <c r="H44" s="593"/>
      <c r="I44" s="594"/>
      <c r="J44" s="973"/>
      <c r="K44" s="476"/>
      <c r="L44" s="478"/>
      <c r="M44" s="562"/>
    </row>
    <row r="45" spans="1:13" s="1" customFormat="1" ht="79.8" customHeight="1" x14ac:dyDescent="0.3">
      <c r="A45" s="490"/>
      <c r="B45" s="491"/>
      <c r="C45" s="498"/>
      <c r="D45" s="432" t="s">
        <v>170</v>
      </c>
      <c r="E45" s="209" t="s">
        <v>184</v>
      </c>
      <c r="F45" s="591"/>
      <c r="G45" s="592"/>
      <c r="H45" s="593"/>
      <c r="I45" s="594"/>
      <c r="J45" s="72" t="s">
        <v>102</v>
      </c>
      <c r="K45" s="114">
        <v>3200</v>
      </c>
      <c r="L45" s="91">
        <v>3200</v>
      </c>
      <c r="M45" s="158">
        <v>3200</v>
      </c>
    </row>
    <row r="46" spans="1:13" s="1" customFormat="1" ht="11.25" customHeight="1" x14ac:dyDescent="0.3">
      <c r="A46" s="719"/>
      <c r="B46" s="720"/>
      <c r="C46" s="714"/>
      <c r="D46" s="1047" t="s">
        <v>82</v>
      </c>
      <c r="E46" s="741" t="s">
        <v>184</v>
      </c>
      <c r="F46" s="220" t="s">
        <v>282</v>
      </c>
      <c r="G46" s="241">
        <v>0.1</v>
      </c>
      <c r="H46" s="801"/>
      <c r="I46" s="800"/>
      <c r="J46" s="972" t="s">
        <v>81</v>
      </c>
      <c r="K46" s="960">
        <v>24</v>
      </c>
      <c r="L46" s="92"/>
      <c r="M46" s="515"/>
    </row>
    <row r="47" spans="1:13" s="1" customFormat="1" ht="13.5" customHeight="1" x14ac:dyDescent="0.3">
      <c r="A47" s="719"/>
      <c r="B47" s="720"/>
      <c r="C47" s="714"/>
      <c r="D47" s="952"/>
      <c r="E47" s="732"/>
      <c r="F47" s="220" t="s">
        <v>161</v>
      </c>
      <c r="G47" s="241">
        <v>80.3</v>
      </c>
      <c r="H47" s="801"/>
      <c r="I47" s="800"/>
      <c r="J47" s="1078"/>
      <c r="K47" s="1079"/>
      <c r="L47" s="92"/>
      <c r="M47" s="515"/>
    </row>
    <row r="48" spans="1:13" s="1" customFormat="1" ht="10.5" customHeight="1" x14ac:dyDescent="0.3">
      <c r="A48" s="719"/>
      <c r="B48" s="720"/>
      <c r="C48" s="714"/>
      <c r="D48" s="952"/>
      <c r="E48" s="209"/>
      <c r="F48" s="822" t="s">
        <v>283</v>
      </c>
      <c r="G48" s="241">
        <v>1.1000000000000001</v>
      </c>
      <c r="H48" s="801"/>
      <c r="I48" s="800"/>
      <c r="J48" s="693"/>
      <c r="K48" s="112"/>
      <c r="L48" s="92"/>
      <c r="M48" s="515"/>
    </row>
    <row r="49" spans="1:15" s="1" customFormat="1" ht="15" customHeight="1" thickBot="1" x14ac:dyDescent="0.35">
      <c r="A49" s="501"/>
      <c r="B49" s="499"/>
      <c r="C49" s="517"/>
      <c r="D49" s="1053"/>
      <c r="E49" s="912" t="s">
        <v>17</v>
      </c>
      <c r="F49" s="1004"/>
      <c r="G49" s="382">
        <f>SUM(G15:G20)</f>
        <v>21061.999999999996</v>
      </c>
      <c r="H49" s="197">
        <f>SUM(H15:H20)</f>
        <v>16178.7</v>
      </c>
      <c r="I49" s="327">
        <f>SUM(I15:I20)</f>
        <v>16178.7</v>
      </c>
      <c r="J49" s="843"/>
      <c r="K49" s="222"/>
      <c r="L49" s="522"/>
      <c r="M49" s="260"/>
    </row>
    <row r="50" spans="1:15" s="2" customFormat="1" ht="54.75" customHeight="1" x14ac:dyDescent="0.3">
      <c r="A50" s="974" t="s">
        <v>10</v>
      </c>
      <c r="B50" s="976" t="s">
        <v>10</v>
      </c>
      <c r="C50" s="1041" t="s">
        <v>24</v>
      </c>
      <c r="D50" s="981" t="s">
        <v>261</v>
      </c>
      <c r="E50" s="1031" t="s">
        <v>184</v>
      </c>
      <c r="F50" s="45" t="s">
        <v>25</v>
      </c>
      <c r="G50" s="233">
        <f>10700.9+34.9</f>
        <v>10735.8</v>
      </c>
      <c r="H50" s="119">
        <v>10700.9</v>
      </c>
      <c r="I50" s="463">
        <v>10700.9</v>
      </c>
      <c r="J50" s="46" t="s">
        <v>125</v>
      </c>
      <c r="K50" s="310">
        <v>4269</v>
      </c>
      <c r="L50" s="167">
        <v>4269</v>
      </c>
      <c r="M50" s="270">
        <v>4269</v>
      </c>
    </row>
    <row r="51" spans="1:15" s="2" customFormat="1" ht="16.5" customHeight="1" thickBot="1" x14ac:dyDescent="0.35">
      <c r="A51" s="975"/>
      <c r="B51" s="977"/>
      <c r="C51" s="1042"/>
      <c r="D51" s="982"/>
      <c r="E51" s="1032"/>
      <c r="F51" s="32" t="s">
        <v>17</v>
      </c>
      <c r="G51" s="320">
        <f t="shared" ref="G51:I51" si="0">+G50</f>
        <v>10735.8</v>
      </c>
      <c r="H51" s="75">
        <f t="shared" si="0"/>
        <v>10700.9</v>
      </c>
      <c r="I51" s="117">
        <f t="shared" si="0"/>
        <v>10700.9</v>
      </c>
      <c r="J51" s="17"/>
      <c r="K51" s="222"/>
      <c r="L51" s="522"/>
      <c r="M51" s="260"/>
    </row>
    <row r="52" spans="1:15" s="2" customFormat="1" ht="18.75" customHeight="1" x14ac:dyDescent="0.3">
      <c r="A52" s="500" t="s">
        <v>10</v>
      </c>
      <c r="B52" s="4" t="s">
        <v>10</v>
      </c>
      <c r="C52" s="563" t="s">
        <v>26</v>
      </c>
      <c r="D52" s="981" t="s">
        <v>27</v>
      </c>
      <c r="E52" s="510" t="s">
        <v>184</v>
      </c>
      <c r="F52" s="25" t="s">
        <v>25</v>
      </c>
      <c r="G52" s="471">
        <f>36621.8+559.6+601.3</f>
        <v>37782.700000000004</v>
      </c>
      <c r="H52" s="303">
        <v>36621.800000000003</v>
      </c>
      <c r="I52" s="83">
        <v>36621.800000000003</v>
      </c>
      <c r="J52" s="1034" t="s">
        <v>125</v>
      </c>
      <c r="K52" s="112">
        <v>33000</v>
      </c>
      <c r="L52" s="167">
        <v>37818</v>
      </c>
      <c r="M52" s="270">
        <v>37818</v>
      </c>
    </row>
    <row r="53" spans="1:15" s="2" customFormat="1" ht="16.5" customHeight="1" thickBot="1" x14ac:dyDescent="0.35">
      <c r="A53" s="501"/>
      <c r="B53" s="9"/>
      <c r="C53" s="505"/>
      <c r="D53" s="982"/>
      <c r="E53" s="404"/>
      <c r="F53" s="32" t="s">
        <v>17</v>
      </c>
      <c r="G53" s="6">
        <f t="shared" ref="G53:I53" si="1">+G52</f>
        <v>37782.700000000004</v>
      </c>
      <c r="H53" s="75">
        <f t="shared" si="1"/>
        <v>36621.800000000003</v>
      </c>
      <c r="I53" s="197">
        <f t="shared" si="1"/>
        <v>36621.800000000003</v>
      </c>
      <c r="J53" s="1035"/>
      <c r="K53" s="171"/>
      <c r="L53" s="522"/>
      <c r="M53" s="260"/>
    </row>
    <row r="54" spans="1:15" s="1" customFormat="1" ht="15" customHeight="1" x14ac:dyDescent="0.3">
      <c r="A54" s="974" t="s">
        <v>10</v>
      </c>
      <c r="B54" s="976" t="s">
        <v>10</v>
      </c>
      <c r="C54" s="848" t="s">
        <v>28</v>
      </c>
      <c r="D54" s="985" t="s">
        <v>97</v>
      </c>
      <c r="E54" s="510" t="s">
        <v>184</v>
      </c>
      <c r="F54" s="467" t="s">
        <v>15</v>
      </c>
      <c r="G54" s="233">
        <f>1455.4+100</f>
        <v>1555.4</v>
      </c>
      <c r="H54" s="119">
        <v>1505.4</v>
      </c>
      <c r="I54" s="463">
        <v>1505.4</v>
      </c>
      <c r="J54" s="1036" t="s">
        <v>98</v>
      </c>
      <c r="K54" s="310">
        <v>980</v>
      </c>
      <c r="L54" s="92">
        <v>967</v>
      </c>
      <c r="M54" s="515">
        <v>967</v>
      </c>
      <c r="N54" s="857"/>
      <c r="O54" s="858"/>
    </row>
    <row r="55" spans="1:15" s="1" customFormat="1" ht="16.5" customHeight="1" x14ac:dyDescent="0.3">
      <c r="A55" s="884"/>
      <c r="B55" s="885"/>
      <c r="C55" s="849"/>
      <c r="D55" s="903"/>
      <c r="E55" s="494"/>
      <c r="F55" s="409" t="s">
        <v>94</v>
      </c>
      <c r="G55" s="292">
        <v>50</v>
      </c>
      <c r="H55" s="338"/>
      <c r="I55" s="466"/>
      <c r="J55" s="1003"/>
      <c r="K55" s="171"/>
      <c r="L55" s="92"/>
      <c r="M55" s="515"/>
      <c r="N55" s="540"/>
      <c r="O55" s="541"/>
    </row>
    <row r="56" spans="1:15" s="1" customFormat="1" ht="25.5" customHeight="1" x14ac:dyDescent="0.25">
      <c r="A56" s="884"/>
      <c r="B56" s="885"/>
      <c r="C56" s="849"/>
      <c r="D56" s="903"/>
      <c r="E56" s="403"/>
      <c r="F56" s="30" t="s">
        <v>151</v>
      </c>
      <c r="G56" s="311">
        <v>69.5</v>
      </c>
      <c r="H56" s="176">
        <v>69.5</v>
      </c>
      <c r="I56" s="169">
        <v>69.5</v>
      </c>
      <c r="J56" s="1003"/>
      <c r="K56" s="482"/>
      <c r="L56" s="485"/>
      <c r="M56" s="487"/>
      <c r="N56" s="1043"/>
      <c r="O56" s="1044"/>
    </row>
    <row r="57" spans="1:15" s="2" customFormat="1" ht="14.25" customHeight="1" thickBot="1" x14ac:dyDescent="0.35">
      <c r="A57" s="975"/>
      <c r="B57" s="977"/>
      <c r="C57" s="850"/>
      <c r="D57" s="904"/>
      <c r="E57" s="404"/>
      <c r="F57" s="32" t="s">
        <v>17</v>
      </c>
      <c r="G57" s="320">
        <f>SUM(G54:G56)</f>
        <v>1674.9</v>
      </c>
      <c r="H57" s="117">
        <f>SUM(H54:H56)</f>
        <v>1574.9</v>
      </c>
      <c r="I57" s="321">
        <f>SUM(I54:I56)</f>
        <v>1574.9</v>
      </c>
      <c r="J57" s="1037"/>
      <c r="K57" s="569"/>
      <c r="L57" s="287"/>
      <c r="M57" s="288"/>
    </row>
    <row r="58" spans="1:15" s="1" customFormat="1" ht="38.25" customHeight="1" x14ac:dyDescent="0.3">
      <c r="A58" s="974" t="s">
        <v>10</v>
      </c>
      <c r="B58" s="976" t="s">
        <v>10</v>
      </c>
      <c r="C58" s="848" t="s">
        <v>29</v>
      </c>
      <c r="D58" s="981" t="s">
        <v>111</v>
      </c>
      <c r="E58" s="510" t="s">
        <v>184</v>
      </c>
      <c r="F58" s="51" t="s">
        <v>13</v>
      </c>
      <c r="G58" s="472">
        <v>437.3</v>
      </c>
      <c r="H58" s="175">
        <v>437.3</v>
      </c>
      <c r="I58" s="174">
        <v>437.3</v>
      </c>
      <c r="J58" s="131" t="s">
        <v>110</v>
      </c>
      <c r="K58" s="322">
        <v>40</v>
      </c>
      <c r="L58" s="90">
        <v>100</v>
      </c>
      <c r="M58" s="155">
        <v>100</v>
      </c>
    </row>
    <row r="59" spans="1:15" s="1" customFormat="1" ht="40.5" customHeight="1" x14ac:dyDescent="0.3">
      <c r="A59" s="884"/>
      <c r="B59" s="885"/>
      <c r="C59" s="849"/>
      <c r="D59" s="865"/>
      <c r="E59" s="403"/>
      <c r="F59" s="52"/>
      <c r="G59" s="295"/>
      <c r="H59" s="179"/>
      <c r="I59" s="178"/>
      <c r="J59" s="435" t="s">
        <v>154</v>
      </c>
      <c r="K59" s="342"/>
      <c r="L59" s="91">
        <v>50</v>
      </c>
      <c r="M59" s="158">
        <v>50</v>
      </c>
    </row>
    <row r="60" spans="1:15" s="1" customFormat="1" ht="34.5" customHeight="1" x14ac:dyDescent="0.3">
      <c r="A60" s="884"/>
      <c r="B60" s="885"/>
      <c r="C60" s="849"/>
      <c r="D60" s="865"/>
      <c r="E60" s="403"/>
      <c r="F60" s="52"/>
      <c r="G60" s="261"/>
      <c r="H60" s="743"/>
      <c r="I60" s="744"/>
      <c r="J60" s="1038" t="s">
        <v>284</v>
      </c>
      <c r="K60" s="171">
        <v>210</v>
      </c>
      <c r="L60" s="92"/>
      <c r="M60" s="515"/>
    </row>
    <row r="61" spans="1:15" s="2" customFormat="1" ht="13.5" customHeight="1" thickBot="1" x14ac:dyDescent="0.35">
      <c r="A61" s="975"/>
      <c r="B61" s="977"/>
      <c r="C61" s="850"/>
      <c r="D61" s="982"/>
      <c r="E61" s="404"/>
      <c r="F61" s="32" t="s">
        <v>17</v>
      </c>
      <c r="G61" s="8">
        <f t="shared" ref="G61:I61" si="2">+G58+G59</f>
        <v>437.3</v>
      </c>
      <c r="H61" s="326">
        <f t="shared" si="2"/>
        <v>437.3</v>
      </c>
      <c r="I61" s="321">
        <f t="shared" si="2"/>
        <v>437.3</v>
      </c>
      <c r="J61" s="1039"/>
      <c r="K61" s="323"/>
      <c r="L61" s="485"/>
      <c r="M61" s="159"/>
    </row>
    <row r="62" spans="1:15" s="1" customFormat="1" ht="31.5" customHeight="1" x14ac:dyDescent="0.3">
      <c r="A62" s="974" t="s">
        <v>10</v>
      </c>
      <c r="B62" s="976" t="s">
        <v>10</v>
      </c>
      <c r="C62" s="978" t="s">
        <v>39</v>
      </c>
      <c r="D62" s="981" t="s">
        <v>152</v>
      </c>
      <c r="E62" s="854" t="s">
        <v>184</v>
      </c>
      <c r="F62" s="259" t="s">
        <v>13</v>
      </c>
      <c r="G62" s="294">
        <f>57.9+41.8</f>
        <v>99.699999999999989</v>
      </c>
      <c r="H62" s="177">
        <v>57.9</v>
      </c>
      <c r="I62" s="664">
        <v>57.9</v>
      </c>
      <c r="J62" s="983" t="s">
        <v>153</v>
      </c>
      <c r="K62" s="482">
        <v>5</v>
      </c>
      <c r="L62" s="90">
        <v>4</v>
      </c>
      <c r="M62" s="487">
        <v>4</v>
      </c>
    </row>
    <row r="63" spans="1:15" s="1" customFormat="1" ht="13.8" thickBot="1" x14ac:dyDescent="0.35">
      <c r="A63" s="975"/>
      <c r="B63" s="977"/>
      <c r="C63" s="980"/>
      <c r="D63" s="982"/>
      <c r="E63" s="856"/>
      <c r="F63" s="665" t="s">
        <v>17</v>
      </c>
      <c r="G63" s="324">
        <f t="shared" ref="G63:I63" si="3">G62</f>
        <v>99.699999999999989</v>
      </c>
      <c r="H63" s="80">
        <f t="shared" si="3"/>
        <v>57.9</v>
      </c>
      <c r="I63" s="325">
        <f t="shared" si="3"/>
        <v>57.9</v>
      </c>
      <c r="J63" s="984"/>
      <c r="K63" s="569"/>
      <c r="L63" s="287"/>
      <c r="M63" s="159"/>
    </row>
    <row r="64" spans="1:15" s="1" customFormat="1" ht="17.25" customHeight="1" x14ac:dyDescent="0.3">
      <c r="A64" s="974" t="s">
        <v>10</v>
      </c>
      <c r="B64" s="976" t="s">
        <v>10</v>
      </c>
      <c r="C64" s="978" t="s">
        <v>40</v>
      </c>
      <c r="D64" s="981" t="s">
        <v>182</v>
      </c>
      <c r="E64" s="508" t="s">
        <v>184</v>
      </c>
      <c r="F64" s="467" t="s">
        <v>25</v>
      </c>
      <c r="G64" s="468"/>
      <c r="H64" s="119">
        <v>196.6</v>
      </c>
      <c r="I64" s="745">
        <v>196.6</v>
      </c>
      <c r="J64" s="983" t="s">
        <v>183</v>
      </c>
      <c r="K64" s="570">
        <v>38</v>
      </c>
      <c r="L64" s="511">
        <v>30</v>
      </c>
      <c r="M64" s="513">
        <v>30</v>
      </c>
    </row>
    <row r="65" spans="1:13" s="1" customFormat="1" ht="17.25" customHeight="1" x14ac:dyDescent="0.3">
      <c r="A65" s="884"/>
      <c r="B65" s="885"/>
      <c r="C65" s="979"/>
      <c r="D65" s="865"/>
      <c r="E65" s="717"/>
      <c r="F65" s="409" t="s">
        <v>13</v>
      </c>
      <c r="G65" s="262">
        <f>300.8+95.9</f>
        <v>396.70000000000005</v>
      </c>
      <c r="H65" s="81"/>
      <c r="I65" s="183"/>
      <c r="J65" s="921"/>
      <c r="K65" s="571"/>
      <c r="L65" s="736"/>
      <c r="M65" s="315"/>
    </row>
    <row r="66" spans="1:13" s="2" customFormat="1" ht="16.5" customHeight="1" thickBot="1" x14ac:dyDescent="0.35">
      <c r="A66" s="975"/>
      <c r="B66" s="977"/>
      <c r="C66" s="980"/>
      <c r="D66" s="982"/>
      <c r="E66" s="509" t="s">
        <v>185</v>
      </c>
      <c r="F66" s="32" t="s">
        <v>17</v>
      </c>
      <c r="G66" s="8">
        <f>SUM(G64:G65)</f>
        <v>396.70000000000005</v>
      </c>
      <c r="H66" s="75">
        <f>H64</f>
        <v>196.6</v>
      </c>
      <c r="I66" s="117">
        <f>I64</f>
        <v>196.6</v>
      </c>
      <c r="J66" s="984"/>
      <c r="K66" s="380"/>
      <c r="L66" s="512"/>
      <c r="M66" s="381"/>
    </row>
    <row r="67" spans="1:13" s="2" customFormat="1" ht="16.5" customHeight="1" x14ac:dyDescent="0.3">
      <c r="A67" s="974" t="s">
        <v>10</v>
      </c>
      <c r="B67" s="976" t="s">
        <v>10</v>
      </c>
      <c r="C67" s="978" t="s">
        <v>69</v>
      </c>
      <c r="D67" s="985" t="s">
        <v>224</v>
      </c>
      <c r="E67" s="854" t="s">
        <v>192</v>
      </c>
      <c r="F67" s="268" t="s">
        <v>15</v>
      </c>
      <c r="G67" s="329">
        <v>54</v>
      </c>
      <c r="H67" s="115"/>
      <c r="I67" s="116"/>
      <c r="J67" s="983" t="s">
        <v>230</v>
      </c>
      <c r="K67" s="571">
        <v>100</v>
      </c>
      <c r="L67" s="314"/>
      <c r="M67" s="538"/>
    </row>
    <row r="68" spans="1:13" s="2" customFormat="1" ht="15" customHeight="1" x14ac:dyDescent="0.3">
      <c r="A68" s="884"/>
      <c r="B68" s="885"/>
      <c r="C68" s="979"/>
      <c r="D68" s="903"/>
      <c r="E68" s="855"/>
      <c r="F68" s="166" t="s">
        <v>13</v>
      </c>
      <c r="G68" s="425">
        <f>149.4-38.5</f>
        <v>110.9</v>
      </c>
      <c r="H68" s="173"/>
      <c r="I68" s="150"/>
      <c r="J68" s="921"/>
      <c r="K68" s="571"/>
      <c r="L68" s="314"/>
      <c r="M68" s="538"/>
    </row>
    <row r="69" spans="1:13" s="2" customFormat="1" ht="15.75" customHeight="1" thickBot="1" x14ac:dyDescent="0.35">
      <c r="A69" s="975"/>
      <c r="B69" s="977"/>
      <c r="C69" s="980"/>
      <c r="D69" s="904"/>
      <c r="E69" s="856"/>
      <c r="F69" s="194" t="s">
        <v>17</v>
      </c>
      <c r="G69" s="8">
        <f>G67+G68</f>
        <v>164.9</v>
      </c>
      <c r="H69" s="75">
        <f>H67+H68</f>
        <v>0</v>
      </c>
      <c r="I69" s="360">
        <f>I67+I68</f>
        <v>0</v>
      </c>
      <c r="J69" s="984"/>
      <c r="K69" s="572"/>
      <c r="L69" s="512"/>
      <c r="M69" s="160"/>
    </row>
    <row r="70" spans="1:13" s="2" customFormat="1" ht="27.75" customHeight="1" x14ac:dyDescent="0.3">
      <c r="A70" s="974" t="s">
        <v>10</v>
      </c>
      <c r="B70" s="976" t="s">
        <v>10</v>
      </c>
      <c r="C70" s="978" t="s">
        <v>211</v>
      </c>
      <c r="D70" s="426" t="s">
        <v>240</v>
      </c>
      <c r="E70" s="508" t="s">
        <v>192</v>
      </c>
      <c r="F70" s="268"/>
      <c r="G70" s="329"/>
      <c r="H70" s="115"/>
      <c r="I70" s="116"/>
      <c r="J70" s="568"/>
      <c r="K70" s="573"/>
      <c r="L70" s="348"/>
      <c r="M70" s="434"/>
    </row>
    <row r="71" spans="1:13" s="2" customFormat="1" ht="27" customHeight="1" x14ac:dyDescent="0.3">
      <c r="A71" s="884"/>
      <c r="B71" s="885"/>
      <c r="C71" s="979"/>
      <c r="D71" s="432" t="s">
        <v>225</v>
      </c>
      <c r="E71" s="440"/>
      <c r="F71" s="48" t="s">
        <v>15</v>
      </c>
      <c r="G71" s="319">
        <f>17.1-13.3</f>
        <v>3.8000000000000007</v>
      </c>
      <c r="H71" s="74">
        <v>17.100000000000001</v>
      </c>
      <c r="I71" s="391">
        <v>17.100000000000001</v>
      </c>
      <c r="J71" s="435" t="s">
        <v>226</v>
      </c>
      <c r="K71" s="459">
        <v>70</v>
      </c>
      <c r="L71" s="89">
        <v>70</v>
      </c>
      <c r="M71" s="436">
        <v>70</v>
      </c>
    </row>
    <row r="72" spans="1:13" s="2" customFormat="1" ht="21.75" customHeight="1" x14ac:dyDescent="0.3">
      <c r="A72" s="884"/>
      <c r="B72" s="885"/>
      <c r="C72" s="979"/>
      <c r="D72" s="1047" t="s">
        <v>239</v>
      </c>
      <c r="E72" s="440"/>
      <c r="F72" s="48" t="s">
        <v>13</v>
      </c>
      <c r="G72" s="291">
        <v>61.7</v>
      </c>
      <c r="H72" s="301">
        <v>61.7</v>
      </c>
      <c r="I72" s="29">
        <v>61.7</v>
      </c>
      <c r="J72" s="1033" t="s">
        <v>264</v>
      </c>
      <c r="K72" s="571">
        <v>2.5</v>
      </c>
      <c r="L72" s="314">
        <v>2.5</v>
      </c>
      <c r="M72" s="538">
        <v>2.5</v>
      </c>
    </row>
    <row r="73" spans="1:13" s="2" customFormat="1" ht="15.75" customHeight="1" thickBot="1" x14ac:dyDescent="0.35">
      <c r="A73" s="975"/>
      <c r="B73" s="977"/>
      <c r="C73" s="980"/>
      <c r="D73" s="1053"/>
      <c r="E73" s="441"/>
      <c r="F73" s="194" t="s">
        <v>17</v>
      </c>
      <c r="G73" s="320">
        <f>G71+G72</f>
        <v>65.5</v>
      </c>
      <c r="H73" s="75">
        <f t="shared" ref="H73:I73" si="4">H71+H72</f>
        <v>78.800000000000011</v>
      </c>
      <c r="I73" s="360">
        <f t="shared" si="4"/>
        <v>78.800000000000011</v>
      </c>
      <c r="J73" s="984"/>
      <c r="K73" s="572"/>
      <c r="L73" s="512"/>
      <c r="M73" s="160"/>
    </row>
    <row r="74" spans="1:13" s="2" customFormat="1" ht="16.5" customHeight="1" x14ac:dyDescent="0.3">
      <c r="A74" s="974" t="s">
        <v>10</v>
      </c>
      <c r="B74" s="976" t="s">
        <v>10</v>
      </c>
      <c r="C74" s="978" t="s">
        <v>227</v>
      </c>
      <c r="D74" s="981" t="s">
        <v>209</v>
      </c>
      <c r="E74" s="854" t="s">
        <v>184</v>
      </c>
      <c r="F74" s="48" t="s">
        <v>25</v>
      </c>
      <c r="G74" s="329"/>
      <c r="H74" s="115">
        <v>0.3</v>
      </c>
      <c r="I74" s="116">
        <v>0.3</v>
      </c>
      <c r="J74" s="983" t="s">
        <v>125</v>
      </c>
      <c r="K74" s="571">
        <v>1</v>
      </c>
      <c r="L74" s="314">
        <v>1</v>
      </c>
      <c r="M74" s="315">
        <v>1</v>
      </c>
    </row>
    <row r="75" spans="1:13" s="2" customFormat="1" ht="16.5" customHeight="1" x14ac:dyDescent="0.3">
      <c r="A75" s="884"/>
      <c r="B75" s="885"/>
      <c r="C75" s="979"/>
      <c r="D75" s="865"/>
      <c r="E75" s="855"/>
      <c r="F75" s="120" t="s">
        <v>13</v>
      </c>
      <c r="G75" s="291">
        <v>0.2</v>
      </c>
      <c r="H75" s="301"/>
      <c r="I75" s="29"/>
      <c r="J75" s="921"/>
      <c r="K75" s="571"/>
      <c r="L75" s="736"/>
      <c r="M75" s="315"/>
    </row>
    <row r="76" spans="1:13" s="2" customFormat="1" ht="16.5" customHeight="1" thickBot="1" x14ac:dyDescent="0.35">
      <c r="A76" s="975"/>
      <c r="B76" s="977"/>
      <c r="C76" s="980"/>
      <c r="D76" s="982"/>
      <c r="E76" s="856"/>
      <c r="F76" s="194" t="s">
        <v>17</v>
      </c>
      <c r="G76" s="320">
        <f>SUM(G74:G75)</f>
        <v>0.2</v>
      </c>
      <c r="H76" s="75">
        <f>H74</f>
        <v>0.3</v>
      </c>
      <c r="I76" s="321">
        <f>I74</f>
        <v>0.3</v>
      </c>
      <c r="J76" s="984"/>
      <c r="K76" s="572"/>
      <c r="L76" s="512"/>
      <c r="M76" s="160"/>
    </row>
    <row r="77" spans="1:13" s="2" customFormat="1" ht="53.25" customHeight="1" x14ac:dyDescent="0.3">
      <c r="A77" s="723" t="s">
        <v>10</v>
      </c>
      <c r="B77" s="725" t="s">
        <v>10</v>
      </c>
      <c r="C77" s="727" t="s">
        <v>285</v>
      </c>
      <c r="D77" s="1052" t="s">
        <v>210</v>
      </c>
      <c r="E77" s="854" t="s">
        <v>184</v>
      </c>
      <c r="F77" s="754" t="s">
        <v>13</v>
      </c>
      <c r="G77" s="329">
        <f>275.5+79.4+71.5+96.6+249.6</f>
        <v>772.6</v>
      </c>
      <c r="H77" s="115"/>
      <c r="I77" s="239"/>
      <c r="J77" s="755" t="s">
        <v>212</v>
      </c>
      <c r="K77" s="346">
        <v>377</v>
      </c>
      <c r="L77" s="511"/>
      <c r="M77" s="756"/>
    </row>
    <row r="78" spans="1:13" s="2" customFormat="1" ht="16.5" customHeight="1" thickBot="1" x14ac:dyDescent="0.35">
      <c r="A78" s="217"/>
      <c r="B78" s="749"/>
      <c r="C78" s="750"/>
      <c r="D78" s="1053"/>
      <c r="E78" s="856"/>
      <c r="F78" s="746" t="s">
        <v>17</v>
      </c>
      <c r="G78" s="293">
        <f>G77</f>
        <v>772.6</v>
      </c>
      <c r="H78" s="439">
        <f>H77</f>
        <v>0</v>
      </c>
      <c r="I78" s="747">
        <f>I77</f>
        <v>0</v>
      </c>
      <c r="J78" s="729"/>
      <c r="K78" s="572"/>
      <c r="L78" s="512"/>
      <c r="M78" s="748"/>
    </row>
    <row r="79" spans="1:13" s="2" customFormat="1" ht="54.6" customHeight="1" x14ac:dyDescent="0.3">
      <c r="A79" s="719" t="s">
        <v>10</v>
      </c>
      <c r="B79" s="720" t="s">
        <v>10</v>
      </c>
      <c r="C79" s="728" t="s">
        <v>57</v>
      </c>
      <c r="D79" s="952" t="s">
        <v>233</v>
      </c>
      <c r="E79" s="854" t="s">
        <v>184</v>
      </c>
      <c r="F79" s="1080" t="s">
        <v>13</v>
      </c>
      <c r="G79" s="1082">
        <f>36.6+34.1+35.9+73.1+102.4</f>
        <v>282.10000000000002</v>
      </c>
      <c r="H79" s="1084"/>
      <c r="I79" s="1086"/>
      <c r="J79" s="757" t="s">
        <v>234</v>
      </c>
      <c r="K79" s="573">
        <v>844</v>
      </c>
      <c r="L79" s="348"/>
      <c r="M79" s="758"/>
    </row>
    <row r="80" spans="1:13" s="2" customFormat="1" ht="54.75" customHeight="1" x14ac:dyDescent="0.3">
      <c r="A80" s="56"/>
      <c r="B80" s="751"/>
      <c r="C80" s="752"/>
      <c r="D80" s="952"/>
      <c r="E80" s="855"/>
      <c r="F80" s="1081"/>
      <c r="G80" s="1083"/>
      <c r="H80" s="1085"/>
      <c r="I80" s="1087"/>
      <c r="J80" s="1038" t="s">
        <v>235</v>
      </c>
      <c r="K80" s="571">
        <v>88</v>
      </c>
      <c r="L80" s="735"/>
      <c r="M80" s="759"/>
    </row>
    <row r="81" spans="1:15" s="2" customFormat="1" ht="16.5" customHeight="1" thickBot="1" x14ac:dyDescent="0.35">
      <c r="A81" s="56"/>
      <c r="B81" s="751"/>
      <c r="C81" s="752"/>
      <c r="D81" s="1053"/>
      <c r="E81" s="856"/>
      <c r="F81" s="746" t="s">
        <v>17</v>
      </c>
      <c r="G81" s="293">
        <f>G79</f>
        <v>282.10000000000002</v>
      </c>
      <c r="H81" s="439">
        <f>H79</f>
        <v>0</v>
      </c>
      <c r="I81" s="747">
        <f>I79</f>
        <v>0</v>
      </c>
      <c r="J81" s="1039"/>
      <c r="K81" s="380"/>
      <c r="L81" s="512"/>
      <c r="M81" s="160"/>
    </row>
    <row r="82" spans="1:15" s="1" customFormat="1" ht="16.5" customHeight="1" thickBot="1" x14ac:dyDescent="0.35">
      <c r="A82" s="36" t="s">
        <v>10</v>
      </c>
      <c r="B82" s="3" t="s">
        <v>10</v>
      </c>
      <c r="C82" s="964" t="s">
        <v>30</v>
      </c>
      <c r="D82" s="965"/>
      <c r="E82" s="965"/>
      <c r="F82" s="966"/>
      <c r="G82" s="296">
        <f>G57+G53+G51+G49+G61+G66+G63+G76+G73+G69+G78+G81</f>
        <v>73474.400000000009</v>
      </c>
      <c r="H82" s="86">
        <f>H57+H53+H51+H49+H61+H66+H63+H76+H73+H69+H78+H81</f>
        <v>65847.200000000012</v>
      </c>
      <c r="I82" s="328">
        <f>I57+I53+I51+I49+I61+I66+I63+I76+I73+I69+I78+I81</f>
        <v>65847.200000000012</v>
      </c>
      <c r="J82" s="519"/>
      <c r="K82" s="331"/>
      <c r="L82" s="331"/>
      <c r="M82" s="332"/>
    </row>
    <row r="83" spans="1:15" s="1" customFormat="1" ht="16.5" customHeight="1" thickBot="1" x14ac:dyDescent="0.35">
      <c r="A83" s="37" t="s">
        <v>10</v>
      </c>
      <c r="B83" s="3" t="s">
        <v>24</v>
      </c>
      <c r="C83" s="255" t="s">
        <v>31</v>
      </c>
      <c r="D83" s="254"/>
      <c r="E83" s="330"/>
      <c r="F83" s="254"/>
      <c r="G83" s="669"/>
      <c r="H83" s="670"/>
      <c r="I83" s="670"/>
      <c r="J83" s="254"/>
      <c r="K83" s="333"/>
      <c r="L83" s="333"/>
      <c r="M83" s="334"/>
    </row>
    <row r="84" spans="1:15" s="2" customFormat="1" ht="15" customHeight="1" x14ac:dyDescent="0.3">
      <c r="A84" s="490" t="s">
        <v>10</v>
      </c>
      <c r="B84" s="491" t="s">
        <v>24</v>
      </c>
      <c r="C84" s="203" t="s">
        <v>10</v>
      </c>
      <c r="D84" s="1089" t="s">
        <v>242</v>
      </c>
      <c r="E84" s="605"/>
      <c r="F84" s="218" t="s">
        <v>15</v>
      </c>
      <c r="G84" s="671">
        <f>8294.6-67.3-40-109</f>
        <v>8078.3000000000011</v>
      </c>
      <c r="H84" s="672">
        <v>8470.7000000000007</v>
      </c>
      <c r="I84" s="673">
        <v>8348.7000000000007</v>
      </c>
      <c r="J84" s="405"/>
      <c r="K84" s="310"/>
      <c r="L84" s="167"/>
      <c r="M84" s="393"/>
    </row>
    <row r="85" spans="1:15" s="2" customFormat="1" ht="16.5" customHeight="1" x14ac:dyDescent="0.3">
      <c r="A85" s="490"/>
      <c r="B85" s="491"/>
      <c r="C85" s="203"/>
      <c r="D85" s="1090"/>
      <c r="E85" s="606"/>
      <c r="F85" s="120" t="s">
        <v>151</v>
      </c>
      <c r="G85" s="674">
        <f>1582.2-413.5-1.2</f>
        <v>1167.5</v>
      </c>
      <c r="H85" s="74">
        <v>1582.2</v>
      </c>
      <c r="I85" s="149">
        <v>1582.2</v>
      </c>
      <c r="J85" s="122"/>
      <c r="K85" s="171"/>
      <c r="L85" s="92"/>
      <c r="M85" s="191"/>
      <c r="O85" s="192"/>
    </row>
    <row r="86" spans="1:15" s="2" customFormat="1" ht="13.5" customHeight="1" x14ac:dyDescent="0.3">
      <c r="A86" s="490"/>
      <c r="B86" s="491"/>
      <c r="C86" s="203"/>
      <c r="D86" s="1090"/>
      <c r="E86" s="567"/>
      <c r="F86" s="120" t="s">
        <v>94</v>
      </c>
      <c r="G86" s="674">
        <v>71.7</v>
      </c>
      <c r="H86" s="74"/>
      <c r="I86" s="149"/>
      <c r="J86" s="122"/>
      <c r="K86" s="171"/>
      <c r="L86" s="92"/>
      <c r="M86" s="191"/>
      <c r="O86" s="192"/>
    </row>
    <row r="87" spans="1:15" s="2" customFormat="1" ht="14.25" customHeight="1" x14ac:dyDescent="0.3">
      <c r="A87" s="490"/>
      <c r="B87" s="491"/>
      <c r="C87" s="203"/>
      <c r="D87" s="1090"/>
      <c r="E87" s="567"/>
      <c r="F87" s="120" t="s">
        <v>32</v>
      </c>
      <c r="G87" s="674">
        <f>774.2+186.1</f>
        <v>960.30000000000007</v>
      </c>
      <c r="H87" s="74">
        <v>780.2</v>
      </c>
      <c r="I87" s="149">
        <v>786.2</v>
      </c>
      <c r="J87" s="122"/>
      <c r="K87" s="171"/>
      <c r="L87" s="92"/>
      <c r="M87" s="191"/>
    </row>
    <row r="88" spans="1:15" s="2" customFormat="1" ht="13.5" customHeight="1" x14ac:dyDescent="0.3">
      <c r="A88" s="490"/>
      <c r="B88" s="491"/>
      <c r="C88" s="203"/>
      <c r="D88" s="553"/>
      <c r="E88" s="567"/>
      <c r="F88" s="120" t="s">
        <v>96</v>
      </c>
      <c r="G88" s="674">
        <f>41.9+59.6</f>
        <v>101.5</v>
      </c>
      <c r="H88" s="74">
        <v>113</v>
      </c>
      <c r="I88" s="149">
        <v>113</v>
      </c>
      <c r="J88" s="122"/>
      <c r="K88" s="171"/>
      <c r="L88" s="92"/>
      <c r="M88" s="191"/>
    </row>
    <row r="89" spans="1:15" s="2" customFormat="1" ht="15" customHeight="1" x14ac:dyDescent="0.3">
      <c r="A89" s="490"/>
      <c r="B89" s="491"/>
      <c r="C89" s="203"/>
      <c r="D89" s="553"/>
      <c r="E89" s="567"/>
      <c r="F89" s="120" t="s">
        <v>13</v>
      </c>
      <c r="G89" s="674">
        <f>20.2+431.8+1.3</f>
        <v>453.3</v>
      </c>
      <c r="H89" s="74">
        <v>20.2</v>
      </c>
      <c r="I89" s="149">
        <v>20.2</v>
      </c>
      <c r="J89" s="122"/>
      <c r="K89" s="171"/>
      <c r="L89" s="92"/>
      <c r="M89" s="191"/>
    </row>
    <row r="90" spans="1:15" s="2" customFormat="1" ht="15.75" customHeight="1" x14ac:dyDescent="0.3">
      <c r="A90" s="719"/>
      <c r="B90" s="720"/>
      <c r="C90" s="203"/>
      <c r="D90" s="722"/>
      <c r="E90" s="567"/>
      <c r="F90" s="120" t="s">
        <v>68</v>
      </c>
      <c r="G90" s="674">
        <v>125.1</v>
      </c>
      <c r="H90" s="74"/>
      <c r="I90" s="149"/>
      <c r="J90" s="122"/>
      <c r="K90" s="171"/>
      <c r="L90" s="92"/>
      <c r="M90" s="191"/>
    </row>
    <row r="91" spans="1:15" s="2" customFormat="1" ht="15" customHeight="1" x14ac:dyDescent="0.3">
      <c r="A91" s="785"/>
      <c r="B91" s="786"/>
      <c r="C91" s="203"/>
      <c r="D91" s="787"/>
      <c r="E91" s="567"/>
      <c r="F91" s="120" t="s">
        <v>41</v>
      </c>
      <c r="G91" s="674">
        <v>167.1</v>
      </c>
      <c r="H91" s="74">
        <v>223.6</v>
      </c>
      <c r="I91" s="149">
        <v>225.9</v>
      </c>
      <c r="J91" s="122"/>
      <c r="K91" s="791"/>
      <c r="L91" s="92"/>
      <c r="M91" s="191"/>
    </row>
    <row r="92" spans="1:15" s="2" customFormat="1" ht="10.5" customHeight="1" x14ac:dyDescent="0.3">
      <c r="A92" s="490"/>
      <c r="B92" s="491"/>
      <c r="C92" s="498"/>
      <c r="D92" s="907" t="s">
        <v>162</v>
      </c>
      <c r="E92" s="206" t="s">
        <v>184</v>
      </c>
      <c r="F92" s="220" t="s">
        <v>115</v>
      </c>
      <c r="G92" s="241">
        <f>789.7-22.7</f>
        <v>767</v>
      </c>
      <c r="H92" s="240">
        <v>789.7</v>
      </c>
      <c r="I92" s="225">
        <v>789.7</v>
      </c>
      <c r="J92" s="867" t="s">
        <v>67</v>
      </c>
      <c r="K92" s="655">
        <v>82</v>
      </c>
      <c r="L92" s="656">
        <v>82</v>
      </c>
      <c r="M92" s="335">
        <v>82</v>
      </c>
    </row>
    <row r="93" spans="1:15" s="2" customFormat="1" ht="15.75" customHeight="1" x14ac:dyDescent="0.3">
      <c r="A93" s="490"/>
      <c r="B93" s="491"/>
      <c r="C93" s="498"/>
      <c r="D93" s="852"/>
      <c r="E93" s="1103" t="s">
        <v>185</v>
      </c>
      <c r="F93" s="220" t="s">
        <v>156</v>
      </c>
      <c r="G93" s="241">
        <v>36.1</v>
      </c>
      <c r="H93" s="240">
        <v>36.1</v>
      </c>
      <c r="I93" s="225">
        <v>36.1</v>
      </c>
      <c r="J93" s="868"/>
      <c r="K93" s="482"/>
      <c r="L93" s="485"/>
      <c r="M93" s="487"/>
    </row>
    <row r="94" spans="1:15" s="2" customFormat="1" ht="15" customHeight="1" x14ac:dyDescent="0.3">
      <c r="A94" s="490"/>
      <c r="B94" s="491"/>
      <c r="C94" s="498"/>
      <c r="D94" s="852"/>
      <c r="E94" s="1103"/>
      <c r="F94" s="220" t="s">
        <v>157</v>
      </c>
      <c r="G94" s="241">
        <v>460</v>
      </c>
      <c r="H94" s="240">
        <v>465</v>
      </c>
      <c r="I94" s="225">
        <v>470</v>
      </c>
      <c r="J94" s="127"/>
      <c r="K94" s="482"/>
      <c r="L94" s="485"/>
      <c r="M94" s="487"/>
    </row>
    <row r="95" spans="1:15" s="2" customFormat="1" ht="15" customHeight="1" x14ac:dyDescent="0.3">
      <c r="A95" s="719"/>
      <c r="B95" s="720"/>
      <c r="C95" s="714"/>
      <c r="D95" s="852"/>
      <c r="E95" s="186"/>
      <c r="F95" s="220" t="s">
        <v>286</v>
      </c>
      <c r="G95" s="241">
        <v>31.5</v>
      </c>
      <c r="H95" s="240"/>
      <c r="I95" s="225"/>
      <c r="J95" s="127"/>
      <c r="K95" s="18"/>
      <c r="L95" s="485"/>
      <c r="M95" s="487"/>
    </row>
    <row r="96" spans="1:15" s="2" customFormat="1" ht="12" customHeight="1" x14ac:dyDescent="0.3">
      <c r="A96" s="490"/>
      <c r="B96" s="491"/>
      <c r="C96" s="498"/>
      <c r="D96" s="852"/>
      <c r="E96" s="567"/>
      <c r="F96" s="220" t="s">
        <v>155</v>
      </c>
      <c r="G96" s="241">
        <v>22.7</v>
      </c>
      <c r="H96" s="240"/>
      <c r="I96" s="225"/>
      <c r="J96" s="133"/>
      <c r="K96" s="18"/>
      <c r="L96" s="485"/>
      <c r="M96" s="487"/>
    </row>
    <row r="97" spans="1:15" s="2" customFormat="1" ht="27.75" customHeight="1" x14ac:dyDescent="0.3">
      <c r="A97" s="490"/>
      <c r="B97" s="491"/>
      <c r="C97" s="498"/>
      <c r="D97" s="859" t="s">
        <v>207</v>
      </c>
      <c r="E97" s="186" t="s">
        <v>136</v>
      </c>
      <c r="F97" s="220" t="s">
        <v>115</v>
      </c>
      <c r="G97" s="819">
        <f>1706-97.4</f>
        <v>1608.6</v>
      </c>
      <c r="H97" s="240">
        <v>1706</v>
      </c>
      <c r="I97" s="225">
        <v>1706</v>
      </c>
      <c r="J97" s="428" t="s">
        <v>126</v>
      </c>
      <c r="K97" s="481">
        <v>160</v>
      </c>
      <c r="L97" s="88">
        <v>160</v>
      </c>
      <c r="M97" s="156">
        <v>160</v>
      </c>
    </row>
    <row r="98" spans="1:15" s="2" customFormat="1" ht="15.6" customHeight="1" x14ac:dyDescent="0.3">
      <c r="A98" s="490"/>
      <c r="B98" s="491"/>
      <c r="C98" s="498"/>
      <c r="D98" s="860"/>
      <c r="E98" s="186"/>
      <c r="F98" s="220" t="s">
        <v>115</v>
      </c>
      <c r="G98" s="241">
        <v>3.4</v>
      </c>
      <c r="H98" s="240"/>
      <c r="I98" s="225"/>
      <c r="J98" s="429" t="s">
        <v>222</v>
      </c>
      <c r="K98" s="430">
        <v>1</v>
      </c>
      <c r="L98" s="431"/>
      <c r="M98" s="276"/>
      <c r="N98" s="861"/>
      <c r="O98" s="861"/>
    </row>
    <row r="99" spans="1:15" s="2" customFormat="1" ht="17.25" customHeight="1" x14ac:dyDescent="0.3">
      <c r="A99" s="490"/>
      <c r="B99" s="491"/>
      <c r="C99" s="498"/>
      <c r="D99" s="539"/>
      <c r="E99" s="186"/>
      <c r="F99" s="220" t="s">
        <v>115</v>
      </c>
      <c r="G99" s="241">
        <v>2.2000000000000002</v>
      </c>
      <c r="H99" s="240"/>
      <c r="I99" s="225"/>
      <c r="J99" s="429" t="s">
        <v>236</v>
      </c>
      <c r="K99" s="430">
        <v>2</v>
      </c>
      <c r="L99" s="431"/>
      <c r="M99" s="276"/>
      <c r="N99" s="861"/>
      <c r="O99" s="861"/>
    </row>
    <row r="100" spans="1:15" s="2" customFormat="1" ht="15.6" customHeight="1" x14ac:dyDescent="0.3">
      <c r="A100" s="490"/>
      <c r="B100" s="491"/>
      <c r="C100" s="498"/>
      <c r="D100" s="539"/>
      <c r="E100" s="186"/>
      <c r="F100" s="220" t="s">
        <v>156</v>
      </c>
      <c r="G100" s="241">
        <v>134.9</v>
      </c>
      <c r="H100" s="240">
        <v>134.9</v>
      </c>
      <c r="I100" s="225">
        <v>134.9</v>
      </c>
      <c r="J100" s="1109" t="s">
        <v>128</v>
      </c>
      <c r="K100" s="967" t="s">
        <v>187</v>
      </c>
      <c r="L100" s="968" t="s">
        <v>187</v>
      </c>
      <c r="M100" s="969" t="s">
        <v>187</v>
      </c>
    </row>
    <row r="101" spans="1:15" s="2" customFormat="1" ht="38.25" customHeight="1" x14ac:dyDescent="0.3">
      <c r="A101" s="490"/>
      <c r="B101" s="491"/>
      <c r="C101" s="498"/>
      <c r="D101" s="539"/>
      <c r="E101" s="186"/>
      <c r="F101" s="220" t="s">
        <v>157</v>
      </c>
      <c r="G101" s="241">
        <v>131</v>
      </c>
      <c r="H101" s="240">
        <v>132</v>
      </c>
      <c r="I101" s="225">
        <v>133</v>
      </c>
      <c r="J101" s="1109"/>
      <c r="K101" s="967"/>
      <c r="L101" s="968"/>
      <c r="M101" s="969"/>
    </row>
    <row r="102" spans="1:15" s="2" customFormat="1" ht="27" customHeight="1" x14ac:dyDescent="0.3">
      <c r="A102" s="490"/>
      <c r="B102" s="491"/>
      <c r="C102" s="498"/>
      <c r="D102" s="539"/>
      <c r="E102" s="1102"/>
      <c r="F102" s="220" t="s">
        <v>286</v>
      </c>
      <c r="G102" s="241">
        <v>4.5</v>
      </c>
      <c r="H102" s="240"/>
      <c r="I102" s="225"/>
      <c r="J102" s="123" t="s">
        <v>103</v>
      </c>
      <c r="K102" s="114">
        <v>250</v>
      </c>
      <c r="L102" s="91">
        <v>250</v>
      </c>
      <c r="M102" s="162">
        <v>250</v>
      </c>
    </row>
    <row r="103" spans="1:15" s="2" customFormat="1" ht="40.5" customHeight="1" x14ac:dyDescent="0.3">
      <c r="A103" s="490"/>
      <c r="B103" s="491"/>
      <c r="C103" s="498"/>
      <c r="D103" s="539"/>
      <c r="E103" s="1102"/>
      <c r="F103" s="220" t="s">
        <v>155</v>
      </c>
      <c r="G103" s="241">
        <v>134.4</v>
      </c>
      <c r="H103" s="240"/>
      <c r="I103" s="225"/>
      <c r="J103" s="124" t="s">
        <v>129</v>
      </c>
      <c r="K103" s="383" t="s">
        <v>144</v>
      </c>
      <c r="L103" s="168" t="s">
        <v>144</v>
      </c>
      <c r="M103" s="666" t="s">
        <v>219</v>
      </c>
    </row>
    <row r="104" spans="1:15" s="2" customFormat="1" ht="14.25" customHeight="1" x14ac:dyDescent="0.3">
      <c r="A104" s="652"/>
      <c r="B104" s="653"/>
      <c r="C104" s="654"/>
      <c r="D104" s="788"/>
      <c r="E104" s="793"/>
      <c r="F104" s="220" t="s">
        <v>115</v>
      </c>
      <c r="G104" s="241"/>
      <c r="H104" s="240">
        <v>6</v>
      </c>
      <c r="I104" s="225">
        <v>6</v>
      </c>
      <c r="J104" s="803" t="s">
        <v>255</v>
      </c>
      <c r="K104" s="342"/>
      <c r="L104" s="88">
        <v>1</v>
      </c>
      <c r="M104" s="789">
        <v>1</v>
      </c>
    </row>
    <row r="105" spans="1:15" s="2" customFormat="1" ht="53.25" customHeight="1" x14ac:dyDescent="0.3">
      <c r="A105" s="785"/>
      <c r="B105" s="786"/>
      <c r="C105" s="783"/>
      <c r="D105" s="804" t="s">
        <v>296</v>
      </c>
      <c r="E105" s="817" t="s">
        <v>192</v>
      </c>
      <c r="F105" s="220" t="s">
        <v>159</v>
      </c>
      <c r="G105" s="241">
        <v>167.1</v>
      </c>
      <c r="H105" s="240">
        <v>223.6</v>
      </c>
      <c r="I105" s="225">
        <v>225.9</v>
      </c>
      <c r="J105" s="802" t="s">
        <v>88</v>
      </c>
      <c r="K105" s="791">
        <v>40</v>
      </c>
      <c r="L105" s="88">
        <v>40</v>
      </c>
      <c r="M105" s="487">
        <v>40</v>
      </c>
    </row>
    <row r="106" spans="1:15" s="2" customFormat="1" ht="14.25" customHeight="1" x14ac:dyDescent="0.3">
      <c r="A106" s="490"/>
      <c r="B106" s="491"/>
      <c r="C106" s="498"/>
      <c r="D106" s="888" t="s">
        <v>90</v>
      </c>
      <c r="E106" s="186" t="s">
        <v>136</v>
      </c>
      <c r="F106" s="220" t="s">
        <v>115</v>
      </c>
      <c r="G106" s="241">
        <f>989.2-38.2</f>
        <v>951</v>
      </c>
      <c r="H106" s="240">
        <v>989.2</v>
      </c>
      <c r="I106" s="225">
        <v>989.2</v>
      </c>
      <c r="J106" s="880" t="s">
        <v>104</v>
      </c>
      <c r="K106" s="421">
        <v>70</v>
      </c>
      <c r="L106" s="312">
        <v>70</v>
      </c>
      <c r="M106" s="161">
        <v>70</v>
      </c>
    </row>
    <row r="107" spans="1:15" s="2" customFormat="1" ht="28.8" customHeight="1" x14ac:dyDescent="0.3">
      <c r="A107" s="490"/>
      <c r="B107" s="491"/>
      <c r="C107" s="498"/>
      <c r="D107" s="889"/>
      <c r="E107" s="186" t="s">
        <v>184</v>
      </c>
      <c r="F107" s="220" t="s">
        <v>156</v>
      </c>
      <c r="G107" s="241">
        <v>59.9</v>
      </c>
      <c r="H107" s="240">
        <v>59.9</v>
      </c>
      <c r="I107" s="225">
        <v>59.9</v>
      </c>
      <c r="J107" s="883"/>
      <c r="K107" s="277"/>
      <c r="L107" s="245"/>
      <c r="M107" s="278"/>
    </row>
    <row r="108" spans="1:15" s="2" customFormat="1" ht="16.5" customHeight="1" x14ac:dyDescent="0.3">
      <c r="A108" s="490"/>
      <c r="B108" s="491"/>
      <c r="C108" s="498"/>
      <c r="D108" s="551"/>
      <c r="E108" s="186" t="s">
        <v>185</v>
      </c>
      <c r="F108" s="220" t="s">
        <v>115</v>
      </c>
      <c r="G108" s="241">
        <v>14.1</v>
      </c>
      <c r="H108" s="240"/>
      <c r="I108" s="225"/>
      <c r="J108" s="1038" t="s">
        <v>229</v>
      </c>
      <c r="K108" s="611">
        <v>100</v>
      </c>
      <c r="L108" s="493"/>
      <c r="M108" s="612"/>
    </row>
    <row r="109" spans="1:15" s="2" customFormat="1" ht="12" customHeight="1" x14ac:dyDescent="0.3">
      <c r="A109" s="490"/>
      <c r="B109" s="491"/>
      <c r="C109" s="498"/>
      <c r="D109" s="539"/>
      <c r="E109" s="186"/>
      <c r="F109" s="220" t="s">
        <v>157</v>
      </c>
      <c r="G109" s="819">
        <v>110.1</v>
      </c>
      <c r="H109" s="240">
        <v>110.1</v>
      </c>
      <c r="I109" s="225">
        <v>110.1</v>
      </c>
      <c r="J109" s="1051"/>
      <c r="K109" s="535"/>
      <c r="L109" s="537"/>
      <c r="M109" s="530"/>
    </row>
    <row r="110" spans="1:15" s="2" customFormat="1" ht="39.75" customHeight="1" x14ac:dyDescent="0.3">
      <c r="A110" s="490"/>
      <c r="B110" s="491"/>
      <c r="C110" s="498"/>
      <c r="D110" s="394"/>
      <c r="E110" s="210"/>
      <c r="F110" s="220" t="s">
        <v>286</v>
      </c>
      <c r="G110" s="241">
        <v>55.3</v>
      </c>
      <c r="H110" s="240"/>
      <c r="I110" s="225"/>
      <c r="J110" s="549" t="s">
        <v>189</v>
      </c>
      <c r="K110" s="114">
        <v>42</v>
      </c>
      <c r="L110" s="91">
        <v>42</v>
      </c>
      <c r="M110" s="156">
        <v>42</v>
      </c>
    </row>
    <row r="111" spans="1:15" s="2" customFormat="1" ht="54" customHeight="1" x14ac:dyDescent="0.3">
      <c r="A111" s="490"/>
      <c r="B111" s="491"/>
      <c r="C111" s="498"/>
      <c r="D111" s="394"/>
      <c r="E111" s="144"/>
      <c r="F111" s="220" t="s">
        <v>155</v>
      </c>
      <c r="G111" s="819">
        <v>38.200000000000003</v>
      </c>
      <c r="H111" s="240"/>
      <c r="I111" s="225"/>
      <c r="J111" s="125" t="s">
        <v>197</v>
      </c>
      <c r="K111" s="114">
        <v>70</v>
      </c>
      <c r="L111" s="91">
        <v>70</v>
      </c>
      <c r="M111" s="279">
        <v>70</v>
      </c>
    </row>
    <row r="112" spans="1:15" s="2" customFormat="1" ht="66.599999999999994" customHeight="1" x14ac:dyDescent="0.3">
      <c r="A112" s="490"/>
      <c r="B112" s="491"/>
      <c r="C112" s="498"/>
      <c r="D112" s="442" t="s">
        <v>34</v>
      </c>
      <c r="E112" s="494" t="s">
        <v>184</v>
      </c>
      <c r="F112" s="220" t="s">
        <v>115</v>
      </c>
      <c r="G112" s="241">
        <f>1397.5-54.1</f>
        <v>1343.4</v>
      </c>
      <c r="H112" s="240">
        <v>1397.5</v>
      </c>
      <c r="I112" s="225">
        <v>1397.5</v>
      </c>
      <c r="J112" s="72" t="s">
        <v>190</v>
      </c>
      <c r="K112" s="114">
        <v>450</v>
      </c>
      <c r="L112" s="91">
        <v>460</v>
      </c>
      <c r="M112" s="156">
        <v>470</v>
      </c>
    </row>
    <row r="113" spans="1:13" s="2" customFormat="1" ht="15" customHeight="1" x14ac:dyDescent="0.3">
      <c r="A113" s="490"/>
      <c r="B113" s="491"/>
      <c r="C113" s="498"/>
      <c r="D113" s="395"/>
      <c r="E113" s="494"/>
      <c r="F113" s="220" t="s">
        <v>115</v>
      </c>
      <c r="G113" s="241">
        <v>4.0999999999999996</v>
      </c>
      <c r="H113" s="240"/>
      <c r="I113" s="225"/>
      <c r="J113" s="72" t="s">
        <v>236</v>
      </c>
      <c r="K113" s="114">
        <v>5</v>
      </c>
      <c r="L113" s="91"/>
      <c r="M113" s="156"/>
    </row>
    <row r="114" spans="1:13" s="2" customFormat="1" ht="27.6" customHeight="1" x14ac:dyDescent="0.3">
      <c r="A114" s="490"/>
      <c r="B114" s="491"/>
      <c r="C114" s="498"/>
      <c r="D114" s="395"/>
      <c r="E114" s="494"/>
      <c r="F114" s="220" t="s">
        <v>115</v>
      </c>
      <c r="G114" s="241">
        <v>1.5</v>
      </c>
      <c r="H114" s="240"/>
      <c r="I114" s="225"/>
      <c r="J114" s="122" t="s">
        <v>237</v>
      </c>
      <c r="K114" s="112">
        <v>6</v>
      </c>
      <c r="L114" s="92"/>
      <c r="M114" s="487"/>
    </row>
    <row r="115" spans="1:13" s="2" customFormat="1" ht="18.75" customHeight="1" x14ac:dyDescent="0.3">
      <c r="A115" s="490"/>
      <c r="B115" s="491"/>
      <c r="C115" s="498"/>
      <c r="D115" s="395"/>
      <c r="E115" s="144"/>
      <c r="F115" s="220" t="s">
        <v>156</v>
      </c>
      <c r="G115" s="241">
        <v>101</v>
      </c>
      <c r="H115" s="240">
        <v>101</v>
      </c>
      <c r="I115" s="225">
        <v>101</v>
      </c>
      <c r="J115" s="910" t="s">
        <v>105</v>
      </c>
      <c r="K115" s="960">
        <v>8</v>
      </c>
      <c r="L115" s="962">
        <v>6</v>
      </c>
      <c r="M115" s="970">
        <v>6</v>
      </c>
    </row>
    <row r="116" spans="1:13" s="2" customFormat="1" ht="9" customHeight="1" x14ac:dyDescent="0.3">
      <c r="A116" s="490"/>
      <c r="B116" s="491"/>
      <c r="C116" s="498"/>
      <c r="D116" s="395"/>
      <c r="E116" s="144"/>
      <c r="F116" s="220"/>
      <c r="G116" s="241"/>
      <c r="H116" s="240"/>
      <c r="I116" s="225"/>
      <c r="J116" s="911"/>
      <c r="K116" s="961"/>
      <c r="L116" s="963"/>
      <c r="M116" s="971"/>
    </row>
    <row r="117" spans="1:13" s="2" customFormat="1" ht="40.799999999999997" customHeight="1" x14ac:dyDescent="0.3">
      <c r="A117" s="490"/>
      <c r="B117" s="491"/>
      <c r="C117" s="498"/>
      <c r="D117" s="395"/>
      <c r="E117" s="53"/>
      <c r="F117" s="220" t="s">
        <v>157</v>
      </c>
      <c r="G117" s="241">
        <v>0.3</v>
      </c>
      <c r="H117" s="240">
        <v>0.3</v>
      </c>
      <c r="I117" s="225">
        <v>0.3</v>
      </c>
      <c r="J117" s="126" t="s">
        <v>199</v>
      </c>
      <c r="K117" s="342">
        <v>4</v>
      </c>
      <c r="L117" s="91">
        <v>3</v>
      </c>
      <c r="M117" s="487">
        <v>2</v>
      </c>
    </row>
    <row r="118" spans="1:13" s="2" customFormat="1" ht="39" customHeight="1" x14ac:dyDescent="0.3">
      <c r="A118" s="490"/>
      <c r="B118" s="491"/>
      <c r="C118" s="498"/>
      <c r="D118" s="395"/>
      <c r="E118" s="144"/>
      <c r="F118" s="219" t="s">
        <v>286</v>
      </c>
      <c r="G118" s="610">
        <v>0.2</v>
      </c>
      <c r="H118" s="224"/>
      <c r="I118" s="221"/>
      <c r="J118" s="126" t="s">
        <v>272</v>
      </c>
      <c r="K118" s="574" t="s">
        <v>223</v>
      </c>
      <c r="L118" s="343" t="s">
        <v>191</v>
      </c>
      <c r="M118" s="692" t="s">
        <v>191</v>
      </c>
    </row>
    <row r="119" spans="1:13" s="2" customFormat="1" ht="41.25" customHeight="1" x14ac:dyDescent="0.3">
      <c r="A119" s="490"/>
      <c r="B119" s="491"/>
      <c r="C119" s="498"/>
      <c r="D119" s="395"/>
      <c r="E119" s="144"/>
      <c r="F119" s="219" t="s">
        <v>155</v>
      </c>
      <c r="G119" s="223">
        <v>85.3</v>
      </c>
      <c r="H119" s="224"/>
      <c r="I119" s="221"/>
      <c r="J119" s="124" t="s">
        <v>195</v>
      </c>
      <c r="K119" s="341">
        <v>250</v>
      </c>
      <c r="L119" s="493">
        <v>270</v>
      </c>
      <c r="M119" s="658">
        <v>290</v>
      </c>
    </row>
    <row r="120" spans="1:13" s="1" customFormat="1" ht="21.75" customHeight="1" x14ac:dyDescent="0.3">
      <c r="A120" s="844"/>
      <c r="B120" s="846"/>
      <c r="C120" s="849"/>
      <c r="D120" s="873" t="s">
        <v>169</v>
      </c>
      <c r="E120" s="1099" t="s">
        <v>184</v>
      </c>
      <c r="F120" s="219" t="s">
        <v>160</v>
      </c>
      <c r="G120" s="610">
        <v>10.6</v>
      </c>
      <c r="H120" s="87"/>
      <c r="I120" s="304"/>
      <c r="J120" s="548" t="s">
        <v>121</v>
      </c>
      <c r="K120" s="7">
        <v>1</v>
      </c>
      <c r="L120" s="484"/>
      <c r="M120" s="659"/>
    </row>
    <row r="121" spans="1:13" s="1" customFormat="1" ht="58.5" customHeight="1" x14ac:dyDescent="0.3">
      <c r="A121" s="844"/>
      <c r="B121" s="846"/>
      <c r="C121" s="849"/>
      <c r="D121" s="874"/>
      <c r="E121" s="1099"/>
      <c r="F121" s="220" t="s">
        <v>161</v>
      </c>
      <c r="G121" s="241">
        <f>41.9+3.1</f>
        <v>45</v>
      </c>
      <c r="H121" s="301"/>
      <c r="I121" s="675"/>
      <c r="J121" s="548" t="s">
        <v>122</v>
      </c>
      <c r="K121" s="7">
        <v>6</v>
      </c>
      <c r="L121" s="484"/>
      <c r="M121" s="659"/>
    </row>
    <row r="122" spans="1:13" s="1" customFormat="1" ht="15.75" customHeight="1" x14ac:dyDescent="0.3">
      <c r="A122" s="496"/>
      <c r="B122" s="497"/>
      <c r="C122" s="498"/>
      <c r="D122" s="1107" t="s">
        <v>273</v>
      </c>
      <c r="E122" s="186" t="s">
        <v>192</v>
      </c>
      <c r="F122" s="220" t="s">
        <v>160</v>
      </c>
      <c r="G122" s="241">
        <v>21</v>
      </c>
      <c r="H122" s="240"/>
      <c r="I122" s="225"/>
      <c r="J122" s="1096" t="s">
        <v>297</v>
      </c>
      <c r="K122" s="481">
        <v>6</v>
      </c>
      <c r="L122" s="484">
        <v>6</v>
      </c>
      <c r="M122" s="659">
        <v>6</v>
      </c>
    </row>
    <row r="123" spans="1:13" s="1" customFormat="1" ht="15" customHeight="1" x14ac:dyDescent="0.3">
      <c r="A123" s="779"/>
      <c r="B123" s="780"/>
      <c r="C123" s="778"/>
      <c r="D123" s="1108"/>
      <c r="E123" s="186"/>
      <c r="F123" s="220" t="s">
        <v>115</v>
      </c>
      <c r="G123" s="819">
        <v>31.9</v>
      </c>
      <c r="H123" s="240"/>
      <c r="I123" s="225"/>
      <c r="J123" s="1097"/>
      <c r="K123" s="18"/>
      <c r="L123" s="485"/>
      <c r="M123" s="487"/>
    </row>
    <row r="124" spans="1:13" s="1" customFormat="1" ht="37.5" customHeight="1" x14ac:dyDescent="0.3">
      <c r="A124" s="781"/>
      <c r="B124" s="782"/>
      <c r="C124" s="783"/>
      <c r="D124" s="874"/>
      <c r="E124" s="186"/>
      <c r="F124" s="220" t="s">
        <v>161</v>
      </c>
      <c r="G124" s="819">
        <v>56.5</v>
      </c>
      <c r="H124" s="240">
        <v>113</v>
      </c>
      <c r="I124" s="225">
        <v>113</v>
      </c>
      <c r="J124" s="1098"/>
      <c r="K124" s="18"/>
      <c r="L124" s="486"/>
      <c r="M124" s="789"/>
    </row>
    <row r="125" spans="1:13" s="2" customFormat="1" ht="17.25" customHeight="1" x14ac:dyDescent="0.3">
      <c r="A125" s="490"/>
      <c r="B125" s="491"/>
      <c r="C125" s="498"/>
      <c r="D125" s="862" t="s">
        <v>127</v>
      </c>
      <c r="E125" s="494" t="s">
        <v>184</v>
      </c>
      <c r="F125" s="823" t="s">
        <v>115</v>
      </c>
      <c r="G125" s="824">
        <v>1.4</v>
      </c>
      <c r="H125" s="825">
        <v>1.4</v>
      </c>
      <c r="I125" s="826">
        <v>1.4</v>
      </c>
      <c r="J125" s="264" t="s">
        <v>201</v>
      </c>
      <c r="K125" s="318">
        <v>5</v>
      </c>
      <c r="L125" s="484">
        <v>5</v>
      </c>
      <c r="M125" s="156">
        <v>5</v>
      </c>
    </row>
    <row r="126" spans="1:13" s="2" customFormat="1" ht="27" customHeight="1" x14ac:dyDescent="0.3">
      <c r="A126" s="490"/>
      <c r="B126" s="491"/>
      <c r="C126" s="498"/>
      <c r="D126" s="863"/>
      <c r="E126" s="494"/>
      <c r="F126" s="823"/>
      <c r="G126" s="824"/>
      <c r="H126" s="825"/>
      <c r="I126" s="826"/>
      <c r="J126" s="264" t="s">
        <v>118</v>
      </c>
      <c r="K126" s="438">
        <v>1</v>
      </c>
      <c r="L126" s="88">
        <v>1</v>
      </c>
      <c r="M126" s="660">
        <v>1</v>
      </c>
    </row>
    <row r="127" spans="1:13" s="2" customFormat="1" ht="18.75" customHeight="1" x14ac:dyDescent="0.3">
      <c r="A127" s="490"/>
      <c r="B127" s="491"/>
      <c r="C127" s="498"/>
      <c r="D127" s="862" t="s">
        <v>84</v>
      </c>
      <c r="E127" s="494" t="s">
        <v>184</v>
      </c>
      <c r="F127" s="823" t="s">
        <v>115</v>
      </c>
      <c r="G127" s="827">
        <v>2.1</v>
      </c>
      <c r="H127" s="825">
        <v>2.1</v>
      </c>
      <c r="I127" s="826">
        <v>2.1</v>
      </c>
      <c r="J127" s="525" t="s">
        <v>201</v>
      </c>
      <c r="K127" s="438">
        <v>5</v>
      </c>
      <c r="L127" s="486">
        <v>5</v>
      </c>
      <c r="M127" s="660">
        <v>5</v>
      </c>
    </row>
    <row r="128" spans="1:13" s="2" customFormat="1" ht="30" customHeight="1" x14ac:dyDescent="0.3">
      <c r="A128" s="490"/>
      <c r="B128" s="491"/>
      <c r="C128" s="498"/>
      <c r="D128" s="863"/>
      <c r="E128" s="494"/>
      <c r="F128" s="823"/>
      <c r="G128" s="827"/>
      <c r="H128" s="825"/>
      <c r="I128" s="826"/>
      <c r="J128" s="544" t="s">
        <v>118</v>
      </c>
      <c r="K128" s="55">
        <v>3</v>
      </c>
      <c r="L128" s="88">
        <v>3</v>
      </c>
      <c r="M128" s="156">
        <v>3</v>
      </c>
    </row>
    <row r="129" spans="1:13" s="2" customFormat="1" ht="13.5" customHeight="1" x14ac:dyDescent="0.3">
      <c r="A129" s="490"/>
      <c r="B129" s="491"/>
      <c r="C129" s="498"/>
      <c r="D129" s="864" t="s">
        <v>91</v>
      </c>
      <c r="E129" s="609" t="s">
        <v>184</v>
      </c>
      <c r="F129" s="220" t="s">
        <v>115</v>
      </c>
      <c r="G129" s="819">
        <f>872.2-47.4</f>
        <v>824.80000000000007</v>
      </c>
      <c r="H129" s="240">
        <v>872.2</v>
      </c>
      <c r="I129" s="225">
        <v>872.2</v>
      </c>
      <c r="J129" s="265" t="s">
        <v>67</v>
      </c>
      <c r="K129" s="55">
        <v>171</v>
      </c>
      <c r="L129" s="344">
        <v>171</v>
      </c>
      <c r="M129" s="156">
        <v>171</v>
      </c>
    </row>
    <row r="130" spans="1:13" s="2" customFormat="1" ht="12" customHeight="1" x14ac:dyDescent="0.3">
      <c r="A130" s="490"/>
      <c r="B130" s="491"/>
      <c r="C130" s="498"/>
      <c r="D130" s="865"/>
      <c r="E130" s="494"/>
      <c r="F130" s="220" t="s">
        <v>156</v>
      </c>
      <c r="G130" s="241">
        <v>56.8</v>
      </c>
      <c r="H130" s="240">
        <v>56.8</v>
      </c>
      <c r="I130" s="225">
        <v>56.8</v>
      </c>
      <c r="J130" s="890" t="s">
        <v>202</v>
      </c>
      <c r="K130" s="18">
        <v>3</v>
      </c>
      <c r="L130" s="484">
        <v>3</v>
      </c>
      <c r="M130" s="487">
        <v>3</v>
      </c>
    </row>
    <row r="131" spans="1:13" s="2" customFormat="1" ht="9" customHeight="1" x14ac:dyDescent="0.3">
      <c r="A131" s="490"/>
      <c r="B131" s="491"/>
      <c r="C131" s="498"/>
      <c r="D131" s="865"/>
      <c r="E131" s="494"/>
      <c r="F131" s="220"/>
      <c r="G131" s="241"/>
      <c r="H131" s="240"/>
      <c r="I131" s="225"/>
      <c r="J131" s="1063"/>
      <c r="K131" s="18"/>
      <c r="L131" s="485"/>
      <c r="M131" s="487"/>
    </row>
    <row r="132" spans="1:13" s="2" customFormat="1" ht="12" customHeight="1" x14ac:dyDescent="0.3">
      <c r="A132" s="490"/>
      <c r="B132" s="491"/>
      <c r="C132" s="498"/>
      <c r="D132" s="865"/>
      <c r="E132" s="494"/>
      <c r="F132" s="220" t="s">
        <v>155</v>
      </c>
      <c r="G132" s="241">
        <v>29.5</v>
      </c>
      <c r="H132" s="240"/>
      <c r="I132" s="225"/>
      <c r="J132" s="1063"/>
      <c r="K132" s="18"/>
      <c r="L132" s="485"/>
      <c r="M132" s="487"/>
    </row>
    <row r="133" spans="1:13" s="2" customFormat="1" ht="11.25" customHeight="1" x14ac:dyDescent="0.3">
      <c r="A133" s="490"/>
      <c r="B133" s="491"/>
      <c r="C133" s="498"/>
      <c r="D133" s="865"/>
      <c r="E133" s="144"/>
      <c r="F133" s="220" t="s">
        <v>157</v>
      </c>
      <c r="G133" s="241">
        <v>8.8000000000000007</v>
      </c>
      <c r="H133" s="240">
        <v>8.8000000000000007</v>
      </c>
      <c r="I133" s="225">
        <v>8.8000000000000007</v>
      </c>
      <c r="J133" s="891"/>
      <c r="K133" s="18"/>
      <c r="L133" s="485"/>
      <c r="M133" s="660"/>
    </row>
    <row r="134" spans="1:13" s="2" customFormat="1" ht="52.5" customHeight="1" x14ac:dyDescent="0.3">
      <c r="A134" s="490"/>
      <c r="B134" s="491"/>
      <c r="C134" s="498"/>
      <c r="D134" s="865"/>
      <c r="E134" s="144"/>
      <c r="F134" s="220" t="s">
        <v>286</v>
      </c>
      <c r="G134" s="819">
        <v>0.6</v>
      </c>
      <c r="H134" s="240"/>
      <c r="I134" s="225"/>
      <c r="J134" s="264" t="s">
        <v>274</v>
      </c>
      <c r="K134" s="318">
        <v>15</v>
      </c>
      <c r="L134" s="88">
        <v>15</v>
      </c>
      <c r="M134" s="660">
        <v>15</v>
      </c>
    </row>
    <row r="135" spans="1:13" s="2" customFormat="1" ht="14.25" customHeight="1" x14ac:dyDescent="0.3">
      <c r="A135" s="490"/>
      <c r="B135" s="491"/>
      <c r="C135" s="498"/>
      <c r="D135" s="864" t="s">
        <v>92</v>
      </c>
      <c r="E135" s="607" t="s">
        <v>184</v>
      </c>
      <c r="F135" s="220" t="s">
        <v>156</v>
      </c>
      <c r="G135" s="241">
        <f>1017.2-342.2</f>
        <v>675</v>
      </c>
      <c r="H135" s="240">
        <v>1017.2</v>
      </c>
      <c r="I135" s="225">
        <v>1017.2</v>
      </c>
      <c r="J135" s="867" t="s">
        <v>89</v>
      </c>
      <c r="K135" s="481">
        <v>60</v>
      </c>
      <c r="L135" s="484">
        <v>60</v>
      </c>
      <c r="M135" s="659">
        <v>60</v>
      </c>
    </row>
    <row r="136" spans="1:13" s="2" customFormat="1" ht="14.25" customHeight="1" x14ac:dyDescent="0.3">
      <c r="A136" s="785"/>
      <c r="B136" s="786"/>
      <c r="C136" s="783"/>
      <c r="D136" s="865"/>
      <c r="E136" s="792"/>
      <c r="F136" s="220" t="s">
        <v>115</v>
      </c>
      <c r="G136" s="241">
        <v>307.8</v>
      </c>
      <c r="H136" s="240"/>
      <c r="I136" s="225"/>
      <c r="J136" s="868"/>
      <c r="K136" s="18"/>
      <c r="L136" s="485"/>
      <c r="M136" s="487"/>
    </row>
    <row r="137" spans="1:13" s="2" customFormat="1" ht="9.75" customHeight="1" x14ac:dyDescent="0.3">
      <c r="A137" s="490"/>
      <c r="B137" s="491"/>
      <c r="C137" s="498"/>
      <c r="D137" s="865"/>
      <c r="E137" s="1106" t="s">
        <v>185</v>
      </c>
      <c r="F137" s="220" t="s">
        <v>157</v>
      </c>
      <c r="G137" s="241">
        <v>64</v>
      </c>
      <c r="H137" s="240">
        <v>64</v>
      </c>
      <c r="I137" s="225">
        <v>64</v>
      </c>
      <c r="J137" s="868"/>
      <c r="K137" s="18"/>
      <c r="L137" s="485"/>
      <c r="M137" s="487"/>
    </row>
    <row r="138" spans="1:13" s="2" customFormat="1" ht="9.75" customHeight="1" x14ac:dyDescent="0.3">
      <c r="A138" s="719"/>
      <c r="B138" s="720"/>
      <c r="C138" s="714"/>
      <c r="D138" s="865"/>
      <c r="E138" s="1106"/>
      <c r="F138" s="220" t="s">
        <v>286</v>
      </c>
      <c r="G138" s="241">
        <v>33</v>
      </c>
      <c r="H138" s="240"/>
      <c r="I138" s="225"/>
      <c r="J138" s="718"/>
      <c r="K138" s="18"/>
      <c r="L138" s="485"/>
      <c r="M138" s="487"/>
    </row>
    <row r="139" spans="1:13" s="2" customFormat="1" ht="41.25" customHeight="1" x14ac:dyDescent="0.3">
      <c r="A139" s="490"/>
      <c r="B139" s="491"/>
      <c r="C139" s="498"/>
      <c r="D139" s="865"/>
      <c r="E139" s="1106"/>
      <c r="F139" s="220" t="s">
        <v>115</v>
      </c>
      <c r="G139" s="241">
        <f>432.3-87.2</f>
        <v>345.1</v>
      </c>
      <c r="H139" s="240">
        <v>432.3</v>
      </c>
      <c r="I139" s="225">
        <v>432.3</v>
      </c>
      <c r="J139" s="49" t="s">
        <v>220</v>
      </c>
      <c r="K139" s="318">
        <v>12</v>
      </c>
      <c r="L139" s="88">
        <v>12</v>
      </c>
      <c r="M139" s="156">
        <v>12</v>
      </c>
    </row>
    <row r="140" spans="1:13" s="2" customFormat="1" ht="13.5" customHeight="1" x14ac:dyDescent="0.3">
      <c r="A140" s="490"/>
      <c r="B140" s="491"/>
      <c r="C140" s="498"/>
      <c r="D140" s="865"/>
      <c r="E140" s="494"/>
      <c r="F140" s="220" t="s">
        <v>115</v>
      </c>
      <c r="G140" s="241">
        <v>2.5</v>
      </c>
      <c r="H140" s="240"/>
      <c r="I140" s="225"/>
      <c r="J140" s="49" t="s">
        <v>188</v>
      </c>
      <c r="K140" s="55">
        <v>25</v>
      </c>
      <c r="L140" s="88"/>
      <c r="M140" s="156"/>
    </row>
    <row r="141" spans="1:13" s="2" customFormat="1" ht="9" customHeight="1" x14ac:dyDescent="0.3">
      <c r="A141" s="490"/>
      <c r="B141" s="491"/>
      <c r="C141" s="498"/>
      <c r="D141" s="865"/>
      <c r="E141" s="494"/>
      <c r="F141" s="220" t="s">
        <v>156</v>
      </c>
      <c r="G141" s="241">
        <v>28.7</v>
      </c>
      <c r="H141" s="240">
        <v>28.7</v>
      </c>
      <c r="I141" s="225">
        <v>28.7</v>
      </c>
      <c r="J141" s="489"/>
      <c r="K141" s="655"/>
      <c r="L141" s="656"/>
      <c r="M141" s="658"/>
    </row>
    <row r="142" spans="1:13" s="1" customFormat="1" ht="12" customHeight="1" x14ac:dyDescent="0.3">
      <c r="A142" s="490"/>
      <c r="B142" s="491"/>
      <c r="C142" s="498"/>
      <c r="D142" s="865"/>
      <c r="E142" s="608" t="s">
        <v>115</v>
      </c>
      <c r="F142" s="828" t="s">
        <v>115</v>
      </c>
      <c r="G142" s="829"/>
      <c r="H142" s="224">
        <v>122</v>
      </c>
      <c r="I142" s="830"/>
      <c r="J142" s="1078" t="s">
        <v>196</v>
      </c>
      <c r="K142" s="482"/>
      <c r="L142" s="631">
        <v>100</v>
      </c>
      <c r="M142" s="604"/>
    </row>
    <row r="143" spans="1:13" s="1" customFormat="1" ht="15.75" customHeight="1" x14ac:dyDescent="0.3">
      <c r="A143" s="719"/>
      <c r="B143" s="720"/>
      <c r="C143" s="714"/>
      <c r="D143" s="731"/>
      <c r="E143" s="608"/>
      <c r="F143" s="828" t="s">
        <v>155</v>
      </c>
      <c r="G143" s="831">
        <v>50.4</v>
      </c>
      <c r="H143" s="224"/>
      <c r="I143" s="830"/>
      <c r="J143" s="973"/>
      <c r="K143" s="483"/>
      <c r="L143" s="631"/>
      <c r="M143" s="258"/>
    </row>
    <row r="144" spans="1:13" s="2" customFormat="1" ht="11.25" customHeight="1" x14ac:dyDescent="0.3">
      <c r="A144" s="490"/>
      <c r="B144" s="491"/>
      <c r="C144" s="498"/>
      <c r="D144" s="1047" t="s">
        <v>35</v>
      </c>
      <c r="E144" s="607" t="s">
        <v>184</v>
      </c>
      <c r="F144" s="220" t="s">
        <v>115</v>
      </c>
      <c r="G144" s="241">
        <v>1487.4</v>
      </c>
      <c r="H144" s="240">
        <v>1487.4</v>
      </c>
      <c r="I144" s="225">
        <v>1487.4</v>
      </c>
      <c r="J144" s="867" t="s">
        <v>106</v>
      </c>
      <c r="K144" s="60">
        <v>56</v>
      </c>
      <c r="L144" s="656">
        <v>56</v>
      </c>
      <c r="M144" s="1005">
        <v>56</v>
      </c>
    </row>
    <row r="145" spans="1:15" s="2" customFormat="1" ht="11.25" customHeight="1" x14ac:dyDescent="0.3">
      <c r="A145" s="38"/>
      <c r="B145" s="491"/>
      <c r="C145" s="498"/>
      <c r="D145" s="952"/>
      <c r="E145" s="1106" t="s">
        <v>185</v>
      </c>
      <c r="F145" s="220" t="s">
        <v>156</v>
      </c>
      <c r="G145" s="241">
        <f>147.6-71.3</f>
        <v>76.3</v>
      </c>
      <c r="H145" s="240">
        <v>147.6</v>
      </c>
      <c r="I145" s="225">
        <v>147.6</v>
      </c>
      <c r="J145" s="869"/>
      <c r="K145" s="113"/>
      <c r="L145" s="657"/>
      <c r="M145" s="1006"/>
    </row>
    <row r="146" spans="1:15" s="2" customFormat="1" ht="16.5" customHeight="1" x14ac:dyDescent="0.3">
      <c r="A146" s="38"/>
      <c r="B146" s="491"/>
      <c r="C146" s="498"/>
      <c r="D146" s="952"/>
      <c r="E146" s="1106"/>
      <c r="F146" s="220" t="s">
        <v>115</v>
      </c>
      <c r="G146" s="241">
        <v>0.9</v>
      </c>
      <c r="H146" s="240"/>
      <c r="I146" s="225"/>
      <c r="J146" s="545" t="s">
        <v>228</v>
      </c>
      <c r="K146" s="113">
        <v>1</v>
      </c>
      <c r="L146" s="657"/>
      <c r="M146" s="662"/>
    </row>
    <row r="147" spans="1:15" s="2" customFormat="1" ht="16.5" customHeight="1" x14ac:dyDescent="0.3">
      <c r="A147" s="38"/>
      <c r="B147" s="491"/>
      <c r="C147" s="498"/>
      <c r="D147" s="395"/>
      <c r="E147" s="494"/>
      <c r="F147" s="220" t="s">
        <v>115</v>
      </c>
      <c r="G147" s="241">
        <v>1.2</v>
      </c>
      <c r="H147" s="240"/>
      <c r="I147" s="225"/>
      <c r="J147" s="545" t="s">
        <v>238</v>
      </c>
      <c r="K147" s="113">
        <v>2</v>
      </c>
      <c r="L147" s="657"/>
      <c r="M147" s="662"/>
    </row>
    <row r="148" spans="1:15" s="2" customFormat="1" ht="16.5" customHeight="1" x14ac:dyDescent="0.3">
      <c r="A148" s="38"/>
      <c r="B148" s="491"/>
      <c r="C148" s="498"/>
      <c r="D148" s="395"/>
      <c r="E148" s="494"/>
      <c r="F148" s="220" t="s">
        <v>115</v>
      </c>
      <c r="G148" s="241">
        <v>2.4</v>
      </c>
      <c r="H148" s="240"/>
      <c r="I148" s="225"/>
      <c r="J148" s="545" t="s">
        <v>236</v>
      </c>
      <c r="K148" s="113">
        <v>4</v>
      </c>
      <c r="L148" s="657"/>
      <c r="M148" s="662"/>
    </row>
    <row r="149" spans="1:15" s="2" customFormat="1" ht="16.5" customHeight="1" x14ac:dyDescent="0.3">
      <c r="A149" s="38"/>
      <c r="B149" s="491"/>
      <c r="C149" s="498"/>
      <c r="D149" s="395"/>
      <c r="E149" s="494"/>
      <c r="F149" s="220" t="s">
        <v>115</v>
      </c>
      <c r="G149" s="241"/>
      <c r="H149" s="240">
        <v>8.4</v>
      </c>
      <c r="I149" s="225">
        <v>8.4</v>
      </c>
      <c r="J149" s="428" t="s">
        <v>255</v>
      </c>
      <c r="K149" s="113"/>
      <c r="L149" s="657">
        <v>1</v>
      </c>
      <c r="M149" s="662">
        <v>1</v>
      </c>
      <c r="N149" s="861"/>
      <c r="O149" s="861"/>
    </row>
    <row r="150" spans="1:15" s="2" customFormat="1" ht="16.5" customHeight="1" x14ac:dyDescent="0.3">
      <c r="A150" s="38"/>
      <c r="B150" s="491"/>
      <c r="C150" s="498"/>
      <c r="D150" s="395"/>
      <c r="E150" s="494"/>
      <c r="F150" s="220"/>
      <c r="G150" s="241"/>
      <c r="H150" s="240"/>
      <c r="I150" s="225"/>
      <c r="J150" s="867" t="s">
        <v>275</v>
      </c>
      <c r="K150" s="655">
        <v>3</v>
      </c>
      <c r="L150" s="656">
        <v>3</v>
      </c>
      <c r="M150" s="661">
        <v>3</v>
      </c>
    </row>
    <row r="151" spans="1:15" s="2" customFormat="1" ht="16.5" customHeight="1" x14ac:dyDescent="0.3">
      <c r="A151" s="38"/>
      <c r="B151" s="491"/>
      <c r="C151" s="498"/>
      <c r="D151" s="395"/>
      <c r="E151" s="494"/>
      <c r="F151" s="220" t="s">
        <v>155</v>
      </c>
      <c r="G151" s="241">
        <v>20.2</v>
      </c>
      <c r="H151" s="240">
        <v>20.2</v>
      </c>
      <c r="I151" s="225">
        <v>20.2</v>
      </c>
      <c r="J151" s="868"/>
      <c r="K151" s="18"/>
      <c r="L151" s="485"/>
      <c r="M151" s="487"/>
    </row>
    <row r="152" spans="1:15" s="2" customFormat="1" ht="64.8" customHeight="1" x14ac:dyDescent="0.3">
      <c r="A152" s="38"/>
      <c r="B152" s="491"/>
      <c r="C152" s="498"/>
      <c r="D152" s="395"/>
      <c r="E152" s="494"/>
      <c r="F152" s="220" t="s">
        <v>155</v>
      </c>
      <c r="G152" s="241">
        <v>71.3</v>
      </c>
      <c r="H152" s="240"/>
      <c r="I152" s="225"/>
      <c r="J152" s="869"/>
      <c r="K152" s="438"/>
      <c r="L152" s="486"/>
      <c r="M152" s="660"/>
    </row>
    <row r="153" spans="1:15" s="2" customFormat="1" ht="53.4" customHeight="1" x14ac:dyDescent="0.3">
      <c r="A153" s="38"/>
      <c r="B153" s="491"/>
      <c r="C153" s="498"/>
      <c r="D153" s="395"/>
      <c r="E153" s="607"/>
      <c r="F153" s="35"/>
      <c r="G153" s="291"/>
      <c r="H153" s="301"/>
      <c r="I153" s="675"/>
      <c r="J153" s="545" t="s">
        <v>221</v>
      </c>
      <c r="K153" s="438">
        <v>35</v>
      </c>
      <c r="L153" s="486">
        <v>35</v>
      </c>
      <c r="M153" s="660">
        <v>35</v>
      </c>
    </row>
    <row r="154" spans="1:15" s="2" customFormat="1" ht="15.75" customHeight="1" x14ac:dyDescent="0.3">
      <c r="A154" s="490"/>
      <c r="B154" s="491"/>
      <c r="C154" s="47"/>
      <c r="D154" s="552" t="s">
        <v>265</v>
      </c>
      <c r="E154" s="590" t="s">
        <v>184</v>
      </c>
      <c r="F154" s="219" t="s">
        <v>115</v>
      </c>
      <c r="G154" s="223">
        <f>588-60-40</f>
        <v>488</v>
      </c>
      <c r="H154" s="224">
        <v>660</v>
      </c>
      <c r="I154" s="221">
        <v>660</v>
      </c>
      <c r="J154" s="265" t="s">
        <v>85</v>
      </c>
      <c r="K154" s="340">
        <v>9</v>
      </c>
      <c r="L154" s="537">
        <v>9</v>
      </c>
      <c r="M154" s="163">
        <v>9</v>
      </c>
    </row>
    <row r="155" spans="1:15" s="2" customFormat="1" ht="27" customHeight="1" x14ac:dyDescent="0.3">
      <c r="A155" s="490"/>
      <c r="B155" s="491"/>
      <c r="C155" s="47"/>
      <c r="D155" s="542"/>
      <c r="E155" s="186"/>
      <c r="F155" s="219" t="s">
        <v>163</v>
      </c>
      <c r="G155" s="610">
        <v>71.7</v>
      </c>
      <c r="H155" s="224"/>
      <c r="I155" s="221"/>
      <c r="J155" s="264" t="s">
        <v>141</v>
      </c>
      <c r="K155" s="277">
        <v>5</v>
      </c>
      <c r="L155" s="245">
        <v>5</v>
      </c>
      <c r="M155" s="251">
        <v>5</v>
      </c>
    </row>
    <row r="156" spans="1:15" s="2" customFormat="1" ht="40.200000000000003" customHeight="1" x14ac:dyDescent="0.3">
      <c r="A156" s="490"/>
      <c r="B156" s="491"/>
      <c r="C156" s="47"/>
      <c r="D156" s="394"/>
      <c r="E156" s="186"/>
      <c r="F156" s="249"/>
      <c r="G156" s="370"/>
      <c r="H156" s="87"/>
      <c r="I156" s="304"/>
      <c r="J156" s="126" t="s">
        <v>142</v>
      </c>
      <c r="K156" s="277">
        <v>3</v>
      </c>
      <c r="L156" s="245">
        <v>3</v>
      </c>
      <c r="M156" s="251">
        <v>3</v>
      </c>
    </row>
    <row r="157" spans="1:15" s="2" customFormat="1" ht="31.5" customHeight="1" x14ac:dyDescent="0.3">
      <c r="A157" s="490"/>
      <c r="B157" s="491"/>
      <c r="C157" s="47"/>
      <c r="D157" s="554"/>
      <c r="E157" s="184"/>
      <c r="F157" s="250"/>
      <c r="G157" s="299"/>
      <c r="H157" s="302"/>
      <c r="I157" s="305"/>
      <c r="J157" s="972" t="s">
        <v>198</v>
      </c>
      <c r="K157" s="575">
        <v>7</v>
      </c>
      <c r="L157" s="663">
        <v>7</v>
      </c>
      <c r="M157" s="529">
        <v>7</v>
      </c>
    </row>
    <row r="158" spans="1:15" s="10" customFormat="1" ht="16.5" customHeight="1" thickBot="1" x14ac:dyDescent="0.35">
      <c r="A158" s="39"/>
      <c r="B158" s="499"/>
      <c r="C158" s="31"/>
      <c r="D158" s="886" t="s">
        <v>23</v>
      </c>
      <c r="E158" s="887"/>
      <c r="F158" s="1075"/>
      <c r="G158" s="676">
        <f>SUM(G84:G91)</f>
        <v>11124.800000000001</v>
      </c>
      <c r="H158" s="677">
        <f>SUM(H84:H91)</f>
        <v>11189.900000000003</v>
      </c>
      <c r="I158" s="678">
        <f>SUM(I84:I91)</f>
        <v>11076.200000000003</v>
      </c>
      <c r="J158" s="1088"/>
      <c r="K158" s="572"/>
      <c r="L158" s="512"/>
      <c r="M158" s="694"/>
    </row>
    <row r="159" spans="1:15" s="10" customFormat="1" ht="16.5" customHeight="1" x14ac:dyDescent="0.3">
      <c r="A159" s="892" t="s">
        <v>10</v>
      </c>
      <c r="B159" s="894" t="s">
        <v>24</v>
      </c>
      <c r="C159" s="896" t="s">
        <v>24</v>
      </c>
      <c r="D159" s="1089" t="s">
        <v>173</v>
      </c>
      <c r="E159" s="613" t="s">
        <v>185</v>
      </c>
      <c r="F159" s="129" t="s">
        <v>15</v>
      </c>
      <c r="G159" s="453">
        <f>977.5+70</f>
        <v>1047.5</v>
      </c>
      <c r="H159" s="79">
        <v>1177.5</v>
      </c>
      <c r="I159" s="152">
        <v>1177.5</v>
      </c>
      <c r="J159" s="557"/>
      <c r="K159" s="346"/>
      <c r="L159" s="511"/>
      <c r="M159" s="513"/>
    </row>
    <row r="160" spans="1:15" s="10" customFormat="1" ht="15.75" customHeight="1" x14ac:dyDescent="0.3">
      <c r="A160" s="893"/>
      <c r="B160" s="895"/>
      <c r="C160" s="897"/>
      <c r="D160" s="1090"/>
      <c r="E160" s="186"/>
      <c r="F160" s="250" t="s">
        <v>151</v>
      </c>
      <c r="G160" s="297">
        <v>12.2</v>
      </c>
      <c r="H160" s="302"/>
      <c r="I160" s="305"/>
      <c r="J160" s="518"/>
      <c r="K160" s="313"/>
      <c r="L160" s="314"/>
      <c r="M160" s="315"/>
    </row>
    <row r="161" spans="1:15" s="10" customFormat="1" ht="15.75" customHeight="1" x14ac:dyDescent="0.3">
      <c r="A161" s="893"/>
      <c r="B161" s="895"/>
      <c r="C161" s="897"/>
      <c r="D161" s="1091"/>
      <c r="E161" s="186"/>
      <c r="F161" s="165" t="s">
        <v>94</v>
      </c>
      <c r="G161" s="453">
        <v>200</v>
      </c>
      <c r="H161" s="79"/>
      <c r="I161" s="152"/>
      <c r="J161" s="248"/>
      <c r="K161" s="313"/>
      <c r="L161" s="314"/>
      <c r="M161" s="315"/>
    </row>
    <row r="162" spans="1:15" s="11" customFormat="1" ht="15.75" customHeight="1" x14ac:dyDescent="0.3">
      <c r="A162" s="893"/>
      <c r="B162" s="895"/>
      <c r="C162" s="897"/>
      <c r="D162" s="1092" t="s">
        <v>175</v>
      </c>
      <c r="E162" s="494" t="s">
        <v>184</v>
      </c>
      <c r="F162" s="219" t="s">
        <v>115</v>
      </c>
      <c r="G162" s="223">
        <f>977.5</f>
        <v>977.5</v>
      </c>
      <c r="H162" s="224">
        <v>1177.5</v>
      </c>
      <c r="I162" s="221">
        <v>1177.5</v>
      </c>
      <c r="J162" s="870" t="s">
        <v>76</v>
      </c>
      <c r="K162" s="534">
        <v>149</v>
      </c>
      <c r="L162" s="536">
        <v>146</v>
      </c>
      <c r="M162" s="529">
        <v>146</v>
      </c>
    </row>
    <row r="163" spans="1:15" s="11" customFormat="1" ht="40.5" customHeight="1" x14ac:dyDescent="0.3">
      <c r="A163" s="533"/>
      <c r="B163" s="488"/>
      <c r="C163" s="203"/>
      <c r="D163" s="1105"/>
      <c r="E163" s="494"/>
      <c r="F163" s="219" t="s">
        <v>163</v>
      </c>
      <c r="G163" s="223">
        <v>200</v>
      </c>
      <c r="H163" s="224"/>
      <c r="I163" s="221"/>
      <c r="J163" s="871"/>
      <c r="K163" s="313"/>
      <c r="L163" s="314"/>
      <c r="M163" s="315"/>
    </row>
    <row r="164" spans="1:15" s="11" customFormat="1" ht="22.5" customHeight="1" x14ac:dyDescent="0.3">
      <c r="A164" s="142"/>
      <c r="B164" s="140"/>
      <c r="C164" s="138"/>
      <c r="D164" s="1092" t="s">
        <v>174</v>
      </c>
      <c r="E164" s="494" t="s">
        <v>184</v>
      </c>
      <c r="F164" s="832" t="s">
        <v>156</v>
      </c>
      <c r="G164" s="833">
        <v>12.2</v>
      </c>
      <c r="H164" s="834"/>
      <c r="I164" s="835"/>
      <c r="J164" s="870" t="s">
        <v>176</v>
      </c>
      <c r="K164" s="575">
        <v>1</v>
      </c>
      <c r="L164" s="536"/>
      <c r="M164" s="529"/>
    </row>
    <row r="165" spans="1:15" s="12" customFormat="1" ht="15.75" customHeight="1" thickBot="1" x14ac:dyDescent="0.35">
      <c r="A165" s="143"/>
      <c r="B165" s="141"/>
      <c r="C165" s="139"/>
      <c r="D165" s="1093"/>
      <c r="E165" s="145"/>
      <c r="F165" s="211" t="s">
        <v>17</v>
      </c>
      <c r="G165" s="118">
        <f>SUM(G159:G161)</f>
        <v>1259.7</v>
      </c>
      <c r="H165" s="345">
        <f>SUM(H159:H161)</f>
        <v>1177.5</v>
      </c>
      <c r="I165" s="325">
        <f>SUM(I159:I161)</f>
        <v>1177.5</v>
      </c>
      <c r="J165" s="872"/>
      <c r="K165" s="571"/>
      <c r="L165" s="512"/>
      <c r="M165" s="514"/>
    </row>
    <row r="166" spans="1:15" s="1" customFormat="1" ht="15.75" customHeight="1" x14ac:dyDescent="0.3">
      <c r="A166" s="41" t="s">
        <v>10</v>
      </c>
      <c r="B166" s="14" t="s">
        <v>24</v>
      </c>
      <c r="C166" s="504" t="s">
        <v>26</v>
      </c>
      <c r="D166" s="1060" t="s">
        <v>36</v>
      </c>
      <c r="E166" s="805"/>
      <c r="F166" s="810" t="s">
        <v>15</v>
      </c>
      <c r="G166" s="811">
        <f>2209.8+39.9+173.4</f>
        <v>2423.1000000000004</v>
      </c>
      <c r="H166" s="812">
        <v>2209.8000000000002</v>
      </c>
      <c r="I166" s="813">
        <v>2209.8000000000002</v>
      </c>
      <c r="J166" s="784"/>
      <c r="K166" s="346"/>
      <c r="L166" s="511"/>
      <c r="M166" s="513"/>
    </row>
    <row r="167" spans="1:15" s="1" customFormat="1" ht="15.75" customHeight="1" x14ac:dyDescent="0.3">
      <c r="A167" s="41"/>
      <c r="B167" s="14"/>
      <c r="C167" s="504"/>
      <c r="D167" s="1061"/>
      <c r="E167" s="818"/>
      <c r="F167" s="807" t="s">
        <v>94</v>
      </c>
      <c r="G167" s="808">
        <f>343.6+409.5</f>
        <v>753.1</v>
      </c>
      <c r="H167" s="95"/>
      <c r="I167" s="809"/>
      <c r="J167" s="697"/>
      <c r="K167" s="571"/>
      <c r="L167" s="816"/>
      <c r="M167" s="315"/>
    </row>
    <row r="168" spans="1:15" s="1" customFormat="1" ht="57.75" customHeight="1" x14ac:dyDescent="0.3">
      <c r="A168" s="41"/>
      <c r="B168" s="14"/>
      <c r="C168" s="504"/>
      <c r="D168" s="1062"/>
      <c r="E168" s="806"/>
      <c r="F168" s="807" t="s">
        <v>13</v>
      </c>
      <c r="G168" s="808">
        <f>1.4+15</f>
        <v>16.399999999999999</v>
      </c>
      <c r="H168" s="95"/>
      <c r="I168" s="809"/>
      <c r="J168" s="790"/>
      <c r="K168" s="691"/>
      <c r="L168" s="537"/>
      <c r="M168" s="530"/>
    </row>
    <row r="169" spans="1:15" s="1" customFormat="1" ht="15.75" customHeight="1" x14ac:dyDescent="0.3">
      <c r="A169" s="41"/>
      <c r="B169" s="14"/>
      <c r="C169" s="504"/>
      <c r="D169" s="1047" t="s">
        <v>70</v>
      </c>
      <c r="E169" s="1100" t="s">
        <v>200</v>
      </c>
      <c r="F169" s="219" t="s">
        <v>115</v>
      </c>
      <c r="G169" s="223">
        <f>77.7-7.7</f>
        <v>70</v>
      </c>
      <c r="H169" s="224">
        <f>77.7-7.7</f>
        <v>70</v>
      </c>
      <c r="I169" s="221">
        <f>77.7-7.7</f>
        <v>70</v>
      </c>
      <c r="J169" s="1003" t="s">
        <v>146</v>
      </c>
      <c r="K169" s="18">
        <v>12</v>
      </c>
      <c r="L169" s="485">
        <v>12</v>
      </c>
      <c r="M169" s="157">
        <v>12</v>
      </c>
      <c r="O169" s="614"/>
    </row>
    <row r="170" spans="1:15" s="1" customFormat="1" ht="39" customHeight="1" x14ac:dyDescent="0.3">
      <c r="A170" s="41"/>
      <c r="B170" s="14"/>
      <c r="C170" s="504"/>
      <c r="D170" s="1048"/>
      <c r="E170" s="1101"/>
      <c r="F170" s="219"/>
      <c r="G170" s="223"/>
      <c r="H170" s="224"/>
      <c r="I170" s="221"/>
      <c r="J170" s="1002"/>
      <c r="K170" s="18"/>
      <c r="L170" s="485"/>
      <c r="M170" s="157"/>
    </row>
    <row r="171" spans="1:15" s="1" customFormat="1" ht="25.5" customHeight="1" x14ac:dyDescent="0.3">
      <c r="A171" s="41"/>
      <c r="B171" s="14"/>
      <c r="C171" s="504"/>
      <c r="D171" s="864" t="s">
        <v>71</v>
      </c>
      <c r="E171" s="186" t="s">
        <v>200</v>
      </c>
      <c r="F171" s="836" t="s">
        <v>115</v>
      </c>
      <c r="G171" s="610">
        <f>86.7-35.7+39.9</f>
        <v>90.9</v>
      </c>
      <c r="H171" s="224">
        <f>86.7-35.7</f>
        <v>51</v>
      </c>
      <c r="I171" s="221">
        <f>86.7-35.7</f>
        <v>51</v>
      </c>
      <c r="J171" s="900" t="s">
        <v>107</v>
      </c>
      <c r="K171" s="481">
        <v>12</v>
      </c>
      <c r="L171" s="484">
        <v>10</v>
      </c>
      <c r="M171" s="558">
        <v>10</v>
      </c>
    </row>
    <row r="172" spans="1:15" s="1" customFormat="1" ht="29.25" customHeight="1" x14ac:dyDescent="0.3">
      <c r="A172" s="41"/>
      <c r="B172" s="14"/>
      <c r="C172" s="504"/>
      <c r="D172" s="866"/>
      <c r="E172" s="532" t="s">
        <v>136</v>
      </c>
      <c r="F172" s="406"/>
      <c r="G172" s="298"/>
      <c r="H172" s="109"/>
      <c r="I172" s="306"/>
      <c r="J172" s="901"/>
      <c r="K172" s="482"/>
      <c r="L172" s="485"/>
      <c r="M172" s="487"/>
    </row>
    <row r="173" spans="1:15" s="1" customFormat="1" ht="17.25" customHeight="1" x14ac:dyDescent="0.3">
      <c r="A173" s="41"/>
      <c r="B173" s="14"/>
      <c r="C173" s="504"/>
      <c r="D173" s="864" t="s">
        <v>168</v>
      </c>
      <c r="E173" s="186" t="s">
        <v>136</v>
      </c>
      <c r="F173" s="219" t="s">
        <v>115</v>
      </c>
      <c r="G173" s="223">
        <f>588-88</f>
        <v>500</v>
      </c>
      <c r="H173" s="224">
        <f>588-88</f>
        <v>500</v>
      </c>
      <c r="I173" s="221">
        <f>588-88</f>
        <v>500</v>
      </c>
      <c r="J173" s="1096" t="s">
        <v>138</v>
      </c>
      <c r="K173" s="481">
        <v>140</v>
      </c>
      <c r="L173" s="484">
        <v>97</v>
      </c>
      <c r="M173" s="479">
        <v>97</v>
      </c>
    </row>
    <row r="174" spans="1:15" s="1" customFormat="1" ht="12" customHeight="1" x14ac:dyDescent="0.3">
      <c r="A174" s="41"/>
      <c r="B174" s="14"/>
      <c r="C174" s="504"/>
      <c r="D174" s="865"/>
      <c r="E174" s="186" t="s">
        <v>184</v>
      </c>
      <c r="F174" s="219" t="s">
        <v>155</v>
      </c>
      <c r="G174" s="223">
        <v>1.4</v>
      </c>
      <c r="H174" s="224"/>
      <c r="I174" s="221"/>
      <c r="J174" s="1097"/>
      <c r="K174" s="313"/>
      <c r="L174" s="314"/>
      <c r="M174" s="315"/>
    </row>
    <row r="175" spans="1:15" s="1" customFormat="1" ht="24.75" customHeight="1" x14ac:dyDescent="0.3">
      <c r="A175" s="41"/>
      <c r="B175" s="14"/>
      <c r="C175" s="504"/>
      <c r="D175" s="865"/>
      <c r="E175" s="532" t="s">
        <v>185</v>
      </c>
      <c r="F175" s="249"/>
      <c r="G175" s="460"/>
      <c r="H175" s="87"/>
      <c r="I175" s="304"/>
      <c r="J175" s="1098"/>
      <c r="K175" s="571"/>
      <c r="L175" s="314"/>
      <c r="M175" s="315"/>
    </row>
    <row r="176" spans="1:15" s="1" customFormat="1" ht="14.25" customHeight="1" x14ac:dyDescent="0.3">
      <c r="A176" s="41"/>
      <c r="B176" s="14"/>
      <c r="C176" s="504"/>
      <c r="D176" s="864" t="s">
        <v>72</v>
      </c>
      <c r="E176" s="186" t="s">
        <v>185</v>
      </c>
      <c r="F176" s="219" t="s">
        <v>115</v>
      </c>
      <c r="G176" s="223">
        <f>703.5</f>
        <v>703.5</v>
      </c>
      <c r="H176" s="224">
        <v>703.5</v>
      </c>
      <c r="I176" s="221">
        <v>703.5</v>
      </c>
      <c r="J176" s="880" t="s">
        <v>108</v>
      </c>
      <c r="K176" s="710">
        <v>355</v>
      </c>
      <c r="L176" s="711">
        <v>300</v>
      </c>
      <c r="M176" s="458" t="s">
        <v>254</v>
      </c>
    </row>
    <row r="177" spans="1:13" s="1" customFormat="1" ht="40.5" customHeight="1" x14ac:dyDescent="0.3">
      <c r="A177" s="41"/>
      <c r="B177" s="14"/>
      <c r="C177" s="504"/>
      <c r="D177" s="866"/>
      <c r="E177" s="532" t="s">
        <v>194</v>
      </c>
      <c r="F177" s="219" t="s">
        <v>163</v>
      </c>
      <c r="G177" s="223">
        <v>343.6</v>
      </c>
      <c r="H177" s="224"/>
      <c r="I177" s="221"/>
      <c r="J177" s="883"/>
      <c r="K177" s="571"/>
      <c r="L177" s="712"/>
      <c r="M177" s="289"/>
    </row>
    <row r="178" spans="1:13" s="1" customFormat="1" ht="30" customHeight="1" x14ac:dyDescent="0.3">
      <c r="A178" s="41"/>
      <c r="B178" s="14"/>
      <c r="C178" s="504"/>
      <c r="D178" s="864" t="s">
        <v>79</v>
      </c>
      <c r="E178" s="1100" t="s">
        <v>184</v>
      </c>
      <c r="F178" s="219" t="s">
        <v>115</v>
      </c>
      <c r="G178" s="223">
        <v>35.1</v>
      </c>
      <c r="H178" s="224">
        <v>35.1</v>
      </c>
      <c r="I178" s="221">
        <v>35.1</v>
      </c>
      <c r="J178" s="880" t="s">
        <v>109</v>
      </c>
      <c r="K178" s="710">
        <v>130</v>
      </c>
      <c r="L178" s="711">
        <v>150</v>
      </c>
      <c r="M178" s="529">
        <v>150</v>
      </c>
    </row>
    <row r="179" spans="1:13" s="1" customFormat="1" ht="52.2" customHeight="1" x14ac:dyDescent="0.3">
      <c r="A179" s="41"/>
      <c r="B179" s="14"/>
      <c r="C179" s="504"/>
      <c r="D179" s="866"/>
      <c r="E179" s="1101"/>
      <c r="F179" s="219"/>
      <c r="G179" s="610"/>
      <c r="H179" s="224"/>
      <c r="I179" s="221"/>
      <c r="J179" s="883"/>
      <c r="K179" s="571"/>
      <c r="L179" s="537"/>
      <c r="M179" s="315"/>
    </row>
    <row r="180" spans="1:13" s="1" customFormat="1" ht="42" customHeight="1" x14ac:dyDescent="0.3">
      <c r="A180" s="490"/>
      <c r="B180" s="491"/>
      <c r="C180" s="498"/>
      <c r="D180" s="564" t="s">
        <v>256</v>
      </c>
      <c r="E180" s="531" t="s">
        <v>184</v>
      </c>
      <c r="F180" s="219" t="s">
        <v>115</v>
      </c>
      <c r="G180" s="223">
        <v>28.8</v>
      </c>
      <c r="H180" s="224">
        <v>28.8</v>
      </c>
      <c r="I180" s="221">
        <v>28.8</v>
      </c>
      <c r="J180" s="709" t="s">
        <v>257</v>
      </c>
      <c r="K180" s="710">
        <v>10</v>
      </c>
      <c r="L180" s="712">
        <v>10</v>
      </c>
      <c r="M180" s="529">
        <v>10</v>
      </c>
    </row>
    <row r="181" spans="1:13" s="1" customFormat="1" ht="67.2" customHeight="1" x14ac:dyDescent="0.3">
      <c r="A181" s="490"/>
      <c r="B181" s="491"/>
      <c r="C181" s="498"/>
      <c r="D181" s="564" t="s">
        <v>276</v>
      </c>
      <c r="E181" s="577" t="s">
        <v>192</v>
      </c>
      <c r="F181" s="219" t="s">
        <v>115</v>
      </c>
      <c r="G181" s="610">
        <v>21.4</v>
      </c>
      <c r="H181" s="224">
        <v>21.4</v>
      </c>
      <c r="I181" s="221">
        <v>21.4</v>
      </c>
      <c r="J181" s="215" t="s">
        <v>230</v>
      </c>
      <c r="K181" s="459">
        <v>5</v>
      </c>
      <c r="L181" s="89">
        <v>5</v>
      </c>
      <c r="M181" s="163">
        <v>5</v>
      </c>
    </row>
    <row r="182" spans="1:13" s="1" customFormat="1" ht="12.75" customHeight="1" x14ac:dyDescent="0.3">
      <c r="A182" s="490"/>
      <c r="B182" s="491"/>
      <c r="C182" s="498"/>
      <c r="D182" s="898" t="s">
        <v>147</v>
      </c>
      <c r="E182" s="186" t="s">
        <v>184</v>
      </c>
      <c r="F182" s="219" t="s">
        <v>115</v>
      </c>
      <c r="G182" s="223">
        <f>830.8-30.8</f>
        <v>800</v>
      </c>
      <c r="H182" s="224">
        <f>830.8-30.8</f>
        <v>800</v>
      </c>
      <c r="I182" s="837">
        <f>830.8-30.8</f>
        <v>800</v>
      </c>
      <c r="J182" s="1073" t="s">
        <v>148</v>
      </c>
      <c r="K182" s="571">
        <v>85</v>
      </c>
      <c r="L182" s="712">
        <v>48</v>
      </c>
      <c r="M182" s="315">
        <v>48</v>
      </c>
    </row>
    <row r="183" spans="1:13" s="1" customFormat="1" ht="15" customHeight="1" x14ac:dyDescent="0.3">
      <c r="A183" s="490"/>
      <c r="B183" s="491"/>
      <c r="C183" s="498"/>
      <c r="D183" s="899"/>
      <c r="E183" s="186" t="s">
        <v>185</v>
      </c>
      <c r="F183" s="832" t="s">
        <v>163</v>
      </c>
      <c r="G183" s="833">
        <v>409.5</v>
      </c>
      <c r="H183" s="834"/>
      <c r="I183" s="838"/>
      <c r="J183" s="1073"/>
      <c r="K183" s="456"/>
      <c r="L183" s="454"/>
      <c r="M183" s="455"/>
    </row>
    <row r="184" spans="1:13" s="1" customFormat="1" ht="16.2" customHeight="1" thickBot="1" x14ac:dyDescent="0.35">
      <c r="A184" s="490"/>
      <c r="B184" s="491"/>
      <c r="C184" s="498"/>
      <c r="D184" s="899"/>
      <c r="E184" s="186"/>
      <c r="F184" s="566" t="s">
        <v>17</v>
      </c>
      <c r="G184" s="579">
        <f>SUM(G166:G168)</f>
        <v>3192.6000000000004</v>
      </c>
      <c r="H184" s="80">
        <f>SUM(H166:H168)</f>
        <v>2209.8000000000002</v>
      </c>
      <c r="I184" s="579">
        <f>SUM(I166:I168)</f>
        <v>2209.8000000000002</v>
      </c>
      <c r="J184" s="1039"/>
      <c r="K184" s="456"/>
      <c r="L184" s="457"/>
      <c r="M184" s="455"/>
    </row>
    <row r="185" spans="1:13" s="1" customFormat="1" ht="15.75" customHeight="1" x14ac:dyDescent="0.3">
      <c r="A185" s="40" t="s">
        <v>10</v>
      </c>
      <c r="B185" s="13" t="s">
        <v>24</v>
      </c>
      <c r="C185" s="563" t="s">
        <v>28</v>
      </c>
      <c r="D185" s="1060" t="s">
        <v>37</v>
      </c>
      <c r="E185" s="698" t="s">
        <v>185</v>
      </c>
      <c r="F185" s="700" t="s">
        <v>15</v>
      </c>
      <c r="G185" s="701">
        <v>100</v>
      </c>
      <c r="H185" s="702">
        <v>100</v>
      </c>
      <c r="I185" s="703">
        <v>100</v>
      </c>
      <c r="J185" s="70"/>
      <c r="K185" s="346"/>
      <c r="L185" s="349"/>
      <c r="M185" s="513"/>
    </row>
    <row r="186" spans="1:13" s="1" customFormat="1" ht="15.75" customHeight="1" x14ac:dyDescent="0.3">
      <c r="A186" s="41"/>
      <c r="B186" s="14"/>
      <c r="C186" s="504"/>
      <c r="D186" s="1062"/>
      <c r="E186" s="699"/>
      <c r="F186" s="840" t="s">
        <v>94</v>
      </c>
      <c r="G186" s="337">
        <v>28</v>
      </c>
      <c r="H186" s="841"/>
      <c r="I186" s="842"/>
      <c r="J186" s="71"/>
      <c r="K186" s="483"/>
      <c r="L186" s="486"/>
      <c r="M186" s="695"/>
    </row>
    <row r="187" spans="1:13" s="1" customFormat="1" ht="15.75" customHeight="1" x14ac:dyDescent="0.3">
      <c r="A187" s="41"/>
      <c r="B187" s="14"/>
      <c r="C187" s="504"/>
      <c r="D187" s="1047" t="s">
        <v>241</v>
      </c>
      <c r="E187" s="186" t="s">
        <v>136</v>
      </c>
      <c r="F187" s="226" t="s">
        <v>115</v>
      </c>
      <c r="G187" s="639">
        <v>100</v>
      </c>
      <c r="H187" s="227">
        <v>100</v>
      </c>
      <c r="I187" s="229">
        <v>100</v>
      </c>
      <c r="J187" s="1049" t="s">
        <v>171</v>
      </c>
      <c r="K187" s="18">
        <v>20</v>
      </c>
      <c r="L187" s="485">
        <v>20</v>
      </c>
      <c r="M187" s="487">
        <v>20</v>
      </c>
    </row>
    <row r="188" spans="1:13" s="1" customFormat="1" ht="24" customHeight="1" x14ac:dyDescent="0.3">
      <c r="A188" s="41"/>
      <c r="B188" s="14"/>
      <c r="C188" s="504"/>
      <c r="D188" s="1048"/>
      <c r="E188" s="242" t="s">
        <v>184</v>
      </c>
      <c r="F188" s="226"/>
      <c r="G188" s="230"/>
      <c r="H188" s="227"/>
      <c r="I188" s="229"/>
      <c r="J188" s="1050"/>
      <c r="K188" s="483"/>
      <c r="L188" s="486"/>
      <c r="M188" s="696"/>
    </row>
    <row r="189" spans="1:13" s="1" customFormat="1" ht="130.5" customHeight="1" x14ac:dyDescent="0.3">
      <c r="A189" s="41"/>
      <c r="B189" s="14"/>
      <c r="C189" s="504"/>
      <c r="D189" s="1047" t="s">
        <v>277</v>
      </c>
      <c r="E189" s="186" t="s">
        <v>184</v>
      </c>
      <c r="F189" s="704" t="s">
        <v>163</v>
      </c>
      <c r="G189" s="624">
        <v>28</v>
      </c>
      <c r="H189" s="626"/>
      <c r="I189" s="228"/>
      <c r="J189" s="697" t="s">
        <v>268</v>
      </c>
      <c r="K189" s="18">
        <v>1</v>
      </c>
      <c r="L189" s="485"/>
      <c r="M189" s="157"/>
    </row>
    <row r="190" spans="1:13" s="1" customFormat="1" ht="15.75" customHeight="1" thickBot="1" x14ac:dyDescent="0.35">
      <c r="A190" s="501"/>
      <c r="B190" s="499"/>
      <c r="C190" s="199"/>
      <c r="D190" s="1053"/>
      <c r="E190" s="615"/>
      <c r="F190" s="211" t="s">
        <v>17</v>
      </c>
      <c r="G190" s="118">
        <f>SUM(G185:G186)</f>
        <v>128</v>
      </c>
      <c r="H190" s="80">
        <f>SUM(H185:H186)</f>
        <v>100</v>
      </c>
      <c r="I190" s="325">
        <f>SUM(I185:I186)</f>
        <v>100</v>
      </c>
      <c r="J190" s="377"/>
      <c r="K190" s="569"/>
      <c r="L190" s="287"/>
      <c r="M190" s="263"/>
    </row>
    <row r="191" spans="1:13" s="1" customFormat="1" ht="27" customHeight="1" x14ac:dyDescent="0.3">
      <c r="A191" s="40" t="s">
        <v>10</v>
      </c>
      <c r="B191" s="13" t="s">
        <v>24</v>
      </c>
      <c r="C191" s="58" t="s">
        <v>29</v>
      </c>
      <c r="D191" s="397" t="s">
        <v>38</v>
      </c>
      <c r="E191" s="187" t="s">
        <v>184</v>
      </c>
      <c r="F191" s="231" t="s">
        <v>15</v>
      </c>
      <c r="G191" s="580">
        <v>222.5</v>
      </c>
      <c r="H191" s="232">
        <v>222.5</v>
      </c>
      <c r="I191" s="154">
        <v>222.5</v>
      </c>
      <c r="J191" s="433" t="s">
        <v>208</v>
      </c>
      <c r="K191" s="576">
        <v>26</v>
      </c>
      <c r="L191" s="90">
        <v>26</v>
      </c>
      <c r="M191" s="155">
        <v>26</v>
      </c>
    </row>
    <row r="192" spans="1:13" s="1" customFormat="1" ht="42.75" customHeight="1" x14ac:dyDescent="0.3">
      <c r="A192" s="41"/>
      <c r="B192" s="14"/>
      <c r="C192" s="59"/>
      <c r="D192" s="395"/>
      <c r="E192" s="186" t="s">
        <v>185</v>
      </c>
      <c r="F192" s="760" t="s">
        <v>25</v>
      </c>
      <c r="G192" s="443"/>
      <c r="H192" s="176">
        <v>289.8</v>
      </c>
      <c r="I192" s="339">
        <v>289.8</v>
      </c>
      <c r="J192" s="69" t="s">
        <v>77</v>
      </c>
      <c r="K192" s="7">
        <v>10</v>
      </c>
      <c r="L192" s="484">
        <v>10</v>
      </c>
      <c r="M192" s="479">
        <v>10</v>
      </c>
    </row>
    <row r="193" spans="1:13" s="1" customFormat="1" ht="16.5" customHeight="1" x14ac:dyDescent="0.3">
      <c r="A193" s="41"/>
      <c r="B193" s="14"/>
      <c r="C193" s="59"/>
      <c r="D193" s="395"/>
      <c r="E193" s="180"/>
      <c r="F193" s="212" t="s">
        <v>13</v>
      </c>
      <c r="G193" s="292">
        <v>324.2</v>
      </c>
      <c r="H193" s="81"/>
      <c r="I193" s="181"/>
      <c r="J193" s="1038" t="s">
        <v>87</v>
      </c>
      <c r="K193" s="7">
        <v>36</v>
      </c>
      <c r="L193" s="484">
        <v>36</v>
      </c>
      <c r="M193" s="558">
        <v>36</v>
      </c>
    </row>
    <row r="194" spans="1:13" s="1" customFormat="1" ht="16.5" customHeight="1" thickBot="1" x14ac:dyDescent="0.35">
      <c r="A194" s="407"/>
      <c r="B194" s="408"/>
      <c r="C194" s="199"/>
      <c r="D194" s="396"/>
      <c r="E194" s="578"/>
      <c r="F194" s="130" t="s">
        <v>17</v>
      </c>
      <c r="G194" s="117">
        <f>SUM(G191:G193)</f>
        <v>546.70000000000005</v>
      </c>
      <c r="H194" s="326">
        <f>SUM(H191:H193)</f>
        <v>512.29999999999995</v>
      </c>
      <c r="I194" s="321">
        <f>SUM(I191:I193)</f>
        <v>512.29999999999995</v>
      </c>
      <c r="J194" s="1039"/>
      <c r="K194" s="380"/>
      <c r="L194" s="512"/>
      <c r="M194" s="514"/>
    </row>
    <row r="195" spans="1:13" s="1" customFormat="1" ht="23.25" customHeight="1" x14ac:dyDescent="0.3">
      <c r="A195" s="500" t="s">
        <v>10</v>
      </c>
      <c r="B195" s="502" t="s">
        <v>24</v>
      </c>
      <c r="C195" s="516" t="s">
        <v>39</v>
      </c>
      <c r="D195" s="881" t="s">
        <v>80</v>
      </c>
      <c r="E195" s="510" t="s">
        <v>184</v>
      </c>
      <c r="F195" s="202" t="s">
        <v>15</v>
      </c>
      <c r="G195" s="462">
        <v>6</v>
      </c>
      <c r="H195" s="303">
        <v>6</v>
      </c>
      <c r="I195" s="153">
        <v>6</v>
      </c>
      <c r="J195" s="875" t="s">
        <v>118</v>
      </c>
      <c r="K195" s="354">
        <v>2</v>
      </c>
      <c r="L195" s="90">
        <v>2</v>
      </c>
      <c r="M195" s="155">
        <v>2</v>
      </c>
    </row>
    <row r="196" spans="1:13" s="1" customFormat="1" ht="14.25" customHeight="1" thickBot="1" x14ac:dyDescent="0.35">
      <c r="A196" s="501"/>
      <c r="B196" s="499"/>
      <c r="C196" s="517"/>
      <c r="D196" s="882"/>
      <c r="E196" s="146"/>
      <c r="F196" s="211" t="s">
        <v>17</v>
      </c>
      <c r="G196" s="117">
        <f t="shared" ref="G196:I196" si="5">G195</f>
        <v>6</v>
      </c>
      <c r="H196" s="75">
        <f t="shared" si="5"/>
        <v>6</v>
      </c>
      <c r="I196" s="73">
        <f t="shared" si="5"/>
        <v>6</v>
      </c>
      <c r="J196" s="876"/>
      <c r="K196" s="323"/>
      <c r="L196" s="287"/>
      <c r="M196" s="159"/>
    </row>
    <row r="197" spans="1:13" s="1" customFormat="1" ht="42" customHeight="1" x14ac:dyDescent="0.3">
      <c r="A197" s="844" t="s">
        <v>10</v>
      </c>
      <c r="B197" s="846" t="s">
        <v>24</v>
      </c>
      <c r="C197" s="849" t="s">
        <v>40</v>
      </c>
      <c r="D197" s="908" t="s">
        <v>99</v>
      </c>
      <c r="E197" s="1099" t="s">
        <v>184</v>
      </c>
      <c r="F197" s="581" t="s">
        <v>15</v>
      </c>
      <c r="G197" s="300">
        <f>4.2+7.3</f>
        <v>11.5</v>
      </c>
      <c r="H197" s="81"/>
      <c r="I197" s="181"/>
      <c r="J197" s="545" t="s">
        <v>205</v>
      </c>
      <c r="K197" s="18">
        <v>60</v>
      </c>
      <c r="L197" s="485"/>
      <c r="M197" s="157"/>
    </row>
    <row r="198" spans="1:13" s="1" customFormat="1" ht="23.25" customHeight="1" x14ac:dyDescent="0.3">
      <c r="A198" s="844"/>
      <c r="B198" s="846"/>
      <c r="C198" s="849"/>
      <c r="D198" s="908"/>
      <c r="E198" s="1099"/>
      <c r="F198" s="121" t="s">
        <v>96</v>
      </c>
      <c r="G198" s="443">
        <f>23.8+41.6-40.9</f>
        <v>24.500000000000007</v>
      </c>
      <c r="H198" s="176"/>
      <c r="I198" s="339"/>
      <c r="J198" s="890" t="s">
        <v>204</v>
      </c>
      <c r="K198" s="7">
        <v>1</v>
      </c>
      <c r="L198" s="484"/>
      <c r="M198" s="558"/>
    </row>
    <row r="199" spans="1:13" s="1" customFormat="1" ht="48" customHeight="1" x14ac:dyDescent="0.3">
      <c r="A199" s="844"/>
      <c r="B199" s="846"/>
      <c r="C199" s="849"/>
      <c r="D199" s="908"/>
      <c r="E199" s="1099"/>
      <c r="F199" s="121" t="s">
        <v>100</v>
      </c>
      <c r="G199" s="814">
        <v>40.9</v>
      </c>
      <c r="H199" s="176"/>
      <c r="I199" s="169"/>
      <c r="J199" s="1063"/>
      <c r="K199" s="18"/>
      <c r="L199" s="485"/>
      <c r="M199" s="157"/>
    </row>
    <row r="200" spans="1:13" s="1" customFormat="1" ht="14.25" customHeight="1" thickBot="1" x14ac:dyDescent="0.35">
      <c r="A200" s="845"/>
      <c r="B200" s="847"/>
      <c r="C200" s="850"/>
      <c r="D200" s="853"/>
      <c r="E200" s="1032"/>
      <c r="F200" s="213" t="s">
        <v>17</v>
      </c>
      <c r="G200" s="272">
        <f>SUM(G197:G199)</f>
        <v>76.900000000000006</v>
      </c>
      <c r="H200" s="439">
        <f>SUM(H197:H198)</f>
        <v>0</v>
      </c>
      <c r="I200" s="379">
        <f>SUM(I197:I198)</f>
        <v>0</v>
      </c>
      <c r="J200" s="503"/>
      <c r="K200" s="222"/>
      <c r="L200" s="522"/>
      <c r="M200" s="437"/>
    </row>
    <row r="201" spans="1:13" s="1" customFormat="1" ht="30.75" customHeight="1" x14ac:dyDescent="0.3">
      <c r="A201" s="723" t="s">
        <v>10</v>
      </c>
      <c r="B201" s="725" t="s">
        <v>24</v>
      </c>
      <c r="C201" s="713" t="s">
        <v>69</v>
      </c>
      <c r="D201" s="851" t="s">
        <v>231</v>
      </c>
      <c r="E201" s="730" t="s">
        <v>192</v>
      </c>
      <c r="F201" s="202" t="s">
        <v>15</v>
      </c>
      <c r="G201" s="462">
        <f>6.9-4</f>
        <v>2.9000000000000004</v>
      </c>
      <c r="H201" s="303">
        <v>6.9</v>
      </c>
      <c r="I201" s="153">
        <v>6.9</v>
      </c>
      <c r="J201" s="875" t="s">
        <v>118</v>
      </c>
      <c r="K201" s="482">
        <v>1</v>
      </c>
      <c r="L201" s="485">
        <v>1</v>
      </c>
      <c r="M201" s="487">
        <v>1</v>
      </c>
    </row>
    <row r="202" spans="1:13" s="1" customFormat="1" ht="13.5" customHeight="1" thickBot="1" x14ac:dyDescent="0.35">
      <c r="A202" s="724"/>
      <c r="B202" s="726"/>
      <c r="C202" s="715"/>
      <c r="D202" s="853"/>
      <c r="E202" s="146"/>
      <c r="F202" s="211" t="s">
        <v>17</v>
      </c>
      <c r="G202" s="117">
        <f t="shared" ref="G202:I202" si="6">G201</f>
        <v>2.9000000000000004</v>
      </c>
      <c r="H202" s="75">
        <f t="shared" si="6"/>
        <v>6.9</v>
      </c>
      <c r="I202" s="73">
        <f t="shared" si="6"/>
        <v>6.9</v>
      </c>
      <c r="J202" s="876"/>
      <c r="K202" s="323"/>
      <c r="L202" s="287"/>
      <c r="M202" s="159"/>
    </row>
    <row r="203" spans="1:13" s="1" customFormat="1" ht="20.25" customHeight="1" x14ac:dyDescent="0.3">
      <c r="A203" s="723" t="s">
        <v>10</v>
      </c>
      <c r="B203" s="725" t="s">
        <v>24</v>
      </c>
      <c r="C203" s="713" t="s">
        <v>211</v>
      </c>
      <c r="D203" s="1052" t="s">
        <v>287</v>
      </c>
      <c r="E203" s="730" t="s">
        <v>192</v>
      </c>
      <c r="F203" s="764"/>
      <c r="G203" s="765"/>
      <c r="H203" s="753"/>
      <c r="I203" s="763"/>
      <c r="J203" s="1064" t="s">
        <v>298</v>
      </c>
      <c r="K203" s="1066">
        <v>1</v>
      </c>
      <c r="L203" s="1068"/>
      <c r="M203" s="1070"/>
    </row>
    <row r="204" spans="1:13" s="1" customFormat="1" ht="15" customHeight="1" thickBot="1" x14ac:dyDescent="0.35">
      <c r="A204" s="724"/>
      <c r="B204" s="726"/>
      <c r="C204" s="715"/>
      <c r="D204" s="1053"/>
      <c r="E204" s="762"/>
      <c r="F204" s="665" t="s">
        <v>17</v>
      </c>
      <c r="G204" s="267">
        <f>G203</f>
        <v>0</v>
      </c>
      <c r="H204" s="439">
        <f>H203</f>
        <v>0</v>
      </c>
      <c r="I204" s="379">
        <f>I203</f>
        <v>0</v>
      </c>
      <c r="J204" s="1065"/>
      <c r="K204" s="1067"/>
      <c r="L204" s="1069"/>
      <c r="M204" s="1071"/>
    </row>
    <row r="205" spans="1:13" s="1" customFormat="1" ht="21.75" customHeight="1" x14ac:dyDescent="0.3">
      <c r="A205" s="719" t="s">
        <v>10</v>
      </c>
      <c r="B205" s="720" t="s">
        <v>24</v>
      </c>
      <c r="C205" s="714" t="s">
        <v>227</v>
      </c>
      <c r="D205" s="952" t="s">
        <v>288</v>
      </c>
      <c r="E205" s="730" t="s">
        <v>192</v>
      </c>
      <c r="F205" s="764"/>
      <c r="G205" s="765"/>
      <c r="H205" s="753"/>
      <c r="I205" s="763"/>
      <c r="J205" s="1064" t="s">
        <v>289</v>
      </c>
      <c r="K205" s="61">
        <v>1</v>
      </c>
      <c r="L205" s="90"/>
      <c r="M205" s="155"/>
    </row>
    <row r="206" spans="1:13" s="1" customFormat="1" ht="15" customHeight="1" thickBot="1" x14ac:dyDescent="0.35">
      <c r="A206" s="719"/>
      <c r="B206" s="720"/>
      <c r="C206" s="714"/>
      <c r="D206" s="1053"/>
      <c r="E206" s="761"/>
      <c r="F206" s="665" t="s">
        <v>17</v>
      </c>
      <c r="G206" s="267">
        <f>G205</f>
        <v>0</v>
      </c>
      <c r="H206" s="439">
        <f>H205</f>
        <v>0</v>
      </c>
      <c r="I206" s="379">
        <f>I205</f>
        <v>0</v>
      </c>
      <c r="J206" s="1065"/>
      <c r="K206" s="323"/>
      <c r="L206" s="287"/>
      <c r="M206" s="385"/>
    </row>
    <row r="207" spans="1:13" s="1" customFormat="1" ht="14.25" customHeight="1" thickBot="1" x14ac:dyDescent="0.35">
      <c r="A207" s="36" t="s">
        <v>10</v>
      </c>
      <c r="B207" s="3" t="s">
        <v>24</v>
      </c>
      <c r="C207" s="877" t="s">
        <v>30</v>
      </c>
      <c r="D207" s="877"/>
      <c r="E207" s="877"/>
      <c r="F207" s="877"/>
      <c r="G207" s="78">
        <f>+G200+G196+G194+G190+G184+G165+G158+G202+G204+G206</f>
        <v>16337.6</v>
      </c>
      <c r="H207" s="82">
        <f>+H200+H196+H194+H190+H184+H165+H158+H202+H204+H206</f>
        <v>15202.400000000003</v>
      </c>
      <c r="I207" s="77">
        <f>+I200+I196+I194+I190+I184+I165+I158+I202+I204+I206</f>
        <v>15088.700000000003</v>
      </c>
      <c r="J207" s="519"/>
      <c r="K207" s="351"/>
      <c r="L207" s="351"/>
      <c r="M207" s="350"/>
    </row>
    <row r="208" spans="1:13" s="1" customFormat="1" ht="28.5" customHeight="1" thickBot="1" x14ac:dyDescent="0.35">
      <c r="A208" s="37" t="s">
        <v>10</v>
      </c>
      <c r="B208" s="3" t="s">
        <v>26</v>
      </c>
      <c r="C208" s="878" t="s">
        <v>140</v>
      </c>
      <c r="D208" s="879"/>
      <c r="E208" s="879"/>
      <c r="F208" s="879"/>
      <c r="G208" s="879"/>
      <c r="H208" s="879"/>
      <c r="I208" s="879"/>
      <c r="J208" s="879"/>
      <c r="K208" s="879"/>
      <c r="L208" s="879"/>
      <c r="M208" s="1072"/>
    </row>
    <row r="209" spans="1:15" s="2" customFormat="1" ht="15.75" customHeight="1" x14ac:dyDescent="0.3">
      <c r="A209" s="500" t="s">
        <v>10</v>
      </c>
      <c r="B209" s="502" t="s">
        <v>26</v>
      </c>
      <c r="C209" s="57" t="s">
        <v>10</v>
      </c>
      <c r="D209" s="1094" t="s">
        <v>42</v>
      </c>
      <c r="E209" s="772"/>
      <c r="F209" s="774" t="s">
        <v>15</v>
      </c>
      <c r="G209" s="617">
        <f>520.7-40.1</f>
        <v>480.6</v>
      </c>
      <c r="H209" s="618">
        <f>474.1+58.6</f>
        <v>532.70000000000005</v>
      </c>
      <c r="I209" s="619">
        <f>796.5+34.6</f>
        <v>831.1</v>
      </c>
      <c r="J209" s="24"/>
      <c r="K209" s="576"/>
      <c r="L209" s="90"/>
      <c r="M209" s="270"/>
    </row>
    <row r="210" spans="1:15" s="2" customFormat="1" ht="15" customHeight="1" x14ac:dyDescent="0.3">
      <c r="A210" s="490"/>
      <c r="B210" s="491"/>
      <c r="C210" s="47"/>
      <c r="D210" s="1095"/>
      <c r="E210" s="766"/>
      <c r="F210" s="775" t="s">
        <v>94</v>
      </c>
      <c r="G210" s="620">
        <f>316.6+80.5</f>
        <v>397.1</v>
      </c>
      <c r="H210" s="621"/>
      <c r="I210" s="622"/>
      <c r="J210" s="616"/>
      <c r="K210" s="482"/>
      <c r="L210" s="485"/>
      <c r="M210" s="515"/>
      <c r="O210" s="192"/>
    </row>
    <row r="211" spans="1:15" s="2" customFormat="1" ht="14.25" customHeight="1" x14ac:dyDescent="0.3">
      <c r="A211" s="490"/>
      <c r="B211" s="491"/>
      <c r="C211" s="47"/>
      <c r="D211" s="1095"/>
      <c r="E211" s="766"/>
      <c r="F211" s="775" t="s">
        <v>96</v>
      </c>
      <c r="G211" s="620">
        <f>275.9+16.4</f>
        <v>292.29999999999995</v>
      </c>
      <c r="H211" s="621"/>
      <c r="I211" s="622"/>
      <c r="J211" s="616"/>
      <c r="K211" s="18"/>
      <c r="L211" s="485"/>
      <c r="M211" s="547"/>
      <c r="O211" s="192"/>
    </row>
    <row r="212" spans="1:15" s="2" customFormat="1" ht="14.25" customHeight="1" x14ac:dyDescent="0.3">
      <c r="A212" s="719"/>
      <c r="B212" s="720"/>
      <c r="C212" s="47"/>
      <c r="D212" s="1095"/>
      <c r="E212" s="766"/>
      <c r="F212" s="234" t="s">
        <v>100</v>
      </c>
      <c r="G212" s="627">
        <v>28.7</v>
      </c>
      <c r="H212" s="628"/>
      <c r="I212" s="767"/>
      <c r="J212" s="616"/>
      <c r="K212" s="18"/>
      <c r="L212" s="485"/>
      <c r="M212" s="721"/>
      <c r="O212" s="192"/>
    </row>
    <row r="213" spans="1:15" s="2" customFormat="1" ht="14.25" customHeight="1" x14ac:dyDescent="0.3">
      <c r="A213" s="490"/>
      <c r="B213" s="491"/>
      <c r="C213" s="47"/>
      <c r="D213" s="1095"/>
      <c r="E213" s="766"/>
      <c r="F213" s="769" t="s">
        <v>41</v>
      </c>
      <c r="G213" s="620"/>
      <c r="H213" s="621">
        <v>2686.5</v>
      </c>
      <c r="I213" s="770">
        <f>4130.7+308.2</f>
        <v>4438.8999999999996</v>
      </c>
      <c r="J213" s="616"/>
      <c r="K213" s="18"/>
      <c r="L213" s="485"/>
      <c r="M213" s="547"/>
    </row>
    <row r="214" spans="1:15" s="2" customFormat="1" ht="14.25" customHeight="1" x14ac:dyDescent="0.3">
      <c r="A214" s="719"/>
      <c r="B214" s="720"/>
      <c r="C214" s="47"/>
      <c r="D214" s="768"/>
      <c r="E214" s="773"/>
      <c r="F214" s="769" t="s">
        <v>33</v>
      </c>
      <c r="G214" s="620">
        <f>7.7-4.9</f>
        <v>2.8</v>
      </c>
      <c r="H214" s="621"/>
      <c r="I214" s="622"/>
      <c r="J214" s="616"/>
      <c r="K214" s="18"/>
      <c r="L214" s="485"/>
      <c r="M214" s="721"/>
    </row>
    <row r="215" spans="1:15" s="134" customFormat="1" ht="15.75" customHeight="1" x14ac:dyDescent="0.25">
      <c r="A215" s="490"/>
      <c r="B215" s="491"/>
      <c r="C215" s="498"/>
      <c r="D215" s="864" t="s">
        <v>137</v>
      </c>
      <c r="E215" s="243" t="s">
        <v>43</v>
      </c>
      <c r="F215" s="226" t="s">
        <v>161</v>
      </c>
      <c r="G215" s="230">
        <f>199.7+16.4</f>
        <v>216.1</v>
      </c>
      <c r="H215" s="111"/>
      <c r="I215" s="128"/>
      <c r="J215" s="489" t="s">
        <v>101</v>
      </c>
      <c r="K215" s="60">
        <v>100</v>
      </c>
      <c r="L215" s="477"/>
      <c r="M215" s="546"/>
    </row>
    <row r="216" spans="1:15" s="134" customFormat="1" ht="16.5" customHeight="1" x14ac:dyDescent="0.25">
      <c r="A216" s="490"/>
      <c r="B216" s="5"/>
      <c r="C216" s="498"/>
      <c r="D216" s="865"/>
      <c r="E216" s="243" t="s">
        <v>185</v>
      </c>
      <c r="F216" s="226" t="s">
        <v>115</v>
      </c>
      <c r="G216" s="230">
        <v>90.5</v>
      </c>
      <c r="H216" s="111"/>
      <c r="I216" s="182"/>
      <c r="J216" s="890" t="s">
        <v>145</v>
      </c>
      <c r="K216" s="475">
        <v>100</v>
      </c>
      <c r="L216" s="477"/>
      <c r="M216" s="546"/>
    </row>
    <row r="217" spans="1:15" s="134" customFormat="1" ht="36" customHeight="1" x14ac:dyDescent="0.25">
      <c r="A217" s="490"/>
      <c r="B217" s="5"/>
      <c r="C217" s="498"/>
      <c r="D217" s="866"/>
      <c r="E217" s="244" t="s">
        <v>184</v>
      </c>
      <c r="F217" s="226" t="s">
        <v>283</v>
      </c>
      <c r="G217" s="230">
        <v>28.7</v>
      </c>
      <c r="H217" s="111"/>
      <c r="I217" s="182"/>
      <c r="J217" s="891"/>
      <c r="K217" s="112"/>
      <c r="L217" s="478"/>
      <c r="M217" s="562"/>
    </row>
    <row r="218" spans="1:15" s="12" customFormat="1" ht="16.5" customHeight="1" x14ac:dyDescent="0.3">
      <c r="A218" s="42"/>
      <c r="B218" s="22"/>
      <c r="C218" s="23"/>
      <c r="D218" s="907" t="s">
        <v>253</v>
      </c>
      <c r="E218" s="186" t="s">
        <v>43</v>
      </c>
      <c r="F218" s="226" t="s">
        <v>163</v>
      </c>
      <c r="G218" s="230">
        <f>316.6+80.5</f>
        <v>397.1</v>
      </c>
      <c r="H218" s="111"/>
      <c r="I218" s="182"/>
      <c r="J218" s="72" t="s">
        <v>101</v>
      </c>
      <c r="K218" s="60">
        <v>95</v>
      </c>
      <c r="L218" s="477">
        <v>100</v>
      </c>
      <c r="M218" s="546"/>
    </row>
    <row r="219" spans="1:15" s="12" customFormat="1" ht="14.25" customHeight="1" x14ac:dyDescent="0.3">
      <c r="A219" s="42"/>
      <c r="B219" s="22"/>
      <c r="C219" s="23"/>
      <c r="D219" s="852"/>
      <c r="E219" s="186" t="s">
        <v>185</v>
      </c>
      <c r="F219" s="226" t="s">
        <v>115</v>
      </c>
      <c r="G219" s="230">
        <f>221.2</f>
        <v>221.2</v>
      </c>
      <c r="H219" s="111"/>
      <c r="I219" s="182"/>
      <c r="J219" s="910" t="s">
        <v>149</v>
      </c>
      <c r="K219" s="60">
        <v>100</v>
      </c>
      <c r="L219" s="477"/>
      <c r="M219" s="546"/>
    </row>
    <row r="220" spans="1:15" s="12" customFormat="1" ht="22.5" customHeight="1" x14ac:dyDescent="0.3">
      <c r="A220" s="42"/>
      <c r="B220" s="22"/>
      <c r="C220" s="23"/>
      <c r="D220" s="909"/>
      <c r="E220" s="734" t="s">
        <v>184</v>
      </c>
      <c r="F220" s="226" t="s">
        <v>161</v>
      </c>
      <c r="G220" s="230">
        <v>76.2</v>
      </c>
      <c r="H220" s="111"/>
      <c r="I220" s="182"/>
      <c r="J220" s="911"/>
      <c r="K220" s="112"/>
      <c r="L220" s="478"/>
      <c r="M220" s="515"/>
    </row>
    <row r="221" spans="1:15" s="2" customFormat="1" ht="27.75" customHeight="1" x14ac:dyDescent="0.3">
      <c r="A221" s="490"/>
      <c r="B221" s="491"/>
      <c r="C221" s="47"/>
      <c r="D221" s="907" t="s">
        <v>259</v>
      </c>
      <c r="E221" s="186" t="s">
        <v>136</v>
      </c>
      <c r="F221" s="226" t="s">
        <v>115</v>
      </c>
      <c r="G221" s="230">
        <v>174.1</v>
      </c>
      <c r="H221" s="227">
        <v>374.4</v>
      </c>
      <c r="I221" s="229">
        <v>437.1</v>
      </c>
      <c r="J221" s="185" t="s">
        <v>186</v>
      </c>
      <c r="K221" s="475">
        <v>1</v>
      </c>
      <c r="L221" s="477"/>
      <c r="M221" s="561"/>
    </row>
    <row r="222" spans="1:15" s="2" customFormat="1" ht="15" customHeight="1" x14ac:dyDescent="0.3">
      <c r="A222" s="490"/>
      <c r="B222" s="491"/>
      <c r="C222" s="47"/>
      <c r="D222" s="852"/>
      <c r="E222" s="186" t="s">
        <v>43</v>
      </c>
      <c r="F222" s="226" t="s">
        <v>159</v>
      </c>
      <c r="G222" s="230">
        <v>337.7</v>
      </c>
      <c r="H222" s="227">
        <v>2121.6999999999998</v>
      </c>
      <c r="I222" s="229">
        <v>2476.6</v>
      </c>
      <c r="J222" s="216" t="s">
        <v>101</v>
      </c>
      <c r="K222" s="475"/>
      <c r="L222" s="98">
        <v>25</v>
      </c>
      <c r="M222" s="561">
        <v>60</v>
      </c>
    </row>
    <row r="223" spans="1:15" s="2" customFormat="1" ht="25.5" customHeight="1" x14ac:dyDescent="0.3">
      <c r="A223" s="490"/>
      <c r="B223" s="491"/>
      <c r="C223" s="47"/>
      <c r="D223" s="909"/>
      <c r="E223" s="734" t="s">
        <v>200</v>
      </c>
      <c r="F223" s="226"/>
      <c r="G223" s="230"/>
      <c r="H223" s="227"/>
      <c r="I223" s="229"/>
      <c r="J223" s="464"/>
      <c r="K223" s="465"/>
      <c r="L223" s="478"/>
      <c r="M223" s="559"/>
    </row>
    <row r="224" spans="1:15" s="1" customFormat="1" ht="29.25" customHeight="1" x14ac:dyDescent="0.3">
      <c r="A224" s="490"/>
      <c r="B224" s="491"/>
      <c r="C224" s="47"/>
      <c r="D224" s="859" t="s">
        <v>244</v>
      </c>
      <c r="E224" s="186" t="s">
        <v>245</v>
      </c>
      <c r="F224" s="629" t="s">
        <v>115</v>
      </c>
      <c r="G224" s="230">
        <v>34.9</v>
      </c>
      <c r="H224" s="227">
        <v>56.3</v>
      </c>
      <c r="I224" s="229">
        <v>123.7</v>
      </c>
      <c r="J224" s="506" t="s">
        <v>186</v>
      </c>
      <c r="K224" s="446"/>
      <c r="L224" s="200">
        <v>1</v>
      </c>
      <c r="M224" s="447"/>
      <c r="N224" s="1045"/>
      <c r="O224" s="1046"/>
    </row>
    <row r="225" spans="1:15" s="1" customFormat="1" ht="27.75" customHeight="1" x14ac:dyDescent="0.3">
      <c r="A225" s="490"/>
      <c r="B225" s="491"/>
      <c r="C225" s="47"/>
      <c r="D225" s="1040"/>
      <c r="E225" s="734" t="s">
        <v>260</v>
      </c>
      <c r="F225" s="629" t="s">
        <v>159</v>
      </c>
      <c r="G225" s="230"/>
      <c r="H225" s="227">
        <v>318.8</v>
      </c>
      <c r="I225" s="229">
        <v>318.7</v>
      </c>
      <c r="J225" s="506" t="s">
        <v>101</v>
      </c>
      <c r="K225" s="446"/>
      <c r="L225" s="200">
        <v>50</v>
      </c>
      <c r="M225" s="447">
        <v>100</v>
      </c>
    </row>
    <row r="226" spans="1:15" s="1" customFormat="1" ht="15" customHeight="1" x14ac:dyDescent="0.3">
      <c r="A226" s="490"/>
      <c r="B226" s="491"/>
      <c r="C226" s="47"/>
      <c r="D226" s="859" t="s">
        <v>278</v>
      </c>
      <c r="E226" s="733" t="s">
        <v>185</v>
      </c>
      <c r="F226" s="629" t="s">
        <v>115</v>
      </c>
      <c r="G226" s="230"/>
      <c r="H226" s="227">
        <v>36.5</v>
      </c>
      <c r="I226" s="229">
        <v>185.6</v>
      </c>
      <c r="J226" s="506" t="s">
        <v>246</v>
      </c>
      <c r="K226" s="446"/>
      <c r="L226" s="200">
        <v>1</v>
      </c>
      <c r="M226" s="447"/>
      <c r="N226" s="1045"/>
      <c r="O226" s="1046"/>
    </row>
    <row r="227" spans="1:15" s="1" customFormat="1" ht="15" customHeight="1" x14ac:dyDescent="0.3">
      <c r="A227" s="490"/>
      <c r="B227" s="491"/>
      <c r="C227" s="47"/>
      <c r="D227" s="860"/>
      <c r="E227" s="186" t="s">
        <v>192</v>
      </c>
      <c r="F227" s="629" t="s">
        <v>159</v>
      </c>
      <c r="G227" s="230"/>
      <c r="H227" s="227">
        <v>206.9</v>
      </c>
      <c r="I227" s="229">
        <v>1051.5</v>
      </c>
      <c r="J227" s="506" t="s">
        <v>247</v>
      </c>
      <c r="K227" s="446"/>
      <c r="L227" s="427">
        <v>1</v>
      </c>
      <c r="M227" s="447"/>
    </row>
    <row r="228" spans="1:15" s="1" customFormat="1" ht="15" customHeight="1" x14ac:dyDescent="0.3">
      <c r="A228" s="490"/>
      <c r="B228" s="491"/>
      <c r="C228" s="47"/>
      <c r="D228" s="860"/>
      <c r="E228" s="186" t="s">
        <v>43</v>
      </c>
      <c r="F228" s="629"/>
      <c r="G228" s="230"/>
      <c r="H228" s="227"/>
      <c r="I228" s="625"/>
      <c r="J228" s="506" t="s">
        <v>248</v>
      </c>
      <c r="K228" s="446"/>
      <c r="L228" s="200"/>
      <c r="M228" s="447">
        <v>3</v>
      </c>
    </row>
    <row r="229" spans="1:15" s="1" customFormat="1" ht="15" customHeight="1" x14ac:dyDescent="0.3">
      <c r="A229" s="490"/>
      <c r="B229" s="491"/>
      <c r="C229" s="47"/>
      <c r="D229" s="1040"/>
      <c r="E229" s="734"/>
      <c r="F229" s="629"/>
      <c r="G229" s="230"/>
      <c r="H229" s="227"/>
      <c r="I229" s="625"/>
      <c r="J229" s="506" t="s">
        <v>249</v>
      </c>
      <c r="K229" s="446"/>
      <c r="L229" s="200"/>
      <c r="M229" s="447">
        <v>13</v>
      </c>
    </row>
    <row r="230" spans="1:15" s="1" customFormat="1" ht="26.25" customHeight="1" x14ac:dyDescent="0.3">
      <c r="A230" s="490"/>
      <c r="B230" s="491"/>
      <c r="C230" s="47"/>
      <c r="D230" s="859" t="s">
        <v>250</v>
      </c>
      <c r="E230" s="186" t="s">
        <v>192</v>
      </c>
      <c r="F230" s="629" t="s">
        <v>115</v>
      </c>
      <c r="G230" s="230"/>
      <c r="H230" s="227">
        <v>6.9</v>
      </c>
      <c r="I230" s="229">
        <v>50.1</v>
      </c>
      <c r="J230" s="198" t="s">
        <v>251</v>
      </c>
      <c r="K230" s="448"/>
      <c r="L230" s="427">
        <v>1</v>
      </c>
      <c r="M230" s="449"/>
      <c r="N230" s="1045"/>
      <c r="O230" s="1046"/>
    </row>
    <row r="231" spans="1:15" s="1" customFormat="1" ht="16.5" customHeight="1" x14ac:dyDescent="0.3">
      <c r="A231" s="490"/>
      <c r="B231" s="491"/>
      <c r="C231" s="47"/>
      <c r="D231" s="1040"/>
      <c r="E231" s="734" t="s">
        <v>43</v>
      </c>
      <c r="F231" s="629" t="s">
        <v>159</v>
      </c>
      <c r="G231" s="230"/>
      <c r="H231" s="227">
        <v>39.1</v>
      </c>
      <c r="I231" s="229">
        <v>283.89999999999998</v>
      </c>
      <c r="J231" s="198" t="s">
        <v>101</v>
      </c>
      <c r="K231" s="776"/>
      <c r="L231" s="427"/>
      <c r="M231" s="449">
        <v>40</v>
      </c>
    </row>
    <row r="232" spans="1:15" s="1" customFormat="1" ht="28.5" customHeight="1" x14ac:dyDescent="0.3">
      <c r="A232" s="719"/>
      <c r="B232" s="720"/>
      <c r="C232" s="47"/>
      <c r="D232" s="716" t="s">
        <v>290</v>
      </c>
      <c r="E232" s="777" t="s">
        <v>192</v>
      </c>
      <c r="F232" s="839" t="s">
        <v>291</v>
      </c>
      <c r="G232" s="624">
        <v>7.7</v>
      </c>
      <c r="H232" s="111"/>
      <c r="I232" s="815"/>
      <c r="J232" s="771" t="s">
        <v>292</v>
      </c>
      <c r="K232" s="630">
        <v>1</v>
      </c>
      <c r="L232" s="631"/>
      <c r="M232" s="461"/>
    </row>
    <row r="233" spans="1:15" s="1" customFormat="1" ht="14.25" customHeight="1" thickBot="1" x14ac:dyDescent="0.35">
      <c r="A233" s="501"/>
      <c r="B233" s="499"/>
      <c r="C233" s="27"/>
      <c r="D233" s="912" t="s">
        <v>23</v>
      </c>
      <c r="E233" s="913"/>
      <c r="F233" s="1104"/>
      <c r="G233" s="679">
        <f>SUM(G209:G214)</f>
        <v>1201.5</v>
      </c>
      <c r="H233" s="680">
        <f>SUM(H209:H214)</f>
        <v>3219.2</v>
      </c>
      <c r="I233" s="452">
        <f>SUM(I209:I214)</f>
        <v>5270</v>
      </c>
      <c r="J233" s="521"/>
      <c r="K233" s="380"/>
      <c r="L233" s="512"/>
      <c r="M233" s="514"/>
    </row>
    <row r="234" spans="1:15" s="1" customFormat="1" ht="12.75" customHeight="1" thickBot="1" x14ac:dyDescent="0.35">
      <c r="A234" s="36" t="s">
        <v>10</v>
      </c>
      <c r="B234" s="15" t="s">
        <v>26</v>
      </c>
      <c r="C234" s="914" t="s">
        <v>30</v>
      </c>
      <c r="D234" s="877"/>
      <c r="E234" s="877"/>
      <c r="F234" s="877"/>
      <c r="G234" s="309">
        <f t="shared" ref="G234:I234" si="7">G233</f>
        <v>1201.5</v>
      </c>
      <c r="H234" s="273">
        <f t="shared" si="7"/>
        <v>3219.2</v>
      </c>
      <c r="I234" s="352">
        <f t="shared" si="7"/>
        <v>5270</v>
      </c>
      <c r="J234" s="519"/>
      <c r="K234" s="331"/>
      <c r="L234" s="331"/>
      <c r="M234" s="332"/>
    </row>
    <row r="235" spans="1:15" s="134" customFormat="1" ht="15.75" customHeight="1" thickBot="1" x14ac:dyDescent="0.3">
      <c r="A235" s="500" t="s">
        <v>10</v>
      </c>
      <c r="B235" s="4" t="s">
        <v>28</v>
      </c>
      <c r="C235" s="410" t="s">
        <v>44</v>
      </c>
      <c r="D235" s="411"/>
      <c r="E235" s="401"/>
      <c r="F235" s="411"/>
      <c r="G235" s="681"/>
      <c r="H235" s="681"/>
      <c r="I235" s="681"/>
      <c r="J235" s="254"/>
      <c r="K235" s="376"/>
      <c r="L235" s="331"/>
      <c r="M235" s="353"/>
    </row>
    <row r="236" spans="1:15" s="134" customFormat="1" ht="15.75" customHeight="1" x14ac:dyDescent="0.25">
      <c r="A236" s="500" t="s">
        <v>10</v>
      </c>
      <c r="B236" s="502" t="s">
        <v>28</v>
      </c>
      <c r="C236" s="516" t="s">
        <v>10</v>
      </c>
      <c r="D236" s="398" t="s">
        <v>45</v>
      </c>
      <c r="E236" s="214"/>
      <c r="F236" s="635" t="s">
        <v>15</v>
      </c>
      <c r="G236" s="636"/>
      <c r="H236" s="637"/>
      <c r="I236" s="638">
        <f>7151.7-3938.7</f>
        <v>3213</v>
      </c>
      <c r="J236" s="24"/>
      <c r="K236" s="346"/>
      <c r="L236" s="511"/>
      <c r="M236" s="513"/>
    </row>
    <row r="237" spans="1:15" s="134" customFormat="1" ht="15.75" customHeight="1" x14ac:dyDescent="0.25">
      <c r="A237" s="490"/>
      <c r="B237" s="491"/>
      <c r="C237" s="498"/>
      <c r="D237" s="414"/>
      <c r="E237" s="246"/>
      <c r="F237" s="113" t="s">
        <v>243</v>
      </c>
      <c r="G237" s="299"/>
      <c r="H237" s="444">
        <v>669.4</v>
      </c>
      <c r="I237" s="445">
        <v>754.5</v>
      </c>
      <c r="J237" s="616"/>
      <c r="K237" s="571"/>
      <c r="L237" s="314"/>
      <c r="M237" s="315"/>
    </row>
    <row r="238" spans="1:15" s="134" customFormat="1" ht="15.75" customHeight="1" x14ac:dyDescent="0.25">
      <c r="A238" s="490"/>
      <c r="B238" s="491"/>
      <c r="C238" s="498"/>
      <c r="D238" s="414"/>
      <c r="E238" s="634"/>
      <c r="F238" s="114" t="s">
        <v>119</v>
      </c>
      <c r="G238" s="308">
        <v>600</v>
      </c>
      <c r="H238" s="453">
        <v>500</v>
      </c>
      <c r="I238" s="76">
        <v>350</v>
      </c>
      <c r="J238" s="616"/>
      <c r="K238" s="571"/>
      <c r="L238" s="314"/>
      <c r="M238" s="315"/>
    </row>
    <row r="239" spans="1:15" s="134" customFormat="1" ht="15.75" customHeight="1" x14ac:dyDescent="0.25">
      <c r="A239" s="490"/>
      <c r="B239" s="491"/>
      <c r="C239" s="498"/>
      <c r="D239" s="414"/>
      <c r="E239" s="246"/>
      <c r="F239" s="165" t="s">
        <v>123</v>
      </c>
      <c r="G239" s="308">
        <v>400</v>
      </c>
      <c r="H239" s="453">
        <f>1600-399.4</f>
        <v>1200.5999999999999</v>
      </c>
      <c r="I239" s="76"/>
      <c r="J239" s="616"/>
      <c r="K239" s="571"/>
      <c r="L239" s="314"/>
      <c r="M239" s="315"/>
    </row>
    <row r="240" spans="1:15" s="134" customFormat="1" ht="15.75" customHeight="1" x14ac:dyDescent="0.25">
      <c r="A240" s="490"/>
      <c r="B240" s="491"/>
      <c r="C240" s="498"/>
      <c r="D240" s="414"/>
      <c r="E240" s="705"/>
      <c r="F240" s="114" t="s">
        <v>41</v>
      </c>
      <c r="G240" s="201"/>
      <c r="H240" s="444">
        <f>700+1300</f>
        <v>2000</v>
      </c>
      <c r="I240" s="151">
        <f>3000+3370.1</f>
        <v>6370.1</v>
      </c>
      <c r="J240" s="616"/>
      <c r="K240" s="571"/>
      <c r="L240" s="537"/>
      <c r="M240" s="315"/>
    </row>
    <row r="241" spans="1:15" s="134" customFormat="1" ht="9.75" customHeight="1" x14ac:dyDescent="0.25">
      <c r="A241" s="490"/>
      <c r="B241" s="491"/>
      <c r="C241" s="498"/>
      <c r="D241" s="907" t="s">
        <v>258</v>
      </c>
      <c r="E241" s="632" t="s">
        <v>185</v>
      </c>
      <c r="F241" s="226" t="s">
        <v>164</v>
      </c>
      <c r="G241" s="230">
        <f>300+200</f>
        <v>500</v>
      </c>
      <c r="H241" s="227"/>
      <c r="I241" s="625"/>
      <c r="J241" s="1038" t="s">
        <v>186</v>
      </c>
      <c r="K241" s="1054">
        <v>1</v>
      </c>
      <c r="L241" s="1056"/>
      <c r="M241" s="1058"/>
    </row>
    <row r="242" spans="1:15" s="134" customFormat="1" ht="15.75" customHeight="1" x14ac:dyDescent="0.25">
      <c r="A242" s="490"/>
      <c r="B242" s="491"/>
      <c r="C242" s="498"/>
      <c r="D242" s="865"/>
      <c r="E242" s="243" t="s">
        <v>136</v>
      </c>
      <c r="F242" s="226" t="s">
        <v>165</v>
      </c>
      <c r="G242" s="230"/>
      <c r="H242" s="227">
        <f>1800-200</f>
        <v>1600</v>
      </c>
      <c r="I242" s="229"/>
      <c r="J242" s="1073"/>
      <c r="K242" s="1055"/>
      <c r="L242" s="1057"/>
      <c r="M242" s="1059"/>
    </row>
    <row r="243" spans="1:15" s="134" customFormat="1" ht="9.75" customHeight="1" x14ac:dyDescent="0.25">
      <c r="A243" s="490"/>
      <c r="B243" s="491"/>
      <c r="C243" s="498"/>
      <c r="D243" s="865"/>
      <c r="E243" s="243" t="s">
        <v>43</v>
      </c>
      <c r="F243" s="226" t="s">
        <v>115</v>
      </c>
      <c r="G243" s="230"/>
      <c r="H243" s="227"/>
      <c r="I243" s="229">
        <v>7151.7</v>
      </c>
      <c r="J243" s="1038" t="s">
        <v>101</v>
      </c>
      <c r="K243" s="1054"/>
      <c r="L243" s="1056">
        <v>29</v>
      </c>
      <c r="M243" s="1058">
        <v>100</v>
      </c>
    </row>
    <row r="244" spans="1:15" s="134" customFormat="1" ht="12.75" customHeight="1" x14ac:dyDescent="0.25">
      <c r="A244" s="490"/>
      <c r="B244" s="491"/>
      <c r="C244" s="498"/>
      <c r="D244" s="865"/>
      <c r="E244" s="243" t="s">
        <v>184</v>
      </c>
      <c r="F244" s="623" t="s">
        <v>266</v>
      </c>
      <c r="G244" s="230"/>
      <c r="H244" s="639">
        <v>669.4</v>
      </c>
      <c r="I244" s="229">
        <v>754.5</v>
      </c>
      <c r="J244" s="1073"/>
      <c r="K244" s="1055"/>
      <c r="L244" s="1057"/>
      <c r="M244" s="1059"/>
    </row>
    <row r="245" spans="1:15" s="134" customFormat="1" ht="4.5" customHeight="1" x14ac:dyDescent="0.25">
      <c r="A245" s="490"/>
      <c r="B245" s="491"/>
      <c r="C245" s="498"/>
      <c r="D245" s="865"/>
      <c r="E245" s="706"/>
      <c r="F245" s="226" t="s">
        <v>159</v>
      </c>
      <c r="G245" s="230">
        <v>300</v>
      </c>
      <c r="H245" s="227">
        <v>700</v>
      </c>
      <c r="I245" s="229">
        <v>3000</v>
      </c>
      <c r="J245" s="473"/>
      <c r="K245" s="313"/>
      <c r="L245" s="314"/>
      <c r="M245" s="538"/>
    </row>
    <row r="246" spans="1:15" s="134" customFormat="1" ht="11.25" customHeight="1" x14ac:dyDescent="0.25">
      <c r="A246" s="490"/>
      <c r="B246" s="491"/>
      <c r="C246" s="498"/>
      <c r="D246" s="864" t="s">
        <v>193</v>
      </c>
      <c r="E246" s="243" t="s">
        <v>184</v>
      </c>
      <c r="F246" s="226" t="s">
        <v>164</v>
      </c>
      <c r="G246" s="238">
        <f>300-200</f>
        <v>100</v>
      </c>
      <c r="H246" s="247">
        <v>500</v>
      </c>
      <c r="I246" s="235">
        <v>350</v>
      </c>
      <c r="J246" s="921" t="s">
        <v>113</v>
      </c>
      <c r="K246" s="534">
        <v>9</v>
      </c>
      <c r="L246" s="536">
        <v>10</v>
      </c>
      <c r="M246" s="335">
        <v>7</v>
      </c>
    </row>
    <row r="247" spans="1:15" s="134" customFormat="1" ht="9.75" customHeight="1" x14ac:dyDescent="0.25">
      <c r="A247" s="490"/>
      <c r="B247" s="491"/>
      <c r="C247" s="498"/>
      <c r="D247" s="865"/>
      <c r="E247" s="243" t="s">
        <v>185</v>
      </c>
      <c r="F247" s="623" t="s">
        <v>165</v>
      </c>
      <c r="G247" s="238">
        <v>400</v>
      </c>
      <c r="H247" s="247"/>
      <c r="I247" s="235"/>
      <c r="J247" s="921"/>
      <c r="K247" s="18"/>
      <c r="L247" s="485"/>
      <c r="M247" s="290"/>
    </row>
    <row r="248" spans="1:15" s="134" customFormat="1" ht="12.75" customHeight="1" x14ac:dyDescent="0.25">
      <c r="A248" s="490"/>
      <c r="B248" s="491"/>
      <c r="C248" s="498"/>
      <c r="D248" s="866"/>
      <c r="E248" s="244" t="s">
        <v>43</v>
      </c>
      <c r="F248" s="640"/>
      <c r="G248" s="641"/>
      <c r="H248" s="642"/>
      <c r="I248" s="643"/>
      <c r="J248" s="921"/>
      <c r="K248" s="482"/>
      <c r="L248" s="485"/>
      <c r="M248" s="157"/>
    </row>
    <row r="249" spans="1:15" s="134" customFormat="1" ht="15" customHeight="1" thickBot="1" x14ac:dyDescent="0.3">
      <c r="A249" s="501"/>
      <c r="B249" s="499"/>
      <c r="C249" s="517"/>
      <c r="D249" s="886" t="s">
        <v>23</v>
      </c>
      <c r="E249" s="887"/>
      <c r="F249" s="1075"/>
      <c r="G249" s="682">
        <f>SUM(G236:G240)</f>
        <v>1000</v>
      </c>
      <c r="H249" s="683">
        <f>SUM(H236:H240)</f>
        <v>4370</v>
      </c>
      <c r="I249" s="633">
        <f>SUM(I236:I240)</f>
        <v>10687.6</v>
      </c>
      <c r="J249" s="132"/>
      <c r="K249" s="482"/>
      <c r="L249" s="485"/>
      <c r="M249" s="288"/>
    </row>
    <row r="250" spans="1:15" s="134" customFormat="1" ht="16.5" customHeight="1" x14ac:dyDescent="0.25">
      <c r="A250" s="500" t="s">
        <v>10</v>
      </c>
      <c r="B250" s="502" t="s">
        <v>28</v>
      </c>
      <c r="C250" s="419" t="s">
        <v>24</v>
      </c>
      <c r="D250" s="919" t="s">
        <v>46</v>
      </c>
      <c r="E250" s="195" t="s">
        <v>184</v>
      </c>
      <c r="F250" s="644" t="s">
        <v>32</v>
      </c>
      <c r="G250" s="645">
        <v>1815</v>
      </c>
      <c r="H250" s="646">
        <v>1815</v>
      </c>
      <c r="I250" s="647">
        <v>1815</v>
      </c>
      <c r="J250" s="204"/>
      <c r="K250" s="354"/>
      <c r="L250" s="90"/>
      <c r="M250" s="157"/>
    </row>
    <row r="251" spans="1:15" s="134" customFormat="1" ht="15.75" customHeight="1" x14ac:dyDescent="0.25">
      <c r="A251" s="490"/>
      <c r="B251" s="491"/>
      <c r="C251" s="26"/>
      <c r="D251" s="920"/>
      <c r="E251" s="196"/>
      <c r="F251" s="256" t="s">
        <v>68</v>
      </c>
      <c r="G251" s="311">
        <v>231.5</v>
      </c>
      <c r="H251" s="172"/>
      <c r="I251" s="469"/>
      <c r="J251" s="204"/>
      <c r="K251" s="482"/>
      <c r="L251" s="485"/>
      <c r="M251" s="157"/>
    </row>
    <row r="252" spans="1:15" s="134" customFormat="1" ht="21.75" customHeight="1" x14ac:dyDescent="0.25">
      <c r="A252" s="490"/>
      <c r="B252" s="491"/>
      <c r="C252" s="26"/>
      <c r="D252" s="920"/>
      <c r="E252" s="413"/>
      <c r="F252" s="45" t="s">
        <v>25</v>
      </c>
      <c r="G252" s="292">
        <v>10</v>
      </c>
      <c r="H252" s="81">
        <v>10</v>
      </c>
      <c r="I252" s="420">
        <v>10</v>
      </c>
      <c r="J252" s="204"/>
      <c r="K252" s="313"/>
      <c r="L252" s="314"/>
      <c r="M252" s="530"/>
      <c r="O252" s="193"/>
    </row>
    <row r="253" spans="1:15" s="134" customFormat="1" ht="39.75" customHeight="1" x14ac:dyDescent="0.25">
      <c r="A253" s="490"/>
      <c r="B253" s="491"/>
      <c r="C253" s="26"/>
      <c r="D253" s="550" t="s">
        <v>47</v>
      </c>
      <c r="E253" s="388" t="s">
        <v>185</v>
      </c>
      <c r="F253" s="236" t="s">
        <v>157</v>
      </c>
      <c r="G253" s="238">
        <v>892.5</v>
      </c>
      <c r="H253" s="247">
        <v>892.5</v>
      </c>
      <c r="I253" s="235">
        <v>892.5</v>
      </c>
      <c r="J253" s="97" t="s">
        <v>117</v>
      </c>
      <c r="K253" s="340">
        <v>30</v>
      </c>
      <c r="L253" s="89">
        <v>30</v>
      </c>
      <c r="M253" s="315">
        <v>25</v>
      </c>
    </row>
    <row r="254" spans="1:15" s="134" customFormat="1" ht="33.75" customHeight="1" x14ac:dyDescent="0.25">
      <c r="A254" s="490"/>
      <c r="B254" s="491"/>
      <c r="C254" s="26"/>
      <c r="D254" s="902" t="s">
        <v>48</v>
      </c>
      <c r="E254" s="147"/>
      <c r="F254" s="236" t="s">
        <v>157</v>
      </c>
      <c r="G254" s="238">
        <v>285</v>
      </c>
      <c r="H254" s="247">
        <v>285</v>
      </c>
      <c r="I254" s="235">
        <v>285</v>
      </c>
      <c r="J254" s="917" t="s">
        <v>206</v>
      </c>
      <c r="K254" s="575">
        <v>270</v>
      </c>
      <c r="L254" s="536">
        <v>280</v>
      </c>
      <c r="M254" s="529">
        <v>290</v>
      </c>
    </row>
    <row r="255" spans="1:15" s="134" customFormat="1" ht="33" customHeight="1" x14ac:dyDescent="0.25">
      <c r="A255" s="490"/>
      <c r="B255" s="491"/>
      <c r="C255" s="26"/>
      <c r="D255" s="916"/>
      <c r="E255" s="266"/>
      <c r="F255" s="649"/>
      <c r="G255" s="238"/>
      <c r="H255" s="247"/>
      <c r="I255" s="648"/>
      <c r="J255" s="905"/>
      <c r="K255" s="535"/>
      <c r="L255" s="314"/>
      <c r="M255" s="315"/>
    </row>
    <row r="256" spans="1:15" s="134" customFormat="1" ht="53.25" customHeight="1" x14ac:dyDescent="0.25">
      <c r="A256" s="490"/>
      <c r="B256" s="491"/>
      <c r="C256" s="26"/>
      <c r="D256" s="550" t="s">
        <v>49</v>
      </c>
      <c r="E256" s="389"/>
      <c r="F256" s="236" t="s">
        <v>157</v>
      </c>
      <c r="G256" s="238">
        <v>50</v>
      </c>
      <c r="H256" s="247">
        <v>50</v>
      </c>
      <c r="I256" s="235">
        <v>50</v>
      </c>
      <c r="J256" s="555" t="s">
        <v>78</v>
      </c>
      <c r="K256" s="313">
        <v>35</v>
      </c>
      <c r="L256" s="536">
        <v>35</v>
      </c>
      <c r="M256" s="529">
        <v>35</v>
      </c>
    </row>
    <row r="257" spans="1:13" s="134" customFormat="1" ht="15" customHeight="1" x14ac:dyDescent="0.25">
      <c r="A257" s="490"/>
      <c r="B257" s="491"/>
      <c r="C257" s="26"/>
      <c r="D257" s="902" t="s">
        <v>50</v>
      </c>
      <c r="E257" s="147"/>
      <c r="F257" s="236" t="s">
        <v>157</v>
      </c>
      <c r="G257" s="238">
        <v>313.5</v>
      </c>
      <c r="H257" s="247">
        <v>313.5</v>
      </c>
      <c r="I257" s="235">
        <v>313.5</v>
      </c>
      <c r="J257" s="917" t="s">
        <v>51</v>
      </c>
      <c r="K257" s="534">
        <v>95</v>
      </c>
      <c r="L257" s="536">
        <v>95</v>
      </c>
      <c r="M257" s="529">
        <v>95</v>
      </c>
    </row>
    <row r="258" spans="1:13" s="134" customFormat="1" ht="12.75" customHeight="1" x14ac:dyDescent="0.25">
      <c r="A258" s="490"/>
      <c r="B258" s="491"/>
      <c r="C258" s="26"/>
      <c r="D258" s="916"/>
      <c r="E258" s="266"/>
      <c r="F258" s="649"/>
      <c r="G258" s="238"/>
      <c r="H258" s="247"/>
      <c r="I258" s="648"/>
      <c r="J258" s="918"/>
      <c r="K258" s="571"/>
      <c r="L258" s="314"/>
      <c r="M258" s="315"/>
    </row>
    <row r="259" spans="1:13" s="134" customFormat="1" ht="53.25" customHeight="1" x14ac:dyDescent="0.25">
      <c r="A259" s="490"/>
      <c r="B259" s="491"/>
      <c r="C259" s="26"/>
      <c r="D259" s="399" t="s">
        <v>52</v>
      </c>
      <c r="E259" s="389"/>
      <c r="F259" s="236" t="s">
        <v>158</v>
      </c>
      <c r="G259" s="238">
        <v>10</v>
      </c>
      <c r="H259" s="247">
        <v>10</v>
      </c>
      <c r="I259" s="235">
        <v>10</v>
      </c>
      <c r="J259" s="49" t="s">
        <v>112</v>
      </c>
      <c r="K259" s="340">
        <v>12</v>
      </c>
      <c r="L259" s="89">
        <v>12</v>
      </c>
      <c r="M259" s="163">
        <v>12</v>
      </c>
    </row>
    <row r="260" spans="1:13" s="134" customFormat="1" ht="22.5" customHeight="1" x14ac:dyDescent="0.25">
      <c r="A260" s="490"/>
      <c r="B260" s="491"/>
      <c r="C260" s="26"/>
      <c r="D260" s="903" t="s">
        <v>53</v>
      </c>
      <c r="E260" s="147"/>
      <c r="F260" s="236" t="s">
        <v>157</v>
      </c>
      <c r="G260" s="238">
        <v>274</v>
      </c>
      <c r="H260" s="247">
        <v>274</v>
      </c>
      <c r="I260" s="235">
        <v>274</v>
      </c>
      <c r="J260" s="905" t="s">
        <v>54</v>
      </c>
      <c r="K260" s="7">
        <v>100</v>
      </c>
      <c r="L260" s="484">
        <v>100</v>
      </c>
      <c r="M260" s="479">
        <v>100</v>
      </c>
    </row>
    <row r="261" spans="1:13" s="134" customFormat="1" ht="25.5" customHeight="1" x14ac:dyDescent="0.25">
      <c r="A261" s="38"/>
      <c r="B261" s="491"/>
      <c r="C261" s="26"/>
      <c r="D261" s="903"/>
      <c r="E261" s="147"/>
      <c r="F261" s="649"/>
      <c r="G261" s="650"/>
      <c r="H261" s="237"/>
      <c r="I261" s="651"/>
      <c r="J261" s="905"/>
      <c r="K261" s="313"/>
      <c r="L261" s="314"/>
      <c r="M261" s="315"/>
    </row>
    <row r="262" spans="1:13" s="134" customFormat="1" ht="13.5" customHeight="1" thickBot="1" x14ac:dyDescent="0.3">
      <c r="A262" s="39" t="s">
        <v>83</v>
      </c>
      <c r="B262" s="499"/>
      <c r="C262" s="27"/>
      <c r="D262" s="904"/>
      <c r="E262" s="148"/>
      <c r="F262" s="32" t="s">
        <v>17</v>
      </c>
      <c r="G262" s="8">
        <f>SUM(G250:G252)</f>
        <v>2056.5</v>
      </c>
      <c r="H262" s="75">
        <f>SUM(H250:H252)</f>
        <v>1825</v>
      </c>
      <c r="I262" s="73">
        <f>SUM(I250:I252)</f>
        <v>1825</v>
      </c>
      <c r="J262" s="906"/>
      <c r="K262" s="572"/>
      <c r="L262" s="512"/>
      <c r="M262" s="514"/>
    </row>
    <row r="263" spans="1:13" s="134" customFormat="1" ht="53.25" customHeight="1" x14ac:dyDescent="0.25">
      <c r="A263" s="490" t="s">
        <v>10</v>
      </c>
      <c r="B263" s="491" t="s">
        <v>28</v>
      </c>
      <c r="C263" s="498" t="s">
        <v>26</v>
      </c>
      <c r="D263" s="414" t="s">
        <v>55</v>
      </c>
      <c r="E263" s="412"/>
      <c r="F263" s="415"/>
      <c r="G263" s="416"/>
      <c r="H263" s="417"/>
      <c r="I263" s="418"/>
      <c r="J263" s="24"/>
      <c r="K263" s="347"/>
      <c r="L263" s="537"/>
      <c r="M263" s="530"/>
    </row>
    <row r="264" spans="1:13" s="134" customFormat="1" ht="30.75" customHeight="1" x14ac:dyDescent="0.25">
      <c r="A264" s="490"/>
      <c r="B264" s="491"/>
      <c r="C264" s="498"/>
      <c r="D264" s="907" t="s">
        <v>93</v>
      </c>
      <c r="E264" s="196" t="s">
        <v>184</v>
      </c>
      <c r="F264" s="33" t="s">
        <v>13</v>
      </c>
      <c r="G264" s="307">
        <v>301</v>
      </c>
      <c r="H264" s="336"/>
      <c r="I264" s="151"/>
      <c r="J264" s="489" t="s">
        <v>113</v>
      </c>
      <c r="K264" s="18">
        <v>5</v>
      </c>
      <c r="L264" s="450"/>
      <c r="M264" s="451"/>
    </row>
    <row r="265" spans="1:13" s="134" customFormat="1" ht="15" customHeight="1" thickBot="1" x14ac:dyDescent="0.3">
      <c r="A265" s="490"/>
      <c r="B265" s="491"/>
      <c r="C265" s="498"/>
      <c r="D265" s="853"/>
      <c r="E265" s="148"/>
      <c r="F265" s="34" t="s">
        <v>17</v>
      </c>
      <c r="G265" s="320">
        <f t="shared" ref="G265:I265" si="8">SUM(G264:G264)</f>
        <v>301</v>
      </c>
      <c r="H265" s="360">
        <f t="shared" si="8"/>
        <v>0</v>
      </c>
      <c r="I265" s="197">
        <f t="shared" si="8"/>
        <v>0</v>
      </c>
      <c r="J265" s="62"/>
      <c r="K265" s="323"/>
      <c r="L265" s="287"/>
      <c r="M265" s="159"/>
    </row>
    <row r="266" spans="1:13" s="1" customFormat="1" ht="16.5" customHeight="1" thickBot="1" x14ac:dyDescent="0.35">
      <c r="A266" s="36" t="s">
        <v>10</v>
      </c>
      <c r="B266" s="3" t="s">
        <v>28</v>
      </c>
      <c r="C266" s="877" t="s">
        <v>30</v>
      </c>
      <c r="D266" s="877"/>
      <c r="E266" s="877"/>
      <c r="F266" s="877"/>
      <c r="G266" s="84">
        <f t="shared" ref="G266:I266" si="9">+G265+G262+G249</f>
        <v>3357.5</v>
      </c>
      <c r="H266" s="86">
        <f t="shared" si="9"/>
        <v>6195</v>
      </c>
      <c r="I266" s="170">
        <f t="shared" si="9"/>
        <v>12512.6</v>
      </c>
      <c r="J266" s="492"/>
      <c r="K266" s="358"/>
      <c r="L266" s="359"/>
      <c r="M266" s="353"/>
    </row>
    <row r="267" spans="1:13" s="134" customFormat="1" ht="16.5" customHeight="1" thickBot="1" x14ac:dyDescent="0.3">
      <c r="A267" s="501" t="s">
        <v>10</v>
      </c>
      <c r="B267" s="43"/>
      <c r="C267" s="915" t="s">
        <v>56</v>
      </c>
      <c r="D267" s="915"/>
      <c r="E267" s="915"/>
      <c r="F267" s="915"/>
      <c r="G267" s="361">
        <f>G266+G234+G207+G82</f>
        <v>94371</v>
      </c>
      <c r="H267" s="364">
        <f>H266+H234+H207+H82</f>
        <v>90463.800000000017</v>
      </c>
      <c r="I267" s="363">
        <f>I266+I234+I207+I82</f>
        <v>98718.500000000015</v>
      </c>
      <c r="J267" s="528"/>
      <c r="K267" s="357"/>
      <c r="L267" s="355"/>
      <c r="M267" s="356"/>
    </row>
    <row r="268" spans="1:13" s="1" customFormat="1" ht="16.5" customHeight="1" thickBot="1" x14ac:dyDescent="0.35">
      <c r="A268" s="44" t="s">
        <v>57</v>
      </c>
      <c r="B268" s="924" t="s">
        <v>58</v>
      </c>
      <c r="C268" s="925"/>
      <c r="D268" s="925"/>
      <c r="E268" s="925"/>
      <c r="F268" s="925"/>
      <c r="G268" s="85">
        <f t="shared" ref="G268:I268" si="10">G267</f>
        <v>94371</v>
      </c>
      <c r="H268" s="362">
        <f t="shared" si="10"/>
        <v>90463.800000000017</v>
      </c>
      <c r="I268" s="392">
        <f t="shared" si="10"/>
        <v>98718.500000000015</v>
      </c>
      <c r="J268" s="526"/>
      <c r="K268" s="526"/>
      <c r="L268" s="526"/>
      <c r="M268" s="527"/>
    </row>
    <row r="269" spans="1:13" s="1" customFormat="1" ht="24" customHeight="1" x14ac:dyDescent="0.3">
      <c r="A269" s="955" t="s">
        <v>281</v>
      </c>
      <c r="B269" s="955"/>
      <c r="C269" s="955"/>
      <c r="D269" s="955"/>
      <c r="E269" s="955"/>
      <c r="F269" s="955"/>
      <c r="G269" s="955"/>
      <c r="H269" s="955"/>
      <c r="I269" s="955"/>
      <c r="J269" s="955"/>
      <c r="K269" s="955"/>
      <c r="L269" s="556"/>
      <c r="M269" s="556"/>
    </row>
    <row r="270" spans="1:13" s="1" customFormat="1" ht="15.75" customHeight="1" thickBot="1" x14ac:dyDescent="0.35">
      <c r="A270" s="1076" t="s">
        <v>269</v>
      </c>
      <c r="B270" s="1076"/>
      <c r="C270" s="1076"/>
      <c r="D270" s="1076"/>
      <c r="E270" s="1076"/>
      <c r="F270" s="1076"/>
      <c r="G270" s="684"/>
      <c r="H270" s="684"/>
      <c r="I270" s="684"/>
      <c r="J270" s="556"/>
      <c r="K270" s="280"/>
      <c r="L270" s="280"/>
      <c r="M270" s="280"/>
    </row>
    <row r="271" spans="1:13" s="1" customFormat="1" ht="102" customHeight="1" thickBot="1" x14ac:dyDescent="0.35">
      <c r="A271" s="926" t="s">
        <v>59</v>
      </c>
      <c r="B271" s="927"/>
      <c r="C271" s="927"/>
      <c r="D271" s="927"/>
      <c r="E271" s="927"/>
      <c r="F271" s="928"/>
      <c r="G271" s="685" t="s">
        <v>279</v>
      </c>
      <c r="H271" s="686" t="s">
        <v>179</v>
      </c>
      <c r="I271" s="365" t="s">
        <v>215</v>
      </c>
      <c r="J271" s="367"/>
      <c r="K271" s="274"/>
      <c r="L271" s="67"/>
      <c r="M271" s="63"/>
    </row>
    <row r="272" spans="1:13" s="1" customFormat="1" ht="15.75" customHeight="1" x14ac:dyDescent="0.3">
      <c r="A272" s="946" t="s">
        <v>60</v>
      </c>
      <c r="B272" s="947"/>
      <c r="C272" s="947"/>
      <c r="D272" s="947"/>
      <c r="E272" s="947"/>
      <c r="F272" s="948"/>
      <c r="G272" s="368">
        <f>+G273+G283+G284+G285+G281+G282</f>
        <v>45672.6</v>
      </c>
      <c r="H272" s="105">
        <f>+H273+H283+H284+H285+H281+H282</f>
        <v>37734.300000000003</v>
      </c>
      <c r="I272" s="100">
        <f>+I273+I283+I284+I285+I281+I282</f>
        <v>39864.199999999997</v>
      </c>
      <c r="J272" s="316"/>
      <c r="K272" s="316"/>
      <c r="L272" s="63"/>
      <c r="M272" s="63"/>
    </row>
    <row r="273" spans="1:13" s="1" customFormat="1" ht="15.75" customHeight="1" x14ac:dyDescent="0.3">
      <c r="A273" s="949" t="s">
        <v>130</v>
      </c>
      <c r="B273" s="950"/>
      <c r="C273" s="950"/>
      <c r="D273" s="950"/>
      <c r="E273" s="950"/>
      <c r="F273" s="950"/>
      <c r="G273" s="369">
        <f>SUM(G274:G280)</f>
        <v>43345.3</v>
      </c>
      <c r="H273" s="106">
        <f>SUM(H274:H280)</f>
        <v>36533.700000000004</v>
      </c>
      <c r="I273" s="101">
        <f>SUM(I274:I280)</f>
        <v>39864.199999999997</v>
      </c>
      <c r="J273" s="316"/>
      <c r="K273" s="316"/>
      <c r="L273" s="63"/>
      <c r="M273" s="66"/>
    </row>
    <row r="274" spans="1:13" s="1" customFormat="1" ht="15.75" customHeight="1" x14ac:dyDescent="0.3">
      <c r="A274" s="951" t="s">
        <v>61</v>
      </c>
      <c r="B274" s="952"/>
      <c r="C274" s="952"/>
      <c r="D274" s="952"/>
      <c r="E274" s="952"/>
      <c r="F274" s="865"/>
      <c r="G274" s="370">
        <f>SUMIF(F15:F265,"sb",G15:G265)</f>
        <v>14851.700000000003</v>
      </c>
      <c r="H274" s="87">
        <f>SUMIF(F15:F264,"sb",H15:H264)</f>
        <v>14832.9</v>
      </c>
      <c r="I274" s="99">
        <f>SUMIF(F15:F264,"sb",I15:I264)</f>
        <v>18222.3</v>
      </c>
      <c r="J274" s="271"/>
      <c r="K274" s="271"/>
      <c r="L274" s="66"/>
      <c r="M274" s="66"/>
    </row>
    <row r="275" spans="1:13" s="1" customFormat="1" ht="27.75" customHeight="1" x14ac:dyDescent="0.3">
      <c r="A275" s="953" t="s">
        <v>150</v>
      </c>
      <c r="B275" s="954"/>
      <c r="C275" s="954"/>
      <c r="D275" s="954"/>
      <c r="E275" s="954"/>
      <c r="F275" s="954"/>
      <c r="G275" s="308">
        <f>SUMIF(F15:F264,"sb(S)",G15:G264)</f>
        <v>6621.5999999999995</v>
      </c>
      <c r="H275" s="79">
        <f>SUMIF(F15:F264,"sb(S)",H15:H264)</f>
        <v>6609.4</v>
      </c>
      <c r="I275" s="76">
        <f>SUMIF(F15:F264,"sb(S)",I15:I264)</f>
        <v>6609.4</v>
      </c>
      <c r="J275" s="271"/>
      <c r="K275" s="271"/>
      <c r="L275" s="66"/>
      <c r="M275" s="66"/>
    </row>
    <row r="276" spans="1:13" s="1" customFormat="1" ht="15.75" customHeight="1" x14ac:dyDescent="0.3">
      <c r="A276" s="953" t="s">
        <v>252</v>
      </c>
      <c r="B276" s="954"/>
      <c r="C276" s="954"/>
      <c r="D276" s="954"/>
      <c r="E276" s="954"/>
      <c r="F276" s="959"/>
      <c r="G276" s="308">
        <f>SUMIF(F22:F265,"sb(p)",G22:G265)</f>
        <v>0</v>
      </c>
      <c r="H276" s="79">
        <f>SUMIF(F22:F265,"sb(p)",H22:H265)</f>
        <v>669.4</v>
      </c>
      <c r="I276" s="76">
        <f>SUMIF(F22:F265,"sb(p)",I22:I265)</f>
        <v>754.5</v>
      </c>
      <c r="J276" s="271"/>
      <c r="K276" s="271"/>
      <c r="L276" s="66"/>
      <c r="M276" s="66"/>
    </row>
    <row r="277" spans="1:13" s="1" customFormat="1" ht="26.25" customHeight="1" x14ac:dyDescent="0.3">
      <c r="A277" s="922" t="s">
        <v>120</v>
      </c>
      <c r="B277" s="923"/>
      <c r="C277" s="923"/>
      <c r="D277" s="923"/>
      <c r="E277" s="923"/>
      <c r="F277" s="923"/>
      <c r="G277" s="371">
        <f>SUMIF(F21:F264,"sb(f)",G21:G264)</f>
        <v>600</v>
      </c>
      <c r="H277" s="94">
        <f>SUMIF(F21:F264,"sb(f)",H21:H264)</f>
        <v>500</v>
      </c>
      <c r="I277" s="93">
        <f>SUMIF(F21:F264,"sb(f)",I21:I264)</f>
        <v>350</v>
      </c>
      <c r="J277" s="271"/>
      <c r="K277" s="271"/>
      <c r="L277" s="66"/>
      <c r="M277" s="66"/>
    </row>
    <row r="278" spans="1:13" s="1" customFormat="1" ht="26.25" customHeight="1" x14ac:dyDescent="0.3">
      <c r="A278" s="922" t="s">
        <v>114</v>
      </c>
      <c r="B278" s="923"/>
      <c r="C278" s="923"/>
      <c r="D278" s="923"/>
      <c r="E278" s="923"/>
      <c r="F278" s="923"/>
      <c r="G278" s="371">
        <f>SUMIF(F18:F264,"sb(es)",G18:G264)</f>
        <v>498.59999999999997</v>
      </c>
      <c r="H278" s="94">
        <f>SUMIF(F25:F264,"sb(es)",H25:H264)</f>
        <v>113</v>
      </c>
      <c r="I278" s="93">
        <f>SUMIF(F25:F264,"sb(es)",I25:I264)</f>
        <v>113</v>
      </c>
      <c r="J278" s="271"/>
      <c r="K278" s="271"/>
      <c r="L278" s="66"/>
      <c r="M278" s="65"/>
    </row>
    <row r="279" spans="1:13" s="1" customFormat="1" ht="15" customHeight="1" x14ac:dyDescent="0.3">
      <c r="A279" s="940" t="s">
        <v>62</v>
      </c>
      <c r="B279" s="941"/>
      <c r="C279" s="941"/>
      <c r="D279" s="941"/>
      <c r="E279" s="941"/>
      <c r="F279" s="942"/>
      <c r="G279" s="372">
        <f>SUMIF(F21:F264,"sb(sp)",G21:G264)</f>
        <v>2775.3</v>
      </c>
      <c r="H279" s="95">
        <f>SUMIF(F21:F264,"sb(sp)",H21:H264)</f>
        <v>2595.1999999999998</v>
      </c>
      <c r="I279" s="96">
        <f>SUMIF(F21:F264,"sb(sp)",I21:I264)</f>
        <v>2601.1999999999998</v>
      </c>
      <c r="J279" s="271"/>
      <c r="K279" s="271"/>
      <c r="L279" s="66"/>
      <c r="M279" s="66"/>
    </row>
    <row r="280" spans="1:13" s="1" customFormat="1" ht="26.25" customHeight="1" x14ac:dyDescent="0.3">
      <c r="A280" s="940" t="s">
        <v>63</v>
      </c>
      <c r="B280" s="941"/>
      <c r="C280" s="941"/>
      <c r="D280" s="941"/>
      <c r="E280" s="941"/>
      <c r="F280" s="942"/>
      <c r="G280" s="371">
        <f>SUMIF(F15:F264,"sb(vb)",G15:G264)</f>
        <v>17998.100000000002</v>
      </c>
      <c r="H280" s="94">
        <f>SUMIF(F15:F264,"sb(vb)",H15:H264)</f>
        <v>11213.800000000001</v>
      </c>
      <c r="I280" s="93">
        <f>SUMIF(F15:F264,"sb(vb)",I15:I264)</f>
        <v>11213.800000000001</v>
      </c>
      <c r="J280" s="271"/>
      <c r="K280" s="271"/>
      <c r="L280" s="66"/>
      <c r="M280" s="66"/>
    </row>
    <row r="281" spans="1:13" s="1" customFormat="1" ht="26.25" customHeight="1" x14ac:dyDescent="0.3">
      <c r="A281" s="932" t="s">
        <v>294</v>
      </c>
      <c r="B281" s="933"/>
      <c r="C281" s="933"/>
      <c r="D281" s="933"/>
      <c r="E281" s="933"/>
      <c r="F281" s="1074"/>
      <c r="G281" s="373">
        <f>SUMIF(F16:F265,"sb(vbl)",G16:G265)</f>
        <v>0.1</v>
      </c>
      <c r="H281" s="107">
        <f>SUMIF(F16:F265,"sb(vbl)",H16:H265)</f>
        <v>0</v>
      </c>
      <c r="I281" s="102">
        <f>SUMIF(F16:F265,"sb(vbl)",I16:I265)</f>
        <v>0</v>
      </c>
      <c r="J281" s="271"/>
      <c r="K281" s="271"/>
      <c r="L281" s="66"/>
      <c r="M281" s="66"/>
    </row>
    <row r="282" spans="1:13" s="1" customFormat="1" ht="26.25" customHeight="1" x14ac:dyDescent="0.3">
      <c r="A282" s="932" t="s">
        <v>295</v>
      </c>
      <c r="B282" s="933"/>
      <c r="C282" s="933"/>
      <c r="D282" s="933"/>
      <c r="E282" s="933"/>
      <c r="F282" s="1074"/>
      <c r="G282" s="373">
        <f>SUMIF(F17:F266,"sb(esl)",G17:G266)</f>
        <v>70.7</v>
      </c>
      <c r="H282" s="107">
        <f>SUMIF(F17:F266,"sb(esl)",H17:H266)</f>
        <v>0</v>
      </c>
      <c r="I282" s="102">
        <f>SUMIF(F17:F266,"sb(esl)",I17:I266)</f>
        <v>0</v>
      </c>
      <c r="J282" s="271"/>
      <c r="K282" s="271"/>
      <c r="L282" s="66"/>
      <c r="M282" s="66"/>
    </row>
    <row r="283" spans="1:13" s="1" customFormat="1" ht="15.75" customHeight="1" x14ac:dyDescent="0.3">
      <c r="A283" s="943" t="s">
        <v>95</v>
      </c>
      <c r="B283" s="944"/>
      <c r="C283" s="944"/>
      <c r="D283" s="944"/>
      <c r="E283" s="944"/>
      <c r="F283" s="945"/>
      <c r="G283" s="373">
        <f>SUMIF(F21:F264,"sb(l)",G21:G264)</f>
        <v>1499.9</v>
      </c>
      <c r="H283" s="107">
        <f>SUMIF(F21:F264,"sb(l)",H21:H264)</f>
        <v>0</v>
      </c>
      <c r="I283" s="102">
        <f>SUMIF(F21:F264,"sb(l)",I21:I264)</f>
        <v>0</v>
      </c>
      <c r="J283" s="271"/>
      <c r="K283" s="271"/>
      <c r="L283" s="66"/>
      <c r="M283" s="66"/>
    </row>
    <row r="284" spans="1:13" s="1" customFormat="1" ht="15.75" customHeight="1" x14ac:dyDescent="0.3">
      <c r="A284" s="932" t="s">
        <v>143</v>
      </c>
      <c r="B284" s="933"/>
      <c r="C284" s="933"/>
      <c r="D284" s="933"/>
      <c r="E284" s="933"/>
      <c r="F284" s="933"/>
      <c r="G284" s="373">
        <f>SUMIF(F21:F264,"sb(spl)",G21:G264)</f>
        <v>356.6</v>
      </c>
      <c r="H284" s="107">
        <f>SUMIF(F21:F264,"sb(spl)",H21:H264)</f>
        <v>0</v>
      </c>
      <c r="I284" s="102">
        <f>SUMIF(F21:F264,"sb(spl)",I21:I264)</f>
        <v>0</v>
      </c>
      <c r="J284" s="271"/>
      <c r="K284" s="271"/>
      <c r="L284" s="66"/>
      <c r="M284" s="65"/>
    </row>
    <row r="285" spans="1:13" s="1" customFormat="1" ht="28.5" customHeight="1" thickBot="1" x14ac:dyDescent="0.35">
      <c r="A285" s="932" t="s">
        <v>203</v>
      </c>
      <c r="B285" s="933"/>
      <c r="C285" s="933"/>
      <c r="D285" s="933"/>
      <c r="E285" s="933"/>
      <c r="F285" s="933"/>
      <c r="G285" s="373">
        <f>SUMIF(F21:F264,"sb(fl)",G21:G264)</f>
        <v>400</v>
      </c>
      <c r="H285" s="107">
        <f>SUMIF(F21:F264,"sb(fl)",H21:H264)</f>
        <v>1200.5999999999999</v>
      </c>
      <c r="I285" s="102">
        <f>SUMIF(F21:F264,"sb(fl)",I21:I264)</f>
        <v>0</v>
      </c>
      <c r="J285" s="271"/>
      <c r="K285" s="271"/>
      <c r="L285" s="66"/>
      <c r="M285" s="65"/>
    </row>
    <row r="286" spans="1:13" s="1" customFormat="1" ht="15.75" customHeight="1" thickBot="1" x14ac:dyDescent="0.35">
      <c r="A286" s="934" t="s">
        <v>64</v>
      </c>
      <c r="B286" s="935"/>
      <c r="C286" s="935"/>
      <c r="D286" s="935"/>
      <c r="E286" s="935"/>
      <c r="F286" s="936"/>
      <c r="G286" s="374">
        <f>SUM(G287:G289)</f>
        <v>48698.400000000001</v>
      </c>
      <c r="H286" s="108">
        <f>SUM(H287:H289)</f>
        <v>52729.500000000007</v>
      </c>
      <c r="I286" s="103">
        <f>SUM(I287:I289)</f>
        <v>58854.30000000001</v>
      </c>
      <c r="J286" s="316"/>
      <c r="K286" s="316"/>
      <c r="L286" s="65"/>
      <c r="M286" s="16"/>
    </row>
    <row r="287" spans="1:13" s="1" customFormat="1" ht="15.75" customHeight="1" x14ac:dyDescent="0.3">
      <c r="A287" s="937" t="s">
        <v>65</v>
      </c>
      <c r="B287" s="938"/>
      <c r="C287" s="938"/>
      <c r="D287" s="938"/>
      <c r="E287" s="938"/>
      <c r="F287" s="939"/>
      <c r="G287" s="372">
        <f>SUMIF(F21:F264,"lrvb",G21:G264)</f>
        <v>48528.5</v>
      </c>
      <c r="H287" s="95">
        <f>SUMIF(F21:F264,"lrvb",H21:H264)</f>
        <v>47819.400000000009</v>
      </c>
      <c r="I287" s="96">
        <f>SUMIF(F21:F264,"lrvb",I21:I264)</f>
        <v>47819.400000000009</v>
      </c>
      <c r="J287" s="271"/>
      <c r="K287" s="271"/>
      <c r="L287" s="16"/>
      <c r="M287" s="16"/>
    </row>
    <row r="288" spans="1:13" s="1" customFormat="1" ht="15.75" customHeight="1" x14ac:dyDescent="0.3">
      <c r="A288" s="922" t="s">
        <v>86</v>
      </c>
      <c r="B288" s="923"/>
      <c r="C288" s="923"/>
      <c r="D288" s="923"/>
      <c r="E288" s="923"/>
      <c r="F288" s="1077"/>
      <c r="G288" s="371">
        <f>SUMIF(F18:F265,"es",G18:G265)</f>
        <v>167.1</v>
      </c>
      <c r="H288" s="94">
        <f>SUMIF(F22:F265,"es",H22:H265)</f>
        <v>4910.1000000000004</v>
      </c>
      <c r="I288" s="93">
        <f>SUMIF(F22:F265,"es",I22:I265)</f>
        <v>11034.9</v>
      </c>
      <c r="J288" s="271"/>
      <c r="K288" s="271"/>
      <c r="L288" s="16"/>
      <c r="M288" s="21"/>
    </row>
    <row r="289" spans="1:13" s="1" customFormat="1" ht="15.75" customHeight="1" thickBot="1" x14ac:dyDescent="0.35">
      <c r="A289" s="956" t="s">
        <v>293</v>
      </c>
      <c r="B289" s="957"/>
      <c r="C289" s="957"/>
      <c r="D289" s="957"/>
      <c r="E289" s="957"/>
      <c r="F289" s="958"/>
      <c r="G289" s="371">
        <f>SUMIF(F23:F266,"kt",G23:G266)</f>
        <v>2.8</v>
      </c>
      <c r="H289" s="94">
        <f>SUMIF(F23:F266,"kt",H23:H266)</f>
        <v>0</v>
      </c>
      <c r="I289" s="93">
        <f>SUMIF(F23:F266,"kt",I23:I266)</f>
        <v>0</v>
      </c>
      <c r="J289" s="271"/>
      <c r="K289" s="271"/>
      <c r="L289" s="16"/>
      <c r="M289" s="21"/>
    </row>
    <row r="290" spans="1:13" ht="15" thickBot="1" x14ac:dyDescent="0.35">
      <c r="A290" s="929" t="s">
        <v>66</v>
      </c>
      <c r="B290" s="930"/>
      <c r="C290" s="930"/>
      <c r="D290" s="930"/>
      <c r="E290" s="930"/>
      <c r="F290" s="931"/>
      <c r="G290" s="375">
        <f>G272+G286</f>
        <v>94371</v>
      </c>
      <c r="H290" s="110">
        <f>H272+H286</f>
        <v>90463.800000000017</v>
      </c>
      <c r="I290" s="104">
        <f>I272+I286</f>
        <v>98718.5</v>
      </c>
      <c r="J290" s="316"/>
      <c r="K290" s="316"/>
      <c r="L290" s="21"/>
      <c r="M290" s="136"/>
    </row>
    <row r="291" spans="1:13" x14ac:dyDescent="0.3">
      <c r="F291" s="708" t="s">
        <v>280</v>
      </c>
      <c r="G291" s="708"/>
      <c r="H291" s="708"/>
      <c r="I291" s="366"/>
      <c r="J291" s="317"/>
      <c r="K291" s="317"/>
      <c r="L291" s="136"/>
      <c r="M291" s="136"/>
    </row>
    <row r="292" spans="1:13" x14ac:dyDescent="0.3">
      <c r="G292" s="687"/>
      <c r="H292" s="687"/>
      <c r="I292" s="687"/>
      <c r="J292" s="136"/>
      <c r="K292" s="282"/>
      <c r="L292" s="282"/>
    </row>
    <row r="293" spans="1:13" x14ac:dyDescent="0.3">
      <c r="F293" s="137"/>
      <c r="G293" s="688"/>
      <c r="H293" s="688"/>
      <c r="I293" s="688"/>
      <c r="J293" s="64"/>
      <c r="K293" s="282"/>
      <c r="L293" s="282"/>
    </row>
    <row r="294" spans="1:13" x14ac:dyDescent="0.3">
      <c r="J294" s="136"/>
      <c r="K294" s="64"/>
      <c r="L294" s="64"/>
    </row>
    <row r="295" spans="1:13" x14ac:dyDescent="0.3">
      <c r="J295" s="136" t="s">
        <v>139</v>
      </c>
      <c r="K295" s="282"/>
      <c r="L295" s="282"/>
    </row>
    <row r="296" spans="1:13" x14ac:dyDescent="0.3">
      <c r="K296" s="282"/>
      <c r="L296" s="282"/>
    </row>
    <row r="301" spans="1:13" x14ac:dyDescent="0.3">
      <c r="G301" s="690"/>
    </row>
  </sheetData>
  <mergeCells count="244">
    <mergeCell ref="A4:M4"/>
    <mergeCell ref="A5:M5"/>
    <mergeCell ref="A6:M6"/>
    <mergeCell ref="A7:M7"/>
    <mergeCell ref="A8:A10"/>
    <mergeCell ref="B8:B10"/>
    <mergeCell ref="C8:C10"/>
    <mergeCell ref="D8:D10"/>
    <mergeCell ref="I8:I10"/>
    <mergeCell ref="J8:M8"/>
    <mergeCell ref="J9:J10"/>
    <mergeCell ref="K9:M9"/>
    <mergeCell ref="E8:E10"/>
    <mergeCell ref="F8:F10"/>
    <mergeCell ref="G8:G10"/>
    <mergeCell ref="H8:H10"/>
    <mergeCell ref="J1:M1"/>
    <mergeCell ref="A50:A51"/>
    <mergeCell ref="B50:B51"/>
    <mergeCell ref="C50:C51"/>
    <mergeCell ref="D50:D51"/>
    <mergeCell ref="E50:E51"/>
    <mergeCell ref="A40:A41"/>
    <mergeCell ref="B40:B41"/>
    <mergeCell ref="D40:D41"/>
    <mergeCell ref="D42:D44"/>
    <mergeCell ref="A12:J12"/>
    <mergeCell ref="D21:D29"/>
    <mergeCell ref="E21:E27"/>
    <mergeCell ref="J21:J22"/>
    <mergeCell ref="J23:J24"/>
    <mergeCell ref="J28:J29"/>
    <mergeCell ref="J40:J41"/>
    <mergeCell ref="E49:F49"/>
    <mergeCell ref="E31:E32"/>
    <mergeCell ref="D36:D37"/>
    <mergeCell ref="D38:D39"/>
    <mergeCell ref="J38:J39"/>
    <mergeCell ref="A11:M11"/>
    <mergeCell ref="C14:M14"/>
    <mergeCell ref="N54:O54"/>
    <mergeCell ref="N56:O56"/>
    <mergeCell ref="A58:A61"/>
    <mergeCell ref="B58:B61"/>
    <mergeCell ref="C58:C61"/>
    <mergeCell ref="D58:D61"/>
    <mergeCell ref="D52:D53"/>
    <mergeCell ref="J52:J53"/>
    <mergeCell ref="A54:A57"/>
    <mergeCell ref="B54:B57"/>
    <mergeCell ref="C54:C57"/>
    <mergeCell ref="D54:D57"/>
    <mergeCell ref="J54:J57"/>
    <mergeCell ref="A64:A66"/>
    <mergeCell ref="B64:B66"/>
    <mergeCell ref="C64:C66"/>
    <mergeCell ref="D64:D66"/>
    <mergeCell ref="J64:J66"/>
    <mergeCell ref="A62:A63"/>
    <mergeCell ref="B62:B63"/>
    <mergeCell ref="C62:C63"/>
    <mergeCell ref="D62:D63"/>
    <mergeCell ref="E62:E63"/>
    <mergeCell ref="J62:J63"/>
    <mergeCell ref="A74:A76"/>
    <mergeCell ref="B74:B76"/>
    <mergeCell ref="C74:C76"/>
    <mergeCell ref="D74:D76"/>
    <mergeCell ref="E74:E76"/>
    <mergeCell ref="J67:J69"/>
    <mergeCell ref="A70:A73"/>
    <mergeCell ref="B70:B73"/>
    <mergeCell ref="C70:C73"/>
    <mergeCell ref="J72:J73"/>
    <mergeCell ref="A67:A69"/>
    <mergeCell ref="B67:B69"/>
    <mergeCell ref="C67:C69"/>
    <mergeCell ref="D67:D69"/>
    <mergeCell ref="E67:E69"/>
    <mergeCell ref="N98:O99"/>
    <mergeCell ref="J100:J101"/>
    <mergeCell ref="K100:K101"/>
    <mergeCell ref="L100:L101"/>
    <mergeCell ref="M100:M101"/>
    <mergeCell ref="D97:D98"/>
    <mergeCell ref="C82:F82"/>
    <mergeCell ref="D92:D96"/>
    <mergeCell ref="J92:J93"/>
    <mergeCell ref="M115:M116"/>
    <mergeCell ref="D120:D121"/>
    <mergeCell ref="E120:E121"/>
    <mergeCell ref="E137:E139"/>
    <mergeCell ref="D106:D107"/>
    <mergeCell ref="J106:J107"/>
    <mergeCell ref="J115:J116"/>
    <mergeCell ref="K115:K116"/>
    <mergeCell ref="L115:L116"/>
    <mergeCell ref="J108:J109"/>
    <mergeCell ref="J130:J133"/>
    <mergeCell ref="D122:D124"/>
    <mergeCell ref="J122:J124"/>
    <mergeCell ref="A159:A162"/>
    <mergeCell ref="B159:B162"/>
    <mergeCell ref="C159:C162"/>
    <mergeCell ref="D162:D163"/>
    <mergeCell ref="J162:J163"/>
    <mergeCell ref="J164:J165"/>
    <mergeCell ref="M144:M145"/>
    <mergeCell ref="E145:E146"/>
    <mergeCell ref="D125:D126"/>
    <mergeCell ref="D127:D128"/>
    <mergeCell ref="D129:D134"/>
    <mergeCell ref="D135:D142"/>
    <mergeCell ref="J135:J137"/>
    <mergeCell ref="J142:J143"/>
    <mergeCell ref="J201:J202"/>
    <mergeCell ref="D195:D196"/>
    <mergeCell ref="J195:J196"/>
    <mergeCell ref="J193:J194"/>
    <mergeCell ref="D189:D190"/>
    <mergeCell ref="D185:D186"/>
    <mergeCell ref="N149:O149"/>
    <mergeCell ref="J150:J152"/>
    <mergeCell ref="D158:F158"/>
    <mergeCell ref="N224:O224"/>
    <mergeCell ref="D226:D229"/>
    <mergeCell ref="N226:O226"/>
    <mergeCell ref="D230:D231"/>
    <mergeCell ref="N230:O230"/>
    <mergeCell ref="D233:F233"/>
    <mergeCell ref="K241:K242"/>
    <mergeCell ref="L241:L242"/>
    <mergeCell ref="M241:M242"/>
    <mergeCell ref="D224:D225"/>
    <mergeCell ref="A290:F290"/>
    <mergeCell ref="D15:D16"/>
    <mergeCell ref="D84:D87"/>
    <mergeCell ref="E93:E94"/>
    <mergeCell ref="A284:F284"/>
    <mergeCell ref="A285:F285"/>
    <mergeCell ref="A286:F286"/>
    <mergeCell ref="A287:F287"/>
    <mergeCell ref="A277:F277"/>
    <mergeCell ref="A278:F278"/>
    <mergeCell ref="A279:F279"/>
    <mergeCell ref="A280:F280"/>
    <mergeCell ref="A283:F283"/>
    <mergeCell ref="A271:F271"/>
    <mergeCell ref="A272:F272"/>
    <mergeCell ref="A273:F273"/>
    <mergeCell ref="A274:F274"/>
    <mergeCell ref="A275:F275"/>
    <mergeCell ref="D254:D255"/>
    <mergeCell ref="D218:D220"/>
    <mergeCell ref="A120:A121"/>
    <mergeCell ref="B120:B121"/>
    <mergeCell ref="C120:C121"/>
    <mergeCell ref="D221:D223"/>
    <mergeCell ref="J42:J44"/>
    <mergeCell ref="D72:D73"/>
    <mergeCell ref="J157:J158"/>
    <mergeCell ref="D159:D161"/>
    <mergeCell ref="D164:D165"/>
    <mergeCell ref="D209:D213"/>
    <mergeCell ref="J173:J175"/>
    <mergeCell ref="D144:D146"/>
    <mergeCell ref="A197:A200"/>
    <mergeCell ref="B197:B200"/>
    <mergeCell ref="C197:C200"/>
    <mergeCell ref="D197:D200"/>
    <mergeCell ref="E197:E200"/>
    <mergeCell ref="D178:D179"/>
    <mergeCell ref="E178:E179"/>
    <mergeCell ref="J178:J179"/>
    <mergeCell ref="D171:D172"/>
    <mergeCell ref="J171:J172"/>
    <mergeCell ref="D173:D175"/>
    <mergeCell ref="D176:D177"/>
    <mergeCell ref="J176:J177"/>
    <mergeCell ref="E169:E170"/>
    <mergeCell ref="J144:J145"/>
    <mergeCell ref="E102:E103"/>
    <mergeCell ref="J46:J47"/>
    <mergeCell ref="K46:K47"/>
    <mergeCell ref="J60:J61"/>
    <mergeCell ref="D77:D78"/>
    <mergeCell ref="D79:D81"/>
    <mergeCell ref="E77:E78"/>
    <mergeCell ref="E79:E81"/>
    <mergeCell ref="F79:F80"/>
    <mergeCell ref="G79:G80"/>
    <mergeCell ref="H79:H80"/>
    <mergeCell ref="I79:I80"/>
    <mergeCell ref="J80:J81"/>
    <mergeCell ref="J74:J76"/>
    <mergeCell ref="D46:D49"/>
    <mergeCell ref="A289:F289"/>
    <mergeCell ref="A281:F281"/>
    <mergeCell ref="A282:F282"/>
    <mergeCell ref="A276:F276"/>
    <mergeCell ref="A269:K269"/>
    <mergeCell ref="C234:F234"/>
    <mergeCell ref="D241:D245"/>
    <mergeCell ref="D246:D248"/>
    <mergeCell ref="J246:J248"/>
    <mergeCell ref="J241:J242"/>
    <mergeCell ref="B268:F268"/>
    <mergeCell ref="D260:D262"/>
    <mergeCell ref="J260:J262"/>
    <mergeCell ref="D264:D265"/>
    <mergeCell ref="C266:F266"/>
    <mergeCell ref="D249:F249"/>
    <mergeCell ref="D250:D252"/>
    <mergeCell ref="C267:F267"/>
    <mergeCell ref="A270:F270"/>
    <mergeCell ref="D257:D258"/>
    <mergeCell ref="J257:J258"/>
    <mergeCell ref="A288:F288"/>
    <mergeCell ref="J254:J255"/>
    <mergeCell ref="J243:J244"/>
    <mergeCell ref="K243:K244"/>
    <mergeCell ref="L243:L244"/>
    <mergeCell ref="M243:M244"/>
    <mergeCell ref="D166:D168"/>
    <mergeCell ref="J198:J199"/>
    <mergeCell ref="D203:D204"/>
    <mergeCell ref="D205:D206"/>
    <mergeCell ref="J203:J204"/>
    <mergeCell ref="K203:K204"/>
    <mergeCell ref="L203:L204"/>
    <mergeCell ref="M203:M204"/>
    <mergeCell ref="J205:J206"/>
    <mergeCell ref="J169:J170"/>
    <mergeCell ref="D169:D170"/>
    <mergeCell ref="J219:J220"/>
    <mergeCell ref="C207:F207"/>
    <mergeCell ref="D215:D217"/>
    <mergeCell ref="J216:J217"/>
    <mergeCell ref="C208:M208"/>
    <mergeCell ref="D182:D184"/>
    <mergeCell ref="J182:J184"/>
    <mergeCell ref="D187:D188"/>
    <mergeCell ref="J187:J188"/>
    <mergeCell ref="D201:D202"/>
  </mergeCells>
  <pageMargins left="0.78740157480314965" right="0.39370078740157483" top="0.39370078740157483" bottom="0.39370078740157483" header="0" footer="0"/>
  <pageSetup paperSize="9" scale="75" orientation="portrait" r:id="rId1"/>
  <rowBreaks count="7" manualBreakCount="7">
    <brk id="35" max="12" man="1"/>
    <brk id="71" max="12" man="1"/>
    <brk id="109" max="12" man="1"/>
    <brk id="143" max="12" man="1"/>
    <brk id="177" max="12" man="1"/>
    <brk id="207" max="12" man="1"/>
    <brk id="255" max="12" man="1"/>
  </rowBreaks>
  <colBreaks count="1" manualBreakCount="1">
    <brk id="13" max="1048575" man="1"/>
  </colBreaks>
  <ignoredErrors>
    <ignoredError sqref="H49:I49 G262:I262 G190:I190 H165:I165 H158:I158" formulaRange="1"/>
    <ignoredError sqref="G52"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12 programa</vt:lpstr>
      <vt:lpstr>'12 programa'!Print_Area</vt:lpstr>
      <vt:lpstr>'12 programa'!Print_Titles</vt:lpstr>
    </vt:vector>
  </TitlesOfParts>
  <Company>valdyba.lan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Snieguole Kacerauskaite</dc:creator>
  <cp:lastModifiedBy>Asta Česnauskienė</cp:lastModifiedBy>
  <cp:lastPrinted>2023-10-03T07:00:45Z</cp:lastPrinted>
  <dcterms:created xsi:type="dcterms:W3CDTF">2015-11-25T08:56:30Z</dcterms:created>
  <dcterms:modified xsi:type="dcterms:W3CDTF">2023-10-26T05:10:50Z</dcterms:modified>
</cp:coreProperties>
</file>