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9822F914-3C54-46F6-8089-71D20F4F78E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4 programa" sheetId="12" r:id="rId1"/>
  </sheets>
  <definedNames>
    <definedName name="_xlnm.Print_Area" localSheetId="0">'4 programa'!$A$1:$M$148</definedName>
    <definedName name="_xlnm.Print_Titles" localSheetId="0">'4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12" l="1"/>
  <c r="G102" i="12"/>
  <c r="I101" i="12"/>
  <c r="G101" i="12"/>
  <c r="G91" i="12"/>
  <c r="G75" i="12"/>
  <c r="G62" i="12"/>
  <c r="I106" i="12"/>
  <c r="I104" i="12"/>
  <c r="I67" i="12" l="1"/>
  <c r="H67" i="12"/>
  <c r="G67" i="12"/>
  <c r="I62" i="12"/>
  <c r="H62" i="12"/>
  <c r="G50" i="12"/>
  <c r="G37" i="12"/>
  <c r="G30" i="12"/>
  <c r="G25" i="12"/>
  <c r="G77" i="12" l="1"/>
  <c r="G28" i="12"/>
  <c r="G18" i="12"/>
  <c r="I43" i="12" l="1"/>
  <c r="H43" i="12"/>
  <c r="G43" i="12"/>
  <c r="I123" i="12" l="1"/>
  <c r="H123" i="12"/>
  <c r="G123" i="12"/>
  <c r="I95" i="12"/>
  <c r="H95" i="12"/>
  <c r="G95" i="12"/>
  <c r="I144" i="12" l="1"/>
  <c r="H144" i="12"/>
  <c r="G144" i="12"/>
  <c r="I142" i="12"/>
  <c r="H142" i="12"/>
  <c r="G142" i="12"/>
  <c r="I139" i="12"/>
  <c r="H139" i="12"/>
  <c r="G139" i="12"/>
  <c r="I138" i="12"/>
  <c r="H138" i="12"/>
  <c r="G138" i="12"/>
  <c r="I137" i="12"/>
  <c r="H137" i="12"/>
  <c r="I136" i="12"/>
  <c r="H136" i="12"/>
  <c r="G136" i="12"/>
  <c r="I135" i="12"/>
  <c r="H135" i="12"/>
  <c r="G135" i="12"/>
  <c r="I133" i="12"/>
  <c r="H133" i="12"/>
  <c r="G133" i="12"/>
  <c r="I132" i="12"/>
  <c r="H132" i="12"/>
  <c r="G132" i="12"/>
  <c r="G118" i="12"/>
  <c r="G109" i="12"/>
  <c r="G105" i="12"/>
  <c r="H104" i="12"/>
  <c r="I98" i="12"/>
  <c r="H98" i="12"/>
  <c r="G98" i="12"/>
  <c r="I94" i="12"/>
  <c r="I131" i="12" s="1"/>
  <c r="H94" i="12"/>
  <c r="I90" i="12"/>
  <c r="H90" i="12"/>
  <c r="G90" i="12"/>
  <c r="I84" i="12"/>
  <c r="H84" i="12"/>
  <c r="G84" i="12"/>
  <c r="I80" i="12"/>
  <c r="H80" i="12"/>
  <c r="G80" i="12"/>
  <c r="I77" i="12"/>
  <c r="H77" i="12"/>
  <c r="I74" i="12"/>
  <c r="H74" i="12"/>
  <c r="G74" i="12"/>
  <c r="I64" i="12"/>
  <c r="H64" i="12"/>
  <c r="G64" i="12"/>
  <c r="I59" i="12"/>
  <c r="I141" i="12" s="1"/>
  <c r="H59" i="12"/>
  <c r="H141" i="12" s="1"/>
  <c r="G59" i="12"/>
  <c r="G61" i="12" s="1"/>
  <c r="I56" i="12"/>
  <c r="I143" i="12" s="1"/>
  <c r="H56" i="12"/>
  <c r="H58" i="12" s="1"/>
  <c r="G56" i="12"/>
  <c r="G143" i="12" s="1"/>
  <c r="I55" i="12"/>
  <c r="H55" i="12"/>
  <c r="G55" i="12"/>
  <c r="I52" i="12"/>
  <c r="H52" i="12"/>
  <c r="G52" i="12"/>
  <c r="I49" i="12"/>
  <c r="H49" i="12"/>
  <c r="G49" i="12"/>
  <c r="I47" i="12"/>
  <c r="H47" i="12"/>
  <c r="G47" i="12"/>
  <c r="G40" i="12"/>
  <c r="I24" i="12"/>
  <c r="H24" i="12"/>
  <c r="G24" i="12"/>
  <c r="G99" i="12" l="1"/>
  <c r="H99" i="12"/>
  <c r="G131" i="12"/>
  <c r="G130" i="12" s="1"/>
  <c r="I130" i="12"/>
  <c r="I129" i="12" s="1"/>
  <c r="G141" i="12"/>
  <c r="G140" i="12" s="1"/>
  <c r="I140" i="12"/>
  <c r="G58" i="12"/>
  <c r="G65" i="12" s="1"/>
  <c r="H61" i="12"/>
  <c r="G137" i="12"/>
  <c r="H131" i="12"/>
  <c r="H130" i="12" s="1"/>
  <c r="H129" i="12" s="1"/>
  <c r="H143" i="12"/>
  <c r="H140" i="12" s="1"/>
  <c r="I61" i="12"/>
  <c r="I58" i="12"/>
  <c r="I99" i="12"/>
  <c r="I145" i="12" l="1"/>
  <c r="I65" i="12"/>
  <c r="I124" i="12" s="1"/>
  <c r="I125" i="12" s="1"/>
  <c r="H65" i="12"/>
  <c r="H124" i="12" s="1"/>
  <c r="H125" i="12" s="1"/>
  <c r="G129" i="12"/>
  <c r="G145" i="12" s="1"/>
  <c r="H145" i="12"/>
  <c r="G124" i="12"/>
  <c r="G12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</authors>
  <commentList>
    <comment ref="E18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>P-2.3.2.1
P-2.3.2.2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5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P-2.3.2.1
</t>
        </r>
      </text>
    </comment>
    <comment ref="E26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6.2.1. Visuomenės sveikatos priežiūros paslaugas gaunančių asmenų skaičiaus didėjimas, proc.</t>
        </r>
      </text>
    </comment>
    <comment ref="J35" authorId="0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Visuomenės psichologinės gerovės ir psichikos sveikatos stiprinimo paslaugos gyventojams bendruomenėse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 xml:space="preserve">6.2. Visuomenės sveikatinimo paslaugų plėtojimas
</t>
        </r>
        <r>
          <rPr>
            <sz val="9"/>
            <color indexed="81"/>
            <rFont val="Tahoma"/>
            <family val="2"/>
            <charset val="186"/>
          </rPr>
          <t xml:space="preserve">6.2.2. Naujų tarpsektorinių programų ir iniciatyvų skaičius
</t>
        </r>
      </text>
    </comment>
    <comment ref="J51" authorId="0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 xml:space="preserve">Asmenys, dalyvavę lytiškai plintančių infekcijų, psichiką veikiančių medžiagų, alkoholio vartojimo prevencijos, depresijos prevencijos, seksualinio smurto prevencijos veiklose 
</t>
        </r>
      </text>
    </comment>
    <comment ref="E53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E67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186"/>
          </rPr>
          <t>6.1. Asmens sveikatos priežiūros įstaigų statuso stiprinimas</t>
        </r>
        <r>
          <rPr>
            <sz val="9"/>
            <color indexed="81"/>
            <rFont val="Tahoma"/>
            <family val="2"/>
            <charset val="186"/>
          </rPr>
          <t xml:space="preserve">
6.1.3. Kompleksines paslaugas sutrikusios raidos ir neįgaliems vaikams BĮ Klaipėdos sutrikusio vystymosi kūdikių namuose gaunančių asmenų skaičius per metus </t>
        </r>
      </text>
    </comment>
    <comment ref="E69" authorId="0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75" authorId="0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 xml:space="preserve">P-2.3.1.3 
</t>
        </r>
      </text>
    </comment>
    <comment ref="E86" authorId="0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P-2.3.1.3</t>
        </r>
      </text>
    </comment>
    <comment ref="E91" authorId="0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104" authorId="1" shapeId="0" xr:uid="{00000000-0006-0000-0100-00000D000000}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6.1.2. Poliklinikos statusą įgijusių savivaldybės sveikatos priežiūros centrų skaičius, vnt. </t>
        </r>
      </text>
    </comment>
    <comment ref="E105" authorId="0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  <comment ref="E107" authorId="0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P-1.2.1.2
P-2.3.1.2</t>
        </r>
      </text>
    </comment>
    <comment ref="E110" authorId="0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112" authorId="0" shapeId="0" xr:uid="{00000000-0006-0000-0100-000012000000}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E115" authorId="0" shapeId="0" xr:uid="{2486BFF8-F2B9-4CAC-9987-646FDA9A22A2}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E118" authorId="0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</commentList>
</comments>
</file>

<file path=xl/sharedStrings.xml><?xml version="1.0" encoding="utf-8"?>
<sst xmlns="http://schemas.openxmlformats.org/spreadsheetml/2006/main" count="376" uniqueCount="190">
  <si>
    <t xml:space="preserve"> TIKSLŲ, UŽDAVINIŲ, PRIEMONIŲ, PRIEMONIŲ IŠLAIDŲ IR PRODUKTO KRITERIJŲ SUVESTINĖ</t>
  </si>
  <si>
    <t>tūkst. Eur</t>
  </si>
  <si>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</si>
  <si>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</si>
  <si>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</si>
  <si>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</si>
  <si>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</si>
  <si>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</si>
  <si>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</si>
  <si>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</si>
  <si>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</si>
  <si>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>07</t>
  </si>
  <si>
    <t>SB</t>
  </si>
  <si>
    <t>Visuomenės sveikatos rėmimo specialiosios programos įgyvendinimas, proc.</t>
  </si>
  <si>
    <t>Užkrečiamųjų ligų prevencija</t>
  </si>
  <si>
    <t>SB(AA)</t>
  </si>
  <si>
    <t>Vaikų sveikatos gerinimas</t>
  </si>
  <si>
    <t>Saugios bendruomenės organizavimas ir užtikrinimas</t>
  </si>
  <si>
    <t>Sveikos gyvensenos (subalansuotos mitybos, fizinio aktyvumo) formavimas</t>
  </si>
  <si>
    <t>Visuomenės informavimas sveikatos klausimais</t>
  </si>
  <si>
    <t>Iš viso:</t>
  </si>
  <si>
    <t>02</t>
  </si>
  <si>
    <t>SB(VB)</t>
  </si>
  <si>
    <t>Ugdymo įstaigų, kuriose vykdoma vaikų sveikatos priežiūra, skaičius</t>
  </si>
  <si>
    <t>03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</si>
  <si>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</si>
  <si>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</si>
  <si>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</si>
  <si>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</si>
  <si>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</si>
  <si>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</si>
  <si>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</si>
  <si>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Modernizuoti sveikatos priežiūros įstaigų infrastruktūrą</t>
  </si>
  <si>
    <t>Kt</t>
  </si>
  <si>
    <t>05</t>
  </si>
  <si>
    <t>06</t>
  </si>
  <si>
    <t>08</t>
  </si>
  <si>
    <t>09</t>
  </si>
  <si>
    <t>Iš viso tikslui:</t>
  </si>
  <si>
    <t>13</t>
  </si>
  <si>
    <t xml:space="preserve">Iš viso  programai: 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</si>
  <si>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</si>
  <si>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</si>
  <si>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</si>
  <si>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</si>
  <si>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</si>
  <si>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</si>
  <si>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</si>
  <si>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</si>
  <si>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</si>
  <si>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</si>
  <si>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</si>
  <si>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</si>
  <si>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</si>
  <si>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SB(AAL)</t>
  </si>
  <si>
    <t>ES</t>
  </si>
  <si>
    <t>SB(SPL)</t>
  </si>
  <si>
    <t>6</t>
  </si>
  <si>
    <t xml:space="preserve">Tiesiogiai stebimo trumpo gydymo kurso (DOTS) kabineto paslaugų organizavimas </t>
  </si>
  <si>
    <t xml:space="preserve">Neveiksnių asmenų būklės peržiūrėjimo užtikrinimas </t>
  </si>
  <si>
    <t>Parengtas techninis projektas, vnt.</t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</si>
  <si>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</si>
  <si>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</si>
  <si>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</si>
  <si>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Visuomenės sveikatos priežiūros paslaugų, teikiamų Klaipėdos miesto bendruomenei, skaičius</t>
  </si>
  <si>
    <t>SB(ES)</t>
  </si>
  <si>
    <t>LRVB</t>
  </si>
  <si>
    <t>Sveikatos ir su sveikata  susijusių dienų minėjimo renginių organizavimas</t>
  </si>
  <si>
    <t>Asmens būklės peržiūrėjimo bylų skaičius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</si>
  <si>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</si>
  <si>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</si>
  <si>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</si>
  <si>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 xml:space="preserve">Projekto „Socialinės paramos priemonių teikimas tuberkulioze sergantiems Klaipėdos miesto gyventojams (DOTS kabineto pacientai)“ įgyvendinimas </t>
  </si>
  <si>
    <t>Visuomenės sveikatos priežiūros paslaugomis, teikiamomis Klaipėdos miesto bendruomenei, besinaudojančių dalyvių skaičius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</si>
  <si>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</si>
  <si>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 xml:space="preserve">Organizuota renginių, skaičius </t>
  </si>
  <si>
    <t>Lovadienių skaičius</t>
  </si>
  <si>
    <t>Vaikų, kuriems suteiktos Kompleksinių paslaugų vaikų dienos užimtumo centro paslaugos, skaičius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</si>
  <si>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</si>
  <si>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P1</t>
  </si>
  <si>
    <t>Lovų skaičius</t>
  </si>
  <si>
    <t>Išlaikoma kabinetų, skaičius</t>
  </si>
  <si>
    <t>Savivaldybės biudžetas, iš jo: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</si>
  <si>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</si>
  <si>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>Teikiamų sveikatos priežiūros paslaugų infrastruktūros tobulinimas:</t>
  </si>
  <si>
    <t>Projekto „Žemo slenksčio paslaugų Klaipėdos mieste prieinamumo didinimas“ įgyvendinimas</t>
  </si>
  <si>
    <t>8</t>
  </si>
  <si>
    <t>100</t>
  </si>
  <si>
    <t>Įdiegtas modelis, proc.</t>
  </si>
  <si>
    <t>Projekto „Paslaugų vaikams su negalia ir jų šeimoms plėtra Klaipėdos regione“ įgyvendinimas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</si>
  <si>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</si>
  <si>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04 Sveikatos apsaugos programa</t>
  </si>
  <si>
    <t>Projekto „Adaptuoto ir išplėsto jaunimui palankių sveikatos priežiūros paslaugų (JPSPP) teikimo modelio įdiegimas Klaipėdos mieste“ įgyvendinimas</t>
  </si>
  <si>
    <t>Vaikų, gavusių paliatyvios pagalbos paslaugas, skaičius</t>
  </si>
  <si>
    <t>Parengta galimybių studija, vnt.</t>
  </si>
  <si>
    <t>SVEIKATOS APSAUGOS PROGRAMOS (NR. 04)</t>
  </si>
  <si>
    <t>Produkto kriterijaus</t>
  </si>
  <si>
    <t>planas</t>
  </si>
  <si>
    <t>Veiklos plano tikslo kodas</t>
  </si>
  <si>
    <t>Priemonės požymis*</t>
  </si>
  <si>
    <t>2024-ųjų metų lėšų projektas</t>
  </si>
  <si>
    <t>2023-ieji metai</t>
  </si>
  <si>
    <t>2024-ieji metai</t>
  </si>
  <si>
    <t>2/5</t>
  </si>
  <si>
    <t>T</t>
  </si>
  <si>
    <t>60</t>
  </si>
  <si>
    <t>307</t>
  </si>
  <si>
    <t>337</t>
  </si>
  <si>
    <t>Klaipėdos miesto gyventojų sveikatos priežiūros paslaugų rėmimas:</t>
  </si>
  <si>
    <t>Budinčio odontologo kabineto paslaugų organizavimas Klaipėdos miesto gyventojams</t>
  </si>
  <si>
    <t>Asmens sveikatos priežiūros specialistų pritraukimas ir (ar) išlaikymas</t>
  </si>
  <si>
    <t>N</t>
  </si>
  <si>
    <t>P</t>
  </si>
  <si>
    <t>Vidutinis lankytojų skaičius per mėn.</t>
  </si>
  <si>
    <t>Išlaikomas specialisto etatas,vnt.</t>
  </si>
  <si>
    <t>Parengta išvadų, skaičius</t>
  </si>
  <si>
    <t>Išlaikomas budinčio odontologo kabinetas, vnt.</t>
  </si>
  <si>
    <t>Atlikta rangos darbų, proc.</t>
  </si>
  <si>
    <t>Prevencijos veiklose dalyvavusių asmenų skaičius</t>
  </si>
  <si>
    <t>Įstaigų, kurioms elektros energija įsigyjama centralizuotai, skaičius</t>
  </si>
  <si>
    <t>Pritraukta specialistų, skaičius</t>
  </si>
  <si>
    <t>SAVIVALDYBĖS LĖŠOS, IŠ VISO:</t>
  </si>
  <si>
    <t>Įsigyta kompiuterinė ir organizacinė technika, mobilieji telefonai, skaičius</t>
  </si>
  <si>
    <t xml:space="preserve">  I  </t>
  </si>
  <si>
    <t>Darbuotojų, kuriems išmokėtas padidintas darbo užmokestis, skaičius</t>
  </si>
  <si>
    <t>4</t>
  </si>
  <si>
    <t>Įgyvendintų veiklų skaičius</t>
  </si>
  <si>
    <t>2025-ųjų metų lėšų projektas</t>
  </si>
  <si>
    <t>2025-ieji metai</t>
  </si>
  <si>
    <t>Lėšų poreikis biudžetiniams 2023-iesiems metams</t>
  </si>
  <si>
    <t>Apmokytų tėvų skaičius</t>
  </si>
  <si>
    <t>377</t>
  </si>
  <si>
    <t>861</t>
  </si>
  <si>
    <t>360</t>
  </si>
  <si>
    <t>300</t>
  </si>
  <si>
    <t>320</t>
  </si>
  <si>
    <t>Parengtas planas, vnt.</t>
  </si>
  <si>
    <t>Ortodontinių aparatų, naudojamų ortodontiniam gydymui, išlaidų kompensavimas vaikams iki 16 metų</t>
  </si>
  <si>
    <t>Kompensaciją gavusių asmenų, skaičius</t>
  </si>
  <si>
    <t>Įvykdytas galutinis apmokėjimas, proc.</t>
  </si>
  <si>
    <t>Nukreiptų dalyvių, įgyvendinant Socialinio recepto programą, skaičius</t>
  </si>
  <si>
    <t xml:space="preserve">Užsiėmimų tėvams skaičius </t>
  </si>
  <si>
    <t>Sveikatinimo stiprinimo renginių skaičius</t>
  </si>
  <si>
    <t>Sveikatinimo stiprinimo renginiuose dalyvavusių asmenų skaičius</t>
  </si>
  <si>
    <t>Tikslinių grupių unikalių asmenų, kurie dalyvavo informavimo, švietimo, mokymo renginiuose bei sveikatos raštingumą didinančiose veiklose, skaičius</t>
  </si>
  <si>
    <t xml:space="preserve">  P             </t>
  </si>
  <si>
    <t xml:space="preserve">VšĮ Jūrininkų sveikatos priežiūros centro infrastruktūros plėtra (naujo pastato statyba) </t>
  </si>
  <si>
    <t xml:space="preserve">  N       </t>
  </si>
  <si>
    <t xml:space="preserve"> I  </t>
  </si>
  <si>
    <t>200</t>
  </si>
  <si>
    <t>Perduotas dalininko įnašas, proc.</t>
  </si>
  <si>
    <t>Dalininko įnašo perdavimas VšĮ Klaipėdos vaikų ligoninei naujai endoskopinei sistemai įsigyti</t>
  </si>
  <si>
    <t>Dalininko įnašo perdavimas VšĮ Klaipėdos psichikos sveikatos centrui transporto priemonei įsigyti</t>
  </si>
  <si>
    <t>Mokymų, įgyvendinant Savižudybių prevencijos programą, skaičius</t>
  </si>
  <si>
    <t>2</t>
  </si>
  <si>
    <t>3</t>
  </si>
  <si>
    <t>Projekto „Klaipėdos miesto tikslinių gyventojų grupių sveikos gyvensenos skatinimas“ įgyvendinimas</t>
  </si>
  <si>
    <t>Kurortologijos centro Giruliuose galimybių studijos parengimas</t>
  </si>
  <si>
    <t>Išlaikomas Savižudybių prevencijos modelio (algoritmo) koordinatoriaus etatas, skaičius</t>
  </si>
  <si>
    <t>BĮ Klaipėdos miesto visuomenės sveikatos biuro veiklos organizavimas, vykdant visuomenės sveikatos stiprinimą ir stebėseną ugdymo įstaigose ir bendruomenėse</t>
  </si>
  <si>
    <t>I        N</t>
  </si>
  <si>
    <t>SB'</t>
  </si>
  <si>
    <t>SB(L)'</t>
  </si>
  <si>
    <t>ES'</t>
  </si>
  <si>
    <t>SB(ES)'</t>
  </si>
  <si>
    <t>Kt'</t>
  </si>
  <si>
    <t>SB(VB)'</t>
  </si>
  <si>
    <t>SB(SP)'</t>
  </si>
  <si>
    <t>SB(SPL)'</t>
  </si>
  <si>
    <t>Klaipėdos miesto savivaldybės sveikatos apsaugos programos (Nr. 04) aprašymo</t>
  </si>
  <si>
    <t>priedas</t>
  </si>
  <si>
    <t>Parengtų ar atnaujintų leidinių, įgyvendinant Socialinio recepto programą, skaičius</t>
  </si>
  <si>
    <t>Švietimo ugdymo įstaigose dirbančių mitybos specialistų skaičius</t>
  </si>
  <si>
    <t>Parengta ar atnaujinta leidinių, įgyvendinant Savižudybių prevencijos programą, skaičius</t>
  </si>
  <si>
    <t>Projekto ,,Neįtikėtini metai“ įgyvendinimas</t>
  </si>
  <si>
    <t>Projekto ,,Sveikos gyvensenos skatinimas, sveikatos raštingumo, visuomenės sveikatos paslaugų prieinamumo ir kokybės tikslinėms grupėms didinimas Klaipėdos mieste“ įgyvendinimas</t>
  </si>
  <si>
    <t>Klaipėdos miesto savivaldybės triukšmo prevencijos veiksmų 2024–2028 metų plano parengimas</t>
  </si>
  <si>
    <t>2023–2025 M. KLAIPĖDOS MIESTO SAVIVALDYBĖS</t>
  </si>
  <si>
    <t>* N – nauja priemonė, T – tęstinė priemonė, I – investicijų projektas.</t>
  </si>
  <si>
    <t>Komunalinių paslaugų įsigijimas</t>
  </si>
  <si>
    <t>Šildoma įstaigų, skaičius</t>
  </si>
  <si>
    <t>1100</t>
  </si>
  <si>
    <t xml:space="preserve">VšĮ Klaipėdos miesto poliklinikos pastato (Taikos pr. 76, Klaipėda) modernizavimas, gerinant sveikatos centro teikiamų sveikatos priežiūros paslaugų prieinamumą ir kokybę </t>
  </si>
  <si>
    <t>Atliktas objekto ekonominis vertinimas, vnt.</t>
  </si>
  <si>
    <t>Dalininko įnašo perdavimas VšĮ Klaipėdos vaikų ligoninei Priėmimo skubiosios pagalbos skyriaus kapitaliniam remontui atlikti</t>
  </si>
  <si>
    <t>Atlikta (I etapo) rangos darbų, proc.</t>
  </si>
  <si>
    <t>Dalininko įnašo perdavimas VšĮ Klaipėdos vaikų ligoninei pastato (K. Donelaičio g. 7) šlaitinio stogo konstrukcijų  kapitaliniam remontui atlikti</t>
  </si>
  <si>
    <t>I</t>
  </si>
  <si>
    <t>Projektų, susijusių su Sveikatos centro sveikatos priežiūros paslaugoms teikti reikiamos infrastruktūros modernizavimo veiklomis, įgyvendinimas</t>
  </si>
  <si>
    <t>Parengta investicijų projektų,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</si>
</sst>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theme="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4" fillId="0" borderId="0" applyBorder="0" applyProtection="0"/>
  </cellStyleXfs>
  <cellXfs count="873">
    <xf numFmtId="0" fontId="0" fillId="0" borderId="0" xfId="0"/>
    <xf numFmtId="49" fontId="5" fillId="2" borderId="56" xfId="0" applyNumberFormat="1" applyFont="1" applyFill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9" fillId="0" borderId="0" xfId="0" applyFont="1"/>
    <xf numFmtId="49" fontId="3" fillId="2" borderId="25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5" xfId="0" applyNumberFormat="1" applyFont="1" applyFill="1" applyBorder="1" applyAlignment="1">
      <alignment vertical="top"/>
    </xf>
    <xf numFmtId="49" fontId="3" fillId="2" borderId="57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0" fontId="12" fillId="0" borderId="0" xfId="0" applyFont="1"/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/>
    <xf numFmtId="49" fontId="5" fillId="3" borderId="10" xfId="0" applyNumberFormat="1" applyFont="1" applyFill="1" applyBorder="1" applyAlignment="1">
      <alignment vertical="top"/>
    </xf>
    <xf numFmtId="49" fontId="3" fillId="2" borderId="45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center" vertical="top"/>
    </xf>
    <xf numFmtId="49" fontId="3" fillId="2" borderId="45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49" fontId="5" fillId="2" borderId="63" xfId="0" applyNumberFormat="1" applyFont="1" applyFill="1" applyBorder="1" applyAlignment="1">
      <alignment horizontal="center" vertical="top"/>
    </xf>
    <xf numFmtId="49" fontId="3" fillId="8" borderId="24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vertical="top"/>
    </xf>
    <xf numFmtId="49" fontId="3" fillId="8" borderId="27" xfId="0" applyNumberFormat="1" applyFont="1" applyFill="1" applyBorder="1" applyAlignment="1">
      <alignment vertical="top"/>
    </xf>
    <xf numFmtId="49" fontId="5" fillId="8" borderId="24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/>
    </xf>
    <xf numFmtId="49" fontId="5" fillId="7" borderId="24" xfId="0" applyNumberFormat="1" applyFont="1" applyFill="1" applyBorder="1" applyAlignment="1">
      <alignment horizontal="center" vertical="top"/>
    </xf>
    <xf numFmtId="49" fontId="5" fillId="8" borderId="27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2" fillId="4" borderId="0" xfId="0" applyFont="1" applyFill="1" applyBorder="1"/>
    <xf numFmtId="0" fontId="16" fillId="4" borderId="0" xfId="0" applyFont="1" applyFill="1" applyBorder="1"/>
    <xf numFmtId="0" fontId="12" fillId="4" borderId="0" xfId="0" applyFont="1" applyFill="1" applyBorder="1" applyAlignment="1">
      <alignment horizontal="left"/>
    </xf>
    <xf numFmtId="49" fontId="5" fillId="3" borderId="30" xfId="0" applyNumberFormat="1" applyFont="1" applyFill="1" applyBorder="1" applyAlignment="1">
      <alignment horizontal="center" vertical="top"/>
    </xf>
    <xf numFmtId="0" fontId="1" fillId="4" borderId="25" xfId="0" applyFont="1" applyFill="1" applyBorder="1" applyAlignment="1">
      <alignment vertical="top" wrapText="1"/>
    </xf>
    <xf numFmtId="0" fontId="1" fillId="0" borderId="40" xfId="0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vertical="top"/>
    </xf>
    <xf numFmtId="164" fontId="3" fillId="5" borderId="60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164" fontId="3" fillId="7" borderId="59" xfId="0" applyNumberFormat="1" applyFont="1" applyFill="1" applyBorder="1" applyAlignment="1">
      <alignment horizontal="center" vertical="top" wrapText="1"/>
    </xf>
    <xf numFmtId="164" fontId="3" fillId="5" borderId="59" xfId="0" applyNumberFormat="1" applyFont="1" applyFill="1" applyBorder="1" applyAlignment="1">
      <alignment horizontal="center" vertical="top" wrapText="1"/>
    </xf>
    <xf numFmtId="164" fontId="1" fillId="0" borderId="59" xfId="0" applyNumberFormat="1" applyFont="1" applyBorder="1" applyAlignment="1">
      <alignment horizontal="center" vertical="top" wrapText="1"/>
    </xf>
    <xf numFmtId="164" fontId="1" fillId="5" borderId="59" xfId="0" applyNumberFormat="1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 wrapText="1"/>
    </xf>
    <xf numFmtId="164" fontId="3" fillId="5" borderId="60" xfId="0" applyNumberFormat="1" applyFont="1" applyFill="1" applyBorder="1" applyAlignment="1">
      <alignment horizontal="center" vertical="top" wrapText="1"/>
    </xf>
    <xf numFmtId="164" fontId="3" fillId="7" borderId="9" xfId="0" applyNumberFormat="1" applyFont="1" applyFill="1" applyBorder="1" applyAlignment="1">
      <alignment horizontal="center" vertical="top" wrapText="1"/>
    </xf>
    <xf numFmtId="164" fontId="3" fillId="5" borderId="9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5" borderId="9" xfId="0" applyNumberFormat="1" applyFont="1" applyFill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/>
    <xf numFmtId="0" fontId="9" fillId="4" borderId="0" xfId="0" applyFont="1" applyFill="1"/>
    <xf numFmtId="0" fontId="12" fillId="4" borderId="0" xfId="0" applyFont="1" applyFill="1"/>
    <xf numFmtId="164" fontId="3" fillId="2" borderId="57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164" fontId="1" fillId="4" borderId="66" xfId="0" applyNumberFormat="1" applyFont="1" applyFill="1" applyBorder="1" applyAlignment="1">
      <alignment horizontal="center" vertical="top"/>
    </xf>
    <xf numFmtId="164" fontId="1" fillId="0" borderId="51" xfId="0" applyNumberFormat="1" applyFont="1" applyBorder="1" applyAlignment="1">
      <alignment horizontal="center" vertical="top"/>
    </xf>
    <xf numFmtId="164" fontId="1" fillId="0" borderId="66" xfId="0" applyNumberFormat="1" applyFont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61" xfId="0" applyNumberFormat="1" applyFont="1" applyFill="1" applyBorder="1" applyAlignment="1">
      <alignment horizontal="center" vertical="top"/>
    </xf>
    <xf numFmtId="164" fontId="1" fillId="0" borderId="48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vertical="top" wrapText="1"/>
    </xf>
    <xf numFmtId="0" fontId="1" fillId="0" borderId="7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 wrapText="1"/>
    </xf>
    <xf numFmtId="0" fontId="3" fillId="5" borderId="71" xfId="0" applyFont="1" applyFill="1" applyBorder="1" applyAlignment="1">
      <alignment horizontal="center" vertical="top"/>
    </xf>
    <xf numFmtId="0" fontId="1" fillId="0" borderId="7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164" fontId="3" fillId="2" borderId="56" xfId="0" applyNumberFormat="1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 wrapText="1"/>
    </xf>
    <xf numFmtId="164" fontId="2" fillId="4" borderId="0" xfId="0" applyNumberFormat="1" applyFont="1" applyFill="1"/>
    <xf numFmtId="49" fontId="3" fillId="8" borderId="23" xfId="0" applyNumberFormat="1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/>
    </xf>
    <xf numFmtId="165" fontId="1" fillId="0" borderId="30" xfId="0" applyNumberFormat="1" applyFont="1" applyFill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top" wrapText="1"/>
    </xf>
    <xf numFmtId="165" fontId="4" fillId="4" borderId="73" xfId="0" applyNumberFormat="1" applyFont="1" applyFill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0" borderId="59" xfId="0" applyNumberFormat="1" applyFont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/>
    </xf>
    <xf numFmtId="164" fontId="19" fillId="0" borderId="56" xfId="0" applyNumberFormat="1" applyFont="1" applyBorder="1" applyAlignment="1">
      <alignment horizontal="center" vertical="center" textRotation="90" wrapText="1"/>
    </xf>
    <xf numFmtId="164" fontId="19" fillId="0" borderId="22" xfId="0" applyNumberFormat="1" applyFont="1" applyBorder="1" applyAlignment="1">
      <alignment horizontal="center" vertical="center" textRotation="90" wrapText="1"/>
    </xf>
    <xf numFmtId="164" fontId="3" fillId="7" borderId="69" xfId="0" applyNumberFormat="1" applyFont="1" applyFill="1" applyBorder="1" applyAlignment="1">
      <alignment horizontal="center" vertical="top" wrapText="1"/>
    </xf>
    <xf numFmtId="164" fontId="3" fillId="7" borderId="48" xfId="0" applyNumberFormat="1" applyFont="1" applyFill="1" applyBorder="1" applyAlignment="1">
      <alignment horizontal="center" vertical="top" wrapText="1"/>
    </xf>
    <xf numFmtId="49" fontId="1" fillId="4" borderId="9" xfId="0" applyNumberFormat="1" applyFont="1" applyFill="1" applyBorder="1" applyAlignment="1">
      <alignment horizontal="center" vertical="top" wrapText="1"/>
    </xf>
    <xf numFmtId="49" fontId="1" fillId="4" borderId="59" xfId="0" applyNumberFormat="1" applyFont="1" applyFill="1" applyBorder="1" applyAlignment="1">
      <alignment horizontal="center" vertical="top" wrapText="1"/>
    </xf>
    <xf numFmtId="165" fontId="1" fillId="4" borderId="72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4" fillId="4" borderId="72" xfId="0" applyFont="1" applyFill="1" applyBorder="1" applyAlignment="1">
      <alignment horizontal="left" vertical="top" wrapText="1"/>
    </xf>
    <xf numFmtId="49" fontId="3" fillId="8" borderId="40" xfId="0" applyNumberFormat="1" applyFont="1" applyFill="1" applyBorder="1" applyAlignment="1">
      <alignment horizontal="center" vertical="top"/>
    </xf>
    <xf numFmtId="49" fontId="1" fillId="4" borderId="51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/>
    </xf>
    <xf numFmtId="49" fontId="3" fillId="8" borderId="27" xfId="0" applyNumberFormat="1" applyFont="1" applyFill="1" applyBorder="1" applyAlignment="1">
      <alignment horizontal="center" vertical="top"/>
    </xf>
    <xf numFmtId="0" fontId="1" fillId="4" borderId="42" xfId="0" applyFont="1" applyFill="1" applyBorder="1" applyAlignment="1">
      <alignment horizontal="center" vertical="top" wrapText="1"/>
    </xf>
    <xf numFmtId="49" fontId="1" fillId="4" borderId="51" xfId="0" applyNumberFormat="1" applyFont="1" applyFill="1" applyBorder="1" applyAlignment="1">
      <alignment horizontal="center" vertical="top"/>
    </xf>
    <xf numFmtId="164" fontId="1" fillId="4" borderId="67" xfId="0" applyNumberFormat="1" applyFont="1" applyFill="1" applyBorder="1" applyAlignment="1">
      <alignment horizontal="center" vertical="top"/>
    </xf>
    <xf numFmtId="164" fontId="3" fillId="2" borderId="56" xfId="0" applyNumberFormat="1" applyFont="1" applyFill="1" applyBorder="1" applyAlignment="1">
      <alignment horizontal="center" vertical="top" wrapText="1"/>
    </xf>
    <xf numFmtId="49" fontId="1" fillId="4" borderId="46" xfId="0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 wrapText="1"/>
    </xf>
    <xf numFmtId="1" fontId="1" fillId="10" borderId="46" xfId="1" applyNumberFormat="1" applyFont="1" applyFill="1" applyBorder="1" applyAlignment="1">
      <alignment horizontal="center" vertical="top" wrapText="1"/>
    </xf>
    <xf numFmtId="49" fontId="1" fillId="4" borderId="70" xfId="0" applyNumberFormat="1" applyFont="1" applyFill="1" applyBorder="1" applyAlignment="1">
      <alignment horizontal="center" vertical="top"/>
    </xf>
    <xf numFmtId="1" fontId="1" fillId="10" borderId="9" xfId="1" applyNumberFormat="1" applyFont="1" applyFill="1" applyBorder="1" applyAlignment="1">
      <alignment horizontal="center" vertical="top"/>
    </xf>
    <xf numFmtId="1" fontId="1" fillId="10" borderId="59" xfId="1" applyNumberFormat="1" applyFont="1" applyFill="1" applyBorder="1" applyAlignment="1">
      <alignment horizontal="center" vertical="top"/>
    </xf>
    <xf numFmtId="1" fontId="1" fillId="10" borderId="51" xfId="1" applyNumberFormat="1" applyFont="1" applyFill="1" applyBorder="1" applyAlignment="1">
      <alignment horizontal="center" vertical="top" wrapText="1"/>
    </xf>
    <xf numFmtId="1" fontId="1" fillId="10" borderId="70" xfId="1" applyNumberFormat="1" applyFont="1" applyFill="1" applyBorder="1" applyAlignment="1">
      <alignment horizontal="center" vertical="top" wrapText="1"/>
    </xf>
    <xf numFmtId="165" fontId="5" fillId="8" borderId="20" xfId="0" applyNumberFormat="1" applyFont="1" applyFill="1" applyBorder="1" applyAlignment="1">
      <alignment vertical="top"/>
    </xf>
    <xf numFmtId="165" fontId="5" fillId="7" borderId="23" xfId="0" applyNumberFormat="1" applyFont="1" applyFill="1" applyBorder="1" applyAlignment="1">
      <alignment vertical="top"/>
    </xf>
    <xf numFmtId="0" fontId="3" fillId="4" borderId="30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center" textRotation="90" wrapText="1"/>
    </xf>
    <xf numFmtId="0" fontId="1" fillId="4" borderId="25" xfId="0" applyFont="1" applyFill="1" applyBorder="1" applyAlignment="1">
      <alignment vertical="center" textRotation="90" wrapText="1"/>
    </xf>
    <xf numFmtId="165" fontId="1" fillId="4" borderId="47" xfId="0" applyNumberFormat="1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vertical="center" textRotation="90"/>
    </xf>
    <xf numFmtId="0" fontId="3" fillId="4" borderId="38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vertical="top"/>
    </xf>
    <xf numFmtId="0" fontId="1" fillId="4" borderId="25" xfId="0" applyFont="1" applyFill="1" applyBorder="1" applyAlignment="1">
      <alignment vertical="center" textRotation="90"/>
    </xf>
    <xf numFmtId="0" fontId="1" fillId="4" borderId="30" xfId="0" applyFont="1" applyFill="1" applyBorder="1" applyAlignment="1">
      <alignment vertical="center" textRotation="90"/>
    </xf>
    <xf numFmtId="0" fontId="1" fillId="4" borderId="30" xfId="0" applyFont="1" applyFill="1" applyBorder="1" applyAlignment="1">
      <alignment vertical="top" textRotation="90"/>
    </xf>
    <xf numFmtId="0" fontId="5" fillId="4" borderId="30" xfId="0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0" fontId="2" fillId="0" borderId="0" xfId="0" applyFont="1"/>
    <xf numFmtId="49" fontId="5" fillId="2" borderId="16" xfId="0" applyNumberFormat="1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49" fontId="5" fillId="3" borderId="38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49" fontId="3" fillId="3" borderId="30" xfId="0" applyNumberFormat="1" applyFont="1" applyFill="1" applyBorder="1" applyAlignment="1">
      <alignment vertical="top"/>
    </xf>
    <xf numFmtId="49" fontId="5" fillId="3" borderId="30" xfId="0" applyNumberFormat="1" applyFont="1" applyFill="1" applyBorder="1" applyAlignment="1">
      <alignment vertical="top"/>
    </xf>
    <xf numFmtId="49" fontId="3" fillId="8" borderId="29" xfId="0" applyNumberFormat="1" applyFont="1" applyFill="1" applyBorder="1" applyAlignment="1">
      <alignment vertical="top"/>
    </xf>
    <xf numFmtId="49" fontId="5" fillId="8" borderId="27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49" fontId="5" fillId="8" borderId="36" xfId="0" applyNumberFormat="1" applyFont="1" applyFill="1" applyBorder="1" applyAlignment="1">
      <alignment vertical="top"/>
    </xf>
    <xf numFmtId="165" fontId="1" fillId="4" borderId="0" xfId="0" applyNumberFormat="1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vertical="top" wrapText="1"/>
    </xf>
    <xf numFmtId="164" fontId="3" fillId="5" borderId="37" xfId="0" applyNumberFormat="1" applyFont="1" applyFill="1" applyBorder="1" applyAlignment="1">
      <alignment horizontal="center" vertical="top"/>
    </xf>
    <xf numFmtId="0" fontId="2" fillId="4" borderId="0" xfId="0" applyFont="1" applyFill="1" applyBorder="1"/>
    <xf numFmtId="0" fontId="1" fillId="0" borderId="32" xfId="0" applyFont="1" applyBorder="1" applyAlignment="1">
      <alignment horizontal="center" vertical="top"/>
    </xf>
    <xf numFmtId="0" fontId="1" fillId="4" borderId="73" xfId="0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0" fontId="3" fillId="5" borderId="71" xfId="0" applyFont="1" applyFill="1" applyBorder="1" applyAlignment="1">
      <alignment horizontal="right" vertical="top" wrapText="1"/>
    </xf>
    <xf numFmtId="0" fontId="1" fillId="4" borderId="72" xfId="0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49" fontId="3" fillId="4" borderId="62" xfId="0" applyNumberFormat="1" applyFont="1" applyFill="1" applyBorder="1" applyAlignment="1">
      <alignment horizontal="center" vertical="top"/>
    </xf>
    <xf numFmtId="0" fontId="20" fillId="0" borderId="68" xfId="0" applyFont="1" applyBorder="1" applyAlignment="1">
      <alignment horizontal="center" vertical="top"/>
    </xf>
    <xf numFmtId="0" fontId="20" fillId="4" borderId="68" xfId="0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164" fontId="1" fillId="4" borderId="0" xfId="0" applyNumberFormat="1" applyFont="1" applyFill="1" applyAlignment="1">
      <alignment horizontal="center" vertical="top" wrapText="1"/>
    </xf>
    <xf numFmtId="164" fontId="1" fillId="4" borderId="41" xfId="0" applyNumberFormat="1" applyFont="1" applyFill="1" applyBorder="1" applyAlignment="1">
      <alignment horizontal="center" vertical="top"/>
    </xf>
    <xf numFmtId="164" fontId="3" fillId="5" borderId="51" xfId="0" applyNumberFormat="1" applyFont="1" applyFill="1" applyBorder="1" applyAlignment="1">
      <alignment horizontal="center" vertical="top"/>
    </xf>
    <xf numFmtId="164" fontId="3" fillId="5" borderId="70" xfId="0" applyNumberFormat="1" applyFont="1" applyFill="1" applyBorder="1" applyAlignment="1">
      <alignment horizontal="center" vertical="top"/>
    </xf>
    <xf numFmtId="164" fontId="17" fillId="4" borderId="0" xfId="0" applyNumberFormat="1" applyFont="1" applyFill="1" applyAlignment="1">
      <alignment horizontal="center" vertical="top"/>
    </xf>
    <xf numFmtId="0" fontId="16" fillId="4" borderId="0" xfId="0" applyFont="1" applyFill="1"/>
    <xf numFmtId="164" fontId="1" fillId="4" borderId="4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12" borderId="0" xfId="0" applyFont="1" applyFill="1" applyBorder="1" applyAlignment="1">
      <alignment horizontal="center" vertical="center" textRotation="90" wrapText="1"/>
    </xf>
    <xf numFmtId="49" fontId="3" fillId="12" borderId="0" xfId="0" applyNumberFormat="1" applyFont="1" applyFill="1" applyBorder="1" applyAlignment="1">
      <alignment horizontal="left" vertical="top" wrapText="1"/>
    </xf>
    <xf numFmtId="0" fontId="11" fillId="12" borderId="0" xfId="0" applyFont="1" applyFill="1" applyBorder="1" applyAlignment="1">
      <alignment horizontal="left" vertical="top" wrapText="1"/>
    </xf>
    <xf numFmtId="0" fontId="3" fillId="12" borderId="0" xfId="0" applyFont="1" applyFill="1" applyBorder="1" applyAlignment="1">
      <alignment horizontal="left" vertical="top" wrapText="1"/>
    </xf>
    <xf numFmtId="0" fontId="1" fillId="12" borderId="0" xfId="0" applyFont="1" applyFill="1" applyBorder="1" applyAlignment="1">
      <alignment horizontal="center" vertical="top"/>
    </xf>
    <xf numFmtId="49" fontId="3" fillId="8" borderId="41" xfId="0" applyNumberFormat="1" applyFont="1" applyFill="1" applyBorder="1" applyAlignment="1">
      <alignment horizontal="center" vertical="top" wrapText="1"/>
    </xf>
    <xf numFmtId="0" fontId="2" fillId="0" borderId="68" xfId="0" applyFont="1" applyBorder="1"/>
    <xf numFmtId="164" fontId="1" fillId="4" borderId="46" xfId="0" applyNumberFormat="1" applyFont="1" applyFill="1" applyBorder="1" applyAlignment="1">
      <alignment horizontal="center" vertical="top" wrapText="1"/>
    </xf>
    <xf numFmtId="164" fontId="1" fillId="0" borderId="61" xfId="0" applyNumberFormat="1" applyFont="1" applyBorder="1" applyAlignment="1">
      <alignment horizontal="center" vertical="top"/>
    </xf>
    <xf numFmtId="164" fontId="3" fillId="12" borderId="42" xfId="0" applyNumberFormat="1" applyFont="1" applyFill="1" applyBorder="1" applyAlignment="1">
      <alignment horizontal="center" vertical="top"/>
    </xf>
    <xf numFmtId="164" fontId="1" fillId="12" borderId="0" xfId="0" applyNumberFormat="1" applyFont="1" applyFill="1" applyBorder="1" applyAlignment="1">
      <alignment horizontal="center" vertical="top" wrapText="1"/>
    </xf>
    <xf numFmtId="49" fontId="18" fillId="12" borderId="0" xfId="0" applyNumberFormat="1" applyFont="1" applyFill="1" applyAlignment="1">
      <alignment horizontal="left" vertical="top" wrapText="1"/>
    </xf>
    <xf numFmtId="165" fontId="3" fillId="12" borderId="0" xfId="0" applyNumberFormat="1" applyFont="1" applyFill="1" applyAlignment="1">
      <alignment horizontal="center"/>
    </xf>
    <xf numFmtId="0" fontId="1" fillId="12" borderId="0" xfId="0" applyFont="1" applyFill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/>
    </xf>
    <xf numFmtId="164" fontId="3" fillId="5" borderId="31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vertical="top"/>
    </xf>
    <xf numFmtId="49" fontId="3" fillId="2" borderId="20" xfId="0" applyNumberFormat="1" applyFont="1" applyFill="1" applyBorder="1" applyAlignment="1">
      <alignment vertical="top"/>
    </xf>
    <xf numFmtId="0" fontId="1" fillId="12" borderId="0" xfId="0" applyFont="1" applyFill="1" applyBorder="1" applyAlignment="1">
      <alignment horizontal="center" vertical="top" wrapText="1"/>
    </xf>
    <xf numFmtId="49" fontId="3" fillId="12" borderId="0" xfId="0" applyNumberFormat="1" applyFont="1" applyFill="1" applyBorder="1" applyAlignment="1">
      <alignment vertical="top"/>
    </xf>
    <xf numFmtId="49" fontId="1" fillId="12" borderId="0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49" fontId="5" fillId="12" borderId="0" xfId="0" applyNumberFormat="1" applyFont="1" applyFill="1" applyBorder="1" applyAlignment="1">
      <alignment horizontal="left" vertical="top" wrapText="1"/>
    </xf>
    <xf numFmtId="164" fontId="3" fillId="2" borderId="24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/>
    </xf>
    <xf numFmtId="164" fontId="1" fillId="0" borderId="78" xfId="0" applyNumberFormat="1" applyFont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 wrapText="1"/>
    </xf>
    <xf numFmtId="164" fontId="1" fillId="0" borderId="34" xfId="0" applyNumberFormat="1" applyFont="1" applyBorder="1" applyAlignment="1">
      <alignment horizontal="center" vertical="top" wrapText="1"/>
    </xf>
    <xf numFmtId="164" fontId="1" fillId="12" borderId="46" xfId="0" applyNumberFormat="1" applyFont="1" applyFill="1" applyBorder="1" applyAlignment="1">
      <alignment horizontal="center" vertical="top"/>
    </xf>
    <xf numFmtId="165" fontId="5" fillId="12" borderId="0" xfId="0" applyNumberFormat="1" applyFont="1" applyFill="1" applyBorder="1" applyAlignment="1">
      <alignment vertical="center" wrapText="1"/>
    </xf>
    <xf numFmtId="165" fontId="5" fillId="12" borderId="0" xfId="0" applyNumberFormat="1" applyFont="1" applyFill="1" applyBorder="1" applyAlignment="1">
      <alignment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7" borderId="24" xfId="0" applyNumberFormat="1" applyFont="1" applyFill="1" applyBorder="1" applyAlignment="1">
      <alignment horizontal="center" vertical="top"/>
    </xf>
    <xf numFmtId="164" fontId="3" fillId="2" borderId="76" xfId="0" applyNumberFormat="1" applyFont="1" applyFill="1" applyBorder="1" applyAlignment="1">
      <alignment horizontal="center" vertical="top" wrapText="1"/>
    </xf>
    <xf numFmtId="49" fontId="5" fillId="4" borderId="30" xfId="0" applyNumberFormat="1" applyFont="1" applyFill="1" applyBorder="1" applyAlignment="1">
      <alignment horizontal="center" vertical="top"/>
    </xf>
    <xf numFmtId="0" fontId="1" fillId="4" borderId="73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vertical="top" wrapText="1"/>
    </xf>
    <xf numFmtId="49" fontId="1" fillId="0" borderId="69" xfId="0" applyNumberFormat="1" applyFont="1" applyFill="1" applyBorder="1" applyAlignment="1">
      <alignment horizontal="center" vertical="top"/>
    </xf>
    <xf numFmtId="49" fontId="1" fillId="0" borderId="59" xfId="0" applyNumberFormat="1" applyFont="1" applyFill="1" applyBorder="1" applyAlignment="1">
      <alignment horizontal="center" vertical="top"/>
    </xf>
    <xf numFmtId="49" fontId="1" fillId="0" borderId="46" xfId="0" applyNumberFormat="1" applyFont="1" applyFill="1" applyBorder="1" applyAlignment="1">
      <alignment horizontal="center" vertical="top"/>
    </xf>
    <xf numFmtId="49" fontId="1" fillId="0" borderId="58" xfId="0" applyNumberFormat="1" applyFont="1" applyFill="1" applyBorder="1" applyAlignment="1">
      <alignment horizontal="center" vertical="top"/>
    </xf>
    <xf numFmtId="0" fontId="4" fillId="0" borderId="58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49" fontId="1" fillId="0" borderId="54" xfId="0" applyNumberFormat="1" applyFont="1" applyFill="1" applyBorder="1" applyAlignment="1">
      <alignment horizontal="center" vertical="top"/>
    </xf>
    <xf numFmtId="0" fontId="4" fillId="4" borderId="54" xfId="0" applyFont="1" applyFill="1" applyBorder="1" applyAlignment="1">
      <alignment horizontal="center" vertical="top" wrapText="1"/>
    </xf>
    <xf numFmtId="0" fontId="1" fillId="0" borderId="7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4" fillId="0" borderId="7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4" borderId="32" xfId="0" applyFont="1" applyFill="1" applyBorder="1" applyAlignment="1">
      <alignment vertical="top" wrapText="1"/>
    </xf>
    <xf numFmtId="0" fontId="4" fillId="0" borderId="47" xfId="0" applyFont="1" applyFill="1" applyBorder="1" applyAlignment="1">
      <alignment vertical="top" wrapText="1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0" xfId="0" applyFont="1" applyBorder="1"/>
    <xf numFmtId="0" fontId="1" fillId="4" borderId="67" xfId="0" applyFont="1" applyFill="1" applyBorder="1" applyAlignment="1">
      <alignment horizontal="center" vertical="top" wrapText="1"/>
    </xf>
    <xf numFmtId="0" fontId="1" fillId="4" borderId="77" xfId="0" applyFont="1" applyFill="1" applyBorder="1" applyAlignment="1">
      <alignment horizontal="center" vertical="top" wrapText="1"/>
    </xf>
    <xf numFmtId="0" fontId="1" fillId="4" borderId="78" xfId="0" applyFont="1" applyFill="1" applyBorder="1" applyAlignment="1">
      <alignment horizontal="center" vertical="top" wrapText="1"/>
    </xf>
    <xf numFmtId="0" fontId="2" fillId="12" borderId="0" xfId="0" applyFont="1" applyFill="1" applyBorder="1"/>
    <xf numFmtId="0" fontId="1" fillId="0" borderId="3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2" borderId="42" xfId="0" applyFont="1" applyFill="1" applyBorder="1" applyAlignment="1">
      <alignment horizontal="center" vertical="top" wrapText="1"/>
    </xf>
    <xf numFmtId="0" fontId="1" fillId="4" borderId="58" xfId="0" applyFont="1" applyFill="1" applyBorder="1" applyAlignment="1">
      <alignment vertical="top" wrapText="1"/>
    </xf>
    <xf numFmtId="164" fontId="1" fillId="4" borderId="8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164" fontId="2" fillId="4" borderId="0" xfId="0" applyNumberFormat="1" applyFont="1" applyFill="1" applyBorder="1"/>
    <xf numFmtId="0" fontId="3" fillId="12" borderId="42" xfId="0" applyFont="1" applyFill="1" applyBorder="1" applyAlignment="1">
      <alignment vertical="top"/>
    </xf>
    <xf numFmtId="0" fontId="1" fillId="3" borderId="63" xfId="0" applyFont="1" applyFill="1" applyBorder="1" applyAlignment="1">
      <alignment horizontal="center" vertical="top"/>
    </xf>
    <xf numFmtId="0" fontId="1" fillId="3" borderId="45" xfId="0" applyFont="1" applyFill="1" applyBorder="1" applyAlignment="1">
      <alignment horizontal="center" vertical="top" wrapText="1"/>
    </xf>
    <xf numFmtId="0" fontId="1" fillId="3" borderId="77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77" xfId="0" applyFont="1" applyFill="1" applyBorder="1" applyAlignment="1">
      <alignment horizontal="center" vertical="top" wrapText="1"/>
    </xf>
    <xf numFmtId="49" fontId="1" fillId="4" borderId="74" xfId="0" applyNumberFormat="1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 wrapText="1"/>
    </xf>
    <xf numFmtId="0" fontId="1" fillId="4" borderId="63" xfId="0" applyFont="1" applyFill="1" applyBorder="1" applyAlignment="1">
      <alignment horizontal="center" vertical="top" wrapText="1"/>
    </xf>
    <xf numFmtId="49" fontId="1" fillId="0" borderId="78" xfId="0" applyNumberFormat="1" applyFont="1" applyFill="1" applyBorder="1" applyAlignment="1">
      <alignment horizontal="center" vertical="top"/>
    </xf>
    <xf numFmtId="49" fontId="1" fillId="0" borderId="74" xfId="0" applyNumberFormat="1" applyFont="1" applyFill="1" applyBorder="1" applyAlignment="1">
      <alignment horizontal="center" vertical="top"/>
    </xf>
    <xf numFmtId="49" fontId="1" fillId="4" borderId="45" xfId="0" applyNumberFormat="1" applyFont="1" applyFill="1" applyBorder="1" applyAlignment="1">
      <alignment horizontal="center" vertical="top"/>
    </xf>
    <xf numFmtId="49" fontId="1" fillId="0" borderId="45" xfId="0" applyNumberFormat="1" applyFont="1" applyFill="1" applyBorder="1" applyAlignment="1">
      <alignment horizontal="center" vertical="top"/>
    </xf>
    <xf numFmtId="0" fontId="4" fillId="0" borderId="78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49" fontId="1" fillId="0" borderId="77" xfId="0" applyNumberFormat="1" applyFont="1" applyFill="1" applyBorder="1" applyAlignment="1">
      <alignment horizontal="center" vertical="top"/>
    </xf>
    <xf numFmtId="49" fontId="1" fillId="0" borderId="65" xfId="0" applyNumberFormat="1" applyFont="1" applyFill="1" applyBorder="1" applyAlignment="1">
      <alignment horizontal="center" vertical="top"/>
    </xf>
    <xf numFmtId="49" fontId="1" fillId="4" borderId="64" xfId="0" applyNumberFormat="1" applyFont="1" applyFill="1" applyBorder="1" applyAlignment="1">
      <alignment horizontal="center" vertical="top"/>
    </xf>
    <xf numFmtId="164" fontId="19" fillId="0" borderId="24" xfId="0" applyNumberFormat="1" applyFont="1" applyBorder="1" applyAlignment="1">
      <alignment horizontal="center" vertical="center" textRotation="90" wrapText="1"/>
    </xf>
    <xf numFmtId="164" fontId="3" fillId="7" borderId="34" xfId="0" applyNumberFormat="1" applyFont="1" applyFill="1" applyBorder="1" applyAlignment="1">
      <alignment horizontal="center" vertical="top" wrapText="1"/>
    </xf>
    <xf numFmtId="164" fontId="3" fillId="5" borderId="8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5" borderId="8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/>
    </xf>
    <xf numFmtId="0" fontId="3" fillId="4" borderId="55" xfId="0" applyFont="1" applyFill="1" applyBorder="1" applyAlignment="1">
      <alignment horizontal="center" vertical="top"/>
    </xf>
    <xf numFmtId="0" fontId="3" fillId="5" borderId="43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/>
    </xf>
    <xf numFmtId="0" fontId="3" fillId="5" borderId="42" xfId="0" applyFont="1" applyFill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 wrapText="1"/>
    </xf>
    <xf numFmtId="0" fontId="18" fillId="0" borderId="45" xfId="0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horizontal="center" vertical="top" wrapText="1"/>
    </xf>
    <xf numFmtId="164" fontId="22" fillId="12" borderId="51" xfId="0" applyNumberFormat="1" applyFont="1" applyFill="1" applyBorder="1" applyAlignment="1">
      <alignment horizontal="center" vertical="top"/>
    </xf>
    <xf numFmtId="164" fontId="22" fillId="12" borderId="70" xfId="0" applyNumberFormat="1" applyFont="1" applyFill="1" applyBorder="1" applyAlignment="1">
      <alignment horizontal="center" vertical="top"/>
    </xf>
    <xf numFmtId="49" fontId="3" fillId="8" borderId="42" xfId="0" applyNumberFormat="1" applyFont="1" applyFill="1" applyBorder="1" applyAlignment="1">
      <alignment horizontal="center" vertical="top"/>
    </xf>
    <xf numFmtId="164" fontId="1" fillId="0" borderId="28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4" borderId="18" xfId="0" applyFont="1" applyFill="1" applyBorder="1" applyAlignment="1">
      <alignment vertical="top" wrapText="1"/>
    </xf>
    <xf numFmtId="0" fontId="1" fillId="4" borderId="46" xfId="0" applyFont="1" applyFill="1" applyBorder="1" applyAlignment="1">
      <alignment horizontal="center" vertical="center" wrapText="1"/>
    </xf>
    <xf numFmtId="164" fontId="6" fillId="4" borderId="42" xfId="0" applyNumberFormat="1" applyFont="1" applyFill="1" applyBorder="1" applyAlignment="1">
      <alignment horizontal="center" vertical="top" wrapText="1"/>
    </xf>
    <xf numFmtId="164" fontId="6" fillId="4" borderId="10" xfId="0" applyNumberFormat="1" applyFont="1" applyFill="1" applyBorder="1" applyAlignment="1">
      <alignment horizontal="center" vertical="top" wrapText="1"/>
    </xf>
    <xf numFmtId="164" fontId="6" fillId="4" borderId="46" xfId="0" applyNumberFormat="1" applyFont="1" applyFill="1" applyBorder="1" applyAlignment="1">
      <alignment horizontal="center" vertical="top" wrapText="1"/>
    </xf>
    <xf numFmtId="164" fontId="3" fillId="4" borderId="29" xfId="0" applyNumberFormat="1" applyFont="1" applyFill="1" applyBorder="1" applyAlignment="1">
      <alignment horizontal="center" vertical="top"/>
    </xf>
    <xf numFmtId="164" fontId="3" fillId="4" borderId="10" xfId="0" applyNumberFormat="1" applyFont="1" applyFill="1" applyBorder="1" applyAlignment="1">
      <alignment horizontal="center" vertical="top"/>
    </xf>
    <xf numFmtId="164" fontId="3" fillId="4" borderId="46" xfId="0" applyNumberFormat="1" applyFont="1" applyFill="1" applyBorder="1" applyAlignment="1">
      <alignment horizontal="center" vertical="top"/>
    </xf>
    <xf numFmtId="164" fontId="21" fillId="4" borderId="3" xfId="0" applyNumberFormat="1" applyFont="1" applyFill="1" applyBorder="1" applyAlignment="1">
      <alignment horizontal="center" vertical="top"/>
    </xf>
    <xf numFmtId="164" fontId="21" fillId="4" borderId="58" xfId="0" applyNumberFormat="1" applyFont="1" applyFill="1" applyBorder="1" applyAlignment="1">
      <alignment horizontal="center" vertical="top"/>
    </xf>
    <xf numFmtId="164" fontId="21" fillId="4" borderId="9" xfId="0" applyNumberFormat="1" applyFont="1" applyFill="1" applyBorder="1" applyAlignment="1">
      <alignment horizontal="center" vertical="top"/>
    </xf>
    <xf numFmtId="164" fontId="21" fillId="4" borderId="59" xfId="0" applyNumberFormat="1" applyFont="1" applyFill="1" applyBorder="1" applyAlignment="1">
      <alignment horizontal="center" vertical="top"/>
    </xf>
    <xf numFmtId="164" fontId="21" fillId="4" borderId="9" xfId="0" applyNumberFormat="1" applyFont="1" applyFill="1" applyBorder="1" applyAlignment="1">
      <alignment horizontal="center" vertical="top" wrapText="1"/>
    </xf>
    <xf numFmtId="164" fontId="21" fillId="4" borderId="59" xfId="0" applyNumberFormat="1" applyFont="1" applyFill="1" applyBorder="1" applyAlignment="1">
      <alignment horizontal="center" vertical="top" wrapText="1"/>
    </xf>
    <xf numFmtId="164" fontId="3" fillId="12" borderId="11" xfId="0" applyNumberFormat="1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3" fillId="5" borderId="35" xfId="0" applyNumberFormat="1" applyFont="1" applyFill="1" applyBorder="1" applyAlignment="1">
      <alignment horizontal="center" vertical="top"/>
    </xf>
    <xf numFmtId="164" fontId="3" fillId="4" borderId="51" xfId="0" applyNumberFormat="1" applyFont="1" applyFill="1" applyBorder="1" applyAlignment="1">
      <alignment horizontal="center" vertical="top"/>
    </xf>
    <xf numFmtId="164" fontId="3" fillId="4" borderId="70" xfId="0" applyNumberFormat="1" applyFont="1" applyFill="1" applyBorder="1" applyAlignment="1">
      <alignment horizontal="center" vertical="top"/>
    </xf>
    <xf numFmtId="0" fontId="4" fillId="4" borderId="47" xfId="0" applyFont="1" applyFill="1" applyBorder="1" applyAlignment="1">
      <alignment vertical="top" wrapText="1"/>
    </xf>
    <xf numFmtId="164" fontId="18" fillId="0" borderId="5" xfId="0" applyNumberFormat="1" applyFont="1" applyBorder="1" applyAlignment="1">
      <alignment horizontal="center" vertical="top" wrapText="1"/>
    </xf>
    <xf numFmtId="0" fontId="1" fillId="4" borderId="78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77" xfId="0" applyFont="1" applyFill="1" applyBorder="1" applyAlignment="1">
      <alignment vertical="center" wrapText="1"/>
    </xf>
    <xf numFmtId="164" fontId="3" fillId="5" borderId="43" xfId="0" applyNumberFormat="1" applyFont="1" applyFill="1" applyBorder="1" applyAlignment="1">
      <alignment horizontal="center" vertical="top"/>
    </xf>
    <xf numFmtId="0" fontId="1" fillId="4" borderId="64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top" wrapText="1"/>
    </xf>
    <xf numFmtId="165" fontId="1" fillId="10" borderId="53" xfId="1" applyNumberFormat="1" applyFont="1" applyFill="1" applyBorder="1" applyAlignment="1">
      <alignment horizontal="left" vertical="top" wrapText="1"/>
    </xf>
    <xf numFmtId="1" fontId="1" fillId="10" borderId="0" xfId="1" applyNumberFormat="1" applyFont="1" applyFill="1" applyBorder="1" applyAlignment="1">
      <alignment horizontal="left" vertical="top"/>
    </xf>
    <xf numFmtId="49" fontId="3" fillId="8" borderId="20" xfId="0" applyNumberFormat="1" applyFont="1" applyFill="1" applyBorder="1" applyAlignment="1">
      <alignment horizontal="center" vertical="top"/>
    </xf>
    <xf numFmtId="164" fontId="23" fillId="4" borderId="0" xfId="0" applyNumberFormat="1" applyFont="1" applyFill="1"/>
    <xf numFmtId="164" fontId="21" fillId="4" borderId="53" xfId="0" applyNumberFormat="1" applyFont="1" applyFill="1" applyBorder="1" applyAlignment="1">
      <alignment horizontal="center" vertical="top"/>
    </xf>
    <xf numFmtId="164" fontId="21" fillId="4" borderId="53" xfId="0" applyNumberFormat="1" applyFont="1" applyFill="1" applyBorder="1" applyAlignment="1">
      <alignment horizontal="center" vertical="top" wrapText="1"/>
    </xf>
    <xf numFmtId="0" fontId="21" fillId="0" borderId="0" xfId="0" applyFont="1"/>
    <xf numFmtId="0" fontId="1" fillId="0" borderId="6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4" borderId="74" xfId="0" applyFont="1" applyFill="1" applyBorder="1" applyAlignment="1">
      <alignment horizontal="center" vertical="top" wrapText="1"/>
    </xf>
    <xf numFmtId="0" fontId="2" fillId="4" borderId="34" xfId="0" applyFont="1" applyFill="1" applyBorder="1"/>
    <xf numFmtId="0" fontId="2" fillId="4" borderId="48" xfId="0" applyFont="1" applyFill="1" applyBorder="1"/>
    <xf numFmtId="0" fontId="2" fillId="4" borderId="49" xfId="0" applyFont="1" applyFill="1" applyBorder="1"/>
    <xf numFmtId="1" fontId="1" fillId="10" borderId="48" xfId="1" applyNumberFormat="1" applyFont="1" applyFill="1" applyBorder="1" applyAlignment="1">
      <alignment horizontal="center" vertical="top"/>
    </xf>
    <xf numFmtId="1" fontId="1" fillId="10" borderId="69" xfId="1" applyNumberFormat="1" applyFont="1" applyFill="1" applyBorder="1" applyAlignment="1">
      <alignment horizontal="center" vertical="top"/>
    </xf>
    <xf numFmtId="0" fontId="1" fillId="4" borderId="5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 wrapText="1"/>
    </xf>
    <xf numFmtId="1" fontId="1" fillId="10" borderId="31" xfId="1" applyNumberFormat="1" applyFont="1" applyFill="1" applyBorder="1" applyAlignment="1">
      <alignment horizontal="center" vertical="top" wrapText="1"/>
    </xf>
    <xf numFmtId="1" fontId="1" fillId="10" borderId="29" xfId="1" applyNumberFormat="1" applyFont="1" applyFill="1" applyBorder="1" applyAlignment="1">
      <alignment horizontal="center" vertical="top" wrapText="1"/>
    </xf>
    <xf numFmtId="49" fontId="1" fillId="4" borderId="29" xfId="0" applyNumberFormat="1" applyFont="1" applyFill="1" applyBorder="1" applyAlignment="1">
      <alignment horizontal="center" vertical="top"/>
    </xf>
    <xf numFmtId="1" fontId="1" fillId="10" borderId="53" xfId="1" applyNumberFormat="1" applyFont="1" applyFill="1" applyBorder="1" applyAlignment="1">
      <alignment horizontal="center" vertical="top"/>
    </xf>
    <xf numFmtId="1" fontId="1" fillId="10" borderId="41" xfId="1" applyNumberFormat="1" applyFont="1" applyFill="1" applyBorder="1" applyAlignment="1">
      <alignment horizontal="center" vertical="top"/>
    </xf>
    <xf numFmtId="0" fontId="2" fillId="4" borderId="70" xfId="0" applyFont="1" applyFill="1" applyBorder="1" applyAlignment="1">
      <alignment vertical="top"/>
    </xf>
    <xf numFmtId="49" fontId="1" fillId="4" borderId="74" xfId="0" applyNumberFormat="1" applyFont="1" applyFill="1" applyBorder="1" applyAlignment="1">
      <alignment horizontal="center" vertical="top"/>
    </xf>
    <xf numFmtId="49" fontId="1" fillId="4" borderId="9" xfId="0" applyNumberFormat="1" applyFont="1" applyFill="1" applyBorder="1" applyAlignment="1">
      <alignment horizontal="center" vertical="top"/>
    </xf>
    <xf numFmtId="49" fontId="1" fillId="4" borderId="59" xfId="0" applyNumberFormat="1" applyFont="1" applyFill="1" applyBorder="1" applyAlignment="1">
      <alignment horizontal="center" vertical="top"/>
    </xf>
    <xf numFmtId="49" fontId="18" fillId="4" borderId="0" xfId="0" applyNumberFormat="1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49" fontId="1" fillId="4" borderId="31" xfId="0" applyNumberFormat="1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164" fontId="3" fillId="2" borderId="20" xfId="0" applyNumberFormat="1" applyFont="1" applyFill="1" applyBorder="1" applyAlignment="1">
      <alignment horizontal="center" vertical="top"/>
    </xf>
    <xf numFmtId="164" fontId="3" fillId="2" borderId="21" xfId="0" applyNumberFormat="1" applyFont="1" applyFill="1" applyBorder="1" applyAlignment="1">
      <alignment horizontal="center" vertical="top"/>
    </xf>
    <xf numFmtId="0" fontId="1" fillId="4" borderId="30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 wrapText="1"/>
    </xf>
    <xf numFmtId="49" fontId="5" fillId="8" borderId="29" xfId="0" applyNumberFormat="1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4" borderId="4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49" fontId="1" fillId="4" borderId="34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49" fontId="1" fillId="4" borderId="48" xfId="0" applyNumberFormat="1" applyFont="1" applyFill="1" applyBorder="1" applyAlignment="1">
      <alignment horizontal="center" vertical="top"/>
    </xf>
    <xf numFmtId="49" fontId="1" fillId="4" borderId="49" xfId="0" applyNumberFormat="1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48" xfId="0" applyNumberFormat="1" applyFont="1" applyFill="1" applyBorder="1" applyAlignment="1">
      <alignment horizontal="center" vertical="top"/>
    </xf>
    <xf numFmtId="49" fontId="5" fillId="13" borderId="29" xfId="0" applyNumberFormat="1" applyFont="1" applyFill="1" applyBorder="1" applyAlignment="1">
      <alignment horizontal="center" vertical="top" wrapText="1"/>
    </xf>
    <xf numFmtId="49" fontId="5" fillId="9" borderId="45" xfId="0" applyNumberFormat="1" applyFont="1" applyFill="1" applyBorder="1" applyAlignment="1">
      <alignment horizontal="center" vertical="top"/>
    </xf>
    <xf numFmtId="49" fontId="1" fillId="4" borderId="69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49" fontId="1" fillId="4" borderId="52" xfId="0" applyNumberFormat="1" applyFont="1" applyFill="1" applyBorder="1" applyAlignment="1">
      <alignment horizontal="center" vertical="top" wrapText="1"/>
    </xf>
    <xf numFmtId="49" fontId="1" fillId="4" borderId="65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 wrapText="1"/>
    </xf>
    <xf numFmtId="164" fontId="1" fillId="12" borderId="34" xfId="0" applyNumberFormat="1" applyFont="1" applyFill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0" fontId="1" fillId="0" borderId="47" xfId="0" applyFont="1" applyFill="1" applyBorder="1" applyAlignment="1">
      <alignment horizontal="center" vertical="top" wrapText="1"/>
    </xf>
    <xf numFmtId="0" fontId="4" fillId="0" borderId="77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left" vertical="top"/>
    </xf>
    <xf numFmtId="3" fontId="8" fillId="0" borderId="0" xfId="0" applyNumberFormat="1" applyFont="1" applyAlignment="1">
      <alignment horizontal="right" vertical="top" wrapText="1"/>
    </xf>
    <xf numFmtId="164" fontId="1" fillId="4" borderId="10" xfId="0" applyNumberFormat="1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0" fontId="4" fillId="4" borderId="77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69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vertical="top"/>
    </xf>
    <xf numFmtId="0" fontId="1" fillId="4" borderId="45" xfId="0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 wrapText="1"/>
    </xf>
    <xf numFmtId="164" fontId="21" fillId="4" borderId="28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165" fontId="3" fillId="4" borderId="30" xfId="0" applyNumberFormat="1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51" xfId="0" applyNumberFormat="1" applyFont="1" applyFill="1" applyBorder="1" applyAlignment="1">
      <alignment horizontal="center" vertical="top"/>
    </xf>
    <xf numFmtId="49" fontId="1" fillId="4" borderId="64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164" fontId="18" fillId="0" borderId="4" xfId="0" applyNumberFormat="1" applyFont="1" applyBorder="1" applyAlignment="1">
      <alignment horizontal="center" vertical="top" wrapText="1"/>
    </xf>
    <xf numFmtId="164" fontId="1" fillId="12" borderId="50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1" fillId="0" borderId="34" xfId="0" applyNumberFormat="1" applyFont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0" fontId="17" fillId="0" borderId="47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164" fontId="17" fillId="4" borderId="34" xfId="0" applyNumberFormat="1" applyFont="1" applyFill="1" applyBorder="1" applyAlignment="1">
      <alignment horizontal="center" vertical="top"/>
    </xf>
    <xf numFmtId="164" fontId="17" fillId="4" borderId="48" xfId="0" applyNumberFormat="1" applyFont="1" applyFill="1" applyBorder="1" applyAlignment="1">
      <alignment horizontal="center" vertical="top"/>
    </xf>
    <xf numFmtId="164" fontId="17" fillId="4" borderId="49" xfId="0" applyNumberFormat="1" applyFont="1" applyFill="1" applyBorder="1" applyAlignment="1">
      <alignment horizontal="center" vertical="top"/>
    </xf>
    <xf numFmtId="164" fontId="17" fillId="4" borderId="11" xfId="0" applyNumberFormat="1" applyFont="1" applyFill="1" applyBorder="1" applyAlignment="1">
      <alignment horizontal="center" vertical="top"/>
    </xf>
    <xf numFmtId="164" fontId="17" fillId="12" borderId="46" xfId="0" applyNumberFormat="1" applyFont="1" applyFill="1" applyBorder="1" applyAlignment="1">
      <alignment horizontal="center" vertical="top"/>
    </xf>
    <xf numFmtId="164" fontId="17" fillId="12" borderId="29" xfId="0" applyNumberFormat="1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12" borderId="10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164" fontId="1" fillId="0" borderId="53" xfId="0" applyNumberFormat="1" applyFont="1" applyBorder="1" applyAlignment="1">
      <alignment horizontal="center" vertical="top"/>
    </xf>
    <xf numFmtId="164" fontId="17" fillId="12" borderId="0" xfId="0" applyNumberFormat="1" applyFont="1" applyFill="1" applyBorder="1" applyAlignment="1">
      <alignment horizontal="center" vertical="top"/>
    </xf>
    <xf numFmtId="164" fontId="17" fillId="4" borderId="12" xfId="0" applyNumberFormat="1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 vertical="top" wrapText="1"/>
    </xf>
    <xf numFmtId="165" fontId="24" fillId="4" borderId="12" xfId="0" applyNumberFormat="1" applyFont="1" applyFill="1" applyBorder="1" applyAlignment="1">
      <alignment horizontal="right" vertical="top" wrapText="1"/>
    </xf>
    <xf numFmtId="164" fontId="17" fillId="11" borderId="29" xfId="1" applyNumberFormat="1" applyFont="1" applyFill="1" applyBorder="1" applyAlignment="1">
      <alignment horizontal="center" vertical="top"/>
    </xf>
    <xf numFmtId="164" fontId="24" fillId="4" borderId="29" xfId="0" applyNumberFormat="1" applyFont="1" applyFill="1" applyBorder="1" applyAlignment="1">
      <alignment horizontal="center" vertical="top"/>
    </xf>
    <xf numFmtId="164" fontId="17" fillId="12" borderId="11" xfId="0" applyNumberFormat="1" applyFont="1" applyFill="1" applyBorder="1" applyAlignment="1">
      <alignment horizontal="center" vertical="top"/>
    </xf>
    <xf numFmtId="165" fontId="17" fillId="4" borderId="11" xfId="0" applyNumberFormat="1" applyFont="1" applyFill="1" applyBorder="1" applyAlignment="1">
      <alignment horizontal="center" vertical="top"/>
    </xf>
    <xf numFmtId="164" fontId="24" fillId="4" borderId="10" xfId="0" applyNumberFormat="1" applyFont="1" applyFill="1" applyBorder="1" applyAlignment="1">
      <alignment horizontal="center" vertical="top"/>
    </xf>
    <xf numFmtId="164" fontId="24" fillId="4" borderId="11" xfId="0" applyNumberFormat="1" applyFont="1" applyFill="1" applyBorder="1" applyAlignment="1">
      <alignment horizontal="center" vertical="top"/>
    </xf>
    <xf numFmtId="164" fontId="17" fillId="11" borderId="10" xfId="1" applyNumberFormat="1" applyFont="1" applyFill="1" applyBorder="1" applyAlignment="1">
      <alignment horizontal="center" vertical="top"/>
    </xf>
    <xf numFmtId="164" fontId="17" fillId="11" borderId="11" xfId="1" applyNumberFormat="1" applyFont="1" applyFill="1" applyBorder="1" applyAlignment="1">
      <alignment horizontal="center" vertical="top"/>
    </xf>
    <xf numFmtId="0" fontId="24" fillId="4" borderId="12" xfId="0" applyFont="1" applyFill="1" applyBorder="1" applyAlignment="1">
      <alignment horizontal="right" vertical="top"/>
    </xf>
    <xf numFmtId="164" fontId="17" fillId="4" borderId="46" xfId="0" applyNumberFormat="1" applyFont="1" applyFill="1" applyBorder="1" applyAlignment="1">
      <alignment horizontal="center" vertical="top"/>
    </xf>
    <xf numFmtId="164" fontId="17" fillId="4" borderId="36" xfId="0" applyNumberFormat="1" applyFont="1" applyFill="1" applyBorder="1" applyAlignment="1">
      <alignment horizontal="center" vertical="top"/>
    </xf>
    <xf numFmtId="0" fontId="17" fillId="4" borderId="18" xfId="0" applyFont="1" applyFill="1" applyBorder="1" applyAlignment="1">
      <alignment horizontal="center" vertical="top"/>
    </xf>
    <xf numFmtId="164" fontId="17" fillId="4" borderId="16" xfId="0" applyNumberFormat="1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left" vertical="top" wrapText="1"/>
    </xf>
    <xf numFmtId="49" fontId="3" fillId="8" borderId="29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left" vertical="top" wrapText="1"/>
    </xf>
    <xf numFmtId="49" fontId="3" fillId="3" borderId="30" xfId="0" applyNumberFormat="1" applyFont="1" applyFill="1" applyBorder="1" applyAlignment="1">
      <alignment horizontal="center" vertical="top"/>
    </xf>
    <xf numFmtId="0" fontId="1" fillId="3" borderId="47" xfId="0" applyFont="1" applyFill="1" applyBorder="1" applyAlignment="1">
      <alignment horizontal="left" vertical="top" wrapText="1"/>
    </xf>
    <xf numFmtId="0" fontId="1" fillId="3" borderId="65" xfId="0" applyFont="1" applyFill="1" applyBorder="1" applyAlignment="1">
      <alignment horizontal="center" vertical="top" wrapText="1"/>
    </xf>
    <xf numFmtId="0" fontId="1" fillId="3" borderId="48" xfId="0" applyFont="1" applyFill="1" applyBorder="1" applyAlignment="1">
      <alignment horizontal="center" vertical="top" wrapText="1"/>
    </xf>
    <xf numFmtId="0" fontId="1" fillId="3" borderId="69" xfId="0" applyFont="1" applyFill="1" applyBorder="1" applyAlignment="1">
      <alignment horizontal="center" vertical="top" wrapText="1"/>
    </xf>
    <xf numFmtId="164" fontId="17" fillId="4" borderId="0" xfId="0" applyNumberFormat="1" applyFont="1" applyFill="1" applyBorder="1" applyAlignment="1">
      <alignment horizontal="center" vertical="top"/>
    </xf>
    <xf numFmtId="164" fontId="17" fillId="0" borderId="11" xfId="0" applyNumberFormat="1" applyFont="1" applyBorder="1" applyAlignment="1">
      <alignment horizontal="center" vertical="top" wrapText="1"/>
    </xf>
    <xf numFmtId="164" fontId="17" fillId="0" borderId="10" xfId="0" applyNumberFormat="1" applyFont="1" applyBorder="1" applyAlignment="1">
      <alignment horizontal="center" vertical="top" wrapText="1"/>
    </xf>
    <xf numFmtId="164" fontId="17" fillId="0" borderId="29" xfId="0" applyNumberFormat="1" applyFont="1" applyBorder="1" applyAlignment="1">
      <alignment horizontal="center" vertical="top" wrapText="1"/>
    </xf>
    <xf numFmtId="1" fontId="1" fillId="4" borderId="45" xfId="0" applyNumberFormat="1" applyFont="1" applyFill="1" applyBorder="1" applyAlignment="1">
      <alignment horizontal="center" vertical="center" textRotation="90" wrapText="1"/>
    </xf>
    <xf numFmtId="1" fontId="1" fillId="4" borderId="10" xfId="0" applyNumberFormat="1" applyFont="1" applyFill="1" applyBorder="1" applyAlignment="1">
      <alignment horizontal="center" vertical="center" textRotation="90" wrapText="1"/>
    </xf>
    <xf numFmtId="1" fontId="1" fillId="4" borderId="46" xfId="0" applyNumberFormat="1" applyFont="1" applyFill="1" applyBorder="1" applyAlignment="1">
      <alignment horizontal="center" vertical="center" textRotation="90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0" fontId="1" fillId="0" borderId="72" xfId="0" applyFont="1" applyBorder="1" applyAlignment="1">
      <alignment horizontal="center" vertical="top" wrapText="1"/>
    </xf>
    <xf numFmtId="164" fontId="1" fillId="4" borderId="67" xfId="0" applyNumberFormat="1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 wrapText="1"/>
    </xf>
    <xf numFmtId="164" fontId="1" fillId="4" borderId="58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7" fillId="4" borderId="12" xfId="0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164" fontId="17" fillId="4" borderId="11" xfId="0" applyNumberFormat="1" applyFont="1" applyFill="1" applyBorder="1" applyAlignment="1">
      <alignment horizontal="center" vertical="top"/>
    </xf>
    <xf numFmtId="164" fontId="1" fillId="4" borderId="52" xfId="0" applyNumberFormat="1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164" fontId="1" fillId="4" borderId="51" xfId="0" applyNumberFormat="1" applyFont="1" applyFill="1" applyBorder="1" applyAlignment="1">
      <alignment horizontal="center" vertical="top"/>
    </xf>
    <xf numFmtId="0" fontId="17" fillId="4" borderId="12" xfId="0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0" fontId="1" fillId="4" borderId="3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165" fontId="1" fillId="4" borderId="73" xfId="0" applyNumberFormat="1" applyFont="1" applyFill="1" applyBorder="1" applyAlignment="1">
      <alignment horizontal="center" vertical="top" wrapText="1"/>
    </xf>
    <xf numFmtId="164" fontId="1" fillId="12" borderId="67" xfId="0" applyNumberFormat="1" applyFont="1" applyFill="1" applyBorder="1" applyAlignment="1">
      <alignment horizontal="center" vertical="top"/>
    </xf>
    <xf numFmtId="164" fontId="1" fillId="12" borderId="3" xfId="0" applyNumberFormat="1" applyFont="1" applyFill="1" applyBorder="1" applyAlignment="1">
      <alignment horizontal="center" vertical="top"/>
    </xf>
    <xf numFmtId="164" fontId="1" fillId="12" borderId="7" xfId="0" applyNumberFormat="1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164" fontId="1" fillId="12" borderId="10" xfId="0" applyNumberFormat="1" applyFont="1" applyFill="1" applyBorder="1" applyAlignment="1">
      <alignment horizontal="center" vertical="top"/>
    </xf>
    <xf numFmtId="165" fontId="1" fillId="10" borderId="42" xfId="1" applyNumberFormat="1" applyFont="1" applyFill="1" applyBorder="1" applyAlignment="1">
      <alignment horizontal="left" vertical="top" wrapText="1"/>
    </xf>
    <xf numFmtId="164" fontId="17" fillId="4" borderId="29" xfId="0" applyNumberFormat="1" applyFont="1" applyFill="1" applyBorder="1" applyAlignment="1">
      <alignment horizontal="center" vertical="top"/>
    </xf>
    <xf numFmtId="1" fontId="1" fillId="10" borderId="50" xfId="1" applyNumberFormat="1" applyFont="1" applyFill="1" applyBorder="1" applyAlignment="1">
      <alignment horizontal="center" vertical="top"/>
    </xf>
    <xf numFmtId="1" fontId="1" fillId="10" borderId="42" xfId="1" applyNumberFormat="1" applyFont="1" applyFill="1" applyBorder="1" applyAlignment="1">
      <alignment horizontal="center" vertical="top"/>
    </xf>
    <xf numFmtId="0" fontId="1" fillId="4" borderId="46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49" fontId="1" fillId="4" borderId="10" xfId="0" applyNumberFormat="1" applyFont="1" applyFill="1" applyBorder="1" applyAlignment="1">
      <alignment horizontal="center" vertical="top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/>
    </xf>
    <xf numFmtId="1" fontId="1" fillId="10" borderId="31" xfId="1" applyNumberFormat="1" applyFont="1" applyFill="1" applyBorder="1" applyAlignment="1">
      <alignment horizontal="center" vertical="top"/>
    </xf>
    <xf numFmtId="1" fontId="1" fillId="10" borderId="16" xfId="1" applyNumberFormat="1" applyFont="1" applyFill="1" applyBorder="1" applyAlignment="1">
      <alignment horizontal="center" vertical="top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46" xfId="1" applyNumberFormat="1" applyFont="1" applyFill="1" applyBorder="1" applyAlignment="1">
      <alignment horizontal="center" vertical="top"/>
    </xf>
    <xf numFmtId="1" fontId="1" fillId="10" borderId="54" xfId="1" applyNumberFormat="1" applyFont="1" applyFill="1" applyBorder="1" applyAlignment="1">
      <alignment horizontal="center" vertical="top"/>
    </xf>
    <xf numFmtId="0" fontId="1" fillId="4" borderId="42" xfId="0" applyFont="1" applyFill="1" applyBorder="1" applyAlignment="1">
      <alignment horizontal="left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165" fontId="1" fillId="10" borderId="42" xfId="1" applyNumberFormat="1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164" fontId="17" fillId="4" borderId="11" xfId="0" applyNumberFormat="1" applyFont="1" applyFill="1" applyBorder="1" applyAlignment="1">
      <alignment horizontal="center" vertical="top"/>
    </xf>
    <xf numFmtId="0" fontId="18" fillId="4" borderId="12" xfId="0" applyFont="1" applyFill="1" applyBorder="1" applyAlignment="1">
      <alignment horizontal="center" vertical="top"/>
    </xf>
    <xf numFmtId="164" fontId="18" fillId="4" borderId="10" xfId="0" applyNumberFormat="1" applyFont="1" applyFill="1" applyBorder="1" applyAlignment="1">
      <alignment horizontal="center" vertical="top"/>
    </xf>
    <xf numFmtId="164" fontId="18" fillId="4" borderId="11" xfId="0" applyNumberFormat="1" applyFont="1" applyFill="1" applyBorder="1" applyAlignment="1">
      <alignment horizontal="center" vertical="top"/>
    </xf>
    <xf numFmtId="164" fontId="18" fillId="4" borderId="45" xfId="0" applyNumberFormat="1" applyFont="1" applyFill="1" applyBorder="1" applyAlignment="1">
      <alignment horizontal="center" vertical="top"/>
    </xf>
    <xf numFmtId="164" fontId="18" fillId="4" borderId="46" xfId="0" applyNumberFormat="1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/>
    </xf>
    <xf numFmtId="49" fontId="3" fillId="4" borderId="0" xfId="0" applyNumberFormat="1" applyFont="1" applyFill="1" applyBorder="1" applyAlignment="1">
      <alignment horizontal="center" vertical="top"/>
    </xf>
    <xf numFmtId="0" fontId="5" fillId="4" borderId="62" xfId="0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left" vertical="top"/>
    </xf>
    <xf numFmtId="49" fontId="3" fillId="4" borderId="30" xfId="0" applyNumberFormat="1" applyFont="1" applyFill="1" applyBorder="1" applyAlignment="1">
      <alignment horizontal="center" vertical="top" wrapText="1"/>
    </xf>
    <xf numFmtId="49" fontId="3" fillId="4" borderId="33" xfId="0" applyNumberFormat="1" applyFont="1" applyFill="1" applyBorder="1" applyAlignment="1">
      <alignment vertical="top"/>
    </xf>
    <xf numFmtId="0" fontId="1" fillId="4" borderId="40" xfId="0" applyFont="1" applyFill="1" applyBorder="1" applyAlignment="1">
      <alignment horizontal="left" vertical="top" wrapText="1"/>
    </xf>
    <xf numFmtId="165" fontId="1" fillId="10" borderId="42" xfId="1" applyNumberFormat="1" applyFont="1" applyFill="1" applyBorder="1" applyAlignment="1">
      <alignment vertical="top" wrapText="1"/>
    </xf>
    <xf numFmtId="165" fontId="1" fillId="10" borderId="50" xfId="1" applyNumberFormat="1" applyFont="1" applyFill="1" applyBorder="1" applyAlignment="1">
      <alignment vertical="top"/>
    </xf>
    <xf numFmtId="165" fontId="1" fillId="10" borderId="41" xfId="1" applyNumberFormat="1" applyFont="1" applyFill="1" applyBorder="1" applyAlignment="1">
      <alignment vertical="top" wrapText="1"/>
    </xf>
    <xf numFmtId="1" fontId="1" fillId="10" borderId="23" xfId="1" applyNumberFormat="1" applyFont="1" applyFill="1" applyBorder="1" applyAlignment="1">
      <alignment horizontal="center" vertical="top"/>
    </xf>
    <xf numFmtId="165" fontId="1" fillId="4" borderId="16" xfId="0" applyNumberFormat="1" applyFont="1" applyFill="1" applyBorder="1" applyAlignment="1">
      <alignment horizontal="left" vertical="top" wrapText="1"/>
    </xf>
    <xf numFmtId="49" fontId="3" fillId="4" borderId="59" xfId="0" applyNumberFormat="1" applyFont="1" applyFill="1" applyBorder="1" applyAlignment="1">
      <alignment horizontal="center" vertical="top"/>
    </xf>
    <xf numFmtId="1" fontId="1" fillId="10" borderId="8" xfId="1" applyNumberFormat="1" applyFont="1" applyFill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49" fontId="5" fillId="13" borderId="34" xfId="0" applyNumberFormat="1" applyFont="1" applyFill="1" applyBorder="1" applyAlignment="1">
      <alignment horizontal="center" vertical="top" wrapText="1"/>
    </xf>
    <xf numFmtId="49" fontId="5" fillId="13" borderId="29" xfId="0" applyNumberFormat="1" applyFont="1" applyFill="1" applyBorder="1" applyAlignment="1">
      <alignment horizontal="center" vertical="top" wrapText="1"/>
    </xf>
    <xf numFmtId="49" fontId="5" fillId="9" borderId="65" xfId="0" applyNumberFormat="1" applyFont="1" applyFill="1" applyBorder="1" applyAlignment="1">
      <alignment horizontal="center" vertical="top"/>
    </xf>
    <xf numFmtId="49" fontId="5" fillId="9" borderId="45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1" fillId="4" borderId="44" xfId="0" applyNumberFormat="1" applyFont="1" applyFill="1" applyBorder="1" applyAlignment="1">
      <alignment horizontal="center" vertical="top"/>
    </xf>
    <xf numFmtId="49" fontId="1" fillId="4" borderId="69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3" fillId="2" borderId="35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164" fontId="1" fillId="0" borderId="63" xfId="0" applyNumberFormat="1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77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0" xfId="0" applyNumberFormat="1" applyFont="1" applyBorder="1" applyAlignment="1">
      <alignment horizontal="center" vertical="center" textRotation="90" wrapText="1"/>
    </xf>
    <xf numFmtId="164" fontId="1" fillId="0" borderId="16" xfId="0" applyNumberFormat="1" applyFont="1" applyBorder="1" applyAlignment="1">
      <alignment horizontal="center" vertical="center" textRotation="90" wrapText="1"/>
    </xf>
    <xf numFmtId="164" fontId="1" fillId="0" borderId="5" xfId="0" applyNumberFormat="1" applyFont="1" applyBorder="1" applyAlignment="1">
      <alignment horizontal="center" vertical="center" textRotation="90" wrapText="1"/>
    </xf>
    <xf numFmtId="164" fontId="1" fillId="0" borderId="11" xfId="0" applyNumberFormat="1" applyFont="1" applyBorder="1" applyAlignment="1">
      <alignment horizontal="center" vertical="center" textRotation="90" wrapText="1"/>
    </xf>
    <xf numFmtId="164" fontId="1" fillId="0" borderId="17" xfId="0" applyNumberFormat="1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6" borderId="20" xfId="0" applyNumberFormat="1" applyFont="1" applyFill="1" applyBorder="1" applyAlignment="1">
      <alignment horizontal="left" vertical="top" wrapText="1"/>
    </xf>
    <xf numFmtId="49" fontId="3" fillId="6" borderId="21" xfId="0" applyNumberFormat="1" applyFont="1" applyFill="1" applyBorder="1" applyAlignment="1">
      <alignment horizontal="left" vertical="top" wrapText="1"/>
    </xf>
    <xf numFmtId="49" fontId="3" fillId="6" borderId="22" xfId="0" applyNumberFormat="1" applyFont="1" applyFill="1" applyBorder="1" applyAlignment="1">
      <alignment horizontal="left" vertical="top" wrapText="1"/>
    </xf>
    <xf numFmtId="165" fontId="1" fillId="4" borderId="51" xfId="0" applyNumberFormat="1" applyFont="1" applyFill="1" applyBorder="1" applyAlignment="1">
      <alignment horizontal="left" vertical="top" wrapText="1"/>
    </xf>
    <xf numFmtId="165" fontId="1" fillId="4" borderId="48" xfId="0" applyNumberFormat="1" applyFont="1" applyFill="1" applyBorder="1" applyAlignment="1">
      <alignment horizontal="left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165" fontId="1" fillId="10" borderId="42" xfId="1" applyNumberFormat="1" applyFont="1" applyFill="1" applyBorder="1" applyAlignment="1">
      <alignment horizontal="left" vertical="top" wrapText="1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46" xfId="1" applyNumberFormat="1" applyFont="1" applyFill="1" applyBorder="1" applyAlignment="1">
      <alignment horizontal="center" vertical="top"/>
    </xf>
    <xf numFmtId="49" fontId="1" fillId="4" borderId="63" xfId="0" applyNumberFormat="1" applyFont="1" applyFill="1" applyBorder="1" applyAlignment="1">
      <alignment horizontal="center" vertical="top"/>
    </xf>
    <xf numFmtId="49" fontId="1" fillId="4" borderId="65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49" fontId="1" fillId="4" borderId="48" xfId="0" applyNumberFormat="1" applyFont="1" applyFill="1" applyBorder="1" applyAlignment="1">
      <alignment horizontal="center" vertical="top"/>
    </xf>
    <xf numFmtId="164" fontId="1" fillId="4" borderId="48" xfId="0" applyNumberFormat="1" applyFont="1" applyFill="1" applyBorder="1" applyAlignment="1">
      <alignment horizontal="center" vertical="top"/>
    </xf>
    <xf numFmtId="164" fontId="1" fillId="12" borderId="27" xfId="0" applyNumberFormat="1" applyFont="1" applyFill="1" applyBorder="1" applyAlignment="1">
      <alignment horizontal="center" vertical="top"/>
    </xf>
    <xf numFmtId="164" fontId="1" fillId="12" borderId="34" xfId="0" applyNumberFormat="1" applyFont="1" applyFill="1" applyBorder="1" applyAlignment="1">
      <alignment horizontal="center" vertical="top"/>
    </xf>
    <xf numFmtId="164" fontId="1" fillId="12" borderId="4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left" vertical="top" wrapText="1"/>
    </xf>
    <xf numFmtId="49" fontId="5" fillId="2" borderId="21" xfId="0" applyNumberFormat="1" applyFont="1" applyFill="1" applyBorder="1" applyAlignment="1">
      <alignment horizontal="left" vertical="top" wrapText="1"/>
    </xf>
    <xf numFmtId="49" fontId="5" fillId="2" borderId="22" xfId="0" applyNumberFormat="1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center" vertical="top" wrapText="1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0" fontId="1" fillId="4" borderId="38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4" fillId="0" borderId="64" xfId="0" applyFont="1" applyFill="1" applyBorder="1" applyAlignment="1">
      <alignment horizontal="center" vertical="top" wrapText="1"/>
    </xf>
    <xf numFmtId="0" fontId="4" fillId="0" borderId="77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9" borderId="20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8" fillId="4" borderId="42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/>
    </xf>
    <xf numFmtId="164" fontId="1" fillId="4" borderId="5" xfId="0" applyNumberFormat="1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top" wrapText="1"/>
    </xf>
    <xf numFmtId="164" fontId="1" fillId="12" borderId="49" xfId="0" applyNumberFormat="1" applyFont="1" applyFill="1" applyBorder="1" applyAlignment="1">
      <alignment horizontal="center" vertical="top"/>
    </xf>
    <xf numFmtId="165" fontId="5" fillId="2" borderId="20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165" fontId="5" fillId="8" borderId="21" xfId="0" applyNumberFormat="1" applyFont="1" applyFill="1" applyBorder="1" applyAlignment="1">
      <alignment vertical="top"/>
    </xf>
    <xf numFmtId="165" fontId="5" fillId="8" borderId="22" xfId="0" applyNumberFormat="1" applyFont="1" applyFill="1" applyBorder="1" applyAlignment="1">
      <alignment vertical="top"/>
    </xf>
    <xf numFmtId="165" fontId="5" fillId="7" borderId="21" xfId="0" applyNumberFormat="1" applyFont="1" applyFill="1" applyBorder="1" applyAlignment="1">
      <alignment vertical="top"/>
    </xf>
    <xf numFmtId="165" fontId="5" fillId="7" borderId="22" xfId="0" applyNumberFormat="1" applyFont="1" applyFill="1" applyBorder="1" applyAlignment="1">
      <alignment vertical="top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/>
    </xf>
    <xf numFmtId="0" fontId="5" fillId="5" borderId="43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 wrapText="1"/>
    </xf>
    <xf numFmtId="0" fontId="5" fillId="5" borderId="60" xfId="0" applyFont="1" applyFill="1" applyBorder="1" applyAlignment="1">
      <alignment horizontal="righ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49" fontId="5" fillId="7" borderId="57" xfId="0" applyNumberFormat="1" applyFont="1" applyFill="1" applyBorder="1" applyAlignment="1">
      <alignment horizontal="right" vertical="top"/>
    </xf>
    <xf numFmtId="49" fontId="5" fillId="7" borderId="21" xfId="0" applyNumberFormat="1" applyFont="1" applyFill="1" applyBorder="1" applyAlignment="1">
      <alignment horizontal="right" vertical="top"/>
    </xf>
    <xf numFmtId="49" fontId="5" fillId="7" borderId="22" xfId="0" applyNumberFormat="1" applyFont="1" applyFill="1" applyBorder="1" applyAlignment="1">
      <alignment horizontal="right" vertical="top"/>
    </xf>
    <xf numFmtId="165" fontId="5" fillId="8" borderId="57" xfId="0" applyNumberFormat="1" applyFont="1" applyFill="1" applyBorder="1" applyAlignment="1">
      <alignment horizontal="right" vertical="top"/>
    </xf>
    <xf numFmtId="165" fontId="5" fillId="8" borderId="21" xfId="0" applyNumberFormat="1" applyFont="1" applyFill="1" applyBorder="1" applyAlignment="1">
      <alignment horizontal="right" vertical="top"/>
    </xf>
    <xf numFmtId="165" fontId="5" fillId="8" borderId="22" xfId="0" applyNumberFormat="1" applyFont="1" applyFill="1" applyBorder="1" applyAlignment="1">
      <alignment horizontal="right" vertical="top"/>
    </xf>
    <xf numFmtId="49" fontId="5" fillId="2" borderId="57" xfId="0" applyNumberFormat="1" applyFont="1" applyFill="1" applyBorder="1" applyAlignment="1">
      <alignment horizontal="right" vertical="top" wrapText="1"/>
    </xf>
    <xf numFmtId="49" fontId="5" fillId="2" borderId="21" xfId="0" applyNumberFormat="1" applyFont="1" applyFill="1" applyBorder="1" applyAlignment="1">
      <alignment horizontal="right" vertical="top" wrapText="1"/>
    </xf>
    <xf numFmtId="49" fontId="5" fillId="2" borderId="22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left" vertical="top" wrapText="1"/>
    </xf>
    <xf numFmtId="0" fontId="3" fillId="4" borderId="61" xfId="0" applyFont="1" applyFill="1" applyBorder="1" applyAlignment="1">
      <alignment horizontal="left" vertical="top" wrapText="1"/>
    </xf>
    <xf numFmtId="0" fontId="4" fillId="5" borderId="53" xfId="0" applyFont="1" applyFill="1" applyBorder="1" applyAlignment="1">
      <alignment horizontal="left" vertical="top" wrapText="1"/>
    </xf>
    <xf numFmtId="0" fontId="4" fillId="5" borderId="61" xfId="0" applyFont="1" applyFill="1" applyBorder="1" applyAlignment="1">
      <alignment horizontal="left" vertical="top" wrapText="1"/>
    </xf>
    <xf numFmtId="0" fontId="4" fillId="5" borderId="59" xfId="0" applyFont="1" applyFill="1" applyBorder="1" applyAlignment="1">
      <alignment horizontal="left" vertical="top" wrapText="1"/>
    </xf>
    <xf numFmtId="0" fontId="3" fillId="4" borderId="59" xfId="0" applyFont="1" applyFill="1" applyBorder="1" applyAlignment="1">
      <alignment horizontal="left" vertical="top" wrapText="1"/>
    </xf>
    <xf numFmtId="0" fontId="5" fillId="7" borderId="53" xfId="0" applyFont="1" applyFill="1" applyBorder="1" applyAlignment="1">
      <alignment horizontal="right" vertical="top" wrapText="1"/>
    </xf>
    <xf numFmtId="0" fontId="5" fillId="7" borderId="61" xfId="0" applyFont="1" applyFill="1" applyBorder="1" applyAlignment="1">
      <alignment horizontal="right" vertical="top" wrapText="1"/>
    </xf>
    <xf numFmtId="0" fontId="5" fillId="7" borderId="59" xfId="0" applyFont="1" applyFill="1" applyBorder="1" applyAlignment="1">
      <alignment horizontal="right" vertical="top" wrapText="1"/>
    </xf>
    <xf numFmtId="0" fontId="5" fillId="5" borderId="53" xfId="0" applyFont="1" applyFill="1" applyBorder="1" applyAlignment="1">
      <alignment horizontal="right" vertical="top" wrapText="1"/>
    </xf>
    <xf numFmtId="0" fontId="5" fillId="5" borderId="61" xfId="0" applyFont="1" applyFill="1" applyBorder="1" applyAlignment="1">
      <alignment horizontal="right" vertical="top" wrapText="1"/>
    </xf>
    <xf numFmtId="0" fontId="5" fillId="5" borderId="59" xfId="0" applyFont="1" applyFill="1" applyBorder="1" applyAlignment="1">
      <alignment horizontal="right" vertical="top" wrapText="1"/>
    </xf>
    <xf numFmtId="49" fontId="3" fillId="8" borderId="34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31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49" fontId="3" fillId="3" borderId="30" xfId="0" applyNumberFormat="1" applyFont="1" applyFill="1" applyBorder="1" applyAlignment="1">
      <alignment horizontal="center" vertical="top"/>
    </xf>
    <xf numFmtId="0" fontId="5" fillId="7" borderId="28" xfId="0" applyFont="1" applyFill="1" applyBorder="1" applyAlignment="1">
      <alignment horizontal="right" vertical="top" wrapText="1"/>
    </xf>
    <xf numFmtId="0" fontId="5" fillId="7" borderId="67" xfId="0" applyFont="1" applyFill="1" applyBorder="1" applyAlignment="1">
      <alignment horizontal="right" vertical="top" wrapText="1"/>
    </xf>
    <xf numFmtId="0" fontId="5" fillId="7" borderId="58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49" fontId="3" fillId="2" borderId="62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/>
    </xf>
    <xf numFmtId="49" fontId="3" fillId="4" borderId="1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3" fillId="2" borderId="57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22" xfId="0" applyNumberFormat="1" applyFont="1" applyFill="1" applyBorder="1" applyAlignment="1">
      <alignment horizontal="right" vertical="top"/>
    </xf>
    <xf numFmtId="0" fontId="4" fillId="4" borderId="44" xfId="0" applyFont="1" applyFill="1" applyBorder="1" applyAlignment="1">
      <alignment horizontal="center" vertical="top" wrapText="1"/>
    </xf>
    <xf numFmtId="0" fontId="4" fillId="4" borderId="46" xfId="0" applyFont="1" applyFill="1" applyBorder="1" applyAlignment="1">
      <alignment horizontal="center" vertical="top" wrapText="1"/>
    </xf>
    <xf numFmtId="0" fontId="4" fillId="4" borderId="63" xfId="0" applyFont="1" applyFill="1" applyBorder="1" applyAlignment="1">
      <alignment horizontal="center" vertical="top" wrapText="1"/>
    </xf>
    <xf numFmtId="0" fontId="4" fillId="4" borderId="45" xfId="0" applyFont="1" applyFill="1" applyBorder="1" applyAlignment="1">
      <alignment horizontal="center" vertical="top" wrapText="1"/>
    </xf>
    <xf numFmtId="0" fontId="4" fillId="4" borderId="77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8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0" fontId="1" fillId="4" borderId="48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164" fontId="1" fillId="12" borderId="5" xfId="0" applyNumberFormat="1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/>
    </xf>
    <xf numFmtId="0" fontId="1" fillId="4" borderId="46" xfId="0" applyFont="1" applyFill="1" applyBorder="1" applyAlignment="1">
      <alignment horizontal="center" vertical="top" wrapText="1"/>
    </xf>
    <xf numFmtId="0" fontId="1" fillId="4" borderId="69" xfId="0" applyFont="1" applyFill="1" applyBorder="1" applyAlignment="1">
      <alignment horizontal="center" vertical="top" wrapText="1"/>
    </xf>
    <xf numFmtId="0" fontId="4" fillId="0" borderId="70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49" fontId="1" fillId="0" borderId="31" xfId="0" applyNumberFormat="1" applyFont="1" applyFill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 vertical="top"/>
    </xf>
    <xf numFmtId="49" fontId="1" fillId="0" borderId="51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vertical="top"/>
    </xf>
    <xf numFmtId="49" fontId="3" fillId="2" borderId="22" xfId="0" applyNumberFormat="1" applyFont="1" applyFill="1" applyBorder="1" applyAlignment="1">
      <alignment vertical="top"/>
    </xf>
    <xf numFmtId="0" fontId="1" fillId="4" borderId="45" xfId="0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left" vertical="top" wrapText="1"/>
    </xf>
    <xf numFmtId="165" fontId="1" fillId="4" borderId="55" xfId="0" applyNumberFormat="1" applyFont="1" applyFill="1" applyBorder="1" applyAlignment="1">
      <alignment horizontal="left" vertical="top" wrapText="1"/>
    </xf>
    <xf numFmtId="165" fontId="1" fillId="4" borderId="30" xfId="0" applyNumberFormat="1" applyFont="1" applyFill="1" applyBorder="1" applyAlignment="1">
      <alignment horizontal="left" vertical="top" wrapText="1"/>
    </xf>
    <xf numFmtId="1" fontId="1" fillId="10" borderId="50" xfId="1" applyNumberFormat="1" applyFont="1" applyFill="1" applyBorder="1" applyAlignment="1">
      <alignment horizontal="center" vertical="top"/>
    </xf>
    <xf numFmtId="1" fontId="1" fillId="10" borderId="42" xfId="1" applyNumberFormat="1" applyFont="1" applyFill="1" applyBorder="1" applyAlignment="1">
      <alignment horizontal="center" vertical="top"/>
    </xf>
    <xf numFmtId="49" fontId="1" fillId="4" borderId="42" xfId="0" applyNumberFormat="1" applyFont="1" applyFill="1" applyBorder="1" applyAlignment="1">
      <alignment horizontal="left" vertical="top" wrapText="1"/>
    </xf>
    <xf numFmtId="164" fontId="3" fillId="2" borderId="21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49" fontId="1" fillId="4" borderId="39" xfId="0" applyNumberFormat="1" applyFont="1" applyFill="1" applyBorder="1" applyAlignment="1">
      <alignment horizontal="left" vertical="top" wrapText="1"/>
    </xf>
    <xf numFmtId="0" fontId="4" fillId="4" borderId="50" xfId="0" applyFont="1" applyFill="1" applyBorder="1" applyAlignment="1">
      <alignment horizontal="left" vertical="top" wrapText="1"/>
    </xf>
    <xf numFmtId="0" fontId="4" fillId="4" borderId="42" xfId="0" applyFont="1" applyFill="1" applyBorder="1" applyAlignment="1">
      <alignment horizontal="left" vertical="top" wrapText="1"/>
    </xf>
    <xf numFmtId="165" fontId="1" fillId="10" borderId="41" xfId="1" applyNumberFormat="1" applyFont="1" applyFill="1" applyBorder="1" applyAlignment="1">
      <alignment horizontal="left" vertical="top" wrapText="1"/>
    </xf>
    <xf numFmtId="165" fontId="3" fillId="4" borderId="4" xfId="0" applyNumberFormat="1" applyFont="1" applyFill="1" applyBorder="1" applyAlignment="1">
      <alignment horizontal="left" vertical="top" wrapText="1"/>
    </xf>
    <xf numFmtId="165" fontId="3" fillId="4" borderId="10" xfId="0" applyNumberFormat="1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164" fontId="17" fillId="4" borderId="29" xfId="0" applyNumberFormat="1" applyFont="1" applyFill="1" applyBorder="1" applyAlignment="1">
      <alignment horizontal="center" vertical="center" wrapText="1"/>
    </xf>
    <xf numFmtId="164" fontId="17" fillId="4" borderId="34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164" fontId="17" fillId="0" borderId="48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164" fontId="17" fillId="0" borderId="49" xfId="0" applyNumberFormat="1" applyFont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top"/>
    </xf>
    <xf numFmtId="164" fontId="17" fillId="4" borderId="29" xfId="0" applyNumberFormat="1" applyFont="1" applyFill="1" applyBorder="1" applyAlignment="1">
      <alignment horizontal="center" vertical="top"/>
    </xf>
    <xf numFmtId="164" fontId="17" fillId="4" borderId="10" xfId="0" applyNumberFormat="1" applyFont="1" applyFill="1" applyBorder="1" applyAlignment="1">
      <alignment horizontal="center" vertical="top"/>
    </xf>
    <xf numFmtId="164" fontId="17" fillId="4" borderId="11" xfId="0" applyNumberFormat="1" applyFont="1" applyFill="1" applyBorder="1" applyAlignment="1">
      <alignment horizontal="center" vertical="top"/>
    </xf>
    <xf numFmtId="0" fontId="3" fillId="7" borderId="41" xfId="0" applyFont="1" applyFill="1" applyBorder="1" applyAlignment="1">
      <alignment horizontal="left" vertical="top" wrapText="1"/>
    </xf>
    <xf numFmtId="0" fontId="3" fillId="7" borderId="68" xfId="0" applyFont="1" applyFill="1" applyBorder="1" applyAlignment="1">
      <alignment horizontal="left" vertical="top" wrapText="1"/>
    </xf>
    <xf numFmtId="0" fontId="3" fillId="7" borderId="69" xfId="0" applyFont="1" applyFill="1" applyBorder="1" applyAlignment="1">
      <alignment horizontal="left" vertical="top" wrapText="1"/>
    </xf>
    <xf numFmtId="0" fontId="3" fillId="8" borderId="55" xfId="0" applyFont="1" applyFill="1" applyBorder="1" applyAlignment="1">
      <alignment horizontal="left" vertical="top"/>
    </xf>
    <xf numFmtId="0" fontId="3" fillId="8" borderId="61" xfId="0" applyFont="1" applyFill="1" applyBorder="1" applyAlignment="1">
      <alignment horizontal="left" vertical="top"/>
    </xf>
    <xf numFmtId="0" fontId="3" fillId="8" borderId="59" xfId="0" applyFont="1" applyFill="1" applyBorder="1" applyAlignment="1">
      <alignment horizontal="left" vertical="top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66FFFF"/>
      <color rgb="FFCCFFCC"/>
      <color rgb="FFFFFFFF"/>
      <color rgb="FFFFE1FF"/>
      <color rgb="FFFFCCFF"/>
      <color rgb="FFFFE1CF"/>
      <color rgb="FFFFEB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2"/>
  <sheetViews>
    <sheetView tabSelected="1" zoomScaleNormal="100" zoomScaleSheetLayoutView="100" workbookViewId="0">
      <selection activeCell="A5" sqref="A5:M5"/>
    </sheetView>
  </sheetViews>
  <sheetFormatPr defaultColWidth="9.109375" defaultRowHeight="14.4" x14ac:dyDescent="0.3"/>
  <cols>
    <col min="1" max="3" width="3" style="16" customWidth="1"/>
    <col min="4" max="4" width="32.109375" style="16" customWidth="1"/>
    <col min="5" max="5" width="3.5546875" style="18" customWidth="1"/>
    <col min="6" max="6" width="8.109375" style="16" customWidth="1"/>
    <col min="7" max="7" width="7.6640625" style="16" customWidth="1"/>
    <col min="8" max="8" width="8" style="16" customWidth="1"/>
    <col min="9" max="9" width="8.109375" style="16" customWidth="1"/>
    <col min="10" max="10" width="26.5546875" style="19" customWidth="1"/>
    <col min="11" max="11" width="6.109375" style="39" customWidth="1"/>
    <col min="12" max="12" width="5.88671875" style="39" customWidth="1"/>
    <col min="13" max="13" width="5.6640625" style="39" customWidth="1"/>
    <col min="14" max="14" width="26.44140625" style="39" customWidth="1"/>
    <col min="15" max="15" width="9.88671875" style="76" customWidth="1"/>
    <col min="16" max="20" width="9.109375" style="76"/>
    <col min="21" max="16384" width="9.109375" style="16"/>
  </cols>
  <sheetData>
    <row r="1" spans="1:31" ht="31.5" customHeight="1" x14ac:dyDescent="0.3">
      <c r="F1" s="90"/>
      <c r="G1" s="454"/>
      <c r="H1" s="454"/>
      <c r="I1" s="454"/>
      <c r="J1" s="772" t="s">
        <v>169</v>
      </c>
      <c r="K1" s="772"/>
      <c r="L1" s="772"/>
      <c r="M1" s="772"/>
      <c r="N1" s="454"/>
      <c r="O1" s="454"/>
      <c r="P1" s="772"/>
      <c r="Q1" s="772"/>
      <c r="R1" s="772"/>
      <c r="S1" s="772"/>
      <c r="T1" s="772"/>
      <c r="U1" s="772"/>
      <c r="V1" s="772"/>
      <c r="W1" s="772"/>
      <c r="X1" s="772"/>
      <c r="Y1" s="393"/>
      <c r="Z1" s="76"/>
      <c r="AA1" s="76"/>
      <c r="AB1" s="76"/>
      <c r="AC1" s="76"/>
      <c r="AD1" s="76"/>
      <c r="AE1" s="76"/>
    </row>
    <row r="2" spans="1:31" ht="15.75" customHeight="1" x14ac:dyDescent="0.3">
      <c r="F2" s="393"/>
      <c r="G2" s="393"/>
      <c r="H2" s="393"/>
      <c r="I2" s="393"/>
      <c r="J2" s="539" t="s">
        <v>170</v>
      </c>
      <c r="K2" s="393"/>
      <c r="L2" s="393"/>
      <c r="M2" s="393"/>
      <c r="N2" s="393"/>
    </row>
    <row r="3" spans="1:31" ht="15.75" customHeight="1" x14ac:dyDescent="0.3">
      <c r="F3" s="539"/>
      <c r="G3" s="539"/>
      <c r="H3" s="539"/>
      <c r="I3" s="539"/>
      <c r="J3" s="540"/>
      <c r="K3" s="539"/>
      <c r="L3" s="539"/>
      <c r="M3" s="539"/>
      <c r="N3" s="539"/>
    </row>
    <row r="4" spans="1:31" s="10" customFormat="1" ht="16.5" customHeight="1" x14ac:dyDescent="0.25">
      <c r="A4" s="620" t="s">
        <v>177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408"/>
      <c r="O4" s="75"/>
      <c r="P4" s="75"/>
      <c r="Q4" s="75"/>
      <c r="R4" s="75"/>
      <c r="S4" s="75"/>
      <c r="T4" s="75"/>
    </row>
    <row r="5" spans="1:31" s="10" customFormat="1" ht="16.5" customHeight="1" x14ac:dyDescent="0.25">
      <c r="A5" s="621" t="s">
        <v>95</v>
      </c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409"/>
      <c r="O5" s="75"/>
      <c r="P5" s="75"/>
      <c r="Q5" s="75"/>
      <c r="R5" s="75"/>
      <c r="S5" s="75"/>
      <c r="T5" s="75"/>
    </row>
    <row r="6" spans="1:31" s="10" customFormat="1" ht="16.5" customHeight="1" x14ac:dyDescent="0.25">
      <c r="A6" s="622" t="s">
        <v>0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410"/>
      <c r="O6" s="75"/>
      <c r="P6" s="75"/>
      <c r="Q6" s="75"/>
      <c r="R6" s="75"/>
      <c r="S6" s="75"/>
      <c r="T6" s="75"/>
    </row>
    <row r="7" spans="1:31" s="10" customFormat="1" ht="16.5" customHeight="1" x14ac:dyDescent="0.25">
      <c r="A7" s="410"/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75"/>
      <c r="P7" s="75"/>
      <c r="Q7" s="75"/>
      <c r="R7" s="75"/>
      <c r="S7" s="75"/>
      <c r="T7" s="75"/>
    </row>
    <row r="8" spans="1:31" s="156" customFormat="1" ht="15" customHeight="1" thickBot="1" x14ac:dyDescent="0.3">
      <c r="A8" s="746"/>
      <c r="B8" s="746"/>
      <c r="C8" s="746"/>
      <c r="D8" s="746"/>
      <c r="E8" s="746"/>
      <c r="F8" s="746"/>
      <c r="G8" s="746"/>
      <c r="H8" s="746"/>
      <c r="I8" s="746"/>
      <c r="J8" s="746"/>
      <c r="K8" s="413"/>
      <c r="L8" s="413"/>
      <c r="M8" s="413" t="s">
        <v>1</v>
      </c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</row>
    <row r="9" spans="1:31" s="156" customFormat="1" ht="16.5" customHeight="1" thickBot="1" x14ac:dyDescent="0.3">
      <c r="A9" s="786" t="s">
        <v>98</v>
      </c>
      <c r="B9" s="789" t="s">
        <v>2</v>
      </c>
      <c r="C9" s="789" t="s">
        <v>3</v>
      </c>
      <c r="D9" s="769" t="s">
        <v>4</v>
      </c>
      <c r="E9" s="631" t="s">
        <v>99</v>
      </c>
      <c r="F9" s="634" t="s">
        <v>5</v>
      </c>
      <c r="G9" s="640" t="s">
        <v>129</v>
      </c>
      <c r="H9" s="643" t="s">
        <v>100</v>
      </c>
      <c r="I9" s="646" t="s">
        <v>127</v>
      </c>
      <c r="J9" s="649" t="s">
        <v>96</v>
      </c>
      <c r="K9" s="650"/>
      <c r="L9" s="650"/>
      <c r="M9" s="651"/>
      <c r="N9" s="197"/>
      <c r="O9" s="284"/>
      <c r="P9" s="175"/>
      <c r="Q9" s="175"/>
      <c r="R9" s="175"/>
      <c r="S9" s="175"/>
      <c r="T9" s="175"/>
      <c r="U9" s="273"/>
      <c r="W9" s="273"/>
    </row>
    <row r="10" spans="1:31" s="156" customFormat="1" ht="18" customHeight="1" x14ac:dyDescent="0.25">
      <c r="A10" s="787"/>
      <c r="B10" s="790"/>
      <c r="C10" s="790"/>
      <c r="D10" s="770"/>
      <c r="E10" s="632"/>
      <c r="F10" s="635"/>
      <c r="G10" s="641"/>
      <c r="H10" s="644"/>
      <c r="I10" s="647"/>
      <c r="J10" s="747" t="s">
        <v>4</v>
      </c>
      <c r="K10" s="773" t="s">
        <v>97</v>
      </c>
      <c r="L10" s="774"/>
      <c r="M10" s="775"/>
      <c r="N10" s="196"/>
      <c r="O10" s="162"/>
      <c r="P10" s="162"/>
      <c r="Q10" s="162"/>
      <c r="R10" s="162"/>
      <c r="S10" s="162"/>
      <c r="T10" s="162"/>
    </row>
    <row r="11" spans="1:31" s="156" customFormat="1" ht="97.5" customHeight="1" thickBot="1" x14ac:dyDescent="0.3">
      <c r="A11" s="788"/>
      <c r="B11" s="791"/>
      <c r="C11" s="791"/>
      <c r="D11" s="771"/>
      <c r="E11" s="633"/>
      <c r="F11" s="636"/>
      <c r="G11" s="642"/>
      <c r="H11" s="645"/>
      <c r="I11" s="648"/>
      <c r="J11" s="748"/>
      <c r="K11" s="209" t="s">
        <v>101</v>
      </c>
      <c r="L11" s="209" t="s">
        <v>102</v>
      </c>
      <c r="M11" s="208" t="s">
        <v>128</v>
      </c>
      <c r="N11" s="210"/>
      <c r="O11" s="162"/>
      <c r="P11" s="162"/>
      <c r="Q11" s="162"/>
      <c r="R11" s="162"/>
      <c r="S11" s="162"/>
      <c r="T11" s="162"/>
    </row>
    <row r="12" spans="1:31" s="156" customFormat="1" ht="15" customHeight="1" thickBot="1" x14ac:dyDescent="0.3">
      <c r="A12" s="652" t="s">
        <v>6</v>
      </c>
      <c r="B12" s="653"/>
      <c r="C12" s="653"/>
      <c r="D12" s="653"/>
      <c r="E12" s="653"/>
      <c r="F12" s="653"/>
      <c r="G12" s="653"/>
      <c r="H12" s="653"/>
      <c r="I12" s="653"/>
      <c r="J12" s="653"/>
      <c r="K12" s="653"/>
      <c r="L12" s="653"/>
      <c r="M12" s="654"/>
      <c r="N12" s="211"/>
      <c r="O12" s="162"/>
      <c r="P12" s="162"/>
      <c r="Q12" s="162"/>
      <c r="R12" s="162"/>
      <c r="S12" s="162"/>
      <c r="T12" s="162"/>
    </row>
    <row r="13" spans="1:31" s="156" customFormat="1" ht="15" customHeight="1" x14ac:dyDescent="0.25">
      <c r="A13" s="867" t="s">
        <v>91</v>
      </c>
      <c r="B13" s="868"/>
      <c r="C13" s="868"/>
      <c r="D13" s="868"/>
      <c r="E13" s="868"/>
      <c r="F13" s="868"/>
      <c r="G13" s="868"/>
      <c r="H13" s="868"/>
      <c r="I13" s="868"/>
      <c r="J13" s="868"/>
      <c r="K13" s="868"/>
      <c r="L13" s="868"/>
      <c r="M13" s="869"/>
      <c r="N13" s="212"/>
      <c r="O13" s="99"/>
      <c r="P13" s="162"/>
      <c r="Q13" s="162"/>
      <c r="R13" s="162"/>
      <c r="S13" s="162"/>
      <c r="T13" s="162"/>
    </row>
    <row r="14" spans="1:31" s="216" customFormat="1" ht="15" customHeight="1" x14ac:dyDescent="0.25">
      <c r="A14" s="215" t="s">
        <v>7</v>
      </c>
      <c r="B14" s="870" t="s">
        <v>8</v>
      </c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2"/>
      <c r="N14" s="285"/>
      <c r="O14" s="175"/>
      <c r="P14" s="175"/>
      <c r="Q14" s="175"/>
      <c r="R14" s="175"/>
      <c r="S14" s="175"/>
      <c r="T14" s="175"/>
      <c r="U14" s="273"/>
      <c r="V14" s="273"/>
      <c r="W14" s="273"/>
      <c r="X14" s="273"/>
      <c r="Y14" s="273"/>
    </row>
    <row r="15" spans="1:31" s="156" customFormat="1" ht="15" customHeight="1" thickBot="1" x14ac:dyDescent="0.3">
      <c r="A15" s="27" t="s">
        <v>7</v>
      </c>
      <c r="B15" s="11" t="s">
        <v>7</v>
      </c>
      <c r="C15" s="637" t="s">
        <v>9</v>
      </c>
      <c r="D15" s="638"/>
      <c r="E15" s="638"/>
      <c r="F15" s="638"/>
      <c r="G15" s="638"/>
      <c r="H15" s="638"/>
      <c r="I15" s="638"/>
      <c r="J15" s="638"/>
      <c r="K15" s="638"/>
      <c r="L15" s="638"/>
      <c r="M15" s="639"/>
      <c r="N15" s="213"/>
      <c r="O15" s="162"/>
      <c r="P15" s="175"/>
      <c r="Q15" s="175"/>
      <c r="R15" s="175"/>
      <c r="S15" s="175"/>
      <c r="T15" s="175"/>
      <c r="U15" s="273"/>
      <c r="V15" s="273"/>
      <c r="W15" s="273"/>
      <c r="X15" s="273"/>
      <c r="Y15" s="273"/>
    </row>
    <row r="16" spans="1:31" s="156" customFormat="1" ht="15" customHeight="1" x14ac:dyDescent="0.25">
      <c r="A16" s="765" t="s">
        <v>7</v>
      </c>
      <c r="B16" s="792" t="s">
        <v>7</v>
      </c>
      <c r="C16" s="796" t="s">
        <v>7</v>
      </c>
      <c r="D16" s="802" t="s">
        <v>10</v>
      </c>
      <c r="E16" s="317" t="s">
        <v>79</v>
      </c>
      <c r="F16" s="91" t="s">
        <v>12</v>
      </c>
      <c r="G16" s="470"/>
      <c r="H16" s="332">
        <v>48</v>
      </c>
      <c r="I16" s="333">
        <v>48</v>
      </c>
      <c r="J16" s="778" t="s">
        <v>13</v>
      </c>
      <c r="K16" s="286">
        <v>100</v>
      </c>
      <c r="L16" s="52">
        <v>100</v>
      </c>
      <c r="M16" s="104">
        <v>100</v>
      </c>
      <c r="N16" s="214"/>
      <c r="O16" s="162"/>
      <c r="P16" s="162"/>
      <c r="Q16" s="162"/>
      <c r="R16" s="162"/>
      <c r="S16" s="162"/>
      <c r="T16" s="162"/>
    </row>
    <row r="17" spans="1:20" s="156" customFormat="1" ht="15" customHeight="1" x14ac:dyDescent="0.25">
      <c r="A17" s="766"/>
      <c r="B17" s="793"/>
      <c r="C17" s="782"/>
      <c r="D17" s="802"/>
      <c r="E17" s="317" t="s">
        <v>104</v>
      </c>
      <c r="F17" s="108" t="s">
        <v>15</v>
      </c>
      <c r="G17" s="364">
        <v>250</v>
      </c>
      <c r="H17" s="334">
        <v>250</v>
      </c>
      <c r="I17" s="335">
        <v>250</v>
      </c>
      <c r="J17" s="779"/>
      <c r="K17" s="287"/>
      <c r="L17" s="53"/>
      <c r="M17" s="57"/>
      <c r="N17" s="198"/>
      <c r="O17" s="162"/>
      <c r="P17" s="162"/>
      <c r="Q17" s="162"/>
      <c r="R17" s="162"/>
      <c r="S17" s="162"/>
      <c r="T17" s="162"/>
    </row>
    <row r="18" spans="1:20" s="156" customFormat="1" ht="24" customHeight="1" x14ac:dyDescent="0.25">
      <c r="A18" s="766"/>
      <c r="B18" s="793"/>
      <c r="C18" s="782"/>
      <c r="D18" s="802"/>
      <c r="E18" s="317" t="s">
        <v>112</v>
      </c>
      <c r="F18" s="439" t="s">
        <v>54</v>
      </c>
      <c r="G18" s="326">
        <f>72.3+20.6</f>
        <v>92.9</v>
      </c>
      <c r="H18" s="327"/>
      <c r="I18" s="328"/>
      <c r="J18" s="779"/>
      <c r="K18" s="287"/>
      <c r="L18" s="53"/>
      <c r="M18" s="57"/>
      <c r="N18" s="198"/>
      <c r="O18" s="162"/>
      <c r="P18" s="162"/>
      <c r="Q18" s="162"/>
      <c r="R18" s="162"/>
      <c r="S18" s="162"/>
      <c r="T18" s="162"/>
    </row>
    <row r="19" spans="1:20" s="156" customFormat="1" ht="16.5" customHeight="1" x14ac:dyDescent="0.25">
      <c r="A19" s="766"/>
      <c r="B19" s="793"/>
      <c r="C19" s="782"/>
      <c r="D19" s="102" t="s">
        <v>14</v>
      </c>
      <c r="E19" s="141"/>
      <c r="F19" s="439"/>
      <c r="G19" s="326"/>
      <c r="H19" s="327"/>
      <c r="I19" s="328"/>
      <c r="J19" s="779"/>
      <c r="K19" s="287"/>
      <c r="L19" s="53"/>
      <c r="M19" s="57"/>
      <c r="N19" s="198"/>
      <c r="O19" s="162"/>
      <c r="P19" s="162"/>
      <c r="Q19" s="162"/>
      <c r="R19" s="162"/>
      <c r="S19" s="162"/>
      <c r="T19" s="162"/>
    </row>
    <row r="20" spans="1:20" s="156" customFormat="1" ht="15" customHeight="1" x14ac:dyDescent="0.25">
      <c r="A20" s="767"/>
      <c r="B20" s="794"/>
      <c r="C20" s="797"/>
      <c r="D20" s="173" t="s">
        <v>16</v>
      </c>
      <c r="E20" s="141"/>
      <c r="F20" s="439"/>
      <c r="G20" s="437"/>
      <c r="H20" s="446"/>
      <c r="I20" s="217"/>
      <c r="J20" s="779"/>
      <c r="K20" s="287"/>
      <c r="L20" s="53"/>
      <c r="M20" s="57"/>
      <c r="N20" s="198"/>
      <c r="O20" s="162"/>
      <c r="P20" s="162"/>
      <c r="Q20" s="162"/>
      <c r="R20" s="162"/>
      <c r="S20" s="162"/>
      <c r="T20" s="162"/>
    </row>
    <row r="21" spans="1:20" s="156" customFormat="1" ht="26.25" customHeight="1" x14ac:dyDescent="0.25">
      <c r="A21" s="767"/>
      <c r="B21" s="794"/>
      <c r="C21" s="797"/>
      <c r="D21" s="173" t="s">
        <v>17</v>
      </c>
      <c r="E21" s="141"/>
      <c r="F21" s="92"/>
      <c r="G21" s="329"/>
      <c r="H21" s="330"/>
      <c r="I21" s="331"/>
      <c r="J21" s="779"/>
      <c r="K21" s="287"/>
      <c r="L21" s="53"/>
      <c r="M21" s="57"/>
      <c r="N21" s="198"/>
      <c r="O21" s="162"/>
      <c r="P21" s="162"/>
      <c r="Q21" s="162"/>
      <c r="R21" s="162"/>
      <c r="S21" s="162"/>
      <c r="T21" s="162"/>
    </row>
    <row r="22" spans="1:20" s="156" customFormat="1" ht="27.75" customHeight="1" x14ac:dyDescent="0.25">
      <c r="A22" s="767"/>
      <c r="B22" s="794"/>
      <c r="C22" s="797"/>
      <c r="D22" s="173" t="s">
        <v>18</v>
      </c>
      <c r="E22" s="141"/>
      <c r="F22" s="92"/>
      <c r="G22" s="195"/>
      <c r="H22" s="446"/>
      <c r="I22" s="217"/>
      <c r="J22" s="779"/>
      <c r="K22" s="287"/>
      <c r="L22" s="53"/>
      <c r="M22" s="57"/>
      <c r="N22" s="198"/>
      <c r="O22" s="162"/>
      <c r="P22" s="162"/>
      <c r="Q22" s="162"/>
      <c r="R22" s="162"/>
      <c r="S22" s="162"/>
      <c r="T22" s="162"/>
    </row>
    <row r="23" spans="1:20" s="156" customFormat="1" ht="15.75" customHeight="1" x14ac:dyDescent="0.25">
      <c r="A23" s="767"/>
      <c r="B23" s="794"/>
      <c r="C23" s="797"/>
      <c r="D23" s="777" t="s">
        <v>19</v>
      </c>
      <c r="E23" s="141"/>
      <c r="F23" s="441"/>
      <c r="G23" s="440"/>
      <c r="H23" s="455"/>
      <c r="I23" s="225"/>
      <c r="J23" s="779"/>
      <c r="K23" s="287"/>
      <c r="L23" s="53"/>
      <c r="M23" s="57"/>
      <c r="N23" s="198"/>
      <c r="O23" s="162"/>
      <c r="P23" s="162"/>
      <c r="Q23" s="162"/>
      <c r="R23" s="162"/>
      <c r="S23" s="162"/>
      <c r="T23" s="162"/>
    </row>
    <row r="24" spans="1:20" s="156" customFormat="1" ht="15" customHeight="1" thickBot="1" x14ac:dyDescent="0.3">
      <c r="A24" s="768"/>
      <c r="B24" s="795"/>
      <c r="C24" s="798"/>
      <c r="D24" s="803"/>
      <c r="E24" s="142"/>
      <c r="F24" s="101" t="s">
        <v>20</v>
      </c>
      <c r="G24" s="224">
        <f>SUM(G16:G23)</f>
        <v>342.9</v>
      </c>
      <c r="H24" s="49">
        <f>SUM(H16:H23)</f>
        <v>298</v>
      </c>
      <c r="I24" s="226">
        <f>SUM(I16:I23)</f>
        <v>298</v>
      </c>
      <c r="J24" s="780"/>
      <c r="K24" s="288"/>
      <c r="L24" s="54"/>
      <c r="M24" s="58"/>
      <c r="N24" s="198"/>
      <c r="O24" s="162"/>
      <c r="P24" s="162"/>
      <c r="Q24" s="162"/>
      <c r="R24" s="162"/>
      <c r="S24" s="162"/>
      <c r="T24" s="162"/>
    </row>
    <row r="25" spans="1:20" s="156" customFormat="1" ht="15" customHeight="1" x14ac:dyDescent="0.25">
      <c r="A25" s="525" t="s">
        <v>7</v>
      </c>
      <c r="B25" s="23" t="s">
        <v>7</v>
      </c>
      <c r="C25" s="155" t="s">
        <v>21</v>
      </c>
      <c r="D25" s="776" t="s">
        <v>159</v>
      </c>
      <c r="E25" s="317" t="s">
        <v>112</v>
      </c>
      <c r="F25" s="180" t="s">
        <v>12</v>
      </c>
      <c r="G25" s="129">
        <f>977.3+5.2</f>
        <v>982.5</v>
      </c>
      <c r="H25" s="82">
        <v>980.1</v>
      </c>
      <c r="I25" s="178">
        <v>980.1</v>
      </c>
      <c r="J25" s="526"/>
      <c r="K25" s="287"/>
      <c r="L25" s="53"/>
      <c r="M25" s="57"/>
      <c r="N25" s="198"/>
      <c r="O25" s="162"/>
      <c r="P25" s="162"/>
      <c r="Q25" s="162"/>
      <c r="R25" s="162"/>
      <c r="S25" s="162"/>
      <c r="T25" s="162"/>
    </row>
    <row r="26" spans="1:20" s="156" customFormat="1" ht="15" customHeight="1" x14ac:dyDescent="0.25">
      <c r="A26" s="525"/>
      <c r="B26" s="392"/>
      <c r="C26" s="527"/>
      <c r="D26" s="777"/>
      <c r="E26" s="317" t="s">
        <v>79</v>
      </c>
      <c r="F26" s="177" t="s">
        <v>22</v>
      </c>
      <c r="G26" s="85">
        <v>1272.2</v>
      </c>
      <c r="H26" s="83">
        <v>1243.0999999999999</v>
      </c>
      <c r="I26" s="84">
        <v>1243.0999999999999</v>
      </c>
      <c r="J26" s="526"/>
      <c r="K26" s="287"/>
      <c r="L26" s="53"/>
      <c r="M26" s="57"/>
      <c r="N26" s="198"/>
      <c r="O26" s="162"/>
      <c r="P26" s="162"/>
      <c r="Q26" s="162"/>
      <c r="R26" s="162"/>
      <c r="S26" s="162"/>
      <c r="T26" s="162"/>
    </row>
    <row r="27" spans="1:20" s="156" customFormat="1" ht="13.5" customHeight="1" x14ac:dyDescent="0.25">
      <c r="A27" s="525"/>
      <c r="B27" s="392"/>
      <c r="C27" s="527"/>
      <c r="D27" s="777"/>
      <c r="E27" s="317" t="s">
        <v>104</v>
      </c>
      <c r="F27" s="177" t="s">
        <v>25</v>
      </c>
      <c r="G27" s="85">
        <v>3.5</v>
      </c>
      <c r="H27" s="83">
        <v>3.5</v>
      </c>
      <c r="I27" s="84">
        <v>3.5</v>
      </c>
      <c r="J27" s="526"/>
      <c r="K27" s="287"/>
      <c r="L27" s="53"/>
      <c r="M27" s="57"/>
      <c r="N27" s="198"/>
      <c r="O27" s="162"/>
      <c r="P27" s="162"/>
      <c r="Q27" s="162"/>
      <c r="R27" s="162"/>
      <c r="S27" s="162"/>
      <c r="T27" s="162"/>
    </row>
    <row r="28" spans="1:20" s="156" customFormat="1" ht="15" customHeight="1" x14ac:dyDescent="0.25">
      <c r="A28" s="525"/>
      <c r="B28" s="392"/>
      <c r="C28" s="527"/>
      <c r="D28" s="777"/>
      <c r="E28" s="141"/>
      <c r="F28" s="558" t="s">
        <v>56</v>
      </c>
      <c r="G28" s="79">
        <f>1+7.2</f>
        <v>8.1999999999999993</v>
      </c>
      <c r="H28" s="559"/>
      <c r="I28" s="557"/>
      <c r="J28" s="528"/>
      <c r="K28" s="529"/>
      <c r="L28" s="530"/>
      <c r="M28" s="531"/>
      <c r="N28" s="198"/>
      <c r="O28" s="162"/>
      <c r="P28" s="162"/>
      <c r="Q28" s="162"/>
      <c r="R28" s="162"/>
      <c r="S28" s="162"/>
      <c r="T28" s="162"/>
    </row>
    <row r="29" spans="1:20" s="156" customFormat="1" ht="16.5" customHeight="1" x14ac:dyDescent="0.25">
      <c r="A29" s="411"/>
      <c r="B29" s="23"/>
      <c r="C29" s="155"/>
      <c r="D29" s="777"/>
      <c r="E29" s="317"/>
      <c r="F29" s="560" t="s">
        <v>166</v>
      </c>
      <c r="G29" s="561">
        <v>934.1</v>
      </c>
      <c r="H29" s="562">
        <v>902.6</v>
      </c>
      <c r="I29" s="556">
        <v>902.6</v>
      </c>
      <c r="J29" s="716" t="s">
        <v>23</v>
      </c>
      <c r="K29" s="468">
        <v>102</v>
      </c>
      <c r="L29" s="458">
        <v>101</v>
      </c>
      <c r="M29" s="460">
        <v>101</v>
      </c>
      <c r="N29" s="199"/>
      <c r="O29" s="162"/>
      <c r="P29" s="162"/>
      <c r="Q29" s="162"/>
      <c r="R29" s="162"/>
      <c r="S29" s="162"/>
      <c r="T29" s="162"/>
    </row>
    <row r="30" spans="1:20" s="156" customFormat="1" ht="21.75" customHeight="1" x14ac:dyDescent="0.25">
      <c r="A30" s="411"/>
      <c r="B30" s="392"/>
      <c r="C30" s="406"/>
      <c r="D30" s="777"/>
      <c r="E30" s="317"/>
      <c r="F30" s="553" t="s">
        <v>161</v>
      </c>
      <c r="G30" s="554">
        <f>761.4+5.2</f>
        <v>766.6</v>
      </c>
      <c r="H30" s="555">
        <v>761.4</v>
      </c>
      <c r="I30" s="556">
        <v>761.4</v>
      </c>
      <c r="J30" s="693"/>
      <c r="K30" s="469"/>
      <c r="L30" s="459"/>
      <c r="M30" s="461"/>
      <c r="N30" s="199"/>
      <c r="O30" s="162"/>
      <c r="P30" s="162"/>
      <c r="Q30" s="162"/>
      <c r="R30" s="162"/>
      <c r="S30" s="162"/>
      <c r="T30" s="162"/>
    </row>
    <row r="31" spans="1:20" s="156" customFormat="1" ht="19.2" customHeight="1" x14ac:dyDescent="0.25">
      <c r="A31" s="411"/>
      <c r="B31" s="23"/>
      <c r="C31" s="155"/>
      <c r="D31" s="777"/>
      <c r="E31" s="317"/>
      <c r="F31" s="553" t="s">
        <v>166</v>
      </c>
      <c r="G31" s="554">
        <v>181.1</v>
      </c>
      <c r="H31" s="555">
        <v>186.9</v>
      </c>
      <c r="I31" s="520">
        <v>186.9</v>
      </c>
      <c r="J31" s="716" t="s">
        <v>64</v>
      </c>
      <c r="K31" s="839">
        <v>6350</v>
      </c>
      <c r="L31" s="823">
        <v>6400</v>
      </c>
      <c r="M31" s="829">
        <v>6450</v>
      </c>
      <c r="N31" s="199"/>
      <c r="O31" s="99"/>
      <c r="P31" s="162"/>
      <c r="Q31" s="162"/>
      <c r="R31" s="162"/>
      <c r="S31" s="162"/>
      <c r="T31" s="162"/>
    </row>
    <row r="32" spans="1:20" s="156" customFormat="1" ht="20.25" customHeight="1" x14ac:dyDescent="0.25">
      <c r="A32" s="411"/>
      <c r="B32" s="23"/>
      <c r="C32" s="406"/>
      <c r="D32" s="777"/>
      <c r="E32" s="317"/>
      <c r="F32" s="553" t="s">
        <v>166</v>
      </c>
      <c r="G32" s="554">
        <v>147</v>
      </c>
      <c r="H32" s="555">
        <v>143.6</v>
      </c>
      <c r="I32" s="556">
        <v>143.6</v>
      </c>
      <c r="J32" s="693"/>
      <c r="K32" s="840"/>
      <c r="L32" s="824"/>
      <c r="M32" s="830"/>
      <c r="N32" s="199"/>
      <c r="O32" s="162"/>
      <c r="P32" s="162"/>
      <c r="Q32" s="162"/>
      <c r="R32" s="162"/>
      <c r="S32" s="162"/>
      <c r="T32" s="162"/>
    </row>
    <row r="33" spans="1:20" s="156" customFormat="1" ht="39.75" customHeight="1" x14ac:dyDescent="0.25">
      <c r="A33" s="411"/>
      <c r="B33" s="23"/>
      <c r="C33" s="406"/>
      <c r="D33" s="777"/>
      <c r="E33" s="317"/>
      <c r="F33" s="863" t="s">
        <v>166</v>
      </c>
      <c r="G33" s="864">
        <v>10</v>
      </c>
      <c r="H33" s="865">
        <v>10</v>
      </c>
      <c r="I33" s="866">
        <v>10</v>
      </c>
      <c r="J33" s="443" t="s">
        <v>140</v>
      </c>
      <c r="K33" s="469">
        <v>10</v>
      </c>
      <c r="L33" s="459">
        <v>15</v>
      </c>
      <c r="M33" s="461">
        <v>20</v>
      </c>
      <c r="N33" s="705"/>
      <c r="O33" s="162"/>
      <c r="P33" s="162"/>
      <c r="Q33" s="162"/>
      <c r="R33" s="162"/>
      <c r="S33" s="162"/>
      <c r="T33" s="162"/>
    </row>
    <row r="34" spans="1:20" s="156" customFormat="1" ht="39.75" customHeight="1" x14ac:dyDescent="0.25">
      <c r="A34" s="411"/>
      <c r="B34" s="23"/>
      <c r="C34" s="406"/>
      <c r="D34" s="396"/>
      <c r="E34" s="317"/>
      <c r="F34" s="863"/>
      <c r="G34" s="864"/>
      <c r="H34" s="865"/>
      <c r="I34" s="866"/>
      <c r="J34" s="250" t="s">
        <v>171</v>
      </c>
      <c r="K34" s="469">
        <v>1</v>
      </c>
      <c r="L34" s="459">
        <v>1</v>
      </c>
      <c r="M34" s="461">
        <v>1</v>
      </c>
      <c r="N34" s="705"/>
      <c r="O34" s="162"/>
      <c r="P34" s="162"/>
      <c r="Q34" s="162"/>
      <c r="R34" s="162"/>
      <c r="S34" s="162"/>
      <c r="T34" s="162"/>
    </row>
    <row r="35" spans="1:20" s="156" customFormat="1" ht="17.25" customHeight="1" x14ac:dyDescent="0.25">
      <c r="A35" s="411"/>
      <c r="B35" s="23"/>
      <c r="C35" s="406"/>
      <c r="D35" s="396"/>
      <c r="E35" s="317"/>
      <c r="F35" s="553"/>
      <c r="G35" s="554"/>
      <c r="H35" s="555"/>
      <c r="I35" s="556"/>
      <c r="J35" s="451" t="s">
        <v>126</v>
      </c>
      <c r="K35" s="370">
        <v>510</v>
      </c>
      <c r="L35" s="78">
        <v>520</v>
      </c>
      <c r="M35" s="60">
        <v>530</v>
      </c>
      <c r="N35" s="199"/>
      <c r="O35" s="162"/>
      <c r="P35" s="162"/>
      <c r="Q35" s="162"/>
      <c r="R35" s="162"/>
      <c r="S35" s="162"/>
      <c r="T35" s="162"/>
    </row>
    <row r="36" spans="1:20" s="156" customFormat="1" ht="41.25" customHeight="1" x14ac:dyDescent="0.25">
      <c r="A36" s="168"/>
      <c r="B36" s="21"/>
      <c r="C36" s="166"/>
      <c r="D36" s="173"/>
      <c r="E36" s="317"/>
      <c r="F36" s="553" t="s">
        <v>167</v>
      </c>
      <c r="G36" s="532">
        <v>3.5</v>
      </c>
      <c r="H36" s="555">
        <v>3.5</v>
      </c>
      <c r="I36" s="556">
        <v>3.5</v>
      </c>
      <c r="J36" s="711" t="s">
        <v>73</v>
      </c>
      <c r="K36" s="536">
        <v>122400</v>
      </c>
      <c r="L36" s="537">
        <v>122500</v>
      </c>
      <c r="M36" s="538">
        <v>122600</v>
      </c>
      <c r="N36" s="200"/>
      <c r="O36" s="162"/>
      <c r="P36" s="162"/>
      <c r="Q36" s="162"/>
      <c r="R36" s="162"/>
      <c r="S36" s="162"/>
      <c r="T36" s="162"/>
    </row>
    <row r="37" spans="1:20" s="156" customFormat="1" ht="13.5" customHeight="1" x14ac:dyDescent="0.25">
      <c r="A37" s="168"/>
      <c r="B37" s="21"/>
      <c r="C37" s="166"/>
      <c r="D37" s="173"/>
      <c r="E37" s="317"/>
      <c r="F37" s="553" t="s">
        <v>168</v>
      </c>
      <c r="G37" s="532">
        <f>1+7.2</f>
        <v>8.1999999999999993</v>
      </c>
      <c r="H37" s="555"/>
      <c r="I37" s="520"/>
      <c r="J37" s="716"/>
      <c r="K37" s="536"/>
      <c r="L37" s="537"/>
      <c r="M37" s="538"/>
      <c r="N37" s="200"/>
      <c r="O37" s="162"/>
      <c r="P37" s="162"/>
      <c r="Q37" s="162"/>
      <c r="R37" s="162"/>
      <c r="S37" s="162"/>
      <c r="T37" s="162"/>
    </row>
    <row r="38" spans="1:20" s="156" customFormat="1" ht="39.75" customHeight="1" x14ac:dyDescent="0.25">
      <c r="A38" s="411"/>
      <c r="B38" s="23"/>
      <c r="C38" s="406"/>
      <c r="D38" s="173"/>
      <c r="E38" s="143"/>
      <c r="F38" s="553" t="s">
        <v>161</v>
      </c>
      <c r="G38" s="532">
        <v>192.2</v>
      </c>
      <c r="H38" s="555">
        <v>192.2</v>
      </c>
      <c r="I38" s="556">
        <v>192.2</v>
      </c>
      <c r="J38" s="250" t="s">
        <v>172</v>
      </c>
      <c r="K38" s="370">
        <v>8</v>
      </c>
      <c r="L38" s="78">
        <v>8</v>
      </c>
      <c r="M38" s="60">
        <v>8</v>
      </c>
      <c r="N38" s="201"/>
      <c r="O38" s="162"/>
      <c r="P38" s="162"/>
      <c r="Q38" s="162"/>
      <c r="R38" s="162"/>
      <c r="S38" s="162"/>
      <c r="T38" s="162"/>
    </row>
    <row r="39" spans="1:20" s="156" customFormat="1" ht="39" customHeight="1" x14ac:dyDescent="0.25">
      <c r="A39" s="411"/>
      <c r="B39" s="23"/>
      <c r="C39" s="406"/>
      <c r="D39" s="173"/>
      <c r="E39" s="143"/>
      <c r="F39" s="553" t="s">
        <v>161</v>
      </c>
      <c r="G39" s="535">
        <v>2.6</v>
      </c>
      <c r="H39" s="534">
        <v>2.6</v>
      </c>
      <c r="I39" s="533">
        <v>2.6</v>
      </c>
      <c r="J39" s="251" t="s">
        <v>122</v>
      </c>
      <c r="K39" s="291" t="s">
        <v>103</v>
      </c>
      <c r="L39" s="117" t="s">
        <v>103</v>
      </c>
      <c r="M39" s="359" t="s">
        <v>103</v>
      </c>
      <c r="N39" s="434"/>
      <c r="O39" s="162"/>
      <c r="P39" s="162"/>
      <c r="Q39" s="162"/>
      <c r="R39" s="162"/>
      <c r="S39" s="162"/>
      <c r="T39" s="162"/>
    </row>
    <row r="40" spans="1:20" s="156" customFormat="1" ht="39" customHeight="1" x14ac:dyDescent="0.25">
      <c r="A40" s="411"/>
      <c r="B40" s="23"/>
      <c r="C40" s="406"/>
      <c r="D40" s="173"/>
      <c r="E40" s="143"/>
      <c r="F40" s="855" t="s">
        <v>161</v>
      </c>
      <c r="G40" s="857">
        <f>23.9-2.8</f>
        <v>21.099999999999998</v>
      </c>
      <c r="H40" s="859">
        <v>23.9</v>
      </c>
      <c r="I40" s="861">
        <v>23.9</v>
      </c>
      <c r="J40" s="251" t="s">
        <v>158</v>
      </c>
      <c r="K40" s="291" t="s">
        <v>31</v>
      </c>
      <c r="L40" s="117" t="s">
        <v>31</v>
      </c>
      <c r="M40" s="118" t="s">
        <v>31</v>
      </c>
      <c r="N40" s="387"/>
      <c r="O40" s="162"/>
      <c r="P40" s="162"/>
      <c r="Q40" s="162"/>
      <c r="R40" s="162"/>
      <c r="S40" s="162"/>
      <c r="T40" s="162"/>
    </row>
    <row r="41" spans="1:20" s="156" customFormat="1" ht="39.75" customHeight="1" x14ac:dyDescent="0.25">
      <c r="A41" s="411"/>
      <c r="B41" s="23"/>
      <c r="C41" s="406"/>
      <c r="D41" s="173"/>
      <c r="E41" s="143"/>
      <c r="F41" s="855"/>
      <c r="G41" s="857"/>
      <c r="H41" s="859"/>
      <c r="I41" s="861"/>
      <c r="J41" s="251" t="s">
        <v>153</v>
      </c>
      <c r="K41" s="291" t="s">
        <v>31</v>
      </c>
      <c r="L41" s="117" t="s">
        <v>154</v>
      </c>
      <c r="M41" s="118" t="s">
        <v>154</v>
      </c>
      <c r="N41" s="434"/>
      <c r="O41" s="162"/>
      <c r="P41" s="162"/>
      <c r="Q41" s="162"/>
      <c r="R41" s="162"/>
      <c r="S41" s="162"/>
      <c r="T41" s="162"/>
    </row>
    <row r="42" spans="1:20" s="156" customFormat="1" ht="34.5" customHeight="1" x14ac:dyDescent="0.25">
      <c r="A42" s="411"/>
      <c r="B42" s="23"/>
      <c r="C42" s="406"/>
      <c r="D42" s="173"/>
      <c r="E42" s="143"/>
      <c r="F42" s="856"/>
      <c r="G42" s="858"/>
      <c r="H42" s="860"/>
      <c r="I42" s="862"/>
      <c r="J42" s="711" t="s">
        <v>173</v>
      </c>
      <c r="K42" s="485" t="s">
        <v>31</v>
      </c>
      <c r="L42" s="123" t="s">
        <v>155</v>
      </c>
      <c r="M42" s="432" t="s">
        <v>155</v>
      </c>
      <c r="N42" s="434"/>
      <c r="O42" s="162"/>
      <c r="P42" s="162"/>
      <c r="Q42" s="162"/>
      <c r="R42" s="162"/>
      <c r="S42" s="162"/>
      <c r="T42" s="162"/>
    </row>
    <row r="43" spans="1:20" s="156" customFormat="1" ht="14.25" customHeight="1" thickBot="1" x14ac:dyDescent="0.3">
      <c r="A43" s="28"/>
      <c r="B43" s="12"/>
      <c r="C43" s="13"/>
      <c r="D43" s="45"/>
      <c r="E43" s="144"/>
      <c r="F43" s="93" t="s">
        <v>20</v>
      </c>
      <c r="G43" s="174">
        <f>SUM(G25:G28)</f>
        <v>2266.3999999999996</v>
      </c>
      <c r="H43" s="49">
        <f>SUM(H25:H28)</f>
        <v>2226.6999999999998</v>
      </c>
      <c r="I43" s="48">
        <f>SUM(I25:I28)</f>
        <v>2226.6999999999998</v>
      </c>
      <c r="J43" s="712"/>
      <c r="K43" s="466"/>
      <c r="L43" s="415"/>
      <c r="M43" s="463"/>
      <c r="N43" s="201"/>
      <c r="O43" s="162"/>
      <c r="P43" s="162"/>
      <c r="Q43" s="162"/>
      <c r="R43" s="162"/>
      <c r="S43" s="162"/>
      <c r="T43" s="162"/>
    </row>
    <row r="44" spans="1:20" s="156" customFormat="1" ht="16.5" customHeight="1" x14ac:dyDescent="0.25">
      <c r="A44" s="126" t="s">
        <v>7</v>
      </c>
      <c r="B44" s="125" t="s">
        <v>7</v>
      </c>
      <c r="C44" s="749" t="s">
        <v>24</v>
      </c>
      <c r="D44" s="685" t="s">
        <v>156</v>
      </c>
      <c r="E44" s="420" t="s">
        <v>79</v>
      </c>
      <c r="F44" s="94" t="s">
        <v>65</v>
      </c>
      <c r="G44" s="129">
        <v>89.1</v>
      </c>
      <c r="H44" s="82"/>
      <c r="I44" s="178"/>
      <c r="J44" s="706" t="s">
        <v>144</v>
      </c>
      <c r="K44" s="367">
        <v>10700</v>
      </c>
      <c r="L44" s="368"/>
      <c r="M44" s="369"/>
      <c r="N44" s="199"/>
      <c r="O44" s="162"/>
      <c r="P44" s="162"/>
      <c r="Q44" s="162"/>
      <c r="R44" s="162"/>
      <c r="S44" s="162"/>
      <c r="T44" s="162"/>
    </row>
    <row r="45" spans="1:20" s="156" customFormat="1" ht="15" customHeight="1" x14ac:dyDescent="0.25">
      <c r="A45" s="411"/>
      <c r="B45" s="412"/>
      <c r="C45" s="782"/>
      <c r="D45" s="686"/>
      <c r="E45" s="317" t="s">
        <v>104</v>
      </c>
      <c r="F45" s="483" t="s">
        <v>12</v>
      </c>
      <c r="G45" s="79">
        <v>6.9</v>
      </c>
      <c r="H45" s="346"/>
      <c r="I45" s="347"/>
      <c r="J45" s="781"/>
      <c r="K45" s="316"/>
      <c r="L45" s="124"/>
      <c r="M45" s="59"/>
      <c r="N45" s="199"/>
      <c r="O45" s="162"/>
      <c r="P45" s="162"/>
      <c r="Q45" s="162"/>
      <c r="R45" s="162"/>
      <c r="S45" s="162"/>
      <c r="T45" s="162"/>
    </row>
    <row r="46" spans="1:20" s="156" customFormat="1" ht="24.75" customHeight="1" x14ac:dyDescent="0.25">
      <c r="A46" s="411"/>
      <c r="B46" s="412"/>
      <c r="C46" s="782"/>
      <c r="D46" s="686"/>
      <c r="E46" s="141"/>
      <c r="F46" s="480"/>
      <c r="G46" s="482"/>
      <c r="H46" s="477"/>
      <c r="I46" s="479"/>
      <c r="J46" s="781"/>
      <c r="K46" s="289"/>
      <c r="L46" s="124"/>
      <c r="M46" s="59"/>
      <c r="N46" s="199"/>
      <c r="O46" s="162"/>
      <c r="P46" s="162"/>
      <c r="Q46" s="162"/>
      <c r="R46" s="162"/>
      <c r="S46" s="162"/>
      <c r="T46" s="162"/>
    </row>
    <row r="47" spans="1:20" s="156" customFormat="1" ht="14.25" customHeight="1" thickBot="1" x14ac:dyDescent="0.3">
      <c r="A47" s="27"/>
      <c r="B47" s="11"/>
      <c r="C47" s="750"/>
      <c r="D47" s="676"/>
      <c r="E47" s="142"/>
      <c r="F47" s="93" t="s">
        <v>20</v>
      </c>
      <c r="G47" s="224">
        <f>SUM(G44:G46)</f>
        <v>96</v>
      </c>
      <c r="H47" s="49">
        <f>SUM(H44:H46)</f>
        <v>0</v>
      </c>
      <c r="I47" s="48">
        <f>SUM(I44:I46)</f>
        <v>0</v>
      </c>
      <c r="J47" s="701"/>
      <c r="K47" s="290"/>
      <c r="L47" s="55"/>
      <c r="M47" s="61"/>
      <c r="N47" s="35"/>
      <c r="O47" s="162"/>
      <c r="P47" s="162"/>
      <c r="Q47" s="162"/>
      <c r="R47" s="162"/>
      <c r="S47" s="162"/>
      <c r="T47" s="162"/>
    </row>
    <row r="48" spans="1:20" s="156" customFormat="1" ht="18.75" customHeight="1" x14ac:dyDescent="0.25">
      <c r="A48" s="126" t="s">
        <v>7</v>
      </c>
      <c r="B48" s="125" t="s">
        <v>7</v>
      </c>
      <c r="C48" s="749" t="s">
        <v>26</v>
      </c>
      <c r="D48" s="685" t="s">
        <v>67</v>
      </c>
      <c r="E48" s="751" t="s">
        <v>104</v>
      </c>
      <c r="F48" s="91" t="s">
        <v>12</v>
      </c>
      <c r="G48" s="365">
        <v>7</v>
      </c>
      <c r="H48" s="336">
        <v>7</v>
      </c>
      <c r="I48" s="337">
        <v>7</v>
      </c>
      <c r="J48" s="706" t="s">
        <v>75</v>
      </c>
      <c r="K48" s="367">
        <v>1</v>
      </c>
      <c r="L48" s="368">
        <v>1</v>
      </c>
      <c r="M48" s="278">
        <v>1</v>
      </c>
      <c r="N48" s="35"/>
      <c r="O48" s="162"/>
      <c r="P48" s="162"/>
      <c r="Q48" s="162"/>
      <c r="R48" s="162"/>
      <c r="S48" s="162"/>
      <c r="T48" s="162"/>
    </row>
    <row r="49" spans="1:20" s="156" customFormat="1" ht="14.25" customHeight="1" thickBot="1" x14ac:dyDescent="0.3">
      <c r="A49" s="27"/>
      <c r="B49" s="11"/>
      <c r="C49" s="750"/>
      <c r="D49" s="676"/>
      <c r="E49" s="752"/>
      <c r="F49" s="93" t="s">
        <v>20</v>
      </c>
      <c r="G49" s="174">
        <f>SUM(G48:G48)</f>
        <v>7</v>
      </c>
      <c r="H49" s="49">
        <f>SUM(H48:H48)</f>
        <v>7</v>
      </c>
      <c r="I49" s="48">
        <f>SUM(I48:I48)</f>
        <v>7</v>
      </c>
      <c r="J49" s="701"/>
      <c r="K49" s="290"/>
      <c r="L49" s="55"/>
      <c r="M49" s="279"/>
      <c r="N49" s="35"/>
      <c r="O49" s="175"/>
      <c r="P49" s="162"/>
      <c r="Q49" s="162"/>
      <c r="R49" s="162"/>
      <c r="S49" s="162"/>
      <c r="T49" s="162"/>
    </row>
    <row r="50" spans="1:20" s="156" customFormat="1" ht="17.25" customHeight="1" x14ac:dyDescent="0.25">
      <c r="A50" s="126" t="s">
        <v>7</v>
      </c>
      <c r="B50" s="125" t="s">
        <v>7</v>
      </c>
      <c r="C50" s="405" t="s">
        <v>34</v>
      </c>
      <c r="D50" s="776" t="s">
        <v>92</v>
      </c>
      <c r="E50" s="420" t="s">
        <v>79</v>
      </c>
      <c r="F50" s="95" t="s">
        <v>65</v>
      </c>
      <c r="G50" s="678">
        <f>61.4+0.4</f>
        <v>61.8</v>
      </c>
      <c r="H50" s="707"/>
      <c r="I50" s="709"/>
      <c r="J50" s="281" t="s">
        <v>88</v>
      </c>
      <c r="K50" s="276">
        <v>100</v>
      </c>
      <c r="L50" s="111"/>
      <c r="M50" s="274"/>
      <c r="N50" s="280"/>
      <c r="O50" s="277"/>
      <c r="P50" s="162"/>
      <c r="Q50" s="162"/>
      <c r="R50" s="162"/>
      <c r="S50" s="162"/>
      <c r="T50" s="162"/>
    </row>
    <row r="51" spans="1:20" s="156" customFormat="1" ht="27" customHeight="1" x14ac:dyDescent="0.25">
      <c r="A51" s="411"/>
      <c r="B51" s="412"/>
      <c r="C51" s="406"/>
      <c r="D51" s="777"/>
      <c r="E51" s="317" t="s">
        <v>104</v>
      </c>
      <c r="F51" s="96"/>
      <c r="G51" s="679"/>
      <c r="H51" s="708"/>
      <c r="I51" s="710"/>
      <c r="J51" s="388" t="s">
        <v>118</v>
      </c>
      <c r="K51" s="292">
        <v>7938</v>
      </c>
      <c r="L51" s="458"/>
      <c r="M51" s="460"/>
      <c r="N51" s="280"/>
      <c r="O51" s="277"/>
      <c r="P51" s="162"/>
      <c r="Q51" s="162"/>
      <c r="R51" s="162"/>
      <c r="S51" s="162"/>
      <c r="T51" s="162"/>
    </row>
    <row r="52" spans="1:20" s="156" customFormat="1" ht="13.5" customHeight="1" thickBot="1" x14ac:dyDescent="0.3">
      <c r="A52" s="27"/>
      <c r="B52" s="11"/>
      <c r="C52" s="407"/>
      <c r="D52" s="803"/>
      <c r="E52" s="421"/>
      <c r="F52" s="93" t="s">
        <v>20</v>
      </c>
      <c r="G52" s="224">
        <f>G50</f>
        <v>61.8</v>
      </c>
      <c r="H52" s="49">
        <f>H50</f>
        <v>0</v>
      </c>
      <c r="I52" s="48">
        <f>I50</f>
        <v>0</v>
      </c>
      <c r="J52" s="425"/>
      <c r="K52" s="290"/>
      <c r="L52" s="55"/>
      <c r="M52" s="486"/>
      <c r="N52" s="199"/>
      <c r="O52" s="175"/>
      <c r="P52" s="162"/>
      <c r="Q52" s="162"/>
      <c r="R52" s="162"/>
      <c r="S52" s="162"/>
      <c r="T52" s="162"/>
    </row>
    <row r="53" spans="1:20" s="156" customFormat="1" ht="15.75" customHeight="1" x14ac:dyDescent="0.25">
      <c r="A53" s="126" t="s">
        <v>7</v>
      </c>
      <c r="B53" s="125" t="s">
        <v>7</v>
      </c>
      <c r="C53" s="749" t="s">
        <v>35</v>
      </c>
      <c r="D53" s="685" t="s">
        <v>85</v>
      </c>
      <c r="E53" s="420" t="s">
        <v>79</v>
      </c>
      <c r="F53" s="46" t="s">
        <v>65</v>
      </c>
      <c r="G53" s="488">
        <v>5.4</v>
      </c>
      <c r="H53" s="489"/>
      <c r="I53" s="349"/>
      <c r="J53" s="692" t="s">
        <v>139</v>
      </c>
      <c r="K53" s="293">
        <v>100</v>
      </c>
      <c r="L53" s="414"/>
      <c r="M53" s="416"/>
      <c r="N53" s="687"/>
      <c r="O53" s="162"/>
      <c r="P53" s="162"/>
      <c r="Q53" s="162"/>
      <c r="R53" s="162"/>
      <c r="S53" s="162"/>
      <c r="T53" s="162"/>
    </row>
    <row r="54" spans="1:20" s="156" customFormat="1" ht="15" customHeight="1" x14ac:dyDescent="0.25">
      <c r="A54" s="411"/>
      <c r="B54" s="412"/>
      <c r="C54" s="782"/>
      <c r="D54" s="686"/>
      <c r="E54" s="317" t="s">
        <v>104</v>
      </c>
      <c r="F54" s="487" t="s">
        <v>22</v>
      </c>
      <c r="G54" s="490">
        <v>1</v>
      </c>
      <c r="H54" s="318"/>
      <c r="I54" s="319"/>
      <c r="J54" s="716"/>
      <c r="K54" s="465"/>
      <c r="L54" s="458"/>
      <c r="M54" s="462"/>
      <c r="N54" s="687"/>
      <c r="O54" s="162"/>
      <c r="P54" s="162"/>
      <c r="Q54" s="162"/>
      <c r="R54" s="162"/>
      <c r="S54" s="162"/>
      <c r="T54" s="162"/>
    </row>
    <row r="55" spans="1:20" s="156" customFormat="1" ht="13.5" customHeight="1" thickBot="1" x14ac:dyDescent="0.3">
      <c r="A55" s="27"/>
      <c r="B55" s="11"/>
      <c r="C55" s="750"/>
      <c r="D55" s="676"/>
      <c r="E55" s="142"/>
      <c r="F55" s="312" t="s">
        <v>20</v>
      </c>
      <c r="G55" s="224">
        <f>SUM(G53:G54)</f>
        <v>6.4</v>
      </c>
      <c r="H55" s="49">
        <f>SUM(H53:H54)</f>
        <v>0</v>
      </c>
      <c r="I55" s="48">
        <f>SUM(I53:I54)</f>
        <v>0</v>
      </c>
      <c r="J55" s="324"/>
      <c r="K55" s="275"/>
      <c r="L55" s="415"/>
      <c r="M55" s="417"/>
      <c r="N55" s="687"/>
      <c r="O55" s="175"/>
      <c r="P55" s="162"/>
      <c r="Q55" s="162"/>
      <c r="R55" s="162"/>
      <c r="S55" s="162"/>
      <c r="T55" s="162"/>
    </row>
    <row r="56" spans="1:20" s="156" customFormat="1" ht="17.25" customHeight="1" x14ac:dyDescent="0.25">
      <c r="A56" s="122" t="s">
        <v>7</v>
      </c>
      <c r="B56" s="125" t="s">
        <v>7</v>
      </c>
      <c r="C56" s="804" t="s">
        <v>11</v>
      </c>
      <c r="D56" s="776" t="s">
        <v>174</v>
      </c>
      <c r="E56" s="420" t="s">
        <v>111</v>
      </c>
      <c r="F56" s="390" t="s">
        <v>66</v>
      </c>
      <c r="G56" s="436">
        <f>33.4+34</f>
        <v>67.400000000000006</v>
      </c>
      <c r="H56" s="445">
        <f>33.4+34</f>
        <v>67.400000000000006</v>
      </c>
      <c r="I56" s="448">
        <f>33.4+34</f>
        <v>67.400000000000006</v>
      </c>
      <c r="J56" s="342" t="s">
        <v>130</v>
      </c>
      <c r="K56" s="350">
        <v>96</v>
      </c>
      <c r="L56" s="343">
        <v>96</v>
      </c>
      <c r="M56" s="351">
        <v>96</v>
      </c>
      <c r="N56" s="366"/>
      <c r="O56" s="175"/>
      <c r="P56" s="162"/>
      <c r="Q56" s="162"/>
      <c r="R56" s="162"/>
      <c r="S56" s="162"/>
      <c r="T56" s="162"/>
    </row>
    <row r="57" spans="1:20" s="156" customFormat="1" ht="13.5" customHeight="1" x14ac:dyDescent="0.25">
      <c r="A57" s="320"/>
      <c r="B57" s="412"/>
      <c r="C57" s="805"/>
      <c r="D57" s="777"/>
      <c r="E57" s="317"/>
      <c r="F57" s="452"/>
      <c r="G57" s="437"/>
      <c r="H57" s="446"/>
      <c r="I57" s="449"/>
      <c r="J57" s="251" t="s">
        <v>141</v>
      </c>
      <c r="K57" s="340">
        <v>144</v>
      </c>
      <c r="L57" s="341">
        <v>144</v>
      </c>
      <c r="M57" s="325">
        <v>144</v>
      </c>
      <c r="N57" s="201"/>
      <c r="O57" s="175"/>
      <c r="P57" s="162"/>
      <c r="Q57" s="162"/>
      <c r="R57" s="162"/>
      <c r="S57" s="162"/>
      <c r="T57" s="162"/>
    </row>
    <row r="58" spans="1:20" s="156" customFormat="1" ht="14.25" customHeight="1" thickBot="1" x14ac:dyDescent="0.3">
      <c r="A58" s="100"/>
      <c r="B58" s="11"/>
      <c r="C58" s="805"/>
      <c r="D58" s="777"/>
      <c r="E58" s="317"/>
      <c r="F58" s="389" t="s">
        <v>20</v>
      </c>
      <c r="G58" s="224">
        <f>SUM(G56:G57)</f>
        <v>67.400000000000006</v>
      </c>
      <c r="H58" s="345">
        <f>SUM(H56:H57)</f>
        <v>67.400000000000006</v>
      </c>
      <c r="I58" s="226">
        <f>SUM(I56:I57)</f>
        <v>67.400000000000006</v>
      </c>
      <c r="J58" s="324"/>
      <c r="K58" s="340"/>
      <c r="L58" s="341"/>
      <c r="M58" s="325"/>
      <c r="N58" s="127"/>
      <c r="O58" s="175"/>
      <c r="P58" s="162"/>
      <c r="Q58" s="162"/>
      <c r="R58" s="162"/>
      <c r="S58" s="162"/>
      <c r="T58" s="162"/>
    </row>
    <row r="59" spans="1:20" s="156" customFormat="1" ht="27.75" customHeight="1" x14ac:dyDescent="0.25">
      <c r="A59" s="122" t="s">
        <v>7</v>
      </c>
      <c r="B59" s="125" t="s">
        <v>7</v>
      </c>
      <c r="C59" s="804" t="s">
        <v>36</v>
      </c>
      <c r="D59" s="776" t="s">
        <v>175</v>
      </c>
      <c r="E59" s="420" t="s">
        <v>111</v>
      </c>
      <c r="F59" s="403" t="s">
        <v>55</v>
      </c>
      <c r="G59" s="195">
        <f>110.3+19.5</f>
        <v>129.80000000000001</v>
      </c>
      <c r="H59" s="446">
        <f>305.6+53.9</f>
        <v>359.5</v>
      </c>
      <c r="I59" s="103">
        <f>138.6+24.5</f>
        <v>163.1</v>
      </c>
      <c r="J59" s="342" t="s">
        <v>142</v>
      </c>
      <c r="K59" s="350">
        <v>310</v>
      </c>
      <c r="L59" s="343">
        <v>577</v>
      </c>
      <c r="M59" s="344">
        <v>313</v>
      </c>
      <c r="N59" s="697"/>
      <c r="O59" s="175"/>
      <c r="P59" s="162"/>
      <c r="Q59" s="162"/>
      <c r="R59" s="162"/>
      <c r="S59" s="162"/>
      <c r="T59" s="162"/>
    </row>
    <row r="60" spans="1:20" s="156" customFormat="1" ht="39.75" customHeight="1" x14ac:dyDescent="0.25">
      <c r="A60" s="320"/>
      <c r="B60" s="412"/>
      <c r="C60" s="805"/>
      <c r="D60" s="777"/>
      <c r="E60" s="141"/>
      <c r="F60" s="404"/>
      <c r="G60" s="195"/>
      <c r="H60" s="446"/>
      <c r="I60" s="103"/>
      <c r="J60" s="711" t="s">
        <v>143</v>
      </c>
      <c r="K60" s="358">
        <v>2500</v>
      </c>
      <c r="L60" s="354">
        <v>5012</v>
      </c>
      <c r="M60" s="355">
        <v>2513</v>
      </c>
      <c r="N60" s="697"/>
      <c r="O60" s="175"/>
      <c r="P60" s="162"/>
      <c r="Q60" s="162"/>
      <c r="R60" s="162"/>
      <c r="S60" s="162"/>
      <c r="T60" s="162"/>
    </row>
    <row r="61" spans="1:20" s="156" customFormat="1" ht="15.75" customHeight="1" thickBot="1" x14ac:dyDescent="0.3">
      <c r="A61" s="100"/>
      <c r="B61" s="11"/>
      <c r="C61" s="805"/>
      <c r="D61" s="777"/>
      <c r="E61" s="141"/>
      <c r="F61" s="314" t="s">
        <v>20</v>
      </c>
      <c r="G61" s="357">
        <f>G59+G60</f>
        <v>129.80000000000001</v>
      </c>
      <c r="H61" s="49">
        <f>H59+H60</f>
        <v>359.5</v>
      </c>
      <c r="I61" s="345">
        <f>+I59+I60</f>
        <v>163.1</v>
      </c>
      <c r="J61" s="712"/>
      <c r="K61" s="356"/>
      <c r="L61" s="352"/>
      <c r="M61" s="353"/>
      <c r="N61" s="444"/>
      <c r="O61" s="175"/>
      <c r="P61" s="162"/>
      <c r="Q61" s="162"/>
      <c r="R61" s="162"/>
      <c r="S61" s="162"/>
      <c r="T61" s="162"/>
    </row>
    <row r="62" spans="1:20" s="156" customFormat="1" ht="15.75" customHeight="1" x14ac:dyDescent="0.25">
      <c r="A62" s="122" t="s">
        <v>7</v>
      </c>
      <c r="B62" s="125" t="s">
        <v>7</v>
      </c>
      <c r="C62" s="804" t="s">
        <v>37</v>
      </c>
      <c r="D62" s="776" t="s">
        <v>179</v>
      </c>
      <c r="E62" s="420" t="s">
        <v>104</v>
      </c>
      <c r="F62" s="313" t="s">
        <v>12</v>
      </c>
      <c r="G62" s="321">
        <f>40+45.9-36.5</f>
        <v>49.400000000000006</v>
      </c>
      <c r="H62" s="322">
        <f>45+51.3</f>
        <v>96.3</v>
      </c>
      <c r="I62" s="323">
        <f>45+51.3</f>
        <v>96.3</v>
      </c>
      <c r="J62" s="342" t="s">
        <v>180</v>
      </c>
      <c r="K62" s="377">
        <v>2</v>
      </c>
      <c r="L62" s="111">
        <v>2</v>
      </c>
      <c r="M62" s="566">
        <v>2</v>
      </c>
      <c r="N62" s="201"/>
      <c r="O62" s="175"/>
      <c r="P62" s="162"/>
      <c r="Q62" s="162"/>
      <c r="R62" s="162"/>
      <c r="S62" s="162"/>
      <c r="T62" s="162"/>
    </row>
    <row r="63" spans="1:20" s="156" customFormat="1" ht="15" customHeight="1" x14ac:dyDescent="0.25">
      <c r="A63" s="320"/>
      <c r="B63" s="412"/>
      <c r="C63" s="805"/>
      <c r="D63" s="777"/>
      <c r="E63" s="317"/>
      <c r="F63" s="177" t="s">
        <v>62</v>
      </c>
      <c r="G63" s="87">
        <v>4.2</v>
      </c>
      <c r="H63" s="88"/>
      <c r="I63" s="89"/>
      <c r="J63" s="716" t="s">
        <v>119</v>
      </c>
      <c r="K63" s="552">
        <v>2</v>
      </c>
      <c r="L63" s="550">
        <v>2</v>
      </c>
      <c r="M63" s="551">
        <v>2</v>
      </c>
      <c r="N63" s="201"/>
      <c r="O63" s="175"/>
      <c r="P63" s="162"/>
      <c r="Q63" s="162"/>
      <c r="R63" s="162"/>
      <c r="S63" s="162"/>
      <c r="T63" s="162"/>
    </row>
    <row r="64" spans="1:20" s="156" customFormat="1" ht="15" customHeight="1" thickBot="1" x14ac:dyDescent="0.3">
      <c r="A64" s="100"/>
      <c r="B64" s="11"/>
      <c r="C64" s="806"/>
      <c r="D64" s="803"/>
      <c r="E64" s="141"/>
      <c r="F64" s="314" t="s">
        <v>20</v>
      </c>
      <c r="G64" s="224">
        <f>SUM(G62:G63)</f>
        <v>53.600000000000009</v>
      </c>
      <c r="H64" s="49">
        <f>H62</f>
        <v>96.3</v>
      </c>
      <c r="I64" s="226">
        <f>I62</f>
        <v>96.3</v>
      </c>
      <c r="J64" s="712"/>
      <c r="K64" s="563"/>
      <c r="L64" s="564"/>
      <c r="M64" s="565"/>
      <c r="N64" s="127"/>
      <c r="O64" s="175"/>
      <c r="P64" s="162"/>
      <c r="Q64" s="162"/>
      <c r="R64" s="162"/>
      <c r="S64" s="162"/>
      <c r="T64" s="162"/>
    </row>
    <row r="65" spans="1:20" s="156" customFormat="1" ht="14.25" customHeight="1" thickBot="1" x14ac:dyDescent="0.3">
      <c r="A65" s="362" t="s">
        <v>7</v>
      </c>
      <c r="B65" s="14" t="s">
        <v>7</v>
      </c>
      <c r="C65" s="807" t="s">
        <v>27</v>
      </c>
      <c r="D65" s="808"/>
      <c r="E65" s="808"/>
      <c r="F65" s="809"/>
      <c r="G65" s="394">
        <f>+G43+G24+G47+G49+G55+G52+G64+G58+G61</f>
        <v>3031.3</v>
      </c>
      <c r="H65" s="97">
        <f>+H43+H24+H47+H49+H55+H52+H64+H58+H61</f>
        <v>3054.9</v>
      </c>
      <c r="I65" s="395">
        <f>+I43+I24+I47+I49+I55+I52+I64+I58+I61</f>
        <v>2858.5</v>
      </c>
      <c r="J65" s="694"/>
      <c r="K65" s="695"/>
      <c r="L65" s="695"/>
      <c r="M65" s="696"/>
      <c r="N65" s="280"/>
      <c r="O65" s="162"/>
      <c r="P65" s="162"/>
      <c r="Q65" s="162"/>
      <c r="R65" s="162"/>
      <c r="S65" s="162"/>
      <c r="T65" s="162"/>
    </row>
    <row r="66" spans="1:20" s="156" customFormat="1" ht="14.25" customHeight="1" thickBot="1" x14ac:dyDescent="0.3">
      <c r="A66" s="26" t="s">
        <v>7</v>
      </c>
      <c r="B66" s="14" t="s">
        <v>21</v>
      </c>
      <c r="C66" s="228" t="s">
        <v>28</v>
      </c>
      <c r="D66" s="229"/>
      <c r="E66" s="467"/>
      <c r="F66" s="467"/>
      <c r="G66" s="467"/>
      <c r="H66" s="467"/>
      <c r="I66" s="467"/>
      <c r="J66" s="467"/>
      <c r="K66" s="837"/>
      <c r="L66" s="837"/>
      <c r="M66" s="838"/>
      <c r="N66" s="231"/>
      <c r="O66" s="162"/>
      <c r="P66" s="162"/>
      <c r="Q66" s="162"/>
      <c r="R66" s="162"/>
      <c r="S66" s="162"/>
      <c r="T66" s="162"/>
    </row>
    <row r="67" spans="1:20" s="156" customFormat="1" ht="15" customHeight="1" x14ac:dyDescent="0.25">
      <c r="A67" s="29" t="s">
        <v>7</v>
      </c>
      <c r="B67" s="15" t="s">
        <v>21</v>
      </c>
      <c r="C67" s="166" t="s">
        <v>7</v>
      </c>
      <c r="D67" s="777" t="s">
        <v>29</v>
      </c>
      <c r="E67" s="183" t="s">
        <v>79</v>
      </c>
      <c r="F67" s="91" t="s">
        <v>12</v>
      </c>
      <c r="G67" s="112">
        <f>785.6-51.1</f>
        <v>734.5</v>
      </c>
      <c r="H67" s="82">
        <f>785.6-51.3</f>
        <v>734.30000000000007</v>
      </c>
      <c r="I67" s="178">
        <f>785.6-51.3</f>
        <v>734.30000000000007</v>
      </c>
      <c r="J67" s="261" t="s">
        <v>80</v>
      </c>
      <c r="K67" s="294" t="s">
        <v>86</v>
      </c>
      <c r="L67" s="268" t="s">
        <v>86</v>
      </c>
      <c r="M67" s="252" t="s">
        <v>86</v>
      </c>
      <c r="N67" s="232"/>
      <c r="O67" s="162"/>
      <c r="P67" s="162"/>
      <c r="Q67" s="162"/>
      <c r="R67" s="162"/>
      <c r="S67" s="162"/>
      <c r="T67" s="162"/>
    </row>
    <row r="68" spans="1:20" s="156" customFormat="1" ht="39" customHeight="1" x14ac:dyDescent="0.25">
      <c r="A68" s="168"/>
      <c r="B68" s="165"/>
      <c r="C68" s="166"/>
      <c r="D68" s="777"/>
      <c r="E68" s="183"/>
      <c r="F68" s="542" t="s">
        <v>22</v>
      </c>
      <c r="G68" s="190">
        <v>5.2</v>
      </c>
      <c r="H68" s="541"/>
      <c r="I68" s="543"/>
      <c r="J68" s="262" t="s">
        <v>124</v>
      </c>
      <c r="K68" s="545" t="s">
        <v>125</v>
      </c>
      <c r="L68" s="269"/>
      <c r="M68" s="253"/>
      <c r="N68" s="232"/>
      <c r="O68" s="162"/>
      <c r="P68" s="162"/>
      <c r="Q68" s="162"/>
      <c r="R68" s="162"/>
      <c r="S68" s="162"/>
      <c r="T68" s="162"/>
    </row>
    <row r="69" spans="1:20" s="156" customFormat="1" ht="15" customHeight="1" x14ac:dyDescent="0.25">
      <c r="A69" s="168"/>
      <c r="B69" s="165"/>
      <c r="C69" s="166"/>
      <c r="D69" s="777"/>
      <c r="E69" s="183" t="s">
        <v>112</v>
      </c>
      <c r="F69" s="106" t="s">
        <v>30</v>
      </c>
      <c r="G69" s="233">
        <v>677.8</v>
      </c>
      <c r="H69" s="83">
        <v>723.8</v>
      </c>
      <c r="I69" s="234">
        <v>777.8</v>
      </c>
      <c r="J69" s="711" t="s">
        <v>77</v>
      </c>
      <c r="K69" s="296" t="s">
        <v>105</v>
      </c>
      <c r="L69" s="456" t="s">
        <v>105</v>
      </c>
      <c r="M69" s="131" t="s">
        <v>105</v>
      </c>
      <c r="N69" s="203"/>
      <c r="O69" s="74"/>
      <c r="P69" s="162"/>
      <c r="Q69" s="162"/>
      <c r="R69" s="162"/>
      <c r="S69" s="162"/>
      <c r="T69" s="162"/>
    </row>
    <row r="70" spans="1:20" s="156" customFormat="1" ht="15" customHeight="1" x14ac:dyDescent="0.25">
      <c r="A70" s="168"/>
      <c r="B70" s="165"/>
      <c r="C70" s="166"/>
      <c r="D70" s="777"/>
      <c r="E70" s="183"/>
      <c r="F70" s="106" t="s">
        <v>56</v>
      </c>
      <c r="G70" s="494">
        <v>5.0999999999999996</v>
      </c>
      <c r="H70" s="83"/>
      <c r="I70" s="84"/>
      <c r="J70" s="716"/>
      <c r="K70" s="296"/>
      <c r="L70" s="544"/>
      <c r="M70" s="131"/>
      <c r="N70" s="203"/>
      <c r="O70" s="74"/>
      <c r="P70" s="162"/>
      <c r="Q70" s="162"/>
      <c r="R70" s="162"/>
      <c r="S70" s="162"/>
      <c r="T70" s="162"/>
    </row>
    <row r="71" spans="1:20" s="156" customFormat="1" ht="27" customHeight="1" x14ac:dyDescent="0.25">
      <c r="A71" s="168"/>
      <c r="B71" s="165"/>
      <c r="C71" s="166"/>
      <c r="D71" s="777"/>
      <c r="E71" s="183" t="s">
        <v>104</v>
      </c>
      <c r="F71" s="106" t="s">
        <v>25</v>
      </c>
      <c r="G71" s="494">
        <v>15.4</v>
      </c>
      <c r="H71" s="474">
        <v>17.399999999999999</v>
      </c>
      <c r="I71" s="225">
        <v>19.7</v>
      </c>
      <c r="J71" s="693"/>
      <c r="K71" s="433"/>
      <c r="L71" s="423"/>
      <c r="M71" s="430"/>
      <c r="N71" s="203"/>
      <c r="O71" s="162"/>
      <c r="P71" s="162"/>
      <c r="Q71" s="162"/>
      <c r="R71" s="162"/>
      <c r="S71" s="162"/>
      <c r="T71" s="162"/>
    </row>
    <row r="72" spans="1:20" s="156" customFormat="1" ht="28.5" customHeight="1" x14ac:dyDescent="0.25">
      <c r="A72" s="168"/>
      <c r="B72" s="165"/>
      <c r="C72" s="166"/>
      <c r="D72" s="396"/>
      <c r="E72" s="183"/>
      <c r="F72" s="680"/>
      <c r="G72" s="481"/>
      <c r="H72" s="476"/>
      <c r="I72" s="478"/>
      <c r="J72" s="250" t="s">
        <v>51</v>
      </c>
      <c r="K72" s="295" t="s">
        <v>106</v>
      </c>
      <c r="L72" s="269" t="s">
        <v>107</v>
      </c>
      <c r="M72" s="253" t="s">
        <v>131</v>
      </c>
      <c r="N72" s="202"/>
      <c r="O72" s="162"/>
      <c r="P72" s="162"/>
      <c r="Q72" s="162"/>
      <c r="R72" s="162"/>
      <c r="S72" s="162"/>
      <c r="T72" s="162"/>
    </row>
    <row r="73" spans="1:20" s="156" customFormat="1" ht="21" customHeight="1" x14ac:dyDescent="0.25">
      <c r="A73" s="168"/>
      <c r="B73" s="165"/>
      <c r="C73" s="166"/>
      <c r="D73" s="173"/>
      <c r="E73" s="146"/>
      <c r="F73" s="677"/>
      <c r="G73" s="438"/>
      <c r="H73" s="447"/>
      <c r="I73" s="450"/>
      <c r="J73" s="700" t="s">
        <v>93</v>
      </c>
      <c r="K73" s="297" t="s">
        <v>57</v>
      </c>
      <c r="L73" s="426" t="s">
        <v>57</v>
      </c>
      <c r="M73" s="254" t="s">
        <v>57</v>
      </c>
      <c r="N73" s="202"/>
      <c r="O73" s="162"/>
      <c r="P73" s="162"/>
      <c r="Q73" s="162"/>
      <c r="R73" s="162"/>
      <c r="S73" s="162"/>
      <c r="T73" s="162"/>
    </row>
    <row r="74" spans="1:20" s="156" customFormat="1" ht="15" customHeight="1" thickBot="1" x14ac:dyDescent="0.3">
      <c r="A74" s="168"/>
      <c r="B74" s="165"/>
      <c r="C74" s="166"/>
      <c r="D74" s="173"/>
      <c r="E74" s="146"/>
      <c r="F74" s="179" t="s">
        <v>20</v>
      </c>
      <c r="G74" s="224">
        <f>SUM(G67:G73)</f>
        <v>1438</v>
      </c>
      <c r="H74" s="49">
        <f>SUM(H67:H73)</f>
        <v>1475.5</v>
      </c>
      <c r="I74" s="48">
        <f>SUM(I67:I73)</f>
        <v>1531.8</v>
      </c>
      <c r="J74" s="701"/>
      <c r="K74" s="297"/>
      <c r="L74" s="426"/>
      <c r="M74" s="254"/>
      <c r="N74" s="202"/>
      <c r="O74" s="162"/>
      <c r="P74" s="162"/>
      <c r="Q74" s="162"/>
      <c r="R74" s="162"/>
      <c r="S74" s="162"/>
      <c r="T74" s="162"/>
    </row>
    <row r="75" spans="1:20" s="156" customFormat="1" ht="26.25" customHeight="1" x14ac:dyDescent="0.25">
      <c r="A75" s="169" t="s">
        <v>7</v>
      </c>
      <c r="B75" s="158" t="s">
        <v>21</v>
      </c>
      <c r="C75" s="163" t="s">
        <v>21</v>
      </c>
      <c r="D75" s="776" t="s">
        <v>52</v>
      </c>
      <c r="E75" s="181" t="s">
        <v>112</v>
      </c>
      <c r="F75" s="546" t="s">
        <v>25</v>
      </c>
      <c r="G75" s="547">
        <f>16.5+10</f>
        <v>26.5</v>
      </c>
      <c r="H75" s="548">
        <v>18</v>
      </c>
      <c r="I75" s="549">
        <v>19.5</v>
      </c>
      <c r="J75" s="121" t="s">
        <v>53</v>
      </c>
      <c r="K75" s="294" t="s">
        <v>86</v>
      </c>
      <c r="L75" s="268" t="s">
        <v>86</v>
      </c>
      <c r="M75" s="255" t="s">
        <v>86</v>
      </c>
      <c r="N75" s="202"/>
      <c r="O75" s="162"/>
      <c r="P75" s="162"/>
      <c r="Q75" s="162"/>
      <c r="R75" s="162"/>
      <c r="S75" s="162"/>
      <c r="T75" s="162"/>
    </row>
    <row r="76" spans="1:20" s="156" customFormat="1" ht="23.25" customHeight="1" x14ac:dyDescent="0.25">
      <c r="A76" s="170"/>
      <c r="B76" s="159"/>
      <c r="C76" s="167"/>
      <c r="D76" s="777"/>
      <c r="E76" s="183" t="s">
        <v>104</v>
      </c>
      <c r="F76" s="473" t="s">
        <v>56</v>
      </c>
      <c r="G76" s="189">
        <v>6.5</v>
      </c>
      <c r="H76" s="446"/>
      <c r="I76" s="189"/>
      <c r="J76" s="713" t="s">
        <v>76</v>
      </c>
      <c r="K76" s="833" t="s">
        <v>181</v>
      </c>
      <c r="L76" s="835" t="s">
        <v>132</v>
      </c>
      <c r="M76" s="717" t="s">
        <v>132</v>
      </c>
      <c r="N76" s="202"/>
      <c r="O76" s="162"/>
      <c r="P76" s="162"/>
      <c r="Q76" s="162"/>
      <c r="R76" s="162"/>
      <c r="S76" s="162"/>
      <c r="T76" s="162"/>
    </row>
    <row r="77" spans="1:20" s="156" customFormat="1" ht="15" customHeight="1" thickBot="1" x14ac:dyDescent="0.3">
      <c r="A77" s="171"/>
      <c r="B77" s="157"/>
      <c r="C77" s="164"/>
      <c r="D77" s="803"/>
      <c r="E77" s="182"/>
      <c r="F77" s="179" t="s">
        <v>20</v>
      </c>
      <c r="G77" s="224">
        <f>SUM(G75:G76)</f>
        <v>33</v>
      </c>
      <c r="H77" s="49">
        <f>SUM(H75:H75)</f>
        <v>18</v>
      </c>
      <c r="I77" s="48">
        <f>SUM(I75:I75)</f>
        <v>19.5</v>
      </c>
      <c r="J77" s="715"/>
      <c r="K77" s="834"/>
      <c r="L77" s="836"/>
      <c r="M77" s="718"/>
      <c r="N77" s="202"/>
      <c r="O77" s="162"/>
      <c r="P77" s="162"/>
      <c r="Q77" s="162"/>
      <c r="R77" s="162"/>
      <c r="S77" s="162"/>
      <c r="T77" s="162"/>
    </row>
    <row r="78" spans="1:20" s="156" customFormat="1" ht="17.25" customHeight="1" x14ac:dyDescent="0.25">
      <c r="A78" s="169" t="s">
        <v>7</v>
      </c>
      <c r="B78" s="158" t="s">
        <v>21</v>
      </c>
      <c r="C78" s="163" t="s">
        <v>24</v>
      </c>
      <c r="D78" s="685" t="s">
        <v>58</v>
      </c>
      <c r="E78" s="147" t="s">
        <v>104</v>
      </c>
      <c r="F78" s="670" t="s">
        <v>12</v>
      </c>
      <c r="G78" s="666">
        <v>12</v>
      </c>
      <c r="H78" s="702">
        <v>15</v>
      </c>
      <c r="I78" s="703">
        <v>15</v>
      </c>
      <c r="J78" s="263" t="s">
        <v>81</v>
      </c>
      <c r="K78" s="298">
        <v>1</v>
      </c>
      <c r="L78" s="270">
        <v>1</v>
      </c>
      <c r="M78" s="256">
        <v>1</v>
      </c>
      <c r="N78" s="204"/>
      <c r="O78" s="162"/>
      <c r="P78" s="162"/>
      <c r="Q78" s="162"/>
      <c r="R78" s="162"/>
      <c r="S78" s="162"/>
      <c r="T78" s="162"/>
    </row>
    <row r="79" spans="1:20" s="156" customFormat="1" ht="9" customHeight="1" x14ac:dyDescent="0.25">
      <c r="A79" s="170"/>
      <c r="B79" s="159"/>
      <c r="C79" s="167"/>
      <c r="D79" s="686"/>
      <c r="E79" s="148"/>
      <c r="F79" s="671"/>
      <c r="G79" s="667"/>
      <c r="H79" s="665"/>
      <c r="I79" s="704"/>
      <c r="J79" s="698" t="s">
        <v>114</v>
      </c>
      <c r="K79" s="688">
        <v>1</v>
      </c>
      <c r="L79" s="690">
        <v>1</v>
      </c>
      <c r="M79" s="831">
        <v>1</v>
      </c>
      <c r="N79" s="204"/>
      <c r="O79" s="162"/>
      <c r="P79" s="162"/>
      <c r="Q79" s="162"/>
      <c r="R79" s="162"/>
      <c r="S79" s="162"/>
      <c r="T79" s="162"/>
    </row>
    <row r="80" spans="1:20" s="156" customFormat="1" ht="15.75" customHeight="1" thickBot="1" x14ac:dyDescent="0.3">
      <c r="A80" s="171"/>
      <c r="B80" s="157"/>
      <c r="C80" s="164"/>
      <c r="D80" s="676"/>
      <c r="E80" s="149"/>
      <c r="F80" s="179" t="s">
        <v>20</v>
      </c>
      <c r="G80" s="224">
        <f t="shared" ref="G80:I80" si="0">SUM(G78)</f>
        <v>12</v>
      </c>
      <c r="H80" s="49">
        <f t="shared" si="0"/>
        <v>15</v>
      </c>
      <c r="I80" s="48">
        <f t="shared" si="0"/>
        <v>15</v>
      </c>
      <c r="J80" s="699"/>
      <c r="K80" s="689"/>
      <c r="L80" s="691"/>
      <c r="M80" s="832"/>
      <c r="N80" s="204"/>
      <c r="O80" s="162"/>
      <c r="P80" s="162"/>
      <c r="Q80" s="162"/>
      <c r="R80" s="162"/>
      <c r="S80" s="162"/>
      <c r="T80" s="162"/>
    </row>
    <row r="81" spans="1:20" s="156" customFormat="1" ht="15" customHeight="1" x14ac:dyDescent="0.25">
      <c r="A81" s="169" t="s">
        <v>7</v>
      </c>
      <c r="B81" s="158" t="s">
        <v>21</v>
      </c>
      <c r="C81" s="163" t="s">
        <v>26</v>
      </c>
      <c r="D81" s="685" t="s">
        <v>72</v>
      </c>
      <c r="E81" s="147" t="s">
        <v>104</v>
      </c>
      <c r="F81" s="670" t="s">
        <v>55</v>
      </c>
      <c r="G81" s="682">
        <v>3.6</v>
      </c>
      <c r="H81" s="702"/>
      <c r="I81" s="703"/>
      <c r="J81" s="800" t="s">
        <v>113</v>
      </c>
      <c r="K81" s="299">
        <v>5</v>
      </c>
      <c r="L81" s="271"/>
      <c r="M81" s="257"/>
      <c r="N81" s="204"/>
      <c r="O81" s="162"/>
      <c r="P81" s="162"/>
      <c r="Q81" s="162"/>
      <c r="R81" s="162"/>
      <c r="S81" s="162"/>
      <c r="T81" s="162"/>
    </row>
    <row r="82" spans="1:20" s="156" customFormat="1" ht="15" customHeight="1" x14ac:dyDescent="0.25">
      <c r="A82" s="170"/>
      <c r="B82" s="159"/>
      <c r="C82" s="167"/>
      <c r="D82" s="686"/>
      <c r="E82" s="150"/>
      <c r="F82" s="681"/>
      <c r="G82" s="683"/>
      <c r="H82" s="799"/>
      <c r="I82" s="828"/>
      <c r="J82" s="801"/>
      <c r="K82" s="300"/>
      <c r="L82" s="272"/>
      <c r="M82" s="258"/>
      <c r="N82" s="204"/>
      <c r="O82" s="162"/>
      <c r="P82" s="162"/>
      <c r="Q82" s="162"/>
      <c r="R82" s="162"/>
      <c r="S82" s="162"/>
      <c r="T82" s="162"/>
    </row>
    <row r="83" spans="1:20" s="156" customFormat="1" ht="13.5" customHeight="1" x14ac:dyDescent="0.25">
      <c r="A83" s="170"/>
      <c r="B83" s="159"/>
      <c r="C83" s="167"/>
      <c r="D83" s="686"/>
      <c r="E83" s="150"/>
      <c r="F83" s="671"/>
      <c r="G83" s="684"/>
      <c r="H83" s="665"/>
      <c r="I83" s="704"/>
      <c r="J83" s="264"/>
      <c r="K83" s="300"/>
      <c r="L83" s="272"/>
      <c r="M83" s="258"/>
      <c r="N83" s="204"/>
      <c r="O83" s="162"/>
      <c r="P83" s="162"/>
      <c r="Q83" s="162"/>
      <c r="R83" s="162"/>
      <c r="S83" s="162"/>
      <c r="T83" s="162"/>
    </row>
    <row r="84" spans="1:20" s="156" customFormat="1" ht="15" customHeight="1" thickBot="1" x14ac:dyDescent="0.3">
      <c r="A84" s="171"/>
      <c r="B84" s="157"/>
      <c r="C84" s="164"/>
      <c r="D84" s="676"/>
      <c r="E84" s="151"/>
      <c r="F84" s="179" t="s">
        <v>20</v>
      </c>
      <c r="G84" s="224">
        <f>SUM(G81:G83)</f>
        <v>3.6</v>
      </c>
      <c r="H84" s="49">
        <f>SUM(H81:H83)</f>
        <v>0</v>
      </c>
      <c r="I84" s="48">
        <f>SUM(I81:I83)</f>
        <v>0</v>
      </c>
      <c r="J84" s="265"/>
      <c r="K84" s="442"/>
      <c r="L84" s="422"/>
      <c r="M84" s="464"/>
      <c r="N84" s="204"/>
      <c r="O84" s="162"/>
      <c r="P84" s="162"/>
      <c r="Q84" s="175"/>
      <c r="R84" s="162"/>
      <c r="S84" s="162"/>
      <c r="T84" s="162"/>
    </row>
    <row r="85" spans="1:20" s="156" customFormat="1" ht="12.75" customHeight="1" x14ac:dyDescent="0.25">
      <c r="A85" s="169" t="s">
        <v>7</v>
      </c>
      <c r="B85" s="158" t="s">
        <v>21</v>
      </c>
      <c r="C85" s="163" t="s">
        <v>34</v>
      </c>
      <c r="D85" s="819" t="s">
        <v>71</v>
      </c>
      <c r="E85" s="147" t="s">
        <v>104</v>
      </c>
      <c r="F85" s="670"/>
      <c r="G85" s="666"/>
      <c r="H85" s="668"/>
      <c r="I85" s="827"/>
      <c r="J85" s="825"/>
      <c r="K85" s="661"/>
      <c r="L85" s="663"/>
      <c r="M85" s="629"/>
      <c r="N85" s="203"/>
      <c r="O85" s="162"/>
      <c r="P85" s="162"/>
      <c r="Q85" s="162"/>
      <c r="R85" s="162"/>
      <c r="S85" s="162"/>
      <c r="T85" s="162"/>
    </row>
    <row r="86" spans="1:20" s="156" customFormat="1" ht="15.75" customHeight="1" x14ac:dyDescent="0.25">
      <c r="A86" s="170"/>
      <c r="B86" s="159"/>
      <c r="C86" s="167"/>
      <c r="D86" s="820"/>
      <c r="E86" s="148" t="s">
        <v>112</v>
      </c>
      <c r="F86" s="671"/>
      <c r="G86" s="667"/>
      <c r="H86" s="669"/>
      <c r="I86" s="721"/>
      <c r="J86" s="826"/>
      <c r="K86" s="662"/>
      <c r="L86" s="664"/>
      <c r="M86" s="630"/>
      <c r="N86" s="203"/>
      <c r="O86" s="162"/>
      <c r="P86" s="162"/>
      <c r="Q86" s="162"/>
      <c r="R86" s="162"/>
      <c r="S86" s="162"/>
      <c r="T86" s="162"/>
    </row>
    <row r="87" spans="1:20" s="156" customFormat="1" ht="20.25" customHeight="1" x14ac:dyDescent="0.25">
      <c r="A87" s="170"/>
      <c r="B87" s="159"/>
      <c r="C87" s="167"/>
      <c r="D87" s="821" t="s">
        <v>70</v>
      </c>
      <c r="E87" s="152"/>
      <c r="F87" s="176" t="s">
        <v>12</v>
      </c>
      <c r="G87" s="491">
        <v>15</v>
      </c>
      <c r="H87" s="484">
        <v>15</v>
      </c>
      <c r="I87" s="475">
        <v>15</v>
      </c>
      <c r="J87" s="266" t="s">
        <v>115</v>
      </c>
      <c r="K87" s="303" t="s">
        <v>133</v>
      </c>
      <c r="L87" s="128" t="s">
        <v>133</v>
      </c>
      <c r="M87" s="134" t="s">
        <v>133</v>
      </c>
      <c r="N87" s="203"/>
      <c r="O87" s="162"/>
      <c r="P87" s="162"/>
      <c r="Q87" s="162"/>
      <c r="R87" s="162"/>
      <c r="S87" s="162"/>
      <c r="T87" s="162"/>
    </row>
    <row r="88" spans="1:20" s="156" customFormat="1" ht="49.8" customHeight="1" x14ac:dyDescent="0.25">
      <c r="A88" s="170"/>
      <c r="B88" s="159"/>
      <c r="C88" s="167"/>
      <c r="D88" s="822"/>
      <c r="E88" s="152"/>
      <c r="F88" s="480"/>
      <c r="G88" s="492"/>
      <c r="H88" s="86"/>
      <c r="I88" s="493"/>
      <c r="J88" s="348"/>
      <c r="K88" s="418"/>
      <c r="L88" s="423"/>
      <c r="M88" s="424"/>
      <c r="N88" s="203"/>
      <c r="O88" s="162"/>
      <c r="P88" s="162"/>
      <c r="Q88" s="162"/>
      <c r="R88" s="162"/>
      <c r="S88" s="162"/>
      <c r="T88" s="162"/>
    </row>
    <row r="89" spans="1:20" s="156" customFormat="1" ht="23.25" customHeight="1" x14ac:dyDescent="0.25">
      <c r="A89" s="170"/>
      <c r="B89" s="159"/>
      <c r="C89" s="167"/>
      <c r="D89" s="675" t="s">
        <v>59</v>
      </c>
      <c r="E89" s="152"/>
      <c r="F89" s="107" t="s">
        <v>22</v>
      </c>
      <c r="G89" s="79">
        <v>8.1999999999999993</v>
      </c>
      <c r="H89" s="80">
        <v>8.3000000000000007</v>
      </c>
      <c r="I89" s="81">
        <v>8.3000000000000007</v>
      </c>
      <c r="J89" s="713" t="s">
        <v>68</v>
      </c>
      <c r="K89" s="296" t="s">
        <v>134</v>
      </c>
      <c r="L89" s="456" t="s">
        <v>135</v>
      </c>
      <c r="M89" s="131" t="s">
        <v>135</v>
      </c>
      <c r="N89" s="203"/>
      <c r="O89" s="162"/>
      <c r="P89" s="162"/>
      <c r="Q89" s="162"/>
      <c r="R89" s="162"/>
      <c r="S89" s="162"/>
      <c r="T89" s="162"/>
    </row>
    <row r="90" spans="1:20" s="156" customFormat="1" ht="15" customHeight="1" thickBot="1" x14ac:dyDescent="0.3">
      <c r="A90" s="171"/>
      <c r="B90" s="157"/>
      <c r="C90" s="164"/>
      <c r="D90" s="676"/>
      <c r="E90" s="151"/>
      <c r="F90" s="179" t="s">
        <v>20</v>
      </c>
      <c r="G90" s="224">
        <f>SUM(G87:G89)</f>
        <v>23.2</v>
      </c>
      <c r="H90" s="49">
        <f>SUM(H87:H89)</f>
        <v>23.3</v>
      </c>
      <c r="I90" s="48">
        <f>SUM(I87:I89)</f>
        <v>23.3</v>
      </c>
      <c r="J90" s="715"/>
      <c r="K90" s="301"/>
      <c r="L90" s="419"/>
      <c r="M90" s="259"/>
      <c r="N90" s="202"/>
      <c r="O90" s="99"/>
      <c r="P90" s="162"/>
      <c r="Q90" s="162"/>
      <c r="R90" s="162"/>
      <c r="S90" s="162"/>
      <c r="T90" s="162"/>
    </row>
    <row r="91" spans="1:20" s="156" customFormat="1" ht="27" customHeight="1" x14ac:dyDescent="0.25">
      <c r="A91" s="169" t="s">
        <v>7</v>
      </c>
      <c r="B91" s="158" t="s">
        <v>21</v>
      </c>
      <c r="C91" s="163" t="s">
        <v>35</v>
      </c>
      <c r="D91" s="120" t="s">
        <v>108</v>
      </c>
      <c r="E91" s="310" t="s">
        <v>112</v>
      </c>
      <c r="F91" s="91" t="s">
        <v>12</v>
      </c>
      <c r="G91" s="568">
        <f>103.7-4</f>
        <v>99.7</v>
      </c>
      <c r="H91" s="569">
        <v>153.69999999999999</v>
      </c>
      <c r="I91" s="570">
        <v>160.4</v>
      </c>
      <c r="J91" s="263"/>
      <c r="K91" s="294"/>
      <c r="L91" s="268"/>
      <c r="M91" s="255"/>
      <c r="N91" s="202"/>
      <c r="O91" s="99"/>
      <c r="P91" s="175"/>
      <c r="Q91" s="162"/>
      <c r="R91" s="162"/>
      <c r="S91" s="162"/>
      <c r="T91" s="162"/>
    </row>
    <row r="92" spans="1:20" s="156" customFormat="1" ht="39.75" customHeight="1" x14ac:dyDescent="0.25">
      <c r="A92" s="170"/>
      <c r="B92" s="159"/>
      <c r="C92" s="167"/>
      <c r="D92" s="397" t="s">
        <v>109</v>
      </c>
      <c r="E92" s="311" t="s">
        <v>104</v>
      </c>
      <c r="F92" s="496" t="s">
        <v>161</v>
      </c>
      <c r="G92" s="502">
        <v>53.3</v>
      </c>
      <c r="H92" s="504">
        <v>53.3</v>
      </c>
      <c r="I92" s="501">
        <v>60</v>
      </c>
      <c r="J92" s="267" t="s">
        <v>116</v>
      </c>
      <c r="K92" s="302" t="s">
        <v>31</v>
      </c>
      <c r="L92" s="427" t="s">
        <v>31</v>
      </c>
      <c r="M92" s="252" t="s">
        <v>31</v>
      </c>
      <c r="N92" s="202"/>
      <c r="O92" s="99"/>
      <c r="P92" s="162"/>
      <c r="Q92" s="162"/>
      <c r="R92" s="162"/>
      <c r="S92" s="162"/>
      <c r="T92" s="162"/>
    </row>
    <row r="93" spans="1:20" s="156" customFormat="1" ht="29.25" customHeight="1" x14ac:dyDescent="0.25">
      <c r="A93" s="170"/>
      <c r="B93" s="159"/>
      <c r="C93" s="167"/>
      <c r="D93" s="397" t="s">
        <v>110</v>
      </c>
      <c r="E93" s="339" t="s">
        <v>104</v>
      </c>
      <c r="F93" s="496" t="s">
        <v>161</v>
      </c>
      <c r="G93" s="503">
        <v>50.4</v>
      </c>
      <c r="H93" s="505">
        <v>50.4</v>
      </c>
      <c r="I93" s="500">
        <v>50.4</v>
      </c>
      <c r="J93" s="264" t="s">
        <v>120</v>
      </c>
      <c r="K93" s="384" t="s">
        <v>125</v>
      </c>
      <c r="L93" s="385" t="s">
        <v>57</v>
      </c>
      <c r="M93" s="386" t="s">
        <v>57</v>
      </c>
      <c r="N93" s="846"/>
      <c r="O93" s="162"/>
      <c r="P93" s="162"/>
      <c r="Q93" s="162"/>
      <c r="R93" s="162"/>
      <c r="S93" s="162"/>
      <c r="T93" s="162"/>
    </row>
    <row r="94" spans="1:20" s="156" customFormat="1" ht="32.25" customHeight="1" x14ac:dyDescent="0.25">
      <c r="A94" s="170"/>
      <c r="B94" s="159"/>
      <c r="C94" s="167"/>
      <c r="D94" s="821" t="s">
        <v>137</v>
      </c>
      <c r="E94" s="148" t="s">
        <v>104</v>
      </c>
      <c r="F94" s="495" t="s">
        <v>161</v>
      </c>
      <c r="G94" s="497"/>
      <c r="H94" s="498">
        <f>100-50</f>
        <v>50</v>
      </c>
      <c r="I94" s="499">
        <f>100-50</f>
        <v>50</v>
      </c>
      <c r="J94" s="713" t="s">
        <v>138</v>
      </c>
      <c r="K94" s="296"/>
      <c r="L94" s="456" t="s">
        <v>149</v>
      </c>
      <c r="M94" s="131" t="s">
        <v>149</v>
      </c>
      <c r="N94" s="846"/>
      <c r="O94" s="162"/>
      <c r="P94" s="162"/>
      <c r="Q94" s="162"/>
      <c r="R94" s="162"/>
      <c r="S94" s="162"/>
      <c r="T94" s="162"/>
    </row>
    <row r="95" spans="1:20" s="156" customFormat="1" ht="15" customHeight="1" thickBot="1" x14ac:dyDescent="0.3">
      <c r="A95" s="170"/>
      <c r="B95" s="159"/>
      <c r="C95" s="20"/>
      <c r="D95" s="803"/>
      <c r="E95" s="152"/>
      <c r="F95" s="179" t="s">
        <v>20</v>
      </c>
      <c r="G95" s="224">
        <f>G91</f>
        <v>99.7</v>
      </c>
      <c r="H95" s="49">
        <f>H91</f>
        <v>153.69999999999999</v>
      </c>
      <c r="I95" s="48">
        <f>I91</f>
        <v>160.4</v>
      </c>
      <c r="J95" s="715"/>
      <c r="K95" s="457"/>
      <c r="L95" s="402"/>
      <c r="M95" s="260"/>
      <c r="N95" s="205"/>
      <c r="O95" s="162"/>
      <c r="P95" s="162"/>
      <c r="Q95" s="162"/>
      <c r="R95" s="162"/>
      <c r="S95" s="162"/>
      <c r="T95" s="162"/>
    </row>
    <row r="96" spans="1:20" s="156" customFormat="1" ht="15" customHeight="1" x14ac:dyDescent="0.25">
      <c r="A96" s="169" t="s">
        <v>7</v>
      </c>
      <c r="B96" s="158" t="s">
        <v>21</v>
      </c>
      <c r="C96" s="163" t="s">
        <v>11</v>
      </c>
      <c r="D96" s="685" t="s">
        <v>176</v>
      </c>
      <c r="E96" s="147" t="s">
        <v>111</v>
      </c>
      <c r="F96" s="439" t="s">
        <v>12</v>
      </c>
      <c r="G96" s="24"/>
      <c r="H96" s="573">
        <v>40</v>
      </c>
      <c r="I96" s="338"/>
      <c r="J96" s="818" t="s">
        <v>136</v>
      </c>
      <c r="K96" s="812"/>
      <c r="L96" s="815">
        <v>1</v>
      </c>
      <c r="M96" s="810"/>
      <c r="N96" s="205"/>
      <c r="O96" s="162"/>
      <c r="P96" s="162"/>
      <c r="Q96" s="162"/>
      <c r="R96" s="162"/>
      <c r="S96" s="162"/>
      <c r="T96" s="162"/>
    </row>
    <row r="97" spans="1:23" s="156" customFormat="1" ht="16.5" customHeight="1" x14ac:dyDescent="0.25">
      <c r="A97" s="170"/>
      <c r="B97" s="159"/>
      <c r="C97" s="167"/>
      <c r="D97" s="686"/>
      <c r="E97" s="148"/>
      <c r="F97" s="35"/>
      <c r="G97" s="435"/>
      <c r="H97" s="431"/>
      <c r="I97" s="241"/>
      <c r="J97" s="714"/>
      <c r="K97" s="813"/>
      <c r="L97" s="816"/>
      <c r="M97" s="811"/>
      <c r="N97" s="205"/>
      <c r="O97" s="162"/>
      <c r="P97" s="162"/>
      <c r="Q97" s="162"/>
      <c r="R97" s="162"/>
      <c r="S97" s="162"/>
      <c r="T97" s="162"/>
    </row>
    <row r="98" spans="1:23" s="156" customFormat="1" ht="15" customHeight="1" thickBot="1" x14ac:dyDescent="0.3">
      <c r="A98" s="170"/>
      <c r="B98" s="159"/>
      <c r="C98" s="167"/>
      <c r="D98" s="686"/>
      <c r="E98" s="153"/>
      <c r="F98" s="179" t="s">
        <v>20</v>
      </c>
      <c r="G98" s="227">
        <f>SUM(G96:G97)</f>
        <v>0</v>
      </c>
      <c r="H98" s="191">
        <f>SUM(H96:H97)</f>
        <v>40</v>
      </c>
      <c r="I98" s="192">
        <f>SUM(I96:I97)</f>
        <v>0</v>
      </c>
      <c r="J98" s="715"/>
      <c r="K98" s="814"/>
      <c r="L98" s="817"/>
      <c r="M98" s="811"/>
      <c r="N98" s="205"/>
      <c r="O98" s="162"/>
      <c r="P98" s="162"/>
      <c r="Q98" s="162"/>
      <c r="R98" s="162"/>
      <c r="S98" s="162"/>
      <c r="T98" s="162"/>
    </row>
    <row r="99" spans="1:23" s="156" customFormat="1" ht="15.75" customHeight="1" thickBot="1" x14ac:dyDescent="0.3">
      <c r="A99" s="30" t="s">
        <v>7</v>
      </c>
      <c r="B99" s="2" t="s">
        <v>21</v>
      </c>
      <c r="C99" s="743" t="s">
        <v>27</v>
      </c>
      <c r="D99" s="744"/>
      <c r="E99" s="744"/>
      <c r="F99" s="744"/>
      <c r="G99" s="236">
        <f>+G95+G80+G77+G74+G90+G84+G98</f>
        <v>1609.5</v>
      </c>
      <c r="H99" s="77">
        <f>+H95+H80+H77+H74+H90+H84+H98</f>
        <v>1725.5</v>
      </c>
      <c r="I99" s="248">
        <f>+I95+I80+I77+I74+I90+I84+I98</f>
        <v>1750</v>
      </c>
      <c r="J99" s="847"/>
      <c r="K99" s="847"/>
      <c r="L99" s="847"/>
      <c r="M99" s="848"/>
      <c r="N99" s="219"/>
      <c r="O99" s="162"/>
      <c r="P99" s="175"/>
      <c r="Q99" s="162"/>
      <c r="R99" s="162"/>
      <c r="S99" s="162"/>
      <c r="T99" s="162"/>
    </row>
    <row r="100" spans="1:23" s="156" customFormat="1" ht="13.5" customHeight="1" thickBot="1" x14ac:dyDescent="0.3">
      <c r="A100" s="30" t="s">
        <v>7</v>
      </c>
      <c r="B100" s="2" t="s">
        <v>24</v>
      </c>
      <c r="C100" s="672" t="s">
        <v>32</v>
      </c>
      <c r="D100" s="673"/>
      <c r="E100" s="673"/>
      <c r="F100" s="673"/>
      <c r="G100" s="673"/>
      <c r="H100" s="673"/>
      <c r="I100" s="673"/>
      <c r="J100" s="673"/>
      <c r="K100" s="673"/>
      <c r="L100" s="673"/>
      <c r="M100" s="674"/>
      <c r="N100" s="235"/>
      <c r="O100" s="162"/>
      <c r="P100" s="162"/>
      <c r="Q100" s="162"/>
      <c r="R100" s="162"/>
      <c r="S100" s="162"/>
      <c r="T100" s="162"/>
    </row>
    <row r="101" spans="1:23" s="156" customFormat="1" ht="13.5" customHeight="1" x14ac:dyDescent="0.25">
      <c r="A101" s="34" t="s">
        <v>7</v>
      </c>
      <c r="B101" s="25" t="s">
        <v>24</v>
      </c>
      <c r="C101" s="399" t="s">
        <v>7</v>
      </c>
      <c r="D101" s="853" t="s">
        <v>84</v>
      </c>
      <c r="E101" s="105"/>
      <c r="F101" s="119" t="s">
        <v>12</v>
      </c>
      <c r="G101" s="238">
        <f>424.8-157.4</f>
        <v>267.39999999999998</v>
      </c>
      <c r="H101" s="188">
        <f>3069.1-1238.4+10.3</f>
        <v>1840.9999999999998</v>
      </c>
      <c r="I101" s="237">
        <f>997.7-689.2</f>
        <v>308.5</v>
      </c>
      <c r="J101" s="611"/>
      <c r="K101" s="580"/>
      <c r="L101" s="582"/>
      <c r="M101" s="416"/>
      <c r="N101" s="230"/>
      <c r="O101" s="99"/>
      <c r="P101" s="162"/>
      <c r="Q101" s="162"/>
      <c r="R101" s="162"/>
      <c r="S101" s="162"/>
      <c r="T101" s="162"/>
    </row>
    <row r="102" spans="1:23" s="156" customFormat="1" ht="15" customHeight="1" x14ac:dyDescent="0.25">
      <c r="A102" s="401"/>
      <c r="B102" s="398"/>
      <c r="C102" s="471"/>
      <c r="D102" s="854"/>
      <c r="E102" s="105"/>
      <c r="F102" s="145" t="s">
        <v>62</v>
      </c>
      <c r="G102" s="506">
        <f>200-121.2</f>
        <v>78.8</v>
      </c>
      <c r="H102" s="109"/>
      <c r="I102" s="110"/>
      <c r="J102" s="592"/>
      <c r="K102" s="581"/>
      <c r="L102" s="583"/>
      <c r="M102" s="579"/>
      <c r="N102" s="230"/>
      <c r="O102" s="162"/>
      <c r="P102" s="162"/>
      <c r="Q102" s="162"/>
      <c r="R102" s="162"/>
      <c r="S102" s="162"/>
      <c r="T102" s="162"/>
    </row>
    <row r="103" spans="1:23" s="156" customFormat="1" ht="14.25" customHeight="1" x14ac:dyDescent="0.25">
      <c r="A103" s="401"/>
      <c r="B103" s="398"/>
      <c r="C103" s="471"/>
      <c r="D103" s="472"/>
      <c r="E103" s="105"/>
      <c r="F103" s="567" t="s">
        <v>33</v>
      </c>
      <c r="G103" s="218">
        <v>56.7</v>
      </c>
      <c r="H103" s="109"/>
      <c r="I103" s="110"/>
      <c r="J103" s="592"/>
      <c r="K103" s="581"/>
      <c r="L103" s="583"/>
      <c r="M103" s="578"/>
      <c r="N103" s="230"/>
      <c r="O103" s="162"/>
      <c r="P103" s="162"/>
      <c r="Q103" s="162"/>
      <c r="R103" s="162"/>
      <c r="S103" s="162"/>
      <c r="T103" s="162"/>
    </row>
    <row r="104" spans="1:23" s="156" customFormat="1" ht="12" customHeight="1" x14ac:dyDescent="0.25">
      <c r="A104" s="623"/>
      <c r="B104" s="625"/>
      <c r="C104" s="627"/>
      <c r="D104" s="842" t="s">
        <v>146</v>
      </c>
      <c r="E104" s="184" t="s">
        <v>79</v>
      </c>
      <c r="F104" s="595" t="s">
        <v>161</v>
      </c>
      <c r="G104" s="507"/>
      <c r="H104" s="572">
        <f>1120+100</f>
        <v>1220</v>
      </c>
      <c r="I104" s="501">
        <f>955</f>
        <v>955</v>
      </c>
      <c r="J104" s="657" t="s">
        <v>117</v>
      </c>
      <c r="K104" s="378">
        <v>10</v>
      </c>
      <c r="L104" s="137"/>
      <c r="M104" s="138"/>
      <c r="N104" s="206"/>
      <c r="O104" s="162"/>
      <c r="P104" s="162"/>
      <c r="Q104" s="162"/>
      <c r="R104" s="162"/>
      <c r="S104" s="162"/>
      <c r="T104" s="162"/>
    </row>
    <row r="105" spans="1:23" s="156" customFormat="1" ht="12" customHeight="1" x14ac:dyDescent="0.25">
      <c r="A105" s="624"/>
      <c r="B105" s="626"/>
      <c r="C105" s="628"/>
      <c r="D105" s="843"/>
      <c r="E105" s="183" t="s">
        <v>112</v>
      </c>
      <c r="F105" s="595" t="s">
        <v>162</v>
      </c>
      <c r="G105" s="571">
        <f>300-100</f>
        <v>200</v>
      </c>
      <c r="H105" s="504"/>
      <c r="I105" s="513"/>
      <c r="J105" s="658"/>
      <c r="K105" s="379"/>
      <c r="L105" s="132"/>
      <c r="M105" s="133"/>
      <c r="N105" s="206"/>
      <c r="O105" s="162"/>
      <c r="P105" s="162"/>
      <c r="Q105" s="162"/>
      <c r="R105" s="162"/>
      <c r="S105" s="162"/>
      <c r="T105" s="162"/>
    </row>
    <row r="106" spans="1:23" s="156" customFormat="1" ht="18" customHeight="1" x14ac:dyDescent="0.25">
      <c r="A106" s="624"/>
      <c r="B106" s="626"/>
      <c r="C106" s="628"/>
      <c r="D106" s="843"/>
      <c r="E106" s="185" t="s">
        <v>123</v>
      </c>
      <c r="F106" s="595" t="s">
        <v>163</v>
      </c>
      <c r="G106" s="502">
        <v>1200</v>
      </c>
      <c r="H106" s="504">
        <v>4480</v>
      </c>
      <c r="I106" s="513">
        <f>4163.2</f>
        <v>4163.2</v>
      </c>
      <c r="J106" s="612"/>
      <c r="K106" s="379"/>
      <c r="L106" s="132"/>
      <c r="M106" s="133"/>
      <c r="N106" s="206"/>
      <c r="O106" s="162"/>
      <c r="P106" s="162"/>
      <c r="Q106" s="162"/>
      <c r="R106" s="162"/>
      <c r="S106" s="162"/>
      <c r="T106" s="162"/>
    </row>
    <row r="107" spans="1:23" s="162" customFormat="1" ht="17.25" customHeight="1" x14ac:dyDescent="0.25">
      <c r="A107" s="428"/>
      <c r="B107" s="429"/>
      <c r="C107" s="249"/>
      <c r="D107" s="655" t="s">
        <v>157</v>
      </c>
      <c r="E107" s="183" t="s">
        <v>112</v>
      </c>
      <c r="F107" s="508" t="s">
        <v>161</v>
      </c>
      <c r="G107" s="503"/>
      <c r="H107" s="505">
        <v>30</v>
      </c>
      <c r="I107" s="514"/>
      <c r="J107" s="613" t="s">
        <v>94</v>
      </c>
      <c r="K107" s="587"/>
      <c r="L107" s="376">
        <v>1</v>
      </c>
      <c r="M107" s="383"/>
    </row>
    <row r="108" spans="1:23" s="162" customFormat="1" ht="12.75" customHeight="1" x14ac:dyDescent="0.25">
      <c r="A108" s="428"/>
      <c r="B108" s="429"/>
      <c r="C108" s="249"/>
      <c r="D108" s="656"/>
      <c r="E108" s="185" t="s">
        <v>111</v>
      </c>
      <c r="F108" s="510"/>
      <c r="G108" s="512"/>
      <c r="H108" s="515"/>
      <c r="I108" s="516"/>
      <c r="J108" s="614"/>
      <c r="K108" s="371"/>
      <c r="L108" s="372"/>
      <c r="M108" s="373"/>
    </row>
    <row r="109" spans="1:23" s="156" customFormat="1" ht="12" customHeight="1" x14ac:dyDescent="0.25">
      <c r="A109" s="170"/>
      <c r="B109" s="159"/>
      <c r="C109" s="167"/>
      <c r="D109" s="675" t="s">
        <v>89</v>
      </c>
      <c r="E109" s="184" t="s">
        <v>123</v>
      </c>
      <c r="F109" s="509" t="s">
        <v>161</v>
      </c>
      <c r="G109" s="511">
        <f>1548-1548+223.3</f>
        <v>223.3</v>
      </c>
      <c r="H109" s="517">
        <v>1324.7</v>
      </c>
      <c r="I109" s="518"/>
      <c r="J109" s="850" t="s">
        <v>185</v>
      </c>
      <c r="K109" s="391"/>
      <c r="L109" s="128" t="s">
        <v>87</v>
      </c>
      <c r="M109" s="134"/>
      <c r="N109" s="203"/>
      <c r="O109" s="99"/>
      <c r="P109" s="162"/>
      <c r="Q109" s="162"/>
      <c r="R109" s="175"/>
      <c r="S109" s="162"/>
      <c r="T109" s="162"/>
      <c r="U109" s="162"/>
      <c r="V109" s="162"/>
      <c r="W109" s="162"/>
    </row>
    <row r="110" spans="1:23" s="156" customFormat="1" ht="12" customHeight="1" x14ac:dyDescent="0.25">
      <c r="A110" s="170"/>
      <c r="B110" s="159"/>
      <c r="C110" s="167"/>
      <c r="D110" s="686"/>
      <c r="E110" s="154" t="s">
        <v>112</v>
      </c>
      <c r="F110" s="509" t="s">
        <v>164</v>
      </c>
      <c r="G110" s="503">
        <v>3473.9</v>
      </c>
      <c r="H110" s="505"/>
      <c r="I110" s="500"/>
      <c r="J110" s="851"/>
      <c r="K110" s="380"/>
      <c r="L110" s="584"/>
      <c r="M110" s="131"/>
      <c r="N110" s="203"/>
      <c r="O110" s="99"/>
      <c r="P110" s="162"/>
      <c r="Q110" s="162"/>
      <c r="R110" s="175"/>
      <c r="S110" s="162"/>
      <c r="T110" s="162"/>
      <c r="U110" s="162"/>
      <c r="V110" s="162"/>
      <c r="W110" s="162"/>
    </row>
    <row r="111" spans="1:23" s="156" customFormat="1" ht="19.5" customHeight="1" x14ac:dyDescent="0.25">
      <c r="A111" s="170"/>
      <c r="B111" s="159"/>
      <c r="C111" s="167"/>
      <c r="D111" s="686"/>
      <c r="E111" s="607" t="s">
        <v>104</v>
      </c>
      <c r="F111" s="509" t="s">
        <v>165</v>
      </c>
      <c r="G111" s="503">
        <v>56.7</v>
      </c>
      <c r="H111" s="505"/>
      <c r="I111" s="500"/>
      <c r="J111" s="851"/>
      <c r="K111" s="380"/>
      <c r="L111" s="584"/>
      <c r="M111" s="131"/>
      <c r="N111" s="203"/>
      <c r="O111" s="99"/>
      <c r="P111" s="162"/>
      <c r="Q111" s="162"/>
      <c r="R111" s="175"/>
      <c r="S111" s="175"/>
      <c r="T111" s="162"/>
      <c r="U111" s="162"/>
      <c r="V111" s="162"/>
      <c r="W111" s="162"/>
    </row>
    <row r="112" spans="1:23" s="156" customFormat="1" ht="27.75" customHeight="1" x14ac:dyDescent="0.25">
      <c r="A112" s="401"/>
      <c r="B112" s="398"/>
      <c r="C112" s="44"/>
      <c r="D112" s="655" t="s">
        <v>182</v>
      </c>
      <c r="E112" s="183" t="s">
        <v>112</v>
      </c>
      <c r="F112" s="595" t="s">
        <v>161</v>
      </c>
      <c r="G112" s="503">
        <v>56.5</v>
      </c>
      <c r="H112" s="505">
        <v>195.4</v>
      </c>
      <c r="I112" s="520">
        <v>42.7</v>
      </c>
      <c r="J112" s="360" t="s">
        <v>60</v>
      </c>
      <c r="K112" s="381"/>
      <c r="L112" s="135"/>
      <c r="M112" s="136">
        <v>1</v>
      </c>
      <c r="N112" s="361"/>
      <c r="O112" s="175"/>
      <c r="P112" s="162"/>
      <c r="Q112" s="162"/>
      <c r="R112" s="162"/>
      <c r="S112" s="175"/>
      <c r="T112" s="162"/>
    </row>
    <row r="113" spans="1:20" s="156" customFormat="1" ht="12.75" customHeight="1" x14ac:dyDescent="0.25">
      <c r="A113" s="401"/>
      <c r="B113" s="398"/>
      <c r="C113" s="44"/>
      <c r="D113" s="720"/>
      <c r="E113" s="183" t="s">
        <v>111</v>
      </c>
      <c r="F113" s="595" t="s">
        <v>163</v>
      </c>
      <c r="G113" s="503"/>
      <c r="H113" s="505"/>
      <c r="I113" s="500">
        <v>565.4</v>
      </c>
      <c r="J113" s="657" t="s">
        <v>183</v>
      </c>
      <c r="K113" s="577">
        <v>1</v>
      </c>
      <c r="L113" s="586"/>
      <c r="M113" s="590"/>
      <c r="N113" s="207"/>
      <c r="O113" s="175"/>
      <c r="P113" s="162"/>
      <c r="Q113" s="162"/>
      <c r="R113" s="162"/>
      <c r="S113" s="175"/>
      <c r="T113" s="162"/>
    </row>
    <row r="114" spans="1:20" s="156" customFormat="1" ht="27" customHeight="1" x14ac:dyDescent="0.25">
      <c r="A114" s="401"/>
      <c r="B114" s="398"/>
      <c r="C114" s="44"/>
      <c r="D114" s="656"/>
      <c r="E114" s="185" t="s">
        <v>148</v>
      </c>
      <c r="F114" s="519"/>
      <c r="G114" s="512"/>
      <c r="H114" s="515"/>
      <c r="I114" s="516"/>
      <c r="J114" s="852"/>
      <c r="K114" s="382"/>
      <c r="L114" s="374"/>
      <c r="M114" s="375"/>
      <c r="N114" s="207"/>
      <c r="O114" s="175"/>
      <c r="P114" s="162"/>
      <c r="Q114" s="162"/>
      <c r="R114" s="162"/>
      <c r="S114" s="175"/>
      <c r="T114" s="162"/>
    </row>
    <row r="115" spans="1:20" s="156" customFormat="1" ht="17.399999999999999" customHeight="1" x14ac:dyDescent="0.25">
      <c r="A115" s="401"/>
      <c r="B115" s="398"/>
      <c r="C115" s="44"/>
      <c r="D115" s="655" t="s">
        <v>186</v>
      </c>
      <c r="E115" s="183" t="s">
        <v>112</v>
      </c>
      <c r="F115" s="604"/>
      <c r="G115" s="329"/>
      <c r="H115" s="330"/>
      <c r="I115" s="605"/>
      <c r="J115" s="574" t="s">
        <v>150</v>
      </c>
      <c r="K115" s="577"/>
      <c r="L115" s="586">
        <v>100</v>
      </c>
      <c r="M115" s="590"/>
      <c r="N115" s="207"/>
      <c r="O115" s="175"/>
      <c r="P115" s="162"/>
      <c r="Q115" s="162"/>
      <c r="R115" s="162"/>
      <c r="S115" s="175"/>
      <c r="T115" s="162"/>
    </row>
    <row r="116" spans="1:20" s="156" customFormat="1" ht="13.2" customHeight="1" x14ac:dyDescent="0.25">
      <c r="A116" s="401"/>
      <c r="B116" s="398"/>
      <c r="C116" s="44"/>
      <c r="D116" s="720"/>
      <c r="E116" s="183" t="s">
        <v>111</v>
      </c>
      <c r="F116" s="604"/>
      <c r="G116" s="329"/>
      <c r="H116" s="330"/>
      <c r="I116" s="605"/>
      <c r="J116" s="574"/>
      <c r="K116" s="577"/>
      <c r="L116" s="586"/>
      <c r="M116" s="590"/>
      <c r="N116" s="207"/>
      <c r="O116" s="175"/>
      <c r="P116" s="162"/>
      <c r="Q116" s="162"/>
      <c r="R116" s="162"/>
      <c r="S116" s="175"/>
      <c r="T116" s="162"/>
    </row>
    <row r="117" spans="1:20" s="156" customFormat="1" ht="23.4" customHeight="1" x14ac:dyDescent="0.25">
      <c r="A117" s="401"/>
      <c r="B117" s="398"/>
      <c r="C117" s="44"/>
      <c r="D117" s="656"/>
      <c r="E117" s="183" t="s">
        <v>187</v>
      </c>
      <c r="F117" s="604"/>
      <c r="G117" s="329"/>
      <c r="H117" s="330"/>
      <c r="I117" s="605"/>
      <c r="J117" s="574"/>
      <c r="K117" s="577"/>
      <c r="L117" s="586"/>
      <c r="M117" s="590"/>
      <c r="N117" s="207"/>
      <c r="O117" s="175"/>
      <c r="P117" s="162"/>
      <c r="Q117" s="162"/>
      <c r="R117" s="162"/>
      <c r="S117" s="175"/>
      <c r="T117" s="162"/>
    </row>
    <row r="118" spans="1:20" s="156" customFormat="1" ht="14.25" customHeight="1" x14ac:dyDescent="0.25">
      <c r="A118" s="401"/>
      <c r="B118" s="398"/>
      <c r="C118" s="44"/>
      <c r="D118" s="655" t="s">
        <v>184</v>
      </c>
      <c r="E118" s="608" t="s">
        <v>145</v>
      </c>
      <c r="F118" s="595" t="s">
        <v>161</v>
      </c>
      <c r="G118" s="575">
        <f>149-49</f>
        <v>100</v>
      </c>
      <c r="H118" s="600"/>
      <c r="I118" s="601"/>
      <c r="J118" s="657" t="s">
        <v>150</v>
      </c>
      <c r="K118" s="844">
        <v>100</v>
      </c>
      <c r="L118" s="729"/>
      <c r="M118" s="659"/>
      <c r="N118" s="841"/>
      <c r="O118" s="175"/>
      <c r="P118" s="162"/>
      <c r="Q118" s="162"/>
      <c r="R118" s="162"/>
      <c r="S118" s="175"/>
      <c r="T118" s="162"/>
    </row>
    <row r="119" spans="1:20" s="156" customFormat="1" ht="39.75" customHeight="1" x14ac:dyDescent="0.25">
      <c r="A119" s="401"/>
      <c r="B119" s="398"/>
      <c r="C119" s="44"/>
      <c r="D119" s="720"/>
      <c r="E119" s="609" t="s">
        <v>160</v>
      </c>
      <c r="F119" s="599"/>
      <c r="G119" s="602"/>
      <c r="H119" s="600"/>
      <c r="I119" s="603"/>
      <c r="J119" s="658"/>
      <c r="K119" s="845"/>
      <c r="L119" s="730"/>
      <c r="M119" s="660"/>
      <c r="N119" s="841"/>
      <c r="O119" s="175"/>
      <c r="P119" s="162"/>
      <c r="Q119" s="162"/>
      <c r="R119" s="162"/>
      <c r="S119" s="175"/>
      <c r="T119" s="162"/>
    </row>
    <row r="120" spans="1:20" s="156" customFormat="1" ht="41.25" customHeight="1" x14ac:dyDescent="0.25">
      <c r="A120" s="401"/>
      <c r="B120" s="398"/>
      <c r="C120" s="44"/>
      <c r="D120" s="524" t="s">
        <v>151</v>
      </c>
      <c r="E120" s="610" t="s">
        <v>147</v>
      </c>
      <c r="F120" s="595" t="s">
        <v>161</v>
      </c>
      <c r="G120" s="503"/>
      <c r="H120" s="505">
        <v>150</v>
      </c>
      <c r="I120" s="516"/>
      <c r="J120" s="593" t="s">
        <v>150</v>
      </c>
      <c r="K120" s="576"/>
      <c r="L120" s="585">
        <v>100</v>
      </c>
      <c r="M120" s="589"/>
      <c r="N120" s="361"/>
      <c r="O120" s="175"/>
      <c r="P120" s="162"/>
      <c r="Q120" s="162"/>
      <c r="R120" s="162"/>
      <c r="S120" s="175"/>
      <c r="T120" s="162"/>
    </row>
    <row r="121" spans="1:20" s="156" customFormat="1" ht="42.75" customHeight="1" x14ac:dyDescent="0.25">
      <c r="A121" s="401"/>
      <c r="B121" s="398"/>
      <c r="C121" s="44"/>
      <c r="D121" s="524" t="s">
        <v>152</v>
      </c>
      <c r="E121" s="617" t="s">
        <v>111</v>
      </c>
      <c r="F121" s="595" t="s">
        <v>161</v>
      </c>
      <c r="G121" s="596">
        <v>45</v>
      </c>
      <c r="H121" s="597"/>
      <c r="I121" s="598"/>
      <c r="J121" s="360" t="s">
        <v>150</v>
      </c>
      <c r="K121" s="618">
        <v>100</v>
      </c>
      <c r="L121" s="135"/>
      <c r="M121" s="136"/>
      <c r="N121" s="207"/>
      <c r="O121" s="175"/>
      <c r="P121" s="162"/>
      <c r="Q121" s="162"/>
      <c r="R121" s="162"/>
      <c r="S121" s="175"/>
      <c r="T121" s="162"/>
    </row>
    <row r="122" spans="1:20" s="156" customFormat="1" ht="56.4" customHeight="1" thickBot="1" x14ac:dyDescent="0.3">
      <c r="A122" s="401"/>
      <c r="B122" s="398"/>
      <c r="C122" s="44"/>
      <c r="D122" s="616" t="s">
        <v>188</v>
      </c>
      <c r="E122" s="606" t="s">
        <v>111</v>
      </c>
      <c r="F122" s="522" t="s">
        <v>161</v>
      </c>
      <c r="G122" s="521"/>
      <c r="H122" s="523">
        <v>10.3</v>
      </c>
      <c r="I122" s="619"/>
      <c r="J122" s="594" t="s">
        <v>189</v>
      </c>
      <c r="K122" s="615"/>
      <c r="L122" s="588">
        <v>2</v>
      </c>
      <c r="M122" s="591"/>
      <c r="N122" s="207"/>
      <c r="O122" s="175"/>
      <c r="P122" s="162"/>
      <c r="Q122" s="162"/>
      <c r="R122" s="162"/>
      <c r="S122" s="175"/>
      <c r="T122" s="162"/>
    </row>
    <row r="123" spans="1:20" s="156" customFormat="1" ht="16.5" customHeight="1" thickBot="1" x14ac:dyDescent="0.3">
      <c r="A123" s="31" t="s">
        <v>7</v>
      </c>
      <c r="B123" s="1" t="s">
        <v>24</v>
      </c>
      <c r="C123" s="743" t="s">
        <v>27</v>
      </c>
      <c r="D123" s="744"/>
      <c r="E123" s="744"/>
      <c r="F123" s="745"/>
      <c r="G123" s="98">
        <f>SUM(G101:G103)</f>
        <v>402.9</v>
      </c>
      <c r="H123" s="130">
        <f>SUM(H101:H103)</f>
        <v>1840.9999999999998</v>
      </c>
      <c r="I123" s="130">
        <f>SUM(I101:I103)</f>
        <v>308.5</v>
      </c>
      <c r="J123" s="722"/>
      <c r="K123" s="723"/>
      <c r="L123" s="723"/>
      <c r="M123" s="724"/>
      <c r="N123" s="242"/>
      <c r="O123" s="162"/>
      <c r="P123" s="162"/>
      <c r="Q123" s="162"/>
      <c r="R123" s="162"/>
      <c r="S123" s="162"/>
      <c r="T123" s="162"/>
    </row>
    <row r="124" spans="1:20" s="156" customFormat="1" ht="16.5" customHeight="1" thickBot="1" x14ac:dyDescent="0.3">
      <c r="A124" s="32" t="s">
        <v>7</v>
      </c>
      <c r="B124" s="740" t="s">
        <v>38</v>
      </c>
      <c r="C124" s="741"/>
      <c r="D124" s="741"/>
      <c r="E124" s="741"/>
      <c r="F124" s="742"/>
      <c r="G124" s="246">
        <f>G123+G99+G65</f>
        <v>5043.7000000000007</v>
      </c>
      <c r="H124" s="50">
        <f>H123+H99+H65</f>
        <v>6621.4</v>
      </c>
      <c r="I124" s="244">
        <f>I123+I99+I65</f>
        <v>4917</v>
      </c>
      <c r="J124" s="139"/>
      <c r="K124" s="725"/>
      <c r="L124" s="725"/>
      <c r="M124" s="726"/>
      <c r="N124" s="243"/>
      <c r="O124" s="162"/>
      <c r="P124" s="162"/>
      <c r="Q124" s="162"/>
      <c r="R124" s="162"/>
      <c r="S124" s="162"/>
      <c r="T124" s="162"/>
    </row>
    <row r="125" spans="1:20" s="156" customFormat="1" ht="16.5" customHeight="1" thickBot="1" x14ac:dyDescent="0.3">
      <c r="A125" s="33" t="s">
        <v>39</v>
      </c>
      <c r="B125" s="737" t="s">
        <v>40</v>
      </c>
      <c r="C125" s="738"/>
      <c r="D125" s="738"/>
      <c r="E125" s="738"/>
      <c r="F125" s="739"/>
      <c r="G125" s="247">
        <f t="shared" ref="G125:I125" si="1">G124</f>
        <v>5043.7000000000007</v>
      </c>
      <c r="H125" s="51">
        <f t="shared" si="1"/>
        <v>6621.4</v>
      </c>
      <c r="I125" s="245">
        <f t="shared" si="1"/>
        <v>4917</v>
      </c>
      <c r="J125" s="140"/>
      <c r="K125" s="727"/>
      <c r="L125" s="727"/>
      <c r="M125" s="728"/>
      <c r="N125" s="243"/>
      <c r="O125" s="162"/>
      <c r="P125" s="162"/>
      <c r="Q125" s="162"/>
      <c r="R125" s="162"/>
      <c r="S125" s="162"/>
      <c r="T125" s="162"/>
    </row>
    <row r="126" spans="1:20" s="162" customFormat="1" ht="21" customHeight="1" x14ac:dyDescent="0.25">
      <c r="A126" s="849" t="s">
        <v>178</v>
      </c>
      <c r="B126" s="849"/>
      <c r="C126" s="849"/>
      <c r="D126" s="849"/>
      <c r="E126" s="849"/>
      <c r="F126" s="849"/>
      <c r="G126" s="849"/>
      <c r="H126" s="849"/>
      <c r="I126" s="849"/>
      <c r="J126" s="849"/>
      <c r="K126" s="453"/>
      <c r="N126" s="363"/>
    </row>
    <row r="127" spans="1:20" s="156" customFormat="1" ht="15" customHeight="1" thickBot="1" x14ac:dyDescent="0.3">
      <c r="A127" s="3"/>
      <c r="B127" s="719" t="s">
        <v>41</v>
      </c>
      <c r="C127" s="719"/>
      <c r="D127" s="719"/>
      <c r="E127" s="719"/>
      <c r="F127" s="719"/>
      <c r="G127" s="22"/>
      <c r="H127" s="22"/>
      <c r="I127" s="162"/>
      <c r="J127" s="162"/>
      <c r="K127" s="162"/>
      <c r="L127" s="162"/>
      <c r="M127" s="162"/>
    </row>
    <row r="128" spans="1:20" s="156" customFormat="1" ht="112.5" customHeight="1" thickBot="1" x14ac:dyDescent="0.3">
      <c r="A128" s="4"/>
      <c r="B128" s="649" t="s">
        <v>42</v>
      </c>
      <c r="C128" s="650"/>
      <c r="D128" s="650"/>
      <c r="E128" s="650"/>
      <c r="F128" s="651"/>
      <c r="G128" s="304" t="s">
        <v>129</v>
      </c>
      <c r="H128" s="113" t="s">
        <v>100</v>
      </c>
      <c r="I128" s="114" t="s">
        <v>127</v>
      </c>
      <c r="J128" s="38"/>
      <c r="K128" s="38"/>
      <c r="L128" s="38"/>
      <c r="M128" s="38"/>
      <c r="N128" s="162"/>
      <c r="O128" s="162"/>
      <c r="P128" s="162"/>
      <c r="Q128" s="162"/>
      <c r="R128" s="175"/>
      <c r="S128" s="162"/>
    </row>
    <row r="129" spans="1:23" s="156" customFormat="1" ht="15.75" customHeight="1" x14ac:dyDescent="0.25">
      <c r="A129" s="4"/>
      <c r="B129" s="783" t="s">
        <v>121</v>
      </c>
      <c r="C129" s="784"/>
      <c r="D129" s="784"/>
      <c r="E129" s="784"/>
      <c r="F129" s="785"/>
      <c r="G129" s="305">
        <f t="shared" ref="G129:I129" si="2">+G130+G137+G138+G139</f>
        <v>4108.4000000000005</v>
      </c>
      <c r="H129" s="116">
        <f t="shared" si="2"/>
        <v>5470.6999999999989</v>
      </c>
      <c r="I129" s="115">
        <f t="shared" si="2"/>
        <v>3908.7</v>
      </c>
      <c r="J129" s="36"/>
      <c r="K129" s="36"/>
      <c r="L129" s="36"/>
      <c r="M129" s="36"/>
      <c r="N129" s="162"/>
      <c r="O129" s="162"/>
      <c r="P129" s="162"/>
      <c r="Q129" s="162"/>
      <c r="R129" s="162"/>
      <c r="S129" s="162"/>
    </row>
    <row r="130" spans="1:23" s="156" customFormat="1" ht="15.75" customHeight="1" x14ac:dyDescent="0.25">
      <c r="A130" s="4"/>
      <c r="B130" s="762" t="s">
        <v>82</v>
      </c>
      <c r="C130" s="763"/>
      <c r="D130" s="763"/>
      <c r="E130" s="763"/>
      <c r="F130" s="764"/>
      <c r="G130" s="306">
        <f t="shared" ref="G130:I130" si="3">SUM(G131:G136)</f>
        <v>3912.7000000000007</v>
      </c>
      <c r="H130" s="69">
        <f t="shared" si="3"/>
        <v>5470.6999999999989</v>
      </c>
      <c r="I130" s="63">
        <f t="shared" si="3"/>
        <v>3908.7</v>
      </c>
      <c r="J130" s="36"/>
      <c r="K130" s="36"/>
      <c r="L130" s="36"/>
      <c r="M130" s="36"/>
      <c r="N130" s="162"/>
      <c r="O130" s="162"/>
      <c r="P130" s="162"/>
      <c r="Q130" s="162"/>
      <c r="R130" s="162"/>
      <c r="S130" s="162"/>
    </row>
    <row r="131" spans="1:23" s="156" customFormat="1" ht="15.75" customHeight="1" x14ac:dyDescent="0.25">
      <c r="A131" s="4"/>
      <c r="B131" s="734" t="s">
        <v>43</v>
      </c>
      <c r="C131" s="735"/>
      <c r="D131" s="735"/>
      <c r="E131" s="735"/>
      <c r="F131" s="736"/>
      <c r="G131" s="315">
        <f>SUMIF(F16:F121,"sb",G16:G121)</f>
        <v>2174.4</v>
      </c>
      <c r="H131" s="70">
        <f>SUMIF(F16:F120,"sb",H16:H120)</f>
        <v>3930.3999999999996</v>
      </c>
      <c r="I131" s="64">
        <f>SUMIF(F16:F120,"sb",I16:I120)</f>
        <v>2364.6</v>
      </c>
      <c r="J131" s="37"/>
      <c r="K131" s="37"/>
      <c r="L131" s="37"/>
      <c r="M131" s="37"/>
      <c r="N131" s="162"/>
      <c r="O131" s="162"/>
      <c r="P131" s="162"/>
      <c r="Q131" s="162"/>
      <c r="R131" s="162"/>
      <c r="S131" s="162"/>
    </row>
    <row r="132" spans="1:23" s="156" customFormat="1" ht="15.75" customHeight="1" x14ac:dyDescent="0.25">
      <c r="A132" s="4"/>
      <c r="B132" s="734" t="s">
        <v>78</v>
      </c>
      <c r="C132" s="735"/>
      <c r="D132" s="735"/>
      <c r="E132" s="735"/>
      <c r="F132" s="736"/>
      <c r="G132" s="307">
        <f>SUMIF(F16:F111,"sb(aa)",G16:G111)</f>
        <v>250</v>
      </c>
      <c r="H132" s="70">
        <f>SUMIF(F16:F111,"sb(aa)",H16:H111)</f>
        <v>250</v>
      </c>
      <c r="I132" s="64">
        <f>SUMIF(F16:F111,"sb(aa)",I16:I111)</f>
        <v>250</v>
      </c>
      <c r="J132" s="37"/>
      <c r="K132" s="37"/>
      <c r="L132" s="37"/>
      <c r="M132" s="37"/>
      <c r="N132" s="162"/>
      <c r="O132" s="162"/>
      <c r="P132" s="175"/>
      <c r="Q132" s="162"/>
      <c r="R132" s="162"/>
      <c r="S132" s="162"/>
    </row>
    <row r="133" spans="1:23" s="156" customFormat="1" ht="15.75" customHeight="1" x14ac:dyDescent="0.25">
      <c r="A133" s="4"/>
      <c r="B133" s="734" t="s">
        <v>44</v>
      </c>
      <c r="C133" s="735"/>
      <c r="D133" s="735"/>
      <c r="E133" s="735"/>
      <c r="F133" s="736"/>
      <c r="G133" s="240">
        <f>SUMIF(F16:F111,"sb(sp)",G16:G111)</f>
        <v>45.4</v>
      </c>
      <c r="H133" s="70">
        <f>SUMIF(F16:F111,"sb(sp)",H16:H111)</f>
        <v>38.9</v>
      </c>
      <c r="I133" s="64">
        <f>SUMIF(F16:F111,"sb(sp)",I16:I111)</f>
        <v>42.7</v>
      </c>
      <c r="J133" s="37"/>
      <c r="K133" s="37"/>
      <c r="L133" s="37"/>
      <c r="M133" s="37"/>
      <c r="N133" s="162"/>
      <c r="O133" s="162"/>
      <c r="P133" s="162"/>
      <c r="Q133" s="162"/>
      <c r="R133" s="162"/>
      <c r="S133" s="162"/>
    </row>
    <row r="134" spans="1:23" s="156" customFormat="1" ht="15.75" hidden="1" customHeight="1" x14ac:dyDescent="0.25">
      <c r="A134" s="4"/>
      <c r="B134" s="734" t="s">
        <v>90</v>
      </c>
      <c r="C134" s="735"/>
      <c r="D134" s="735"/>
      <c r="E134" s="735"/>
      <c r="F134" s="736"/>
      <c r="G134" s="307"/>
      <c r="H134" s="70"/>
      <c r="I134" s="64"/>
      <c r="J134" s="37"/>
      <c r="K134" s="37"/>
      <c r="L134" s="37"/>
      <c r="M134" s="37"/>
      <c r="N134" s="162"/>
      <c r="O134" s="162"/>
      <c r="P134" s="162"/>
      <c r="Q134" s="162"/>
      <c r="R134" s="162"/>
      <c r="S134" s="162"/>
    </row>
    <row r="135" spans="1:23" s="162" customFormat="1" ht="21" customHeight="1" x14ac:dyDescent="0.25">
      <c r="A135" s="4"/>
      <c r="B135" s="734" t="s">
        <v>45</v>
      </c>
      <c r="C135" s="735"/>
      <c r="D135" s="735"/>
      <c r="E135" s="735"/>
      <c r="F135" s="736"/>
      <c r="G135" s="307">
        <f>SUMIF(F16:F121,"sb(vb)",G16:G121)</f>
        <v>1286.6000000000001</v>
      </c>
      <c r="H135" s="70">
        <f>SUMIF(F16:F111,"sb(vb)",H16:H111)</f>
        <v>1251.3999999999999</v>
      </c>
      <c r="I135" s="64">
        <f>SUMIF(F16:F111,"sb(vb)",I16:I111)</f>
        <v>1251.3999999999999</v>
      </c>
      <c r="J135" s="37"/>
      <c r="K135" s="37"/>
      <c r="L135" s="37"/>
      <c r="M135" s="37"/>
      <c r="P135" s="175"/>
    </row>
    <row r="136" spans="1:23" s="162" customFormat="1" ht="28.2" customHeight="1" x14ac:dyDescent="0.25">
      <c r="A136" s="4"/>
      <c r="B136" s="734" t="s">
        <v>74</v>
      </c>
      <c r="C136" s="735"/>
      <c r="D136" s="735"/>
      <c r="E136" s="735"/>
      <c r="F136" s="736"/>
      <c r="G136" s="307">
        <f>SUMIF(F16:F111,"sb(es)",G16:G111)</f>
        <v>156.29999999999998</v>
      </c>
      <c r="H136" s="70">
        <f>SUMIF(F16:F111,"sb(es)",H16:H111)</f>
        <v>0</v>
      </c>
      <c r="I136" s="64">
        <f>SUMIF(F16:F111,"sb(es)",I16:I111)</f>
        <v>0</v>
      </c>
      <c r="J136" s="37"/>
      <c r="K136" s="37"/>
      <c r="L136" s="37"/>
      <c r="M136" s="37"/>
    </row>
    <row r="137" spans="1:23" s="156" customFormat="1" ht="15.75" customHeight="1" x14ac:dyDescent="0.25">
      <c r="A137" s="4"/>
      <c r="B137" s="755" t="s">
        <v>63</v>
      </c>
      <c r="C137" s="756"/>
      <c r="D137" s="756"/>
      <c r="E137" s="756"/>
      <c r="F137" s="757"/>
      <c r="G137" s="308">
        <f>SUMIF(F16:F120,"sb(l)",G16:G120)</f>
        <v>83</v>
      </c>
      <c r="H137" s="71">
        <f>SUMIF(F16:F111,"sb(l)",H16:H111)</f>
        <v>0</v>
      </c>
      <c r="I137" s="65">
        <f>SUMIF(F16:F111,"sb(l)",I16:I111)</f>
        <v>0</v>
      </c>
      <c r="J137" s="37"/>
      <c r="K137" s="37"/>
      <c r="L137" s="37"/>
      <c r="M137" s="37"/>
      <c r="N137" s="162"/>
      <c r="O137" s="162"/>
      <c r="P137" s="162"/>
      <c r="Q137" s="162"/>
      <c r="R137" s="162"/>
      <c r="S137" s="162"/>
    </row>
    <row r="138" spans="1:23" s="156" customFormat="1" ht="27.75" customHeight="1" x14ac:dyDescent="0.25">
      <c r="A138" s="4"/>
      <c r="B138" s="755" t="s">
        <v>61</v>
      </c>
      <c r="C138" s="756"/>
      <c r="D138" s="756"/>
      <c r="E138" s="756"/>
      <c r="F138" s="757"/>
      <c r="G138" s="308">
        <f>SUMIF(F16:F111,"sb(aal)",G16:G111)</f>
        <v>92.9</v>
      </c>
      <c r="H138" s="71">
        <f>SUMIF(F16:F111,"sb(aal)",H16:H111)</f>
        <v>0</v>
      </c>
      <c r="I138" s="65">
        <f>SUMIF(F16:F111,"sb(aal)",I16:I111)</f>
        <v>0</v>
      </c>
      <c r="J138" s="220"/>
      <c r="K138" s="220"/>
      <c r="L138" s="37"/>
      <c r="M138" s="37"/>
      <c r="N138" s="37"/>
      <c r="O138" s="37"/>
      <c r="P138" s="37"/>
      <c r="Q138" s="37"/>
      <c r="R138" s="162"/>
      <c r="S138" s="162"/>
      <c r="T138" s="162"/>
      <c r="U138" s="162"/>
      <c r="V138" s="162"/>
      <c r="W138" s="162"/>
    </row>
    <row r="139" spans="1:23" s="156" customFormat="1" ht="15.75" customHeight="1" x14ac:dyDescent="0.25">
      <c r="A139" s="4"/>
      <c r="B139" s="755" t="s">
        <v>83</v>
      </c>
      <c r="C139" s="756"/>
      <c r="D139" s="756"/>
      <c r="E139" s="756"/>
      <c r="F139" s="757"/>
      <c r="G139" s="308">
        <f>SUMIF(F16:F111,"sb(spl)",G16:G111)</f>
        <v>19.799999999999997</v>
      </c>
      <c r="H139" s="71">
        <f>SUMIF(F16:F111,"sb(spl)",H16:H111)</f>
        <v>0</v>
      </c>
      <c r="I139" s="65">
        <f>SUMIF(F16:F111,"sb(spl)",I16:I111)</f>
        <v>0</v>
      </c>
      <c r="J139" s="220"/>
      <c r="K139" s="220"/>
      <c r="L139" s="37"/>
      <c r="M139" s="37"/>
      <c r="N139" s="37"/>
      <c r="O139" s="37"/>
      <c r="P139" s="37"/>
      <c r="Q139" s="37"/>
      <c r="R139" s="162"/>
      <c r="S139" s="162"/>
      <c r="T139" s="162"/>
      <c r="U139" s="162"/>
      <c r="V139" s="162"/>
      <c r="W139" s="162"/>
    </row>
    <row r="140" spans="1:23" s="156" customFormat="1" ht="15.75" customHeight="1" x14ac:dyDescent="0.25">
      <c r="A140" s="4"/>
      <c r="B140" s="759" t="s">
        <v>46</v>
      </c>
      <c r="C140" s="760"/>
      <c r="D140" s="760"/>
      <c r="E140" s="760"/>
      <c r="F140" s="761"/>
      <c r="G140" s="309">
        <f t="shared" ref="G140:I140" si="4">SUM(G141:G144)</f>
        <v>935.3</v>
      </c>
      <c r="H140" s="68">
        <f t="shared" si="4"/>
        <v>1150.7</v>
      </c>
      <c r="I140" s="62">
        <f t="shared" si="4"/>
        <v>1008.3</v>
      </c>
      <c r="J140" s="221"/>
      <c r="K140" s="221"/>
      <c r="L140" s="36"/>
      <c r="M140" s="36"/>
      <c r="N140" s="36"/>
      <c r="O140" s="36"/>
      <c r="P140" s="36"/>
      <c r="Q140" s="36"/>
      <c r="R140" s="162"/>
      <c r="S140" s="162"/>
      <c r="T140" s="162"/>
      <c r="U140" s="162"/>
      <c r="V140" s="162"/>
      <c r="W140" s="162"/>
    </row>
    <row r="141" spans="1:23" s="156" customFormat="1" ht="15.75" customHeight="1" x14ac:dyDescent="0.25">
      <c r="A141" s="4"/>
      <c r="B141" s="734" t="s">
        <v>48</v>
      </c>
      <c r="C141" s="735"/>
      <c r="D141" s="735"/>
      <c r="E141" s="735"/>
      <c r="F141" s="736"/>
      <c r="G141" s="307">
        <f>SUMIF(F16:F111,"es",G16:G111)</f>
        <v>133.4</v>
      </c>
      <c r="H141" s="70">
        <f>SUMIF(F16:F111,"es",H16:H111)</f>
        <v>359.5</v>
      </c>
      <c r="I141" s="64">
        <f>SUMIF(F16:F114,"es",I16:I114)</f>
        <v>163.1</v>
      </c>
      <c r="J141" s="222"/>
      <c r="K141" s="222"/>
      <c r="L141" s="37"/>
      <c r="M141" s="37"/>
      <c r="N141" s="37"/>
      <c r="O141" s="37"/>
      <c r="P141" s="37"/>
      <c r="Q141" s="37"/>
      <c r="R141" s="162"/>
      <c r="S141" s="162"/>
      <c r="T141" s="162"/>
      <c r="U141" s="162"/>
      <c r="V141" s="162"/>
      <c r="W141" s="162"/>
    </row>
    <row r="142" spans="1:23" s="156" customFormat="1" ht="15.75" customHeight="1" x14ac:dyDescent="0.25">
      <c r="A142" s="160"/>
      <c r="B142" s="753" t="s">
        <v>47</v>
      </c>
      <c r="C142" s="754"/>
      <c r="D142" s="754"/>
      <c r="E142" s="754"/>
      <c r="F142" s="758"/>
      <c r="G142" s="282">
        <f>SUMIF(F16:F111,"PSDF",G16:G111)</f>
        <v>677.8</v>
      </c>
      <c r="H142" s="72">
        <f>SUMIF(F16:F111,"PSDF",H16:H111)</f>
        <v>723.8</v>
      </c>
      <c r="I142" s="66">
        <f>SUMIF(F16:F111,"PSDF",I16:I111)</f>
        <v>777.8</v>
      </c>
      <c r="J142" s="161"/>
      <c r="K142" s="172"/>
      <c r="L142" s="172"/>
      <c r="M142" s="172"/>
      <c r="N142" s="172"/>
      <c r="O142" s="162"/>
      <c r="P142" s="162"/>
      <c r="Q142" s="162"/>
      <c r="R142" s="162"/>
      <c r="S142" s="162"/>
      <c r="T142" s="162"/>
    </row>
    <row r="143" spans="1:23" s="156" customFormat="1" ht="15.75" customHeight="1" x14ac:dyDescent="0.25">
      <c r="A143" s="160"/>
      <c r="B143" s="753" t="s">
        <v>69</v>
      </c>
      <c r="C143" s="754"/>
      <c r="D143" s="754"/>
      <c r="E143" s="754"/>
      <c r="F143" s="400"/>
      <c r="G143" s="282">
        <f>SUMIF(F17:F123,"LRVB",G17:G123)</f>
        <v>67.400000000000006</v>
      </c>
      <c r="H143" s="72">
        <f>SUMIF(F17:F123,"LRVB",H17:H123)</f>
        <v>67.400000000000006</v>
      </c>
      <c r="I143" s="66">
        <f>SUMIF(F17:F123,"LRVB",I17:I123)</f>
        <v>67.400000000000006</v>
      </c>
      <c r="J143" s="161"/>
      <c r="K143" s="172"/>
      <c r="L143" s="172"/>
      <c r="M143" s="172"/>
      <c r="N143" s="172"/>
      <c r="O143" s="162"/>
      <c r="P143" s="162"/>
      <c r="Q143" s="162"/>
      <c r="R143" s="162"/>
      <c r="S143" s="162"/>
      <c r="T143" s="162"/>
    </row>
    <row r="144" spans="1:23" s="156" customFormat="1" ht="15.75" customHeight="1" x14ac:dyDescent="0.25">
      <c r="A144" s="4"/>
      <c r="B144" s="734" t="s">
        <v>49</v>
      </c>
      <c r="C144" s="735"/>
      <c r="D144" s="735"/>
      <c r="E144" s="735"/>
      <c r="F144" s="736"/>
      <c r="G144" s="307">
        <f>SUMIF(F16:F111,"kt",G16:G111)</f>
        <v>56.7</v>
      </c>
      <c r="H144" s="70">
        <f>SUMIF(F16:F121,"kt",H16:H121)</f>
        <v>0</v>
      </c>
      <c r="I144" s="64">
        <f>SUMIF(F16:F111,"kt",I16:I111)</f>
        <v>0</v>
      </c>
      <c r="J144" s="37"/>
      <c r="K144" s="37"/>
      <c r="L144" s="37"/>
      <c r="M144" s="37"/>
      <c r="N144" s="37"/>
      <c r="O144" s="162"/>
      <c r="P144" s="162"/>
      <c r="Q144" s="162"/>
      <c r="R144" s="162"/>
      <c r="S144" s="162"/>
      <c r="T144" s="162"/>
    </row>
    <row r="145" spans="1:20" s="156" customFormat="1" ht="15.75" customHeight="1" thickBot="1" x14ac:dyDescent="0.3">
      <c r="A145" s="5"/>
      <c r="B145" s="731" t="s">
        <v>50</v>
      </c>
      <c r="C145" s="732"/>
      <c r="D145" s="732"/>
      <c r="E145" s="732"/>
      <c r="F145" s="733"/>
      <c r="G145" s="239">
        <f t="shared" ref="G145:I145" si="5">G140+G129</f>
        <v>5043.7000000000007</v>
      </c>
      <c r="H145" s="73">
        <f t="shared" si="5"/>
        <v>6621.3999999999987</v>
      </c>
      <c r="I145" s="67">
        <f t="shared" si="5"/>
        <v>4917</v>
      </c>
      <c r="J145" s="36"/>
      <c r="K145" s="36"/>
      <c r="L145" s="36"/>
      <c r="M145" s="36"/>
      <c r="N145" s="36"/>
      <c r="O145" s="162"/>
      <c r="P145" s="162"/>
      <c r="Q145" s="162"/>
      <c r="R145" s="162"/>
      <c r="S145" s="162"/>
      <c r="T145" s="162"/>
    </row>
    <row r="146" spans="1:20" x14ac:dyDescent="0.3">
      <c r="A146" s="6"/>
      <c r="B146" s="7"/>
      <c r="C146" s="7"/>
      <c r="D146" s="7"/>
      <c r="E146" s="17"/>
      <c r="F146" s="8"/>
      <c r="G146" s="43"/>
      <c r="H146" s="56"/>
      <c r="I146" s="56"/>
      <c r="J146" s="4"/>
      <c r="K146" s="40"/>
      <c r="L146" s="40"/>
      <c r="M146" s="40"/>
      <c r="N146" s="40"/>
    </row>
    <row r="147" spans="1:20" x14ac:dyDescent="0.3">
      <c r="A147" s="4"/>
      <c r="B147" s="4"/>
      <c r="C147" s="4"/>
      <c r="D147" s="9"/>
      <c r="E147" s="186"/>
      <c r="F147" s="187"/>
      <c r="G147" s="19"/>
      <c r="H147" s="39"/>
      <c r="I147" s="39"/>
      <c r="J147" s="47"/>
      <c r="K147" s="24"/>
      <c r="L147" s="24"/>
      <c r="M147" s="24"/>
      <c r="N147" s="24"/>
    </row>
    <row r="148" spans="1:20" x14ac:dyDescent="0.3">
      <c r="F148" s="41"/>
      <c r="G148" s="19"/>
      <c r="H148" s="39"/>
      <c r="I148" s="39"/>
      <c r="J148" s="56"/>
      <c r="K148" s="56"/>
      <c r="L148" s="76"/>
      <c r="M148" s="76"/>
      <c r="N148" s="76"/>
      <c r="R148" s="16"/>
      <c r="S148" s="16"/>
      <c r="T148" s="16"/>
    </row>
    <row r="149" spans="1:20" x14ac:dyDescent="0.3">
      <c r="F149" s="42"/>
      <c r="G149" s="19"/>
      <c r="H149" s="39"/>
      <c r="I149" s="39"/>
      <c r="J149" s="56"/>
      <c r="K149" s="56"/>
      <c r="L149" s="76"/>
      <c r="M149" s="76"/>
      <c r="N149" s="76"/>
      <c r="R149" s="16"/>
      <c r="S149" s="16"/>
      <c r="T149" s="16"/>
    </row>
    <row r="150" spans="1:20" x14ac:dyDescent="0.3">
      <c r="G150" s="19"/>
      <c r="H150" s="39"/>
      <c r="I150" s="39"/>
      <c r="J150" s="39"/>
      <c r="L150" s="76"/>
      <c r="M150" s="76"/>
      <c r="N150" s="76"/>
      <c r="R150" s="16"/>
      <c r="S150" s="16"/>
      <c r="T150" s="16"/>
    </row>
    <row r="151" spans="1:20" x14ac:dyDescent="0.3">
      <c r="G151" s="19"/>
      <c r="H151" s="39"/>
      <c r="I151" s="39"/>
      <c r="J151" s="39"/>
      <c r="L151" s="76"/>
      <c r="M151" s="76"/>
      <c r="N151" s="76"/>
      <c r="R151" s="16"/>
      <c r="S151" s="16"/>
      <c r="T151" s="16"/>
    </row>
    <row r="152" spans="1:20" x14ac:dyDescent="0.3">
      <c r="G152" s="19"/>
      <c r="H152" s="39"/>
      <c r="I152" s="39"/>
      <c r="J152" s="39"/>
      <c r="L152" s="76"/>
      <c r="M152" s="76"/>
      <c r="N152" s="76"/>
      <c r="R152" s="16"/>
      <c r="S152" s="16"/>
      <c r="T152" s="16"/>
    </row>
    <row r="153" spans="1:20" x14ac:dyDescent="0.3">
      <c r="G153" s="19"/>
      <c r="H153" s="39"/>
      <c r="I153" s="39"/>
      <c r="J153" s="39"/>
      <c r="L153" s="76"/>
      <c r="M153" s="76"/>
      <c r="N153" s="76"/>
      <c r="R153" s="16"/>
      <c r="S153" s="16"/>
      <c r="T153" s="16"/>
    </row>
    <row r="154" spans="1:20" x14ac:dyDescent="0.3">
      <c r="G154" s="19"/>
      <c r="H154" s="39"/>
      <c r="I154" s="39"/>
      <c r="J154" s="39"/>
      <c r="L154" s="76"/>
      <c r="M154" s="76"/>
      <c r="N154" s="76"/>
      <c r="R154" s="16"/>
      <c r="S154" s="16"/>
      <c r="T154" s="16"/>
    </row>
    <row r="155" spans="1:20" x14ac:dyDescent="0.3">
      <c r="G155" s="19"/>
      <c r="H155" s="39"/>
      <c r="I155" s="39"/>
      <c r="J155" s="39"/>
      <c r="L155" s="76"/>
      <c r="M155" s="76"/>
      <c r="N155" s="76"/>
      <c r="R155" s="16"/>
      <c r="S155" s="16"/>
      <c r="T155" s="16"/>
    </row>
    <row r="156" spans="1:20" x14ac:dyDescent="0.3">
      <c r="G156" s="19"/>
      <c r="H156" s="39"/>
      <c r="I156" s="39"/>
      <c r="J156" s="39"/>
      <c r="L156" s="76"/>
      <c r="M156" s="76"/>
      <c r="N156" s="76"/>
      <c r="R156" s="16"/>
      <c r="S156" s="16"/>
      <c r="T156" s="16"/>
    </row>
    <row r="157" spans="1:20" x14ac:dyDescent="0.3">
      <c r="G157" s="19"/>
      <c r="H157" s="39"/>
      <c r="I157" s="39"/>
      <c r="J157" s="39"/>
      <c r="L157" s="76"/>
      <c r="M157" s="76"/>
      <c r="N157" s="76"/>
      <c r="R157" s="16"/>
      <c r="S157" s="16"/>
      <c r="T157" s="16"/>
    </row>
    <row r="158" spans="1:20" x14ac:dyDescent="0.3">
      <c r="G158" s="19"/>
      <c r="H158" s="39"/>
      <c r="I158" s="39"/>
      <c r="J158" s="39"/>
      <c r="L158" s="76"/>
      <c r="M158" s="76"/>
      <c r="N158" s="76"/>
      <c r="R158" s="16"/>
      <c r="S158" s="16"/>
      <c r="T158" s="16"/>
    </row>
    <row r="159" spans="1:20" x14ac:dyDescent="0.3">
      <c r="G159" s="223"/>
      <c r="H159" s="223"/>
      <c r="I159" s="223"/>
      <c r="J159" s="39"/>
      <c r="L159" s="76"/>
      <c r="M159" s="76"/>
      <c r="N159" s="76"/>
      <c r="R159" s="16"/>
      <c r="S159" s="16"/>
      <c r="T159" s="16"/>
    </row>
    <row r="160" spans="1:20" x14ac:dyDescent="0.3">
      <c r="G160" s="193"/>
      <c r="H160" s="193"/>
      <c r="I160" s="193"/>
      <c r="J160" s="39"/>
      <c r="L160" s="76"/>
      <c r="M160" s="76"/>
      <c r="N160" s="76"/>
      <c r="R160" s="16"/>
      <c r="S160" s="16"/>
      <c r="T160" s="16"/>
    </row>
    <row r="161" spans="7:20" x14ac:dyDescent="0.3">
      <c r="G161" s="76"/>
      <c r="H161" s="76"/>
      <c r="I161" s="76"/>
      <c r="J161" s="39"/>
      <c r="L161" s="76"/>
      <c r="M161" s="76"/>
      <c r="N161" s="76"/>
      <c r="R161" s="16"/>
      <c r="S161" s="16"/>
      <c r="T161" s="16"/>
    </row>
    <row r="162" spans="7:20" x14ac:dyDescent="0.3">
      <c r="G162" s="194"/>
      <c r="H162" s="194"/>
      <c r="I162" s="194"/>
    </row>
  </sheetData>
  <mergeCells count="163">
    <mergeCell ref="A12:M12"/>
    <mergeCell ref="A13:M13"/>
    <mergeCell ref="D25:D33"/>
    <mergeCell ref="J42:J43"/>
    <mergeCell ref="J53:J54"/>
    <mergeCell ref="D23:D24"/>
    <mergeCell ref="J29:J30"/>
    <mergeCell ref="C15:M15"/>
    <mergeCell ref="A16:A24"/>
    <mergeCell ref="B16:B24"/>
    <mergeCell ref="C16:C24"/>
    <mergeCell ref="D16:D18"/>
    <mergeCell ref="J16:J24"/>
    <mergeCell ref="B14:M14"/>
    <mergeCell ref="H50:H51"/>
    <mergeCell ref="I50:I51"/>
    <mergeCell ref="C53:C55"/>
    <mergeCell ref="D53:D55"/>
    <mergeCell ref="C44:C47"/>
    <mergeCell ref="D44:D47"/>
    <mergeCell ref="J44:J47"/>
    <mergeCell ref="C48:C49"/>
    <mergeCell ref="D48:D49"/>
    <mergeCell ref="E48:E49"/>
    <mergeCell ref="J1:M1"/>
    <mergeCell ref="P1:X1"/>
    <mergeCell ref="A4:M4"/>
    <mergeCell ref="A5:M5"/>
    <mergeCell ref="A6:M6"/>
    <mergeCell ref="A8:J8"/>
    <mergeCell ref="J9:M9"/>
    <mergeCell ref="J10:J11"/>
    <mergeCell ref="K10:M10"/>
    <mergeCell ref="F9:F11"/>
    <mergeCell ref="G9:G11"/>
    <mergeCell ref="H9:H11"/>
    <mergeCell ref="I9:I11"/>
    <mergeCell ref="A9:A11"/>
    <mergeCell ref="B9:B11"/>
    <mergeCell ref="C9:C11"/>
    <mergeCell ref="D9:D11"/>
    <mergeCell ref="E9:E11"/>
    <mergeCell ref="N33:N34"/>
    <mergeCell ref="J36:J37"/>
    <mergeCell ref="F40:F42"/>
    <mergeCell ref="G40:G42"/>
    <mergeCell ref="H40:H42"/>
    <mergeCell ref="I40:I42"/>
    <mergeCell ref="K31:K32"/>
    <mergeCell ref="L31:L32"/>
    <mergeCell ref="M31:M32"/>
    <mergeCell ref="F33:F34"/>
    <mergeCell ref="G33:G34"/>
    <mergeCell ref="H33:H34"/>
    <mergeCell ref="I33:I34"/>
    <mergeCell ref="J31:J32"/>
    <mergeCell ref="J48:J49"/>
    <mergeCell ref="G50:G51"/>
    <mergeCell ref="N53:N55"/>
    <mergeCell ref="C56:C58"/>
    <mergeCell ref="D56:D58"/>
    <mergeCell ref="C59:C61"/>
    <mergeCell ref="D59:D61"/>
    <mergeCell ref="N59:N60"/>
    <mergeCell ref="J60:J61"/>
    <mergeCell ref="C65:F65"/>
    <mergeCell ref="J65:M65"/>
    <mergeCell ref="K66:M66"/>
    <mergeCell ref="D67:D71"/>
    <mergeCell ref="J69:J71"/>
    <mergeCell ref="F72:F73"/>
    <mergeCell ref="J73:J74"/>
    <mergeCell ref="C62:C64"/>
    <mergeCell ref="D62:D64"/>
    <mergeCell ref="J63:J64"/>
    <mergeCell ref="L76:L77"/>
    <mergeCell ref="M76:M77"/>
    <mergeCell ref="D78:D80"/>
    <mergeCell ref="F78:F79"/>
    <mergeCell ref="G78:G79"/>
    <mergeCell ref="H78:H79"/>
    <mergeCell ref="I78:I79"/>
    <mergeCell ref="J79:J80"/>
    <mergeCell ref="D75:D77"/>
    <mergeCell ref="J76:J77"/>
    <mergeCell ref="K76:K77"/>
    <mergeCell ref="K79:K80"/>
    <mergeCell ref="N93:N94"/>
    <mergeCell ref="D94:D95"/>
    <mergeCell ref="J94:J95"/>
    <mergeCell ref="L79:L80"/>
    <mergeCell ref="M79:M80"/>
    <mergeCell ref="D81:D84"/>
    <mergeCell ref="F81:F83"/>
    <mergeCell ref="G81:G83"/>
    <mergeCell ref="H81:H83"/>
    <mergeCell ref="I81:I83"/>
    <mergeCell ref="J81:J82"/>
    <mergeCell ref="K85:K86"/>
    <mergeCell ref="L85:L86"/>
    <mergeCell ref="M85:M86"/>
    <mergeCell ref="D87:D88"/>
    <mergeCell ref="D89:D90"/>
    <mergeCell ref="J89:J90"/>
    <mergeCell ref="D85:D86"/>
    <mergeCell ref="F85:F86"/>
    <mergeCell ref="G85:G86"/>
    <mergeCell ref="H85:H86"/>
    <mergeCell ref="I85:I86"/>
    <mergeCell ref="J85:J86"/>
    <mergeCell ref="C99:F99"/>
    <mergeCell ref="J99:M99"/>
    <mergeCell ref="C100:M100"/>
    <mergeCell ref="A104:A106"/>
    <mergeCell ref="B104:B106"/>
    <mergeCell ref="C104:C106"/>
    <mergeCell ref="D104:D106"/>
    <mergeCell ref="M96:M98"/>
    <mergeCell ref="D112:D114"/>
    <mergeCell ref="J113:J114"/>
    <mergeCell ref="J104:J105"/>
    <mergeCell ref="D96:D98"/>
    <mergeCell ref="J96:J98"/>
    <mergeCell ref="K96:K98"/>
    <mergeCell ref="L96:L98"/>
    <mergeCell ref="D101:D102"/>
    <mergeCell ref="J118:J119"/>
    <mergeCell ref="D107:D108"/>
    <mergeCell ref="D109:D111"/>
    <mergeCell ref="J109:J111"/>
    <mergeCell ref="B124:F124"/>
    <mergeCell ref="K124:M124"/>
    <mergeCell ref="B125:F125"/>
    <mergeCell ref="K125:M125"/>
    <mergeCell ref="K118:K119"/>
    <mergeCell ref="L118:L119"/>
    <mergeCell ref="M118:M119"/>
    <mergeCell ref="J123:M123"/>
    <mergeCell ref="D115:D117"/>
    <mergeCell ref="A126:J126"/>
    <mergeCell ref="N118:N119"/>
    <mergeCell ref="B143:E143"/>
    <mergeCell ref="B144:F144"/>
    <mergeCell ref="B145:F145"/>
    <mergeCell ref="D50:D52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7:F127"/>
    <mergeCell ref="B128:F128"/>
    <mergeCell ref="B129:F129"/>
    <mergeCell ref="B130:F130"/>
    <mergeCell ref="C123:F123"/>
    <mergeCell ref="D118:D119"/>
  </mergeCells>
  <pageMargins left="0.78740157480314965" right="0.39370078740157483" top="0.39370078740157483" bottom="0.39370078740157483" header="0" footer="0"/>
  <pageSetup paperSize="9" scale="74" orientation="portrait" r:id="rId1"/>
  <rowBreaks count="3" manualBreakCount="3">
    <brk id="43" max="12" man="1"/>
    <brk id="90" max="12" man="1"/>
    <brk id="126" max="12" man="1"/>
  </rowBreaks>
  <colBreaks count="1" manualBreakCount="1">
    <brk id="13" max="1048575" man="1"/>
  </colBreaks>
  <ignoredErrors>
    <ignoredError sqref="L10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</vt:lpstr>
      <vt:lpstr>'4 programa'!Print_Area</vt:lpstr>
      <vt:lpstr>'4 programa'!Print_Titles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2023-06-05T15:18:09Z</cp:lastPrinted>
  <dcterms:created xsi:type="dcterms:W3CDTF">2015-11-25T11:03:52Z</dcterms:created>
  <dcterms:modified xsi:type="dcterms:W3CDTF">2023-10-26T05:08:05Z</dcterms:modified>
</cp:coreProperties>
</file>