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3-2025 SVP keitimas\2023-2025 SVP keitimas (spalis)\Sprendimas\"/>
    </mc:Choice>
  </mc:AlternateContent>
  <xr:revisionPtr revIDLastSave="0" documentId="13_ncr:1_{502AA8F1-5C6B-4FE2-9E5B-F2CE562D8603}" xr6:coauthVersionLast="47" xr6:coauthVersionMax="47" xr10:uidLastSave="{00000000-0000-0000-0000-000000000000}"/>
  <bookViews>
    <workbookView xWindow="28680" yWindow="-120" windowWidth="38640" windowHeight="21120" xr2:uid="{00000000-000D-0000-FFFF-FFFF00000000}"/>
  </bookViews>
  <sheets>
    <sheet name="5 programa" sheetId="8" r:id="rId1"/>
  </sheets>
  <externalReferences>
    <externalReference r:id="rId2"/>
  </externalReferences>
  <definedNames>
    <definedName name="_xlnm.Print_Area" localSheetId="0">'5 programa'!$A$1:$M$204</definedName>
    <definedName name="_xlnm.Print_Titles" localSheetId="0">'5 programa'!$9:$11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5" i="8" l="1"/>
  <c r="H124" i="8"/>
  <c r="G125" i="8"/>
  <c r="G124" i="8"/>
  <c r="H87" i="8"/>
  <c r="G89" i="8"/>
  <c r="G88" i="8"/>
  <c r="G87" i="8"/>
  <c r="G76" i="8"/>
  <c r="G56" i="8"/>
  <c r="H20" i="8"/>
  <c r="G20" i="8"/>
  <c r="G17" i="8"/>
  <c r="G123" i="8"/>
  <c r="H164" i="8" l="1"/>
  <c r="I164" i="8"/>
  <c r="G164" i="8"/>
  <c r="I123" i="8"/>
  <c r="I154" i="8" s="1"/>
  <c r="H123" i="8"/>
  <c r="H154" i="8" s="1"/>
  <c r="H52" i="8"/>
  <c r="H53" i="8" s="1"/>
  <c r="I52" i="8"/>
  <c r="G55" i="8"/>
  <c r="I189" i="8"/>
  <c r="I190" i="8"/>
  <c r="I191" i="8"/>
  <c r="I192" i="8"/>
  <c r="I193" i="8"/>
  <c r="I194" i="8"/>
  <c r="I196" i="8"/>
  <c r="I195" i="8"/>
  <c r="I198" i="8"/>
  <c r="I197" i="8"/>
  <c r="H190" i="8"/>
  <c r="H191" i="8"/>
  <c r="H192" i="8"/>
  <c r="H193" i="8"/>
  <c r="H194" i="8"/>
  <c r="H196" i="8"/>
  <c r="H195" i="8"/>
  <c r="H198" i="8"/>
  <c r="H197" i="8"/>
  <c r="G189" i="8"/>
  <c r="G190" i="8"/>
  <c r="G191" i="8"/>
  <c r="G192" i="8"/>
  <c r="G194" i="8"/>
  <c r="G196" i="8"/>
  <c r="G195" i="8"/>
  <c r="G197" i="8"/>
  <c r="G154" i="8"/>
  <c r="I122" i="8"/>
  <c r="I165" i="8" s="1"/>
  <c r="H122" i="8"/>
  <c r="G122" i="8"/>
  <c r="G22" i="8"/>
  <c r="G198" i="8" s="1"/>
  <c r="I201" i="8"/>
  <c r="I200" i="8"/>
  <c r="I199" i="8" s="1"/>
  <c r="H201" i="8"/>
  <c r="H200" i="8"/>
  <c r="G201" i="8"/>
  <c r="G200" i="8"/>
  <c r="H179" i="8"/>
  <c r="H180" i="8" s="1"/>
  <c r="I179" i="8"/>
  <c r="I180" i="8" s="1"/>
  <c r="G179" i="8"/>
  <c r="G180" i="8" s="1"/>
  <c r="Q169" i="8"/>
  <c r="R169" i="8"/>
  <c r="P169" i="8"/>
  <c r="Q168" i="8"/>
  <c r="R168" i="8"/>
  <c r="P168" i="8"/>
  <c r="Q167" i="8"/>
  <c r="R167" i="8"/>
  <c r="P167" i="8"/>
  <c r="P170" i="8" s="1"/>
  <c r="P171" i="8" s="1"/>
  <c r="Q157" i="8"/>
  <c r="R157" i="8"/>
  <c r="P157" i="8"/>
  <c r="Q155" i="8"/>
  <c r="R155" i="8"/>
  <c r="P155" i="8"/>
  <c r="Q126" i="8"/>
  <c r="R126" i="8"/>
  <c r="P126" i="8"/>
  <c r="Q124" i="8"/>
  <c r="R124" i="8"/>
  <c r="P124" i="8"/>
  <c r="R123" i="8"/>
  <c r="Q92" i="8"/>
  <c r="R92" i="8"/>
  <c r="P92" i="8"/>
  <c r="Q89" i="8"/>
  <c r="R89" i="8"/>
  <c r="Q88" i="8"/>
  <c r="R88" i="8"/>
  <c r="P88" i="8"/>
  <c r="R87" i="8"/>
  <c r="H86" i="8"/>
  <c r="H165" i="8" s="1"/>
  <c r="I86" i="8"/>
  <c r="G86" i="8"/>
  <c r="Q76" i="8"/>
  <c r="R76" i="8"/>
  <c r="P76" i="8"/>
  <c r="Q75" i="8"/>
  <c r="Q77" i="8" s="1"/>
  <c r="R75" i="8"/>
  <c r="P75" i="8"/>
  <c r="P77" i="8" s="1"/>
  <c r="H72" i="8"/>
  <c r="I72" i="8"/>
  <c r="I73" i="8" s="1"/>
  <c r="G72" i="8"/>
  <c r="G73" i="8" s="1"/>
  <c r="Q57" i="8"/>
  <c r="R57" i="8"/>
  <c r="P57" i="8"/>
  <c r="Q56" i="8"/>
  <c r="R56" i="8"/>
  <c r="P56" i="8"/>
  <c r="Q55" i="8"/>
  <c r="R55" i="8"/>
  <c r="P55" i="8"/>
  <c r="Q22" i="8"/>
  <c r="R22" i="8"/>
  <c r="P22" i="8"/>
  <c r="Q24" i="8"/>
  <c r="R24" i="8"/>
  <c r="P24" i="8"/>
  <c r="Q21" i="8"/>
  <c r="R21" i="8"/>
  <c r="P21" i="8"/>
  <c r="Q20" i="8"/>
  <c r="R20" i="8"/>
  <c r="Q18" i="8"/>
  <c r="R18" i="8"/>
  <c r="P18" i="8"/>
  <c r="Q17" i="8"/>
  <c r="R17" i="8"/>
  <c r="P17" i="8"/>
  <c r="Q16" i="8"/>
  <c r="R16" i="8"/>
  <c r="P16" i="8"/>
  <c r="H131" i="8"/>
  <c r="H127" i="8"/>
  <c r="Q123" i="8" s="1"/>
  <c r="Q127" i="8" s="1"/>
  <c r="Q128" i="8" s="1"/>
  <c r="G127" i="8"/>
  <c r="P123" i="8" s="1"/>
  <c r="H110" i="8"/>
  <c r="Q87" i="8" s="1"/>
  <c r="G110" i="8"/>
  <c r="P87" i="8"/>
  <c r="G106" i="8"/>
  <c r="P89" i="8"/>
  <c r="H73" i="8"/>
  <c r="I53" i="8"/>
  <c r="P20" i="8"/>
  <c r="A13" i="8"/>
  <c r="P127" i="8" l="1"/>
  <c r="P128" i="8" s="1"/>
  <c r="R127" i="8"/>
  <c r="R128" i="8" s="1"/>
  <c r="R77" i="8"/>
  <c r="R78" i="8" s="1"/>
  <c r="R93" i="8"/>
  <c r="R94" i="8" s="1"/>
  <c r="P158" i="8"/>
  <c r="P159" i="8" s="1"/>
  <c r="R170" i="8"/>
  <c r="R171" i="8" s="1"/>
  <c r="Q25" i="8"/>
  <c r="P78" i="8"/>
  <c r="R25" i="8"/>
  <c r="R26" i="8" s="1"/>
  <c r="H189" i="8"/>
  <c r="H188" i="8" s="1"/>
  <c r="H187" i="8" s="1"/>
  <c r="H202" i="8" s="1"/>
  <c r="Q78" i="8"/>
  <c r="Q170" i="8"/>
  <c r="Q171" i="8" s="1"/>
  <c r="P25" i="8"/>
  <c r="P26" i="8" s="1"/>
  <c r="R158" i="8"/>
  <c r="R159" i="8" s="1"/>
  <c r="G193" i="8"/>
  <c r="G188" i="8" s="1"/>
  <c r="G187" i="8" s="1"/>
  <c r="P93" i="8"/>
  <c r="P94" i="8" s="1"/>
  <c r="P58" i="8"/>
  <c r="P59" i="8" s="1"/>
  <c r="Q58" i="8"/>
  <c r="Q59" i="8" s="1"/>
  <c r="Q158" i="8"/>
  <c r="Q159" i="8" s="1"/>
  <c r="G52" i="8"/>
  <c r="G53" i="8" s="1"/>
  <c r="R58" i="8"/>
  <c r="R59" i="8" s="1"/>
  <c r="H181" i="8"/>
  <c r="H182" i="8" s="1"/>
  <c r="Q93" i="8"/>
  <c r="Q94" i="8" s="1"/>
  <c r="Q26" i="8"/>
  <c r="I181" i="8"/>
  <c r="I182" i="8" s="1"/>
  <c r="I188" i="8"/>
  <c r="I187" i="8"/>
  <c r="I202" i="8" s="1"/>
  <c r="H199" i="8"/>
  <c r="G199" i="8"/>
  <c r="G165" i="8"/>
  <c r="G181" i="8" s="1"/>
  <c r="G182" i="8" s="1"/>
  <c r="G20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Audra Cepiene</author>
    <author>Saulina Paulauskiene</author>
    <author>Snieguole Kacerauskaite</author>
    <author>Rima Ališauskė</author>
    <author>Rima Alisauskaite</author>
  </authors>
  <commentList>
    <comment ref="K34" authorId="0" shapeId="0" xr:uid="{00000000-0006-0000-0100-000001000000}">
      <text>
        <r>
          <rPr>
            <sz val="9"/>
            <color indexed="81"/>
            <rFont val="Tahoma"/>
            <family val="2"/>
            <charset val="186"/>
          </rPr>
          <t xml:space="preserve">1. Viešinimo paslaugų per žiniasklaidos atstovus atliekų tvarkymo tematika organizavimas ir vykdymas, 4 vnt.  
2. Radijo žaidimo–viktorinos organizavimas ir transliavimas per Klaipėdos miesto radijo stotį, kasmet po 10 vnt. 
3. Plakatų atliekų tvarkymo tematika kūrimas, leidyba ir eksponavimas, kasmet po 20 vnt.
4. Europos atliekų mažinimo savaitės minėjimas.
5. Konkurso – viktorinos organizavimas ir įgyvendinimas bendrojo lavinimo mokyklose, įskaičiuojant prizinį fondą, 1 vnt. Prizų (daugkartinio naudojimo gertuvių) viktorinos, konkurso dalyviams, įsigijimas, 100 vnt.
6. Aplinkosauginių projektų atliekų tvarkymo tematika rėmimas, 2 vnt. </t>
        </r>
      </text>
    </comment>
    <comment ref="E36" authorId="1" shapeId="0" xr:uid="{00000000-0006-0000-0100-000002000000}">
      <text>
        <r>
          <rPr>
            <sz val="9"/>
            <color indexed="81"/>
            <rFont val="Tahoma"/>
            <family val="2"/>
            <charset val="186"/>
          </rPr>
          <t>P-3.3.4.1.</t>
        </r>
      </text>
    </comment>
    <comment ref="K44" authorId="2" shapeId="0" xr:uid="{83F57CF8-BB6B-4BBF-BF06-4BA48D44C852}">
      <text>
        <r>
          <rPr>
            <sz val="9"/>
            <color indexed="81"/>
            <rFont val="Tahoma"/>
            <family val="2"/>
            <charset val="186"/>
          </rPr>
          <t xml:space="preserve">Žaliųjų atliekų kompostinės 200 vnt.
</t>
        </r>
      </text>
    </comment>
    <comment ref="L44" authorId="2" shapeId="0" xr:uid="{3B23EA64-0D77-4301-9506-CC2294FCAD71}">
      <text>
        <r>
          <rPr>
            <sz val="9"/>
            <color indexed="81"/>
            <rFont val="Tahoma"/>
            <family val="2"/>
            <charset val="186"/>
          </rPr>
          <t>Žaliųjų ir maisto atliekų kompostinės švietimo įstaigoms 21 vnt.</t>
        </r>
      </text>
    </comment>
    <comment ref="D45" authorId="0" shapeId="0" xr:uid="{00000000-0006-0000-0100-000005000000}">
      <text>
        <r>
          <rPr>
            <sz val="9"/>
            <color indexed="81"/>
            <rFont val="Tahoma"/>
            <family val="2"/>
            <charset val="186"/>
          </rPr>
          <t xml:space="preserve">Tikslas - išplėtoti komunalinių atliekų surinkimo ir tvarkymo infrastruktūrą, įrengiant centrinėje-pietinėje Klaipėdos miesto savivaldybės teritorijos dalyje didelių gabaritų atliekų surinkimo aikštelę (DGASA) kartu su paruošimo pakartotiniam naudojimui centru bei edukacinėmis patalpomis. </t>
        </r>
      </text>
    </comment>
    <comment ref="E45" authorId="1" shapeId="0" xr:uid="{00000000-0006-0000-0100-000006000000}">
      <text>
        <r>
          <rPr>
            <sz val="9"/>
            <color indexed="81"/>
            <rFont val="Tahoma"/>
            <family val="2"/>
            <charset val="186"/>
          </rPr>
          <t>P-3.3.4.1.</t>
        </r>
      </text>
    </comment>
    <comment ref="J45" authorId="3" shapeId="0" xr:uid="{00000000-0006-0000-0100-000007000000}">
      <text>
        <r>
          <rPr>
            <sz val="9"/>
            <color indexed="81"/>
            <rFont val="Tahoma"/>
            <family val="2"/>
            <charset val="186"/>
          </rPr>
          <t xml:space="preserve">Projektą įgyvendina KRATC
</t>
        </r>
      </text>
    </comment>
    <comment ref="E50" authorId="1" shapeId="0" xr:uid="{00000000-0006-0000-0100-000008000000}">
      <text>
        <r>
          <rPr>
            <sz val="9"/>
            <color indexed="81"/>
            <rFont val="Tahoma"/>
            <family val="2"/>
            <charset val="186"/>
          </rPr>
          <t>P-3.3.4.1.</t>
        </r>
      </text>
    </comment>
    <comment ref="K50" authorId="2" shapeId="0" xr:uid="{00000000-0006-0000-0100-000009000000}">
      <text>
        <r>
          <rPr>
            <sz val="9"/>
            <color indexed="81"/>
            <rFont val="Tahoma"/>
            <family val="2"/>
            <charset val="186"/>
          </rPr>
          <t>Aikštelės įrengimo darbus planuojama pavesti vykdyti KRATC</t>
        </r>
      </text>
    </comment>
    <comment ref="D58" authorId="1" shapeId="0" xr:uid="{00000000-0006-0000-0100-00000A000000}">
      <text>
        <r>
          <rPr>
            <sz val="9"/>
            <color indexed="81"/>
            <rFont val="Tahoma"/>
            <family val="2"/>
            <charset val="186"/>
          </rPr>
          <t>2021-09-30 tarybos sprendimas Nr. T2-  "Dėl Klaipėdos miesto savivaldybės aplinkos monitoringo 2022-2026 m. programos patvirtinimo"</t>
        </r>
      </text>
    </comment>
    <comment ref="E58" authorId="1" shapeId="0" xr:uid="{00000000-0006-0000-0100-00000B000000}">
      <text>
        <r>
          <rPr>
            <b/>
            <sz val="9"/>
            <color indexed="81"/>
            <rFont val="Tahoma"/>
            <family val="2"/>
            <charset val="186"/>
          </rPr>
          <t>P1, 1.1</t>
        </r>
        <r>
          <rPr>
            <sz val="9"/>
            <color indexed="81"/>
            <rFont val="Tahoma"/>
            <family val="2"/>
            <charset val="186"/>
          </rPr>
          <t xml:space="preserve">. Aplinkos oro kokybės valdymo plano parengimas ir oro kokybės mieste užtikrinimo priemonių įgyvendinimas
</t>
        </r>
      </text>
    </comment>
    <comment ref="K58" authorId="0" shapeId="0" xr:uid="{00000000-0006-0000-0100-00000C000000}">
      <text>
        <r>
          <rPr>
            <sz val="9"/>
            <color indexed="81"/>
            <rFont val="Tahoma"/>
            <family val="2"/>
            <charset val="186"/>
          </rPr>
          <t>Aplinkos oro monitoringas;
Aplinkos triukšmo monitoringas;
Dirvožemio monitoringas;
Paviršinio vandens.</t>
        </r>
      </text>
    </comment>
    <comment ref="L58" authorId="0" shapeId="0" xr:uid="{00000000-0006-0000-0100-00000D000000}">
      <text>
        <r>
          <rPr>
            <sz val="9"/>
            <color indexed="81"/>
            <rFont val="Tahoma"/>
            <family val="2"/>
            <charset val="186"/>
          </rPr>
          <t>Aplinkos oro monitoringas;
Aplinkos triukšmo monitoringas; 
Dirvožemio monitoringas;
Gyvosios gamtos monitoringas;
Paviršinio vandens monitoringas</t>
        </r>
      </text>
    </comment>
    <comment ref="E59" authorId="2" shapeId="0" xr:uid="{00000000-0006-0000-0100-00000E000000}">
      <text>
        <r>
          <rPr>
            <sz val="9"/>
            <color indexed="81"/>
            <rFont val="Tahoma"/>
            <family val="2"/>
            <charset val="186"/>
          </rPr>
          <t>P-3.3.5.; 3.3.5.1.; 3.5.4.;</t>
        </r>
      </text>
    </comment>
    <comment ref="K60" authorId="3" shapeId="0" xr:uid="{00000000-0006-0000-0100-00000F000000}">
      <text>
        <r>
          <rPr>
            <sz val="9"/>
            <color indexed="81"/>
            <rFont val="Tahoma"/>
            <family val="2"/>
            <charset val="186"/>
          </rPr>
          <t>• (1 vnt.) savaitraščio „Žaliasis pasaulis“ prenumerata - vykdant ekologinį švietimą kiekvienais metais yra prenumeruojamas savaitraštis „Žaliasis pasaulis“ po 1 egz. 39 įstaigoms (mokykloms, bibliotekoms);
• (2 vnt.) švietėjiškos veiklos Smiltynės ir II Melnragės paplūdimiuose dėl mėlynosios vėliavos gavimo - skirta visuomenės informuotumui apie Baltijos jūros taršą šiukšlėmis didinti.
• (6 vnt.) 2022-2024 m. planuojama organizuoti dalinio finansavimo konkursą ekologiniam švietimui vykdyti, t.y. visuomeninės organizacijos bus kviečiamos vykdyti aplinkosauginio švietimo veiklas pagal Aplinkosaugos skyriaus parengtas temas;
• (1 vnt.) aplinkosauginio švietimo pamokos mokiniams pagal Aplinkosaugos skyriaus parengtas aplinkosauginio švietimo temų krypčių grupes.</t>
        </r>
      </text>
    </comment>
    <comment ref="E61" authorId="2" shapeId="0" xr:uid="{00000000-0006-0000-0100-000010000000}">
      <text>
        <r>
          <rPr>
            <sz val="9"/>
            <color indexed="81"/>
            <rFont val="Tahoma"/>
            <family val="2"/>
            <charset val="186"/>
          </rPr>
          <t>P-3.3.2.6.; 3.3.5.1.</t>
        </r>
      </text>
    </comment>
    <comment ref="E64" authorId="1" shapeId="0" xr:uid="{00000000-0006-0000-0100-000011000000}">
      <text>
        <r>
          <rPr>
            <sz val="9"/>
            <color indexed="81"/>
            <rFont val="Tahoma"/>
            <family val="2"/>
            <charset val="186"/>
          </rPr>
          <t>P1, 1.1. Aplinkos oro kokybės valdymo plano parengimas ir oro kokybės mieste užtikrinimo priemonių įgyvendinimas</t>
        </r>
      </text>
    </comment>
    <comment ref="J64" authorId="0" shapeId="0" xr:uid="{00000000-0006-0000-0100-000012000000}">
      <text>
        <r>
          <rPr>
            <sz val="9"/>
            <color indexed="81"/>
            <rFont val="Tahoma"/>
            <family val="2"/>
            <charset val="186"/>
          </rPr>
          <t>Švyturio g. gyvenamoji teritorija</t>
        </r>
        <r>
          <rPr>
            <sz val="9"/>
            <color indexed="81"/>
            <rFont val="Tahoma"/>
            <family val="2"/>
            <charset val="186"/>
          </rPr>
          <t xml:space="preserve">
</t>
        </r>
      </text>
    </comment>
    <comment ref="E66" authorId="2" shapeId="0" xr:uid="{00000000-0006-0000-0100-000013000000}">
      <text>
        <r>
          <rPr>
            <sz val="9"/>
            <color indexed="81"/>
            <rFont val="Tahoma"/>
            <family val="2"/>
            <charset val="186"/>
          </rPr>
          <t>P-3.3.5.5.</t>
        </r>
      </text>
    </comment>
    <comment ref="E68" authorId="2" shapeId="0" xr:uid="{00000000-0006-0000-0100-000014000000}">
      <text>
        <r>
          <rPr>
            <sz val="9"/>
            <color indexed="81"/>
            <rFont val="Tahoma"/>
            <family val="2"/>
            <charset val="186"/>
          </rPr>
          <t>P-3.5.4.;</t>
        </r>
      </text>
    </comment>
    <comment ref="J68" authorId="0" shapeId="0" xr:uid="{00000000-0006-0000-0100-000015000000}">
      <text>
        <r>
          <rPr>
            <sz val="9"/>
            <color indexed="81"/>
            <rFont val="Tahoma"/>
            <family val="2"/>
            <charset val="186"/>
          </rPr>
          <t>Parengta strateginių triukšmo (kelių, pagrindinių kelių, geležinkelių, pramoninės veiklos zonų) žemėlapių atskirai pagal paros, dienos, vakaro ir nakties triukšmo rodiklius</t>
        </r>
        <r>
          <rPr>
            <sz val="9"/>
            <color indexed="81"/>
            <rFont val="Tahoma"/>
            <family val="2"/>
            <charset val="186"/>
          </rPr>
          <t xml:space="preserve">
</t>
        </r>
      </text>
    </comment>
    <comment ref="E77" authorId="2" shapeId="0" xr:uid="{00000000-0006-0000-0100-000016000000}">
      <text>
        <r>
          <rPr>
            <sz val="9"/>
            <color indexed="81"/>
            <rFont val="Tahoma"/>
            <family val="2"/>
            <charset val="186"/>
          </rPr>
          <t>P-3.3.1.4.</t>
        </r>
      </text>
    </comment>
    <comment ref="E79" authorId="1" shapeId="0" xr:uid="{00000000-0006-0000-0100-000017000000}">
      <text>
        <r>
          <rPr>
            <sz val="9"/>
            <color indexed="81"/>
            <rFont val="Tahoma"/>
            <family val="2"/>
            <charset val="186"/>
          </rPr>
          <t xml:space="preserve">KEPS 4.5.1. Išvalyti Danės upę, pastatyti ir išplėtoti mažus uostelius. </t>
        </r>
      </text>
    </comment>
    <comment ref="E81" authorId="1" shapeId="0" xr:uid="{00000000-0006-0000-0100-000019000000}">
      <text>
        <r>
          <rPr>
            <sz val="9"/>
            <color indexed="81"/>
            <rFont val="Tahoma"/>
            <family val="2"/>
            <charset val="186"/>
          </rPr>
          <t xml:space="preserve">P-3.3.1.4.
</t>
        </r>
      </text>
    </comment>
    <comment ref="L81" authorId="4" shapeId="0" xr:uid="{00000000-0006-0000-0100-00001A000000}">
      <text>
        <r>
          <rPr>
            <sz val="9"/>
            <color indexed="81"/>
            <rFont val="Tahoma"/>
            <family val="2"/>
            <charset val="186"/>
          </rPr>
          <t>II dalies</t>
        </r>
      </text>
    </comment>
    <comment ref="E85" authorId="0" shapeId="0" xr:uid="{00000000-0006-0000-0100-00001B000000}">
      <text>
        <r>
          <rPr>
            <sz val="9"/>
            <color indexed="81"/>
            <rFont val="Tahoma"/>
            <family val="2"/>
            <charset val="186"/>
          </rPr>
          <t xml:space="preserve">1.2.1.3., 3.3.1.4.
</t>
        </r>
      </text>
    </comment>
    <comment ref="E93" authorId="1" shapeId="0" xr:uid="{00000000-0006-0000-0100-00001C00000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J93" authorId="3" shapeId="0" xr:uid="{00000000-0006-0000-0100-00001D000000}">
      <text>
        <r>
          <rPr>
            <sz val="9"/>
            <color indexed="81"/>
            <rFont val="Tahoma"/>
            <family val="2"/>
            <charset val="186"/>
          </rPr>
          <t xml:space="preserve">Rangos sutartis pasirašyta 2020-04-09 25 mėn. Sutartis galioja iki darbų užbaigimo dokumento pasirašymo ir galutinio apmokėjimo dienos. Sutartyje yra numatyta technologinė pertrauka, todėl darbai gali būti nukelti į 2023 m. 
</t>
        </r>
      </text>
    </comment>
    <comment ref="E96" authorId="1" shapeId="0" xr:uid="{00000000-0006-0000-0100-00001E000000}">
      <text>
        <r>
          <rPr>
            <sz val="9"/>
            <color indexed="81"/>
            <rFont val="Tahoma"/>
            <family val="2"/>
            <charset val="186"/>
          </rPr>
          <t xml:space="preserve">KEPS 3.1.13. Vystyti viešųjų erdvių gerinimo programas ir lokalius urbanistinės struktūros atgaivinimo projektus  </t>
        </r>
      </text>
    </comment>
    <comment ref="E97" authorId="2" shapeId="0" xr:uid="{00000000-0006-0000-0100-00001F000000}">
      <text>
        <r>
          <rPr>
            <sz val="9"/>
            <color indexed="81"/>
            <rFont val="Tahoma"/>
            <family val="2"/>
            <charset val="186"/>
          </rPr>
          <t>P-3.2.2.5.</t>
        </r>
      </text>
    </comment>
    <comment ref="E98" authorId="1" shapeId="0" xr:uid="{00000000-0006-0000-0100-00002000000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t>
        </r>
      </text>
    </comment>
    <comment ref="E99" authorId="0" shapeId="0" xr:uid="{00000000-0006-0000-0100-000021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E100" authorId="2" shapeId="0" xr:uid="{00000000-0006-0000-0100-000022000000}">
      <text>
        <r>
          <rPr>
            <sz val="9"/>
            <color indexed="81"/>
            <rFont val="Tahoma"/>
            <family val="2"/>
            <charset val="186"/>
          </rPr>
          <t>P-3.3.1.2.</t>
        </r>
      </text>
    </comment>
    <comment ref="E102" authorId="0" shapeId="0" xr:uid="{00000000-0006-0000-0100-00002300000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
</t>
        </r>
      </text>
    </comment>
    <comment ref="E103" authorId="0" shapeId="0" xr:uid="{00000000-0006-0000-0100-000024000000}">
      <text>
        <r>
          <rPr>
            <sz val="9"/>
            <color indexed="81"/>
            <rFont val="Tahoma"/>
            <family val="2"/>
            <charset val="186"/>
          </rPr>
          <t xml:space="preserve">P-3.3.1.1-1, 3.3.1.2-2
</t>
        </r>
      </text>
    </comment>
    <comment ref="E104" authorId="0" shapeId="0" xr:uid="{00000000-0006-0000-0100-000025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K104" authorId="0" shapeId="0" xr:uid="{00000000-0006-0000-0100-000026000000}">
      <text>
        <r>
          <rPr>
            <sz val="9"/>
            <color indexed="81"/>
            <rFont val="Tahoma"/>
            <family val="2"/>
            <charset val="186"/>
          </rPr>
          <t>1. Teritorijos palei Šilutės pl. nuo Smiltelės g. iki Jūrininkų pr. (plotas apie 6,2 ha) apsauginės paskirties želdynų ir želdinių projekto parengimas.
2. Teritorijos nuo Veliuonos g. iki KVJU ribos (plotas apie 71 a) apsauginės paskirties želdynų ir želdinių projekto parengimas.
3. Teritorijos palei geležinkelį Klevų g. 6H (plotas apie 13 a) apsauginės paskirties želdynų ir želdinių projekto parengimas.</t>
        </r>
        <r>
          <rPr>
            <b/>
            <sz val="9"/>
            <color indexed="81"/>
            <rFont val="Tahoma"/>
            <family val="2"/>
            <charset val="186"/>
          </rPr>
          <t xml:space="preserve">
</t>
        </r>
        <r>
          <rPr>
            <sz val="9"/>
            <color indexed="81"/>
            <rFont val="Tahoma"/>
            <family val="2"/>
            <charset val="186"/>
          </rPr>
          <t xml:space="preserve">4. Apsauginės paskirties želdyno techninio darbo projekto prie Švyturio g. parengimas. 
</t>
        </r>
      </text>
    </comment>
    <comment ref="E106" authorId="1" shapeId="0" xr:uid="{00000000-0006-0000-0100-00002700000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 </t>
        </r>
      </text>
    </comment>
    <comment ref="E109" authorId="1" shapeId="0" xr:uid="{00000000-0006-0000-0100-000028000000}">
      <text>
        <r>
          <rPr>
            <sz val="9"/>
            <color indexed="81"/>
            <rFont val="Tahoma"/>
            <family val="2"/>
            <charset val="186"/>
          </rPr>
          <t xml:space="preserve">P-3.2.2.5.
</t>
        </r>
      </text>
    </comment>
    <comment ref="E110" authorId="1" shapeId="0" xr:uid="{00000000-0006-0000-0100-000029000000}">
      <text>
        <r>
          <rPr>
            <b/>
            <sz val="9"/>
            <color indexed="81"/>
            <rFont val="Tahoma"/>
            <family val="2"/>
            <charset val="186"/>
          </rPr>
          <t xml:space="preserve">P1. 3.5. </t>
        </r>
        <r>
          <rPr>
            <sz val="9"/>
            <color indexed="81"/>
            <rFont val="Tahoma"/>
            <family val="2"/>
            <charset val="186"/>
          </rPr>
          <t xml:space="preserve">Viešųjų erdvių ir pastatų pritaikymas pagal universalaus dizaino principus, 3.5.1. Pritaikyta viešųjų erdvių, vnt.
</t>
        </r>
      </text>
    </comment>
    <comment ref="E111" authorId="1" shapeId="0" xr:uid="{00000000-0006-0000-0100-00002A000000}">
      <text>
        <r>
          <rPr>
            <sz val="9"/>
            <color indexed="81"/>
            <rFont val="Tahoma"/>
            <family val="2"/>
            <charset val="186"/>
          </rPr>
          <t xml:space="preserve">KEPS 3.1.13. Vystyti viešųjų erdvių gerinimo programas ir lokalius urbanistinės struktūros atgaivinimo projektus  </t>
        </r>
      </text>
    </comment>
    <comment ref="E114" authorId="1" shapeId="0" xr:uid="{00000000-0006-0000-0100-00002B000000}">
      <text>
        <r>
          <rPr>
            <sz val="9"/>
            <color indexed="81"/>
            <rFont val="Tahoma"/>
            <family val="2"/>
            <charset val="186"/>
          </rPr>
          <t xml:space="preserve">P-3.2.2.5.
</t>
        </r>
      </text>
    </comment>
    <comment ref="E115" authorId="5" shapeId="0" xr:uid="{00000000-0006-0000-0100-00002C000000}">
      <text>
        <r>
          <rPr>
            <sz val="9"/>
            <color indexed="81"/>
            <rFont val="Tahoma"/>
            <family val="2"/>
            <charset val="186"/>
          </rPr>
          <t>P-1.2.1.1.</t>
        </r>
      </text>
    </comment>
    <comment ref="E118" authorId="4" shapeId="0" xr:uid="{00000000-0006-0000-0100-00002D000000}">
      <text>
        <r>
          <rPr>
            <sz val="9"/>
            <color indexed="81"/>
            <rFont val="Tahoma"/>
            <family val="2"/>
            <charset val="186"/>
          </rPr>
          <t>3.3.1.1.</t>
        </r>
      </text>
    </comment>
    <comment ref="E123" authorId="1" shapeId="0" xr:uid="{00000000-0006-0000-0100-00002E000000}">
      <text>
        <r>
          <rPr>
            <sz val="9"/>
            <color indexed="81"/>
            <rFont val="Tahoma"/>
            <family val="2"/>
            <charset val="186"/>
          </rPr>
          <t xml:space="preserve">P6. Klaipėdos miesto ekonominės plėtros strategija ir įgyvendinimo veiksmų planas iki 2030 metų, 4.5.3. Gerinti dviračių infrastruktūrą „EuroVelo“ pajūrio trasose, kad atitiktų „EuroVelo“ reikalavimus
</t>
        </r>
      </text>
    </comment>
    <comment ref="E127" authorId="1" shapeId="0" xr:uid="{00000000-0006-0000-0100-00002F000000}">
      <text>
        <r>
          <rPr>
            <sz val="9"/>
            <color indexed="81"/>
            <rFont val="Tahoma"/>
            <family val="2"/>
            <charset val="186"/>
          </rPr>
          <t xml:space="preserve">P-3.1.1.2
</t>
        </r>
      </text>
    </comment>
    <comment ref="E131" authorId="0" shapeId="0" xr:uid="{00000000-0006-0000-0100-000030000000}">
      <text>
        <r>
          <rPr>
            <sz val="9"/>
            <color indexed="81"/>
            <rFont val="Tahoma"/>
            <family val="2"/>
            <charset val="186"/>
          </rPr>
          <t>P-3.1.1.2.</t>
        </r>
      </text>
    </comment>
    <comment ref="E134" authorId="1" shapeId="0" xr:uid="{00000000-0006-0000-0100-000031000000}">
      <text>
        <r>
          <rPr>
            <sz val="9"/>
            <color indexed="81"/>
            <rFont val="Tahoma"/>
            <family val="2"/>
            <charset val="186"/>
          </rPr>
          <t xml:space="preserve">P-3.1.1.2
</t>
        </r>
      </text>
    </comment>
    <comment ref="E136" authorId="1" shapeId="0" xr:uid="{00000000-0006-0000-0100-000032000000}">
      <text>
        <r>
          <rPr>
            <sz val="9"/>
            <color indexed="81"/>
            <rFont val="Tahoma"/>
            <family val="2"/>
            <charset val="186"/>
          </rPr>
          <t xml:space="preserve">P-3.1.1.2
</t>
        </r>
      </text>
    </comment>
    <comment ref="E139" authorId="1" shapeId="0" xr:uid="{00000000-0006-0000-0100-000033000000}">
      <text>
        <r>
          <rPr>
            <sz val="9"/>
            <color indexed="81"/>
            <rFont val="Tahoma"/>
            <family val="2"/>
            <charset val="186"/>
          </rPr>
          <t xml:space="preserve">P-3.1.1.2
</t>
        </r>
      </text>
    </comment>
    <comment ref="E142" authorId="1" shapeId="0" xr:uid="{00000000-0006-0000-0100-000034000000}">
      <text>
        <r>
          <rPr>
            <sz val="9"/>
            <color indexed="81"/>
            <rFont val="Tahoma"/>
            <family val="2"/>
            <charset val="186"/>
          </rPr>
          <t xml:space="preserve">P-3.1.1.2
</t>
        </r>
      </text>
    </comment>
    <comment ref="E145" authorId="1" shapeId="0" xr:uid="{00000000-0006-0000-0100-000035000000}">
      <text>
        <r>
          <rPr>
            <sz val="9"/>
            <color indexed="81"/>
            <rFont val="Tahoma"/>
            <family val="2"/>
            <charset val="186"/>
          </rPr>
          <t xml:space="preserve">P-3.1.1.2
</t>
        </r>
      </text>
    </comment>
    <comment ref="E148" authorId="0" shapeId="0" xr:uid="{00000000-0006-0000-0100-000036000000}">
      <text>
        <r>
          <rPr>
            <sz val="9"/>
            <color indexed="81"/>
            <rFont val="Tahoma"/>
            <family val="2"/>
            <charset val="186"/>
          </rPr>
          <t>P-3.1.1.2.</t>
        </r>
      </text>
    </comment>
    <comment ref="J149" authorId="0" shapeId="0" xr:uid="{00000000-0006-0000-0100-000037000000}">
      <text>
        <r>
          <rPr>
            <sz val="9"/>
            <color indexed="81"/>
            <rFont val="Tahoma"/>
            <family val="2"/>
            <charset val="186"/>
          </rPr>
          <t>II etapas</t>
        </r>
      </text>
    </comment>
    <comment ref="D151" authorId="0" shapeId="0" xr:uid="{00000000-0006-0000-0100-000038000000}">
      <text>
        <r>
          <rPr>
            <sz val="9"/>
            <color indexed="81"/>
            <rFont val="Tahoma"/>
            <family val="2"/>
            <charset val="186"/>
          </rPr>
          <t xml:space="preserve">Senas pavadinimas - Pėsčiųjų ir dviračių tilto tarp Tauralaukio ir Žolynų kvartalo įrengimas. Siekiant plėtoti darnaus judumo principus ir pagerinti  susisiekimą su naujai statoma mokykla  miesto planavimo dokumentuose numatytas dviračių ir pėsčiųjų tiltas per Danę. Pirmame etape planuojamas architektūrinis konkursas. </t>
        </r>
      </text>
    </comment>
    <comment ref="E151" authorId="0" shapeId="0" xr:uid="{00000000-0006-0000-0100-000039000000}">
      <text>
        <r>
          <rPr>
            <sz val="9"/>
            <color indexed="81"/>
            <rFont val="Tahoma"/>
            <family val="2"/>
            <charset val="186"/>
          </rPr>
          <t>P-3.1.1.2.
2025-2029 KSP</t>
        </r>
      </text>
    </comment>
    <comment ref="J151" authorId="0" shapeId="0" xr:uid="{00000000-0006-0000-0100-00003A000000}">
      <text>
        <r>
          <rPr>
            <sz val="9"/>
            <color indexed="81"/>
            <rFont val="Tahoma"/>
            <family val="2"/>
            <charset val="186"/>
          </rPr>
          <t xml:space="preserve">Lėšos architektūrinio konkurso organizavimui su prizais numatomos pagal analogišką 2021-07-23 pasirašytą paslaugų sutartį Nr. J9-1927 dėl projekto konkurso organizavimo paslaugų, kaina 8420 Eur parengiamiesiems darbams ir 15000 Eur prizams (7+5+3) 1-3 vietų laimėtojams 
</t>
        </r>
      </text>
    </comment>
    <comment ref="L151" authorId="0" shapeId="0" xr:uid="{00000000-0006-0000-0100-00003B000000}">
      <text>
        <r>
          <rPr>
            <sz val="9"/>
            <color indexed="81"/>
            <rFont val="Tahoma"/>
            <family val="2"/>
            <charset val="186"/>
          </rPr>
          <t xml:space="preserve">Pradžia 2023 m. 
</t>
        </r>
      </text>
    </comment>
    <comment ref="D158" authorId="2" shapeId="0" xr:uid="{00000000-0006-0000-0100-00003C000000}">
      <text>
        <r>
          <rPr>
            <sz val="9"/>
            <color indexed="81"/>
            <rFont val="Tahoma"/>
            <family val="2"/>
            <charset val="186"/>
          </rPr>
          <t>Vykdytojas BĮ Klaipėdos paplūdimiai</t>
        </r>
      </text>
    </comment>
    <comment ref="E158" authorId="1" shapeId="0" xr:uid="{00000000-0006-0000-0100-00003D000000}">
      <text>
        <r>
          <rPr>
            <sz val="9"/>
            <color indexed="81"/>
            <rFont val="Tahoma"/>
            <family val="2"/>
            <charset val="186"/>
          </rPr>
          <t xml:space="preserve">P-1.2.1.5.
</t>
        </r>
      </text>
    </comment>
    <comment ref="E160" authorId="1" shapeId="0" xr:uid="{00000000-0006-0000-0100-00003E000000}">
      <text>
        <r>
          <rPr>
            <sz val="9"/>
            <color indexed="81"/>
            <rFont val="Tahoma"/>
            <family val="2"/>
            <charset val="186"/>
          </rPr>
          <t xml:space="preserve">P-1.2.1.5.
</t>
        </r>
      </text>
    </comment>
    <comment ref="E171" authorId="0" shapeId="0" xr:uid="{00000000-0006-0000-0100-00003F00000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1.3.2. priemonė</t>
        </r>
      </text>
    </comment>
    <comment ref="E173" authorId="5" shapeId="0" xr:uid="{00000000-0006-0000-0100-000040000000}">
      <text>
        <r>
          <rPr>
            <sz val="9"/>
            <color indexed="81"/>
            <rFont val="Tahoma"/>
            <family val="2"/>
            <charset val="186"/>
          </rPr>
          <t>P-3.3.5.3.</t>
        </r>
      </text>
    </comment>
    <comment ref="E176" authorId="5" shapeId="0" xr:uid="{00000000-0006-0000-0100-000041000000}">
      <text>
        <r>
          <rPr>
            <sz val="9"/>
            <color indexed="81"/>
            <rFont val="Tahoma"/>
            <family val="2"/>
            <charset val="186"/>
          </rPr>
          <t>P-3.3.1.4.</t>
        </r>
      </text>
    </comment>
    <comment ref="E177" authorId="4" shapeId="0" xr:uid="{00000000-0006-0000-0100-000042000000}">
      <text>
        <r>
          <rPr>
            <sz val="9"/>
            <color indexed="81"/>
            <rFont val="Tahoma"/>
            <family val="2"/>
            <charset val="186"/>
          </rPr>
          <t xml:space="preserve">3.3.5.1.
</t>
        </r>
      </text>
    </comment>
  </commentList>
</comments>
</file>

<file path=xl/sharedStrings.xml><?xml version="1.0" encoding="utf-8"?>
<sst xmlns="http://schemas.openxmlformats.org/spreadsheetml/2006/main" count="445" uniqueCount="199">
  <si>
    <t>APLINKOS APSAUGOS PROGRAMOS (NR. 05)</t>
  </si>
  <si>
    <t xml:space="preserve"> TIKSLŲ, UŽDAVINIŲ, PRIEMONIŲ, PRIEMONIŲ IŠLAIDŲ IR PRODUKTO KRITERIJŲ SUVESTINĖ</t>
  </si>
  <si>
    <t>Veiklos plano tikslo kodas</t>
  </si>
  <si>
    <t>Uždavinio kodas</t>
  </si>
  <si>
    <t>Priemonės kodas</t>
  </si>
  <si>
    <t>Pavadinimas</t>
  </si>
  <si>
    <t>Finansavimo šaltinis</t>
  </si>
  <si>
    <t>Strateginis tikslas 02. Kurti mieste patrauklią, švarią ir saugią gyvenamąją aplinką</t>
  </si>
  <si>
    <t>01</t>
  </si>
  <si>
    <t>Siekti subalansuotos ir kokybiškos aplinkos Klaipėdos mieste</t>
  </si>
  <si>
    <t>Tobulinti atliekų tvarkymo sistemą</t>
  </si>
  <si>
    <t>Komunalinių atliekų tvarkymo organizavimas:</t>
  </si>
  <si>
    <t>05</t>
  </si>
  <si>
    <t>Komunalinių atliekų surinkimas ir tvarkymas</t>
  </si>
  <si>
    <t>SB(VR)</t>
  </si>
  <si>
    <t>SB(VRL)</t>
  </si>
  <si>
    <t>Komunalinių atliekų surinkimas ir tvarkymas Lėbartų kapinėse</t>
  </si>
  <si>
    <t>Iš viso:</t>
  </si>
  <si>
    <t>02</t>
  </si>
  <si>
    <t>Atliekų, kurių turėtojo nustatyti neįmanoma arba kuris nebeegzistuoja, tvarkymas:</t>
  </si>
  <si>
    <t>SB(AA)</t>
  </si>
  <si>
    <t>Savavališkai užterštų teritorijų sutvarkymas</t>
  </si>
  <si>
    <t>Išvežta padangų, t</t>
  </si>
  <si>
    <t>Pavojingų atliekų šalinimas</t>
  </si>
  <si>
    <t>SB(AAL)</t>
  </si>
  <si>
    <t>03</t>
  </si>
  <si>
    <t xml:space="preserve">Visuomenės švietimo atliekų tvarkymo klausimais vykdymas </t>
  </si>
  <si>
    <t>04</t>
  </si>
  <si>
    <t>I</t>
  </si>
  <si>
    <t>SB</t>
  </si>
  <si>
    <t>Iš viso uždaviniui:</t>
  </si>
  <si>
    <t xml:space="preserve">Vykdyti gamtinės aplinkos stebėsenos ir gyventojų ekologinio švietimo priemones </t>
  </si>
  <si>
    <t>Klaipėdos miesto savivaldybės aplinkos monitoringo vykdymas</t>
  </si>
  <si>
    <t>Parengta ataskaitų, vnt.</t>
  </si>
  <si>
    <t>Visuomenės ekologinis švietimas</t>
  </si>
  <si>
    <t xml:space="preserve">Prižiūrėti, saugoti ir gausinti miesto poilsio zonų gamtinę aplinką </t>
  </si>
  <si>
    <t>Sanitarinis vandens telkinių valymas</t>
  </si>
  <si>
    <t>Helofitų (nendrių, švendrių) šalinimas iš vandens telkinių</t>
  </si>
  <si>
    <t>Miesto želdynų ir želdinių tvarkymas ir kūrimas:</t>
  </si>
  <si>
    <t>Naujų ir esamų želdynų tvarkymas ir kūrimas</t>
  </si>
  <si>
    <t>Pajūrio juostos priežiūra ir apsauga:</t>
  </si>
  <si>
    <t>SB(VB)</t>
  </si>
  <si>
    <t>Iš viso tikslui:</t>
  </si>
  <si>
    <t xml:space="preserve">Iš viso  programai: </t>
  </si>
  <si>
    <t>Finansavimo šaltinių suvestinė</t>
  </si>
  <si>
    <t>Finansavimo šaltiniai</t>
  </si>
  <si>
    <t xml:space="preserve">Savivaldybės biudžetas, iš jo: </t>
  </si>
  <si>
    <r>
      <t xml:space="preserve">Savivaldybės biudžeto lėšos </t>
    </r>
    <r>
      <rPr>
        <b/>
        <sz val="10"/>
        <rFont val="Times New Roman"/>
        <family val="1"/>
        <charset val="186"/>
      </rPr>
      <t>SB</t>
    </r>
  </si>
  <si>
    <r>
      <t xml:space="preserve">Vietinių rinkliavų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</si>
  <si>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</si>
  <si>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Savivaldybės aplinkos apsaugos rėmimo specialiosios programos lėšų likutis </t>
    </r>
    <r>
      <rPr>
        <b/>
        <sz val="10"/>
        <rFont val="Times New Roman"/>
        <family val="1"/>
        <charset val="186"/>
      </rPr>
      <t>SB(AAL)</t>
    </r>
  </si>
  <si>
    <t>KITI ŠALTINIAI, IŠ VISO:</t>
  </si>
  <si>
    <r>
      <t xml:space="preserve">Valstybės biudžeto lėšos </t>
    </r>
    <r>
      <rPr>
        <b/>
        <sz val="10"/>
        <rFont val="Times New Roman"/>
        <family val="1"/>
        <charset val="186"/>
      </rPr>
      <t>LRVB</t>
    </r>
  </si>
  <si>
    <t>IŠ VISO:</t>
  </si>
  <si>
    <t>Miesto vandens telkinių priežiūra:</t>
  </si>
  <si>
    <t>Gamtinės aplinkos stebėsenos ir ekologinio švietimo vykdymas:</t>
  </si>
  <si>
    <t>Priimta į sąvartyną atliekų, tūkst. t</t>
  </si>
  <si>
    <t>Valoma vandens telkinių, vnt.</t>
  </si>
  <si>
    <t>Mažinti aplinkos taršą vykdant infrastruktūros plėtros priemones</t>
  </si>
  <si>
    <t>Sakurų parko įrengimas teritorijoje tarp Žvejų rūmų, Taikos pr., Naikupės g. ir įvažiuojamojo kelio į Žvejų rūmus</t>
  </si>
  <si>
    <t>SB(L)</t>
  </si>
  <si>
    <t>Detalus (instrumentinis) medžio būklės vertinimas</t>
  </si>
  <si>
    <t>Ištirtų medžių kiekis, vnt.</t>
  </si>
  <si>
    <t>Dviračių ir pėsčiųjų takų  plėtra:</t>
  </si>
  <si>
    <t>Pakeista medinių takų ir laiptų, tūkst. kv. m</t>
  </si>
  <si>
    <t>Komunalinių atliekų tvarkymo infrastruktūros plėtra Klaipėdos miesto, Skuodo ir Kretingos rajonų bei Neringos savivaldybėse</t>
  </si>
  <si>
    <t>SB(ESL)</t>
  </si>
  <si>
    <t>Įrengta informacinių stendų prie atliekų surinkimo konteinerių aikštelių, vnt.</t>
  </si>
  <si>
    <t>Išvežta statybinių, biologiškai skaidžių šiukšlių, t</t>
  </si>
  <si>
    <t>Surinkta pavojingų atliekų, t</t>
  </si>
  <si>
    <t>Įgyvendinta atliekų tvarkymo švietimo priemonių, vnt.</t>
  </si>
  <si>
    <t>Projekto „Aplinkos pritaikymo ir aplinkosauginių priemonių įgyvendinimas Baltijos jūros paplūdimių zonoje“ įgyvendinimas</t>
  </si>
  <si>
    <t xml:space="preserve">Atlikta rangos darbų. Užbaigtumas, proc. </t>
  </si>
  <si>
    <t>Aplinkos taršos infrastruktūros priemonių įgyvendinimas:</t>
  </si>
  <si>
    <t>P1</t>
  </si>
  <si>
    <t>P6</t>
  </si>
  <si>
    <t>SB(VBL)</t>
  </si>
  <si>
    <r>
      <t xml:space="preserve">Valstybės biudžeto specialiosios tikslinės dotacijos likučių lėšos </t>
    </r>
    <r>
      <rPr>
        <b/>
        <sz val="10"/>
        <rFont val="Times New Roman"/>
        <family val="1"/>
        <charset val="186"/>
      </rPr>
      <t>SB(VBL)</t>
    </r>
  </si>
  <si>
    <t>P</t>
  </si>
  <si>
    <t>Triukšmo mažinimo priemonių geležinkeliuose įrengimas Klaipėdos miesto savivaldybėje (projektą įgyvendina AB „Lietuvos geležinkeliai“)</t>
  </si>
  <si>
    <t>Parengtas planas, vnt.</t>
  </si>
  <si>
    <t>Klaipėdos miesto savivaldybės atliekų prevencijos ir tvarkymo 2021–2027 m. plano parengimas</t>
  </si>
  <si>
    <t>Smeltalės upės valymo darbai</t>
  </si>
  <si>
    <t xml:space="preserve">Atlikta įrengimo darbų. Užbaigtumas, proc. </t>
  </si>
  <si>
    <t>Poveikio aplinkai vertinimas, vnt.</t>
  </si>
  <si>
    <t>Lietaus nuotekų tinklų įrengimas Turistų gatvėje</t>
  </si>
  <si>
    <r>
      <t xml:space="preserve">Vietinių rinkliavų likučio lėšos </t>
    </r>
    <r>
      <rPr>
        <b/>
        <sz val="10"/>
        <rFont val="Times New Roman"/>
        <family val="1"/>
        <charset val="186"/>
      </rPr>
      <t>SB(VRL)</t>
    </r>
  </si>
  <si>
    <r>
      <t xml:space="preserve">Programų lėšų likučių lėšos </t>
    </r>
    <r>
      <rPr>
        <b/>
        <sz val="10"/>
        <rFont val="Times New Roman"/>
        <family val="1"/>
        <charset val="186"/>
      </rPr>
      <t>SB(L)</t>
    </r>
  </si>
  <si>
    <t>Želdynų projektavimas</t>
  </si>
  <si>
    <t>P4</t>
  </si>
  <si>
    <t>tūkst. Eur</t>
  </si>
  <si>
    <t>Produkto kriterijaus</t>
  </si>
  <si>
    <t>Pasodinta medžių, vnt.</t>
  </si>
  <si>
    <t>Užterštų teritorijų ekogeologinių tyrimų atlikimas ir tvarkymo planų įgyvendinimas</t>
  </si>
  <si>
    <t>Melnragės parko rytinės dalies įrengimas</t>
  </si>
  <si>
    <t>Priemonės požymis*</t>
  </si>
  <si>
    <t>2024-ųjų metų lėšų projektas</t>
  </si>
  <si>
    <t>2023-ieji metai</t>
  </si>
  <si>
    <t>2024-ieji metai</t>
  </si>
  <si>
    <r>
      <t xml:space="preserve">Savivaldybės aplinkos apsaugos rėmimo specialiosios programos lėšos </t>
    </r>
    <r>
      <rPr>
        <b/>
        <sz val="10"/>
        <rFont val="Times New Roman"/>
        <family val="1"/>
        <charset val="186"/>
      </rPr>
      <t>SB(AA)</t>
    </r>
  </si>
  <si>
    <t>Želdynų ir želdinių inventorizavimas ir  jų geoduomenų bazės tikslinimas ir papildymas</t>
  </si>
  <si>
    <t>Atlikta inventorizacija. Užbaigtumas, proc.</t>
  </si>
  <si>
    <t xml:space="preserve">Dviračių ir pėsčiųjų tako Danės upės slėnio teritorijoje nuo Klaipėdos g. tilto iki miesto ribos įrengimas </t>
  </si>
  <si>
    <t>Parengtas techninis projektas, vnt.</t>
  </si>
  <si>
    <t>Parengta krantotvarkos programa, vnt.</t>
  </si>
  <si>
    <t>T</t>
  </si>
  <si>
    <t>Strateginio triukšmo žemėlapio parengimas (atnaujinimas)</t>
  </si>
  <si>
    <t>N</t>
  </si>
  <si>
    <t>Želdynų ir želdinių apsaugos, priežiūros ir tvarkymo komisijos narių veiklos užtikrinimas</t>
  </si>
  <si>
    <t>Suorganizuotas architektūrinis konkursas, vnt.</t>
  </si>
  <si>
    <t xml:space="preserve">Atlikta rangos darbų. Užbaigtumas, proc.  </t>
  </si>
  <si>
    <t xml:space="preserve">P   </t>
  </si>
  <si>
    <t>SB(KPP)</t>
  </si>
  <si>
    <t xml:space="preserve">P      </t>
  </si>
  <si>
    <t>Dviračių ir pėsčiųjų tako įrengimas Giruliuose (Stoties g., Turistų g., Šlaito g.)</t>
  </si>
  <si>
    <t xml:space="preserve">Malūno parko teritorijos sutvarkymas, gerinant gamtinę aplinką ir skatinant lankytojų srautus </t>
  </si>
  <si>
    <t>Atlikta rangos darbų. Užbaigtumas, proc.</t>
  </si>
  <si>
    <t>Apsauginės paskirties želdyno įrengimo teritorijoje tarp geležinkelio ir žemės sklypų Upelio g. 25 ir Nendrių g. 36 įgyvendinimas, proc.</t>
  </si>
  <si>
    <t>Parengti techniniai projektai, vnt.</t>
  </si>
  <si>
    <t>N
I</t>
  </si>
  <si>
    <t>Dviračių ir pėsčiųjų takų remontas H. Manto g. ties Dariaus ir Girėno g. viaduku</t>
  </si>
  <si>
    <t>Asbesto turinčių gaminių atliekų surinkimas apvažiavimo būdu, transportavimas ir šalinimas iš gyvenamųjų bei viešosios paskirties pastatų</t>
  </si>
  <si>
    <t>Sutvarkyta asbestinių atliekų, t</t>
  </si>
  <si>
    <t>Įgyvendinta aplinkosauginių švietimo priemonių siekiant gauti mėlynąją vėliavą paplūdimiams, oro kokybės gerinimo ir kt. klausimais, vnt.</t>
  </si>
  <si>
    <t xml:space="preserve">Atlikta rangos darbų. Užbaigtumas, proc.           (II etapas) </t>
  </si>
  <si>
    <t>SAVIVALDYBĖS LĖŠOS, IŠ VISO:</t>
  </si>
  <si>
    <r>
      <t xml:space="preserve">Kelių priežiūros ir plėtros programos lėšos, įtrauktos į savivaldybės biudžetą </t>
    </r>
    <r>
      <rPr>
        <b/>
        <sz val="10"/>
        <rFont val="Times New Roman"/>
        <family val="1"/>
        <charset val="186"/>
      </rPr>
      <t>SB(KPP)</t>
    </r>
  </si>
  <si>
    <t>Sutvirtinta kopagūbrio, pinant tvoreles iš žabų, m</t>
  </si>
  <si>
    <t>Sutvirtinta kopagūbrio šakų klojiniais, tūkst. kv. m</t>
  </si>
  <si>
    <t>Dviračių ir pėsčiųjų takų remontas Prano Lideikio g. nuo Liepojos g. iki Molo g.</t>
  </si>
  <si>
    <t>T
P1</t>
  </si>
  <si>
    <t>Planas</t>
  </si>
  <si>
    <t>Lėšų poreikis biudžetiniams 2023-iesiems metams</t>
  </si>
  <si>
    <t>2025-ųjų metų lėšų projektas</t>
  </si>
  <si>
    <t>2025-ieji metai</t>
  </si>
  <si>
    <t>Atliekų surinkimo priemonių įsigijimas</t>
  </si>
  <si>
    <t>Danės upės pakrantės šlaito erozijos ir jos padarinių šalinimas</t>
  </si>
  <si>
    <t>LRVB</t>
  </si>
  <si>
    <t>Įsigyta rūšiavimo konteinerių, vnt.</t>
  </si>
  <si>
    <t>Komisijos narių, kuriems mokamas atlygis, skaičius, vnt.</t>
  </si>
  <si>
    <t>Parengtas projektas, vnt.</t>
  </si>
  <si>
    <t>60</t>
  </si>
  <si>
    <r>
      <t>Išvalyti helofitai iš vandens telkinių ploto, tūkst. m</t>
    </r>
    <r>
      <rPr>
        <vertAlign val="superscript"/>
        <sz val="10"/>
        <rFont val="Times New Roman"/>
        <family val="1"/>
        <charset val="186"/>
      </rPr>
      <t>2</t>
    </r>
  </si>
  <si>
    <t>Pasodinta krūmų, tūkst. vnt.</t>
  </si>
  <si>
    <t>Medinių laiptų ir takų, vedančių per apsauginį kopagūbrį, įrengimas ir remontas</t>
  </si>
  <si>
    <t>Parengta želdynų tvarkymo schema (Žalinimo planas), vnt.</t>
  </si>
  <si>
    <t>ES</t>
  </si>
  <si>
    <r>
      <t>Europos Sąjungos paramos lėšos</t>
    </r>
    <r>
      <rPr>
        <b/>
        <sz val="10"/>
        <rFont val="Times New Roman"/>
        <family val="1"/>
        <charset val="186"/>
      </rPr>
      <t xml:space="preserve"> ES</t>
    </r>
  </si>
  <si>
    <t>Įrengta antžeminių konteinerių aikštelių, vnt.</t>
  </si>
  <si>
    <t>Žaliosios miesto erdvės urbanizuotoje teritorijoje palei Šilutės pl. nuo Smiltelės g. iki Jūrininkų pr. sutvarkymas, įrengiant parką</t>
  </si>
  <si>
    <t>Dviračių ir pėsčiųjų tako įrengimas Smiltelės g. nuo Šilutės pl. iki Minijos g.</t>
  </si>
  <si>
    <t>Taršos matavimo, mažinimo ir prevencijos priemonių diegimas</t>
  </si>
  <si>
    <t>P     I     N</t>
  </si>
  <si>
    <t>Automatinių (stacionarių) aplinkos oro kokybės stebėjimo stotelių įrengimas, vnt.</t>
  </si>
  <si>
    <t>Atliekų tvarkymo sistemos plėtra Klaipėdos miesto savivaldybės teritorijoje</t>
  </si>
  <si>
    <t>Žemės sklypo parinkimas ir dokumentacijos sutvarkymas, vnt.</t>
  </si>
  <si>
    <t>Atlikta rangos darbų. Užbaigtumas proc.</t>
  </si>
  <si>
    <t>Parengta projektų, vnt.</t>
  </si>
  <si>
    <t>Atlikta rangos darbų. Užbaigtumas, proc. (I dalis)</t>
  </si>
  <si>
    <t>Atlikta rangos darbų. Užbaigtumas, proc. (II dalis)</t>
  </si>
  <si>
    <t>Miško parko įrengimas Smiltynėje</t>
  </si>
  <si>
    <t xml:space="preserve">Pėsčiųjų ir dviračių takų Minijos g. nuo Baltijos pr. iki Priešpilio g. kapitalinis remontas
</t>
  </si>
  <si>
    <t>Atlikta rangos darbų. Užbaigtumas, proc. (I etapas)</t>
  </si>
  <si>
    <t>Atlikta rangos darbų. Užbaigtumas, proc. (III etapas)</t>
  </si>
  <si>
    <t>Atlikta rangos darbų. Užbaigtumas, proc. (IV etapas)</t>
  </si>
  <si>
    <t>Atlikta rangos darbų. Užbaigtumas, proc. (II etapas)</t>
  </si>
  <si>
    <t>Parengtas investicijų projektas, vnt.</t>
  </si>
  <si>
    <t>Dviračių ir pėsčiųjų tilto per Danės upę, jungiančio naująją mokyklą šiaurinėje miesto dalyje su Tauralaukio kvartalu, statyba</t>
  </si>
  <si>
    <t xml:space="preserve">Komunalinių atliekų tvarkymo infrastruktūros plėtra </t>
  </si>
  <si>
    <t>Parengta 20 strateginių triukšmo žemėlapių, proc.</t>
  </si>
  <si>
    <t xml:space="preserve">2023–2025 M. KLAIPĖDOS MIESTO SAVIVALDYBĖS  </t>
  </si>
  <si>
    <t>priedas</t>
  </si>
  <si>
    <t>SBVR</t>
  </si>
  <si>
    <t>SBAA</t>
  </si>
  <si>
    <t>SBVB</t>
  </si>
  <si>
    <t>SBVRL</t>
  </si>
  <si>
    <t>SBAAL</t>
  </si>
  <si>
    <t>SBVBL</t>
  </si>
  <si>
    <t>SB(VR)'</t>
  </si>
  <si>
    <t>SB(VRL)'</t>
  </si>
  <si>
    <t>SB(AA)'</t>
  </si>
  <si>
    <t>SB(AAL)'</t>
  </si>
  <si>
    <t>SB(VB)'</t>
  </si>
  <si>
    <t>SB(VBL)'</t>
  </si>
  <si>
    <t>ES'</t>
  </si>
  <si>
    <t>SB'</t>
  </si>
  <si>
    <t>SBL</t>
  </si>
  <si>
    <t>SB(L)'</t>
  </si>
  <si>
    <t>SBKPP</t>
  </si>
  <si>
    <t>SB(KPP)'</t>
  </si>
  <si>
    <t>LRVB'</t>
  </si>
  <si>
    <t>Pėsčiųjų ir dviračių takų ties Baltijos pr., Šilutės pl., Varpų g., Dubysos g., Liubeko g., Naująja Uosto g. kapitalinis remontas, siekiant didinti rišlumą</t>
  </si>
  <si>
    <t>Dviračių ir pėsčiųjų tako įrengimas nuo Sausio 15-osios g. ir Tilžės g. sankryžos iki Taikos pr. ir Sausio 15-osios g. sankryžos</t>
  </si>
  <si>
    <t>Lėšų poreikis biudžetiniams      2023-iesiems metams</t>
  </si>
  <si>
    <t>* N – nauja priemonė, T – tęstinė priemonė, I – investicijų projektas.</t>
  </si>
  <si>
    <t xml:space="preserve">Klaipėdos miesto savivaldybės aplinkos apsaugos programos
(Nr. 05) aprašymo     </t>
  </si>
  <si>
    <r>
      <t xml:space="preserve">Europos Sąjungos paramos likučių lėšos </t>
    </r>
    <r>
      <rPr>
        <b/>
        <sz val="10"/>
        <rFont val="Times New Roman"/>
        <family val="1"/>
        <charset val="186"/>
      </rPr>
      <t>SB(ESL)</t>
    </r>
  </si>
  <si>
    <t>Gyvūnų populiacijos gausos reguliavimo paslaugos</t>
  </si>
  <si>
    <t>Taikytos gyvūnų gausos reguliavimo priemonės,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</si>
</sst>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General"/>
    <numFmt numFmtId="166" formatCode="0.0"/>
  </numFmts>
  <fonts count="27" x14ac:knownFonts="1">
    <font>
      <sz val="11"/>
      <color theme="1"/>
      <name val="Calibri"/>
      <family val="2"/>
      <charset val="186"/>
      <scheme val="minor"/>
    </font>
    <font>
      <sz val="10"/>
      <name val="Times New Roman"/>
      <family val="1"/>
      <charset val="186"/>
    </font>
    <font>
      <b/>
      <sz val="10"/>
      <name val="Times New Roman"/>
      <family val="1"/>
      <charset val="186"/>
    </font>
    <font>
      <sz val="10"/>
      <name val="Arial"/>
      <family val="2"/>
      <charset val="186"/>
    </font>
    <font>
      <b/>
      <sz val="10"/>
      <name val="Times New Roman"/>
      <family val="1"/>
      <charset val="204"/>
    </font>
    <font>
      <sz val="10"/>
      <name val="Times New Roman"/>
      <family val="1"/>
      <charset val="204"/>
    </font>
    <font>
      <b/>
      <sz val="10"/>
      <name val="Times New Roman"/>
      <family val="1"/>
    </font>
    <font>
      <sz val="10"/>
      <name val="Times New Roman"/>
      <family val="1"/>
    </font>
    <font>
      <sz val="9"/>
      <color indexed="81"/>
      <name val="Tahoma"/>
      <family val="2"/>
      <charset val="186"/>
    </font>
    <font>
      <b/>
      <sz val="9"/>
      <color indexed="81"/>
      <name val="Tahoma"/>
      <family val="2"/>
      <charset val="186"/>
    </font>
    <font>
      <sz val="11"/>
      <name val="Calibri"/>
      <family val="2"/>
      <charset val="186"/>
      <scheme val="minor"/>
    </font>
    <font>
      <sz val="10"/>
      <name val="Calibri"/>
      <family val="2"/>
      <charset val="186"/>
      <scheme val="minor"/>
    </font>
    <font>
      <i/>
      <sz val="10"/>
      <name val="Times New Roman"/>
      <family val="1"/>
      <charset val="186"/>
    </font>
    <font>
      <sz val="12"/>
      <name val="Times New Roman"/>
      <family val="1"/>
      <charset val="186"/>
    </font>
    <font>
      <b/>
      <sz val="12"/>
      <name val="Times New Roman"/>
      <family val="1"/>
      <charset val="186"/>
    </font>
    <font>
      <sz val="11"/>
      <color rgb="FF000000"/>
      <name val="Calibri"/>
      <family val="2"/>
      <charset val="186"/>
    </font>
    <font>
      <sz val="11"/>
      <name val="Times New Roman"/>
      <family val="1"/>
      <charset val="186"/>
    </font>
    <font>
      <b/>
      <sz val="9"/>
      <name val="Times New Roman"/>
      <family val="1"/>
      <charset val="186"/>
    </font>
    <font>
      <sz val="12"/>
      <name val="Times New Roman"/>
      <family val="1"/>
    </font>
    <font>
      <strike/>
      <sz val="10"/>
      <name val="Times New Roman"/>
      <family val="1"/>
      <charset val="186"/>
    </font>
    <font>
      <sz val="10"/>
      <color rgb="FFC00000"/>
      <name val="Times New Roman"/>
      <family val="1"/>
      <charset val="186"/>
    </font>
    <font>
      <sz val="10"/>
      <color rgb="FFFF0000"/>
      <name val="Times New Roman"/>
      <family val="1"/>
      <charset val="186"/>
    </font>
    <font>
      <vertAlign val="superscript"/>
      <sz val="10"/>
      <name val="Times New Roman"/>
      <family val="1"/>
      <charset val="186"/>
    </font>
    <font>
      <sz val="10"/>
      <color theme="0"/>
      <name val="Times New Roman"/>
      <family val="1"/>
      <charset val="186"/>
    </font>
    <font>
      <b/>
      <sz val="10"/>
      <color theme="0"/>
      <name val="Times New Roman"/>
      <family val="1"/>
      <charset val="186"/>
    </font>
    <font>
      <sz val="10"/>
      <color theme="0"/>
      <name val="Calibri"/>
      <family val="2"/>
      <charset val="186"/>
      <scheme val="minor"/>
    </font>
    <font>
      <b/>
      <sz val="9"/>
      <color theme="0"/>
      <name val="Times New Roman"/>
      <family val="1"/>
      <charset val="186"/>
    </font>
  </fonts>
  <fills count="11">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CFFCC"/>
        <bgColor indexed="64"/>
      </patternFill>
    </fill>
  </fills>
  <borders count="111">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3">
    <xf numFmtId="0" fontId="0" fillId="0" borderId="0"/>
    <xf numFmtId="0" fontId="3" fillId="0" borderId="0"/>
    <xf numFmtId="165" fontId="15" fillId="0" borderId="0" applyBorder="0" applyProtection="0"/>
  </cellStyleXfs>
  <cellXfs count="927">
    <xf numFmtId="0" fontId="0" fillId="0" borderId="0" xfId="0"/>
    <xf numFmtId="3" fontId="1" fillId="0" borderId="0" xfId="0" applyNumberFormat="1" applyFont="1" applyAlignment="1">
      <alignment vertical="top"/>
    </xf>
    <xf numFmtId="3" fontId="3" fillId="0" borderId="0" xfId="0" applyNumberFormat="1" applyFont="1" applyBorder="1"/>
    <xf numFmtId="3" fontId="2" fillId="4" borderId="9" xfId="0" applyNumberFormat="1" applyFont="1" applyFill="1" applyBorder="1" applyAlignment="1">
      <alignment vertical="top"/>
    </xf>
    <xf numFmtId="3" fontId="2" fillId="5" borderId="10" xfId="0" applyNumberFormat="1" applyFont="1" applyFill="1" applyBorder="1" applyAlignment="1">
      <alignment vertical="top"/>
    </xf>
    <xf numFmtId="3" fontId="1" fillId="0" borderId="0" xfId="0" applyNumberFormat="1" applyFont="1" applyFill="1" applyBorder="1" applyAlignment="1">
      <alignment horizontal="center" vertical="top"/>
    </xf>
    <xf numFmtId="3" fontId="2" fillId="4" borderId="50" xfId="0" applyNumberFormat="1" applyFont="1" applyFill="1" applyBorder="1" applyAlignment="1">
      <alignment horizontal="center" vertical="top"/>
    </xf>
    <xf numFmtId="3" fontId="2" fillId="5" borderId="51" xfId="0" applyNumberFormat="1" applyFont="1" applyFill="1" applyBorder="1" applyAlignment="1">
      <alignment horizontal="center" vertical="top"/>
    </xf>
    <xf numFmtId="0" fontId="1" fillId="0" borderId="0" xfId="0" applyFont="1" applyBorder="1" applyAlignment="1">
      <alignment vertical="top"/>
    </xf>
    <xf numFmtId="3" fontId="2" fillId="4" borderId="54" xfId="0" applyNumberFormat="1" applyFont="1" applyFill="1" applyBorder="1" applyAlignment="1">
      <alignment horizontal="center" vertical="top"/>
    </xf>
    <xf numFmtId="3" fontId="2" fillId="4" borderId="2"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wrapText="1"/>
    </xf>
    <xf numFmtId="3" fontId="2" fillId="3" borderId="50" xfId="0" applyNumberFormat="1" applyFont="1" applyFill="1" applyBorder="1" applyAlignment="1">
      <alignment horizontal="center" vertical="top"/>
    </xf>
    <xf numFmtId="3" fontId="1" fillId="7" borderId="0" xfId="0" applyNumberFormat="1" applyFont="1" applyFill="1" applyBorder="1" applyAlignment="1">
      <alignment vertical="top"/>
    </xf>
    <xf numFmtId="3" fontId="1" fillId="0" borderId="0" xfId="0" applyNumberFormat="1" applyFont="1" applyFill="1" applyAlignment="1">
      <alignment vertical="top"/>
    </xf>
    <xf numFmtId="3" fontId="1" fillId="6" borderId="11" xfId="0" applyNumberFormat="1" applyFont="1" applyFill="1" applyBorder="1" applyAlignment="1">
      <alignment vertical="top" wrapText="1"/>
    </xf>
    <xf numFmtId="3" fontId="2" fillId="6" borderId="4" xfId="0" applyNumberFormat="1" applyFont="1" applyFill="1" applyBorder="1" applyAlignment="1">
      <alignment vertical="top" wrapText="1"/>
    </xf>
    <xf numFmtId="49" fontId="2" fillId="4" borderId="19" xfId="0" applyNumberFormat="1" applyFont="1" applyFill="1" applyBorder="1" applyAlignment="1">
      <alignment horizontal="center" vertical="top"/>
    </xf>
    <xf numFmtId="0" fontId="1" fillId="0" borderId="0" xfId="0" applyFont="1" applyFill="1" applyAlignment="1">
      <alignment vertical="top"/>
    </xf>
    <xf numFmtId="3" fontId="1" fillId="0" borderId="0" xfId="0" applyNumberFormat="1" applyFont="1" applyAlignment="1">
      <alignment horizontal="center" vertical="top"/>
    </xf>
    <xf numFmtId="49" fontId="2" fillId="8" borderId="21" xfId="0" applyNumberFormat="1" applyFont="1" applyFill="1" applyBorder="1" applyAlignment="1">
      <alignment horizontal="center" vertical="top"/>
    </xf>
    <xf numFmtId="3" fontId="2" fillId="8" borderId="21" xfId="0" applyNumberFormat="1" applyFont="1" applyFill="1" applyBorder="1" applyAlignment="1">
      <alignment horizontal="center" vertical="top"/>
    </xf>
    <xf numFmtId="3" fontId="2" fillId="8" borderId="10" xfId="0" applyNumberFormat="1" applyFont="1" applyFill="1" applyBorder="1" applyAlignment="1">
      <alignment vertical="top"/>
    </xf>
    <xf numFmtId="3" fontId="2" fillId="8" borderId="3" xfId="0" applyNumberFormat="1" applyFont="1" applyFill="1" applyBorder="1" applyAlignment="1">
      <alignment horizontal="center" vertical="top" wrapText="1"/>
    </xf>
    <xf numFmtId="164" fontId="1" fillId="0" borderId="0" xfId="0" applyNumberFormat="1" applyFont="1" applyBorder="1" applyAlignment="1">
      <alignment vertical="top"/>
    </xf>
    <xf numFmtId="0" fontId="1" fillId="0" borderId="0" xfId="0" applyFont="1" applyAlignment="1">
      <alignment vertical="top"/>
    </xf>
    <xf numFmtId="3" fontId="2" fillId="6" borderId="11" xfId="0" applyNumberFormat="1" applyFont="1" applyFill="1" applyBorder="1" applyAlignment="1">
      <alignment horizontal="center" vertical="top"/>
    </xf>
    <xf numFmtId="3" fontId="1" fillId="0" borderId="0" xfId="0" applyNumberFormat="1" applyFont="1" applyBorder="1" applyAlignment="1">
      <alignment vertical="top"/>
    </xf>
    <xf numFmtId="3" fontId="2" fillId="8" borderId="24" xfId="0" applyNumberFormat="1" applyFont="1" applyFill="1" applyBorder="1" applyAlignment="1">
      <alignment horizontal="center" vertical="top"/>
    </xf>
    <xf numFmtId="164" fontId="11" fillId="0" borderId="0" xfId="0" applyNumberFormat="1" applyFont="1"/>
    <xf numFmtId="0" fontId="11" fillId="0" borderId="0" xfId="0" applyFont="1"/>
    <xf numFmtId="3" fontId="5" fillId="6" borderId="10" xfId="0" applyNumberFormat="1" applyFont="1" applyFill="1" applyBorder="1" applyAlignment="1">
      <alignment vertical="top" wrapText="1"/>
    </xf>
    <xf numFmtId="3" fontId="2" fillId="6" borderId="34" xfId="0" applyNumberFormat="1" applyFont="1" applyFill="1" applyBorder="1" applyAlignment="1">
      <alignment horizontal="center" vertical="top"/>
    </xf>
    <xf numFmtId="3" fontId="2" fillId="4" borderId="12" xfId="0" applyNumberFormat="1" applyFont="1" applyFill="1" applyBorder="1" applyAlignment="1">
      <alignment vertical="top"/>
    </xf>
    <xf numFmtId="3" fontId="2" fillId="8" borderId="46" xfId="0" applyNumberFormat="1" applyFont="1" applyFill="1" applyBorder="1" applyAlignment="1">
      <alignment vertical="top"/>
    </xf>
    <xf numFmtId="49" fontId="2" fillId="5" borderId="20" xfId="0" applyNumberFormat="1" applyFont="1" applyFill="1" applyBorder="1" applyAlignment="1">
      <alignment horizontal="center" vertical="top"/>
    </xf>
    <xf numFmtId="3" fontId="2" fillId="4" borderId="9" xfId="0" applyNumberFormat="1" applyFont="1" applyFill="1" applyBorder="1" applyAlignment="1">
      <alignment horizontal="center" vertical="top"/>
    </xf>
    <xf numFmtId="3" fontId="2" fillId="4" borderId="2" xfId="0" applyNumberFormat="1" applyFont="1" applyFill="1" applyBorder="1" applyAlignment="1">
      <alignment horizontal="center" vertical="top"/>
    </xf>
    <xf numFmtId="0" fontId="11" fillId="0" borderId="0" xfId="0" applyFont="1" applyAlignment="1">
      <alignment horizontal="center"/>
    </xf>
    <xf numFmtId="3" fontId="2" fillId="6" borderId="11" xfId="0" applyNumberFormat="1" applyFont="1" applyFill="1" applyBorder="1" applyAlignment="1">
      <alignment horizontal="center" vertical="center" wrapText="1"/>
    </xf>
    <xf numFmtId="0" fontId="1" fillId="0" borderId="0" xfId="0" applyFont="1" applyAlignment="1">
      <alignment vertical="center"/>
    </xf>
    <xf numFmtId="3" fontId="2" fillId="4" borderId="19" xfId="0" applyNumberFormat="1" applyFont="1" applyFill="1" applyBorder="1" applyAlignment="1">
      <alignment horizontal="center" vertical="top"/>
    </xf>
    <xf numFmtId="3" fontId="2" fillId="5" borderId="20" xfId="0" applyNumberFormat="1" applyFont="1" applyFill="1" applyBorder="1" applyAlignment="1">
      <alignment horizontal="center" vertical="top"/>
    </xf>
    <xf numFmtId="49" fontId="2" fillId="4" borderId="9" xfId="0" applyNumberFormat="1" applyFont="1" applyFill="1" applyBorder="1" applyAlignment="1">
      <alignment vertical="top"/>
    </xf>
    <xf numFmtId="49" fontId="2" fillId="5" borderId="10" xfId="0" applyNumberFormat="1" applyFont="1" applyFill="1" applyBorder="1" applyAlignment="1">
      <alignment vertical="top"/>
    </xf>
    <xf numFmtId="49" fontId="2" fillId="8" borderId="11" xfId="0" applyNumberFormat="1" applyFont="1" applyFill="1" applyBorder="1" applyAlignment="1">
      <alignment vertical="top"/>
    </xf>
    <xf numFmtId="49" fontId="2" fillId="8" borderId="10" xfId="0" applyNumberFormat="1" applyFont="1" applyFill="1" applyBorder="1" applyAlignment="1">
      <alignment vertical="top"/>
    </xf>
    <xf numFmtId="3" fontId="1" fillId="6" borderId="63" xfId="0" applyNumberFormat="1" applyFont="1" applyFill="1" applyBorder="1" applyAlignment="1">
      <alignment horizontal="center" vertical="top"/>
    </xf>
    <xf numFmtId="3" fontId="1" fillId="6" borderId="66" xfId="0" applyNumberFormat="1" applyFont="1" applyFill="1" applyBorder="1" applyAlignment="1">
      <alignment horizontal="center" vertical="top"/>
    </xf>
    <xf numFmtId="164" fontId="1" fillId="6" borderId="10" xfId="0" applyNumberFormat="1" applyFont="1" applyFill="1" applyBorder="1" applyAlignment="1">
      <alignment horizontal="center" vertical="top"/>
    </xf>
    <xf numFmtId="164" fontId="1" fillId="6" borderId="64" xfId="0" applyNumberFormat="1" applyFont="1" applyFill="1" applyBorder="1" applyAlignment="1">
      <alignment horizontal="center" vertical="top"/>
    </xf>
    <xf numFmtId="164" fontId="1" fillId="6" borderId="65" xfId="0" applyNumberFormat="1" applyFont="1" applyFill="1" applyBorder="1" applyAlignment="1">
      <alignment horizontal="center" vertical="top"/>
    </xf>
    <xf numFmtId="164" fontId="1" fillId="6" borderId="46" xfId="0" applyNumberFormat="1" applyFont="1" applyFill="1" applyBorder="1" applyAlignment="1">
      <alignment horizontal="center" vertical="top"/>
    </xf>
    <xf numFmtId="164" fontId="2" fillId="8" borderId="69" xfId="0" applyNumberFormat="1" applyFont="1" applyFill="1" applyBorder="1" applyAlignment="1">
      <alignment horizontal="center" vertical="top"/>
    </xf>
    <xf numFmtId="49" fontId="1" fillId="6" borderId="44" xfId="0" applyNumberFormat="1" applyFont="1" applyFill="1" applyBorder="1" applyAlignment="1">
      <alignment horizontal="center" vertical="top" textRotation="91" wrapText="1"/>
    </xf>
    <xf numFmtId="164" fontId="2" fillId="8" borderId="61" xfId="0" applyNumberFormat="1" applyFont="1" applyFill="1" applyBorder="1" applyAlignment="1">
      <alignment horizontal="center" vertical="top"/>
    </xf>
    <xf numFmtId="0" fontId="11" fillId="6" borderId="69" xfId="0" applyFont="1" applyFill="1" applyBorder="1" applyAlignment="1"/>
    <xf numFmtId="0" fontId="11" fillId="6" borderId="69" xfId="0" applyFont="1" applyFill="1" applyBorder="1" applyAlignment="1">
      <alignment horizontal="center"/>
    </xf>
    <xf numFmtId="3" fontId="12" fillId="6" borderId="69" xfId="0" applyNumberFormat="1" applyFont="1" applyFill="1" applyBorder="1" applyAlignment="1">
      <alignment vertical="top" wrapText="1"/>
    </xf>
    <xf numFmtId="3" fontId="1" fillId="6" borderId="61" xfId="0" applyNumberFormat="1" applyFont="1" applyFill="1" applyBorder="1" applyAlignment="1">
      <alignment horizontal="center" vertical="top" textRotation="90" wrapText="1"/>
    </xf>
    <xf numFmtId="3" fontId="7" fillId="6" borderId="69" xfId="0" applyNumberFormat="1" applyFont="1" applyFill="1" applyBorder="1" applyAlignment="1">
      <alignment horizontal="left" vertical="top" wrapText="1"/>
    </xf>
    <xf numFmtId="3" fontId="1" fillId="6" borderId="69" xfId="0" applyNumberFormat="1" applyFont="1" applyFill="1" applyBorder="1" applyAlignment="1">
      <alignment horizontal="center" vertical="center" textRotation="90" wrapText="1"/>
    </xf>
    <xf numFmtId="3" fontId="1" fillId="0" borderId="14" xfId="0" applyNumberFormat="1" applyFont="1" applyBorder="1" applyAlignment="1">
      <alignment vertical="top"/>
    </xf>
    <xf numFmtId="3" fontId="2" fillId="8" borderId="11"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3" fontId="2" fillId="8" borderId="11" xfId="0" applyNumberFormat="1" applyFont="1" applyFill="1" applyBorder="1" applyAlignment="1">
      <alignment horizontal="center" vertical="top" wrapText="1"/>
    </xf>
    <xf numFmtId="164" fontId="1" fillId="6" borderId="68" xfId="0" applyNumberFormat="1" applyFont="1" applyFill="1" applyBorder="1" applyAlignment="1">
      <alignment horizontal="center" vertical="top"/>
    </xf>
    <xf numFmtId="3" fontId="2" fillId="8" borderId="39"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0" fontId="2" fillId="6" borderId="33" xfId="0" applyFont="1" applyFill="1" applyBorder="1" applyAlignment="1">
      <alignment vertical="center" wrapText="1"/>
    </xf>
    <xf numFmtId="0" fontId="2" fillId="6" borderId="34"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11" fillId="6" borderId="61" xfId="0" applyFont="1" applyFill="1" applyBorder="1" applyAlignment="1">
      <alignment horizontal="center"/>
    </xf>
    <xf numFmtId="0" fontId="11" fillId="6" borderId="61" xfId="0" applyFont="1" applyFill="1" applyBorder="1" applyAlignment="1"/>
    <xf numFmtId="0" fontId="11" fillId="6" borderId="1" xfId="0" applyFont="1" applyFill="1" applyBorder="1" applyAlignment="1">
      <alignment horizontal="center"/>
    </xf>
    <xf numFmtId="0" fontId="11" fillId="0" borderId="0" xfId="0" applyFont="1" applyAlignment="1">
      <alignment horizontal="left" vertical="top" wrapText="1"/>
    </xf>
    <xf numFmtId="0" fontId="11" fillId="0" borderId="0" xfId="0" applyFont="1" applyAlignment="1">
      <alignment horizontal="center" vertical="top" wrapText="1"/>
    </xf>
    <xf numFmtId="4" fontId="11" fillId="0" borderId="0" xfId="0" applyNumberFormat="1" applyFont="1" applyAlignment="1">
      <alignment horizontal="left" vertical="top" wrapText="1"/>
    </xf>
    <xf numFmtId="3" fontId="2" fillId="8" borderId="57" xfId="0" applyNumberFormat="1" applyFont="1" applyFill="1" applyBorder="1" applyAlignment="1">
      <alignment horizontal="center" vertical="top"/>
    </xf>
    <xf numFmtId="3" fontId="1" fillId="6" borderId="14" xfId="0" applyNumberFormat="1" applyFont="1" applyFill="1" applyBorder="1" applyAlignment="1">
      <alignment horizontal="center" vertical="top"/>
    </xf>
    <xf numFmtId="49" fontId="2" fillId="5" borderId="3" xfId="0" applyNumberFormat="1" applyFont="1" applyFill="1" applyBorder="1" applyAlignment="1">
      <alignment horizontal="center" vertical="top" wrapText="1"/>
    </xf>
    <xf numFmtId="49" fontId="2" fillId="8" borderId="71" xfId="0" applyNumberFormat="1" applyFont="1" applyFill="1" applyBorder="1" applyAlignment="1">
      <alignment horizontal="center" vertical="top" wrapText="1"/>
    </xf>
    <xf numFmtId="3" fontId="1" fillId="6" borderId="10" xfId="0" applyNumberFormat="1" applyFont="1" applyFill="1" applyBorder="1" applyAlignment="1">
      <alignment horizontal="center" vertical="top" wrapText="1"/>
    </xf>
    <xf numFmtId="164" fontId="1" fillId="6" borderId="33" xfId="0" applyNumberFormat="1" applyFont="1" applyFill="1" applyBorder="1" applyAlignment="1">
      <alignment horizontal="center" vertical="top"/>
    </xf>
    <xf numFmtId="164" fontId="1" fillId="6" borderId="31" xfId="0" applyNumberFormat="1" applyFont="1" applyFill="1" applyBorder="1" applyAlignment="1">
      <alignment horizontal="center" vertical="top"/>
    </xf>
    <xf numFmtId="3" fontId="2" fillId="8" borderId="3" xfId="0" applyNumberFormat="1" applyFont="1" applyFill="1" applyBorder="1" applyAlignment="1">
      <alignment horizontal="center" vertical="top"/>
    </xf>
    <xf numFmtId="3" fontId="2" fillId="5" borderId="55" xfId="0" applyNumberFormat="1" applyFont="1" applyFill="1" applyBorder="1" applyAlignment="1">
      <alignment horizontal="center" vertical="top"/>
    </xf>
    <xf numFmtId="3" fontId="2" fillId="6" borderId="31" xfId="0" applyNumberFormat="1" applyFont="1" applyFill="1" applyBorder="1" applyAlignment="1">
      <alignment vertical="top" wrapText="1"/>
    </xf>
    <xf numFmtId="3" fontId="1" fillId="6" borderId="13" xfId="0" applyNumberFormat="1" applyFont="1" applyFill="1" applyBorder="1" applyAlignment="1">
      <alignment horizontal="center" vertical="top"/>
    </xf>
    <xf numFmtId="3" fontId="1" fillId="6" borderId="70" xfId="0" applyNumberFormat="1" applyFont="1" applyFill="1" applyBorder="1" applyAlignment="1">
      <alignment horizontal="center" vertical="top"/>
    </xf>
    <xf numFmtId="3" fontId="1" fillId="0" borderId="48" xfId="0" applyNumberFormat="1" applyFont="1" applyFill="1" applyBorder="1" applyAlignment="1">
      <alignment horizontal="center" vertical="top" wrapText="1"/>
    </xf>
    <xf numFmtId="3" fontId="1" fillId="6" borderId="13"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xf>
    <xf numFmtId="49" fontId="1" fillId="7" borderId="48" xfId="0" applyNumberFormat="1" applyFont="1" applyFill="1" applyBorder="1" applyAlignment="1">
      <alignment horizontal="center" vertical="top"/>
    </xf>
    <xf numFmtId="3" fontId="1" fillId="6" borderId="13" xfId="0" applyNumberFormat="1" applyFont="1" applyFill="1" applyBorder="1" applyAlignment="1">
      <alignment horizontal="center" vertical="center" wrapText="1"/>
    </xf>
    <xf numFmtId="0" fontId="1" fillId="6" borderId="77" xfId="0" applyFont="1" applyFill="1" applyBorder="1" applyAlignment="1">
      <alignment horizontal="center" vertical="top"/>
    </xf>
    <xf numFmtId="3" fontId="1" fillId="6" borderId="62" xfId="0" applyNumberFormat="1" applyFont="1" applyFill="1" applyBorder="1" applyAlignment="1">
      <alignment horizontal="center" vertical="top"/>
    </xf>
    <xf numFmtId="3" fontId="1" fillId="6" borderId="70" xfId="0" applyNumberFormat="1" applyFont="1" applyFill="1" applyBorder="1" applyAlignment="1">
      <alignment horizontal="center" vertical="top" wrapText="1"/>
    </xf>
    <xf numFmtId="0" fontId="1" fillId="6" borderId="62" xfId="0" applyFont="1" applyFill="1" applyBorder="1" applyAlignment="1">
      <alignment horizontal="center" vertical="top" wrapText="1"/>
    </xf>
    <xf numFmtId="3" fontId="1" fillId="6" borderId="73" xfId="0" applyNumberFormat="1" applyFont="1" applyFill="1" applyBorder="1" applyAlignment="1">
      <alignment horizontal="left" vertical="top" wrapText="1"/>
    </xf>
    <xf numFmtId="3" fontId="1" fillId="6" borderId="48" xfId="0" applyNumberFormat="1" applyFont="1" applyFill="1" applyBorder="1" applyAlignment="1">
      <alignment horizontal="left" vertical="top" wrapText="1"/>
    </xf>
    <xf numFmtId="49" fontId="1" fillId="6" borderId="23" xfId="0" applyNumberFormat="1" applyFont="1" applyFill="1" applyBorder="1" applyAlignment="1">
      <alignment horizontal="center" vertical="top" textRotation="91" wrapText="1"/>
    </xf>
    <xf numFmtId="3" fontId="1" fillId="6" borderId="2" xfId="0" applyNumberFormat="1" applyFont="1" applyFill="1" applyBorder="1" applyAlignment="1">
      <alignment horizontal="left" vertical="top" wrapText="1"/>
    </xf>
    <xf numFmtId="0" fontId="1" fillId="6" borderId="48" xfId="0" applyFont="1" applyFill="1" applyBorder="1" applyAlignment="1">
      <alignment horizontal="center" vertical="top" wrapText="1"/>
    </xf>
    <xf numFmtId="164" fontId="1" fillId="6" borderId="13" xfId="0" applyNumberFormat="1" applyFont="1" applyFill="1" applyBorder="1" applyAlignment="1">
      <alignment horizontal="center" vertical="top" wrapText="1"/>
    </xf>
    <xf numFmtId="3" fontId="2" fillId="6" borderId="11" xfId="0" applyNumberFormat="1" applyFont="1" applyFill="1" applyBorder="1" applyAlignment="1">
      <alignment vertical="top" wrapText="1"/>
    </xf>
    <xf numFmtId="164" fontId="1" fillId="6" borderId="84" xfId="0" applyNumberFormat="1" applyFont="1" applyFill="1" applyBorder="1" applyAlignment="1">
      <alignment horizontal="center" vertical="top"/>
    </xf>
    <xf numFmtId="3" fontId="2" fillId="6" borderId="34" xfId="0" applyNumberFormat="1" applyFont="1" applyFill="1" applyBorder="1" applyAlignment="1">
      <alignment horizontal="center" vertical="top" wrapText="1"/>
    </xf>
    <xf numFmtId="0" fontId="1" fillId="0" borderId="0" xfId="0" applyFont="1" applyAlignment="1">
      <alignment horizontal="center" vertical="top"/>
    </xf>
    <xf numFmtId="0" fontId="1" fillId="0" borderId="74" xfId="0" applyFont="1" applyBorder="1" applyAlignment="1">
      <alignment horizontal="center" vertical="center" textRotation="90"/>
    </xf>
    <xf numFmtId="3" fontId="1" fillId="6" borderId="9" xfId="0" applyNumberFormat="1" applyFont="1" applyFill="1" applyBorder="1" applyAlignment="1">
      <alignment horizontal="center" vertical="top"/>
    </xf>
    <xf numFmtId="3" fontId="1" fillId="6" borderId="9"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xf>
    <xf numFmtId="49" fontId="1" fillId="6" borderId="74" xfId="0" applyNumberFormat="1" applyFont="1" applyFill="1" applyBorder="1" applyAlignment="1">
      <alignment horizontal="center" vertical="top" textRotation="91" wrapText="1"/>
    </xf>
    <xf numFmtId="49" fontId="1" fillId="7" borderId="31" xfId="0" applyNumberFormat="1" applyFont="1" applyFill="1" applyBorder="1" applyAlignment="1">
      <alignment horizontal="center" vertical="top"/>
    </xf>
    <xf numFmtId="3" fontId="1" fillId="6" borderId="10" xfId="0" applyNumberFormat="1" applyFont="1" applyFill="1" applyBorder="1" applyAlignment="1">
      <alignment horizontal="center" vertical="top"/>
    </xf>
    <xf numFmtId="3" fontId="1" fillId="0" borderId="31"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xf>
    <xf numFmtId="49" fontId="1" fillId="6" borderId="61" xfId="0" applyNumberFormat="1" applyFont="1" applyFill="1" applyBorder="1" applyAlignment="1">
      <alignment horizontal="center" vertical="top" textRotation="91" wrapText="1"/>
    </xf>
    <xf numFmtId="164" fontId="2" fillId="8" borderId="96" xfId="0" applyNumberFormat="1" applyFont="1" applyFill="1" applyBorder="1" applyAlignment="1">
      <alignment horizontal="center" vertical="top"/>
    </xf>
    <xf numFmtId="3" fontId="2" fillId="4" borderId="74" xfId="0" applyNumberFormat="1" applyFont="1" applyFill="1" applyBorder="1" applyAlignment="1">
      <alignment horizontal="center" vertical="top"/>
    </xf>
    <xf numFmtId="3" fontId="1" fillId="6" borderId="43" xfId="0" applyNumberFormat="1" applyFont="1" applyFill="1" applyBorder="1" applyAlignment="1">
      <alignment horizontal="center" vertical="top"/>
    </xf>
    <xf numFmtId="164" fontId="2" fillId="5" borderId="97" xfId="0" applyNumberFormat="1" applyFont="1" applyFill="1" applyBorder="1" applyAlignment="1">
      <alignment horizontal="center" vertical="center"/>
    </xf>
    <xf numFmtId="3" fontId="1" fillId="6" borderId="98" xfId="0" applyNumberFormat="1" applyFont="1" applyFill="1" applyBorder="1" applyAlignment="1">
      <alignment horizontal="center" vertical="top" wrapText="1"/>
    </xf>
    <xf numFmtId="3" fontId="1" fillId="6" borderId="75"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wrapText="1"/>
    </xf>
    <xf numFmtId="3" fontId="1" fillId="6" borderId="80" xfId="0" applyNumberFormat="1" applyFont="1" applyFill="1" applyBorder="1" applyAlignment="1">
      <alignment horizontal="center" vertical="top" wrapText="1"/>
    </xf>
    <xf numFmtId="3" fontId="1" fillId="6" borderId="82" xfId="0" applyNumberFormat="1" applyFont="1" applyFill="1" applyBorder="1" applyAlignment="1">
      <alignment horizontal="center" vertical="top" wrapText="1"/>
    </xf>
    <xf numFmtId="3" fontId="1" fillId="6" borderId="64" xfId="0" applyNumberFormat="1" applyFont="1" applyFill="1" applyBorder="1" applyAlignment="1">
      <alignment horizontal="center" vertical="top" wrapText="1"/>
    </xf>
    <xf numFmtId="3" fontId="1" fillId="6" borderId="65" xfId="0" applyNumberFormat="1" applyFont="1" applyFill="1" applyBorder="1" applyAlignment="1">
      <alignment horizontal="center" vertical="top" wrapText="1"/>
    </xf>
    <xf numFmtId="164" fontId="2" fillId="8" borderId="89" xfId="0" applyNumberFormat="1" applyFont="1" applyFill="1" applyBorder="1" applyAlignment="1">
      <alignment horizontal="center" vertical="top"/>
    </xf>
    <xf numFmtId="164" fontId="2" fillId="5" borderId="52" xfId="0" applyNumberFormat="1" applyFont="1" applyFill="1" applyBorder="1" applyAlignment="1">
      <alignment horizontal="center" vertical="center"/>
    </xf>
    <xf numFmtId="3" fontId="1" fillId="6" borderId="75" xfId="0" applyNumberFormat="1" applyFont="1" applyFill="1" applyBorder="1" applyAlignment="1">
      <alignment horizontal="center" vertical="top"/>
    </xf>
    <xf numFmtId="3" fontId="1" fillId="6" borderId="33" xfId="0" applyNumberFormat="1" applyFont="1" applyFill="1" applyBorder="1" applyAlignment="1">
      <alignment horizontal="center" vertical="top"/>
    </xf>
    <xf numFmtId="0" fontId="1" fillId="6" borderId="90" xfId="0" applyFont="1" applyFill="1" applyBorder="1" applyAlignment="1">
      <alignment horizontal="center" vertical="top"/>
    </xf>
    <xf numFmtId="3" fontId="1" fillId="6" borderId="79" xfId="0" applyNumberFormat="1" applyFont="1" applyFill="1" applyBorder="1" applyAlignment="1">
      <alignment horizontal="center" vertical="top" wrapText="1"/>
    </xf>
    <xf numFmtId="0" fontId="1" fillId="6" borderId="75" xfId="0" applyFont="1" applyFill="1" applyBorder="1" applyAlignment="1">
      <alignment horizontal="center" vertical="top" wrapText="1"/>
    </xf>
    <xf numFmtId="3" fontId="1" fillId="6" borderId="90" xfId="0" applyNumberFormat="1" applyFont="1" applyFill="1" applyBorder="1" applyAlignment="1">
      <alignment horizontal="center" vertical="top" wrapText="1"/>
    </xf>
    <xf numFmtId="0" fontId="1" fillId="6" borderId="33" xfId="0" applyFont="1" applyFill="1" applyBorder="1" applyAlignment="1">
      <alignment horizontal="center" vertical="top" wrapText="1"/>
    </xf>
    <xf numFmtId="49" fontId="1" fillId="6" borderId="19" xfId="0" applyNumberFormat="1" applyFont="1" applyFill="1" applyBorder="1" applyAlignment="1">
      <alignment horizontal="center" vertical="top" textRotation="91" wrapText="1"/>
    </xf>
    <xf numFmtId="3" fontId="1" fillId="6" borderId="3" xfId="0" applyNumberFormat="1" applyFont="1" applyFill="1" applyBorder="1" applyAlignment="1">
      <alignment horizontal="left" vertical="top" wrapText="1"/>
    </xf>
    <xf numFmtId="3" fontId="1" fillId="6" borderId="5" xfId="0" applyNumberFormat="1" applyFont="1" applyFill="1" applyBorder="1" applyAlignment="1">
      <alignment horizontal="left" vertical="top" wrapText="1"/>
    </xf>
    <xf numFmtId="164" fontId="2" fillId="8" borderId="74" xfId="0" applyNumberFormat="1" applyFont="1" applyFill="1" applyBorder="1" applyAlignment="1">
      <alignment horizontal="center" vertical="top"/>
    </xf>
    <xf numFmtId="164" fontId="2" fillId="4" borderId="50" xfId="0" applyNumberFormat="1" applyFont="1" applyFill="1" applyBorder="1" applyAlignment="1">
      <alignment horizontal="center" vertical="top"/>
    </xf>
    <xf numFmtId="164" fontId="2" fillId="3" borderId="50" xfId="0" applyNumberFormat="1" applyFont="1" applyFill="1" applyBorder="1" applyAlignment="1">
      <alignment horizontal="center" vertical="top"/>
    </xf>
    <xf numFmtId="164" fontId="2" fillId="4" borderId="51" xfId="0" applyNumberFormat="1" applyFont="1" applyFill="1" applyBorder="1" applyAlignment="1">
      <alignment horizontal="center" vertical="top"/>
    </xf>
    <xf numFmtId="164" fontId="1" fillId="6" borderId="9" xfId="0" applyNumberFormat="1" applyFont="1" applyFill="1" applyBorder="1" applyAlignment="1">
      <alignment horizontal="center" vertical="top" wrapText="1"/>
    </xf>
    <xf numFmtId="0" fontId="1" fillId="6" borderId="30" xfId="0" applyFont="1" applyFill="1" applyBorder="1" applyAlignment="1">
      <alignment horizontal="center" vertical="top" wrapText="1"/>
    </xf>
    <xf numFmtId="164" fontId="1" fillId="6" borderId="10" xfId="0" applyNumberFormat="1" applyFont="1" applyFill="1" applyBorder="1" applyAlignment="1">
      <alignment horizontal="center" vertical="top" wrapText="1"/>
    </xf>
    <xf numFmtId="0" fontId="17" fillId="0" borderId="50" xfId="0" applyFont="1" applyBorder="1" applyAlignment="1">
      <alignment horizontal="center" vertical="center" textRotation="90" wrapText="1"/>
    </xf>
    <xf numFmtId="0" fontId="17" fillId="0" borderId="51" xfId="0" applyFont="1" applyBorder="1" applyAlignment="1">
      <alignment horizontal="center" vertical="center" textRotation="90" wrapText="1"/>
    </xf>
    <xf numFmtId="0" fontId="17" fillId="0" borderId="53" xfId="0" applyFont="1" applyBorder="1" applyAlignment="1">
      <alignment horizontal="center" vertical="center" textRotation="90" wrapText="1"/>
    </xf>
    <xf numFmtId="164" fontId="2" fillId="3" borderId="8" xfId="0" applyNumberFormat="1" applyFont="1" applyFill="1" applyBorder="1" applyAlignment="1">
      <alignment horizontal="center" vertical="top" wrapText="1"/>
    </xf>
    <xf numFmtId="164" fontId="2" fillId="8" borderId="18" xfId="0" applyNumberFormat="1" applyFont="1" applyFill="1" applyBorder="1" applyAlignment="1">
      <alignment horizontal="center" vertical="top" wrapText="1"/>
    </xf>
    <xf numFmtId="164" fontId="1" fillId="0" borderId="18" xfId="0" applyNumberFormat="1" applyFont="1" applyBorder="1" applyAlignment="1">
      <alignment horizontal="center" vertical="top" wrapText="1"/>
    </xf>
    <xf numFmtId="164" fontId="1" fillId="8" borderId="18" xfId="0" applyNumberFormat="1" applyFont="1" applyFill="1" applyBorder="1" applyAlignment="1">
      <alignment horizontal="center" vertical="top" wrapText="1"/>
    </xf>
    <xf numFmtId="164" fontId="2" fillId="3" borderId="18" xfId="0" applyNumberFormat="1" applyFont="1" applyFill="1" applyBorder="1" applyAlignment="1">
      <alignment horizontal="center" vertical="top" wrapText="1"/>
    </xf>
    <xf numFmtId="164" fontId="2" fillId="3" borderId="83" xfId="0" applyNumberFormat="1" applyFont="1" applyFill="1" applyBorder="1" applyAlignment="1">
      <alignment horizontal="center" vertical="top" wrapText="1"/>
    </xf>
    <xf numFmtId="164" fontId="2" fillId="8" borderId="27" xfId="0" applyNumberFormat="1" applyFont="1" applyFill="1" applyBorder="1" applyAlignment="1">
      <alignment horizontal="center" vertical="top" wrapText="1"/>
    </xf>
    <xf numFmtId="164" fontId="1" fillId="0" borderId="27" xfId="0" applyNumberFormat="1" applyFont="1" applyBorder="1" applyAlignment="1">
      <alignment horizontal="center" vertical="top" wrapText="1"/>
    </xf>
    <xf numFmtId="164" fontId="1" fillId="6" borderId="27" xfId="0" applyNumberFormat="1" applyFont="1" applyFill="1" applyBorder="1" applyAlignment="1">
      <alignment horizontal="center" vertical="top" wrapText="1"/>
    </xf>
    <xf numFmtId="164" fontId="1" fillId="8" borderId="27" xfId="0" applyNumberFormat="1" applyFont="1" applyFill="1" applyBorder="1" applyAlignment="1">
      <alignment horizontal="center" vertical="top" wrapText="1"/>
    </xf>
    <xf numFmtId="164" fontId="2" fillId="3" borderId="27" xfId="0" applyNumberFormat="1" applyFont="1" applyFill="1" applyBorder="1" applyAlignment="1">
      <alignment horizontal="center" vertical="top" wrapText="1"/>
    </xf>
    <xf numFmtId="164" fontId="2" fillId="8" borderId="44" xfId="0" applyNumberFormat="1" applyFont="1" applyFill="1" applyBorder="1" applyAlignment="1">
      <alignment horizontal="center" vertical="top" wrapText="1"/>
    </xf>
    <xf numFmtId="164" fontId="2" fillId="8" borderId="74" xfId="0" applyNumberFormat="1" applyFont="1" applyFill="1" applyBorder="1" applyAlignment="1">
      <alignment horizontal="center" vertical="top" wrapText="1"/>
    </xf>
    <xf numFmtId="3" fontId="1" fillId="6" borderId="46" xfId="0" applyNumberFormat="1" applyFont="1" applyFill="1" applyBorder="1" applyAlignment="1">
      <alignment horizontal="center" vertical="top" wrapText="1"/>
    </xf>
    <xf numFmtId="49" fontId="1" fillId="6" borderId="96" xfId="0" applyNumberFormat="1" applyFont="1" applyFill="1" applyBorder="1" applyAlignment="1">
      <alignment horizontal="center" vertical="top" textRotation="91" wrapText="1"/>
    </xf>
    <xf numFmtId="0" fontId="1" fillId="6" borderId="82" xfId="0" applyFont="1" applyFill="1" applyBorder="1" applyAlignment="1">
      <alignment horizontal="center" vertical="top" wrapText="1"/>
    </xf>
    <xf numFmtId="3" fontId="1" fillId="6" borderId="85" xfId="0" applyNumberFormat="1" applyFont="1" applyFill="1" applyBorder="1" applyAlignment="1">
      <alignment horizontal="center" vertical="top" wrapText="1"/>
    </xf>
    <xf numFmtId="49" fontId="1" fillId="6" borderId="25" xfId="0" applyNumberFormat="1" applyFont="1" applyFill="1" applyBorder="1" applyAlignment="1">
      <alignment horizontal="center" vertical="top" textRotation="91" wrapText="1"/>
    </xf>
    <xf numFmtId="0" fontId="11" fillId="6" borderId="20" xfId="0" applyFont="1" applyFill="1" applyBorder="1" applyAlignment="1"/>
    <xf numFmtId="166" fontId="1" fillId="6" borderId="80" xfId="0" applyNumberFormat="1" applyFont="1" applyFill="1" applyBorder="1" applyAlignment="1">
      <alignment horizontal="center" vertical="top" wrapText="1"/>
    </xf>
    <xf numFmtId="166" fontId="1" fillId="6" borderId="64" xfId="0" applyNumberFormat="1" applyFont="1" applyFill="1" applyBorder="1" applyAlignment="1">
      <alignment horizontal="center" vertical="top" wrapText="1"/>
    </xf>
    <xf numFmtId="164" fontId="1" fillId="6" borderId="91" xfId="0" applyNumberFormat="1" applyFont="1" applyFill="1" applyBorder="1" applyAlignment="1">
      <alignment horizontal="center" vertical="top"/>
    </xf>
    <xf numFmtId="164" fontId="1" fillId="6" borderId="81" xfId="0" applyNumberFormat="1" applyFont="1" applyFill="1" applyBorder="1" applyAlignment="1">
      <alignment horizontal="center" vertical="top"/>
    </xf>
    <xf numFmtId="164" fontId="1" fillId="6" borderId="92" xfId="0" applyNumberFormat="1" applyFont="1" applyFill="1" applyBorder="1" applyAlignment="1">
      <alignment horizontal="center" vertical="top"/>
    </xf>
    <xf numFmtId="164" fontId="1" fillId="6" borderId="101" xfId="0" applyNumberFormat="1" applyFont="1" applyFill="1" applyBorder="1" applyAlignment="1">
      <alignment horizontal="center" vertical="top"/>
    </xf>
    <xf numFmtId="164" fontId="1" fillId="6" borderId="86" xfId="0" applyNumberFormat="1" applyFont="1" applyFill="1" applyBorder="1" applyAlignment="1">
      <alignment horizontal="center" vertical="top"/>
    </xf>
    <xf numFmtId="0" fontId="1" fillId="6" borderId="87" xfId="0" applyFont="1" applyFill="1" applyBorder="1" applyAlignment="1">
      <alignment horizontal="center" vertical="top" wrapText="1"/>
    </xf>
    <xf numFmtId="3" fontId="1" fillId="6" borderId="77" xfId="0" applyNumberFormat="1" applyFont="1" applyFill="1" applyBorder="1" applyAlignment="1">
      <alignment horizontal="center" vertical="top" wrapText="1"/>
    </xf>
    <xf numFmtId="0" fontId="1" fillId="6" borderId="14" xfId="0" applyFont="1" applyFill="1" applyBorder="1" applyAlignment="1">
      <alignment horizontal="center" vertical="top" wrapText="1"/>
    </xf>
    <xf numFmtId="3" fontId="1" fillId="6" borderId="0" xfId="0" applyNumberFormat="1" applyFont="1" applyFill="1" applyBorder="1" applyAlignment="1">
      <alignment vertical="top"/>
    </xf>
    <xf numFmtId="3" fontId="1" fillId="6" borderId="92" xfId="0" applyNumberFormat="1" applyFont="1" applyFill="1" applyBorder="1" applyAlignment="1">
      <alignment horizontal="center" vertical="top" wrapText="1"/>
    </xf>
    <xf numFmtId="164" fontId="1" fillId="6" borderId="9" xfId="0" applyNumberFormat="1" applyFont="1" applyFill="1" applyBorder="1" applyAlignment="1">
      <alignment horizontal="center" vertical="top"/>
    </xf>
    <xf numFmtId="3" fontId="1" fillId="6" borderId="10" xfId="0" applyNumberFormat="1" applyFont="1" applyFill="1" applyBorder="1" applyAlignment="1">
      <alignment vertical="top"/>
    </xf>
    <xf numFmtId="3" fontId="1" fillId="6" borderId="63" xfId="0" applyNumberFormat="1" applyFont="1" applyFill="1" applyBorder="1" applyAlignment="1">
      <alignment horizontal="center" vertical="top" wrapText="1"/>
    </xf>
    <xf numFmtId="3" fontId="1" fillId="6" borderId="58" xfId="0" applyNumberFormat="1" applyFont="1" applyFill="1" applyBorder="1" applyAlignment="1">
      <alignment horizontal="center" vertical="top" wrapText="1"/>
    </xf>
    <xf numFmtId="3" fontId="1" fillId="6" borderId="34" xfId="0" applyNumberFormat="1" applyFont="1" applyFill="1" applyBorder="1" applyAlignment="1">
      <alignment horizontal="center" vertical="top" wrapText="1"/>
    </xf>
    <xf numFmtId="164" fontId="1" fillId="0" borderId="0" xfId="0" applyNumberFormat="1" applyFont="1" applyAlignment="1">
      <alignment vertical="top"/>
    </xf>
    <xf numFmtId="164" fontId="1" fillId="0" borderId="37" xfId="0" applyNumberFormat="1" applyFont="1" applyBorder="1" applyAlignment="1">
      <alignment horizontal="center" vertical="top" wrapText="1"/>
    </xf>
    <xf numFmtId="0" fontId="2" fillId="6" borderId="10" xfId="0" applyFont="1" applyFill="1" applyBorder="1" applyAlignment="1">
      <alignment horizontal="center" vertical="top" wrapText="1"/>
    </xf>
    <xf numFmtId="3" fontId="1" fillId="6" borderId="31" xfId="0" applyNumberFormat="1" applyFont="1" applyFill="1" applyBorder="1" applyAlignment="1">
      <alignment vertical="top"/>
    </xf>
    <xf numFmtId="0" fontId="1" fillId="6" borderId="9" xfId="0" applyFont="1" applyFill="1" applyBorder="1" applyAlignment="1">
      <alignment vertical="top"/>
    </xf>
    <xf numFmtId="3" fontId="1" fillId="6" borderId="87" xfId="0" applyNumberFormat="1" applyFont="1" applyFill="1" applyBorder="1" applyAlignment="1">
      <alignment horizontal="center" vertical="top"/>
    </xf>
    <xf numFmtId="164" fontId="1" fillId="6" borderId="13" xfId="0" applyNumberFormat="1" applyFont="1" applyFill="1" applyBorder="1" applyAlignment="1">
      <alignment horizontal="center" vertical="top"/>
    </xf>
    <xf numFmtId="0" fontId="1" fillId="6" borderId="13" xfId="0" applyFont="1" applyFill="1" applyBorder="1" applyAlignment="1">
      <alignment vertical="top"/>
    </xf>
    <xf numFmtId="3" fontId="2" fillId="6" borderId="4" xfId="0" applyNumberFormat="1" applyFont="1" applyFill="1" applyBorder="1" applyAlignment="1">
      <alignment horizontal="center" vertical="top" wrapText="1"/>
    </xf>
    <xf numFmtId="0" fontId="1" fillId="7" borderId="62" xfId="0" applyNumberFormat="1" applyFont="1" applyFill="1" applyBorder="1" applyAlignment="1">
      <alignment horizontal="center" vertical="top"/>
    </xf>
    <xf numFmtId="3" fontId="1" fillId="6" borderId="37" xfId="0" applyNumberFormat="1" applyFont="1" applyFill="1" applyBorder="1" applyAlignment="1">
      <alignment horizontal="center" vertical="top" wrapText="1"/>
    </xf>
    <xf numFmtId="3" fontId="2" fillId="6" borderId="11" xfId="0" applyNumberFormat="1" applyFont="1" applyFill="1" applyBorder="1" applyAlignment="1">
      <alignment horizontal="center" vertical="top" wrapText="1"/>
    </xf>
    <xf numFmtId="3" fontId="2" fillId="6" borderId="47" xfId="0" applyNumberFormat="1" applyFont="1" applyFill="1" applyBorder="1" applyAlignment="1">
      <alignment horizontal="center" vertical="top" wrapText="1"/>
    </xf>
    <xf numFmtId="3" fontId="17" fillId="6" borderId="34" xfId="0" applyNumberFormat="1" applyFont="1" applyFill="1" applyBorder="1" applyAlignment="1">
      <alignment horizontal="center" vertical="top" wrapText="1"/>
    </xf>
    <xf numFmtId="0" fontId="2" fillId="6" borderId="47" xfId="0" applyFont="1" applyFill="1" applyBorder="1" applyAlignment="1">
      <alignment horizontal="center" vertical="top" wrapText="1"/>
    </xf>
    <xf numFmtId="3" fontId="2" fillId="6" borderId="0" xfId="0" applyNumberFormat="1" applyFont="1" applyFill="1" applyBorder="1" applyAlignment="1">
      <alignment horizontal="center" vertical="top"/>
    </xf>
    <xf numFmtId="3" fontId="2" fillId="6" borderId="10" xfId="0" applyNumberFormat="1" applyFont="1" applyFill="1" applyBorder="1" applyAlignment="1">
      <alignment horizontal="center" vertical="top" wrapText="1"/>
    </xf>
    <xf numFmtId="0" fontId="2" fillId="6" borderId="11" xfId="0" applyFont="1" applyFill="1" applyBorder="1" applyAlignment="1">
      <alignment horizontal="center" vertical="top" wrapText="1"/>
    </xf>
    <xf numFmtId="164" fontId="2" fillId="6" borderId="10" xfId="0" applyNumberFormat="1" applyFont="1" applyFill="1" applyBorder="1" applyAlignment="1">
      <alignment horizontal="center" vertical="top" wrapText="1"/>
    </xf>
    <xf numFmtId="0" fontId="2" fillId="6" borderId="33" xfId="0" applyFont="1" applyFill="1" applyBorder="1" applyAlignment="1">
      <alignment horizontal="center" vertical="top" wrapText="1"/>
    </xf>
    <xf numFmtId="0" fontId="2" fillId="6" borderId="10" xfId="0" applyFont="1" applyFill="1" applyBorder="1" applyAlignment="1">
      <alignment horizontal="center" vertical="center" wrapText="1"/>
    </xf>
    <xf numFmtId="164" fontId="2" fillId="6" borderId="3" xfId="0" applyNumberFormat="1" applyFont="1" applyFill="1" applyBorder="1" applyAlignment="1">
      <alignment horizontal="center" vertical="top" wrapText="1"/>
    </xf>
    <xf numFmtId="164" fontId="2" fillId="6" borderId="11" xfId="0" applyNumberFormat="1" applyFont="1" applyFill="1" applyBorder="1" applyAlignment="1">
      <alignment horizontal="center" vertical="top" wrapText="1"/>
    </xf>
    <xf numFmtId="0" fontId="2" fillId="6" borderId="31" xfId="0" applyFont="1" applyFill="1" applyBorder="1" applyAlignment="1">
      <alignment horizontal="center" vertical="center" wrapText="1"/>
    </xf>
    <xf numFmtId="3" fontId="1" fillId="6" borderId="64" xfId="0" applyNumberFormat="1" applyFont="1" applyFill="1" applyBorder="1" applyAlignment="1">
      <alignment horizontal="center" vertical="top"/>
    </xf>
    <xf numFmtId="3" fontId="1" fillId="6" borderId="101" xfId="0" applyNumberFormat="1" applyFont="1" applyFill="1" applyBorder="1" applyAlignment="1">
      <alignment horizontal="center" vertical="top" wrapText="1"/>
    </xf>
    <xf numFmtId="0" fontId="1" fillId="6" borderId="80" xfId="0" applyNumberFormat="1" applyFont="1" applyFill="1" applyBorder="1" applyAlignment="1">
      <alignment horizontal="center" vertical="top" wrapText="1"/>
    </xf>
    <xf numFmtId="3" fontId="19" fillId="6" borderId="9" xfId="0" applyNumberFormat="1" applyFont="1" applyFill="1" applyBorder="1" applyAlignment="1">
      <alignment horizontal="center" vertical="top"/>
    </xf>
    <xf numFmtId="3" fontId="2" fillId="6" borderId="31" xfId="0" applyNumberFormat="1" applyFont="1" applyFill="1" applyBorder="1" applyAlignment="1">
      <alignment horizontal="center" vertical="top" textRotation="255" wrapText="1"/>
    </xf>
    <xf numFmtId="3" fontId="1" fillId="6" borderId="9" xfId="0" applyNumberFormat="1" applyFont="1" applyFill="1" applyBorder="1" applyAlignment="1">
      <alignment vertical="top"/>
    </xf>
    <xf numFmtId="0" fontId="1" fillId="6" borderId="79" xfId="0" applyFont="1" applyFill="1" applyBorder="1" applyAlignment="1">
      <alignment horizontal="center" vertical="top"/>
    </xf>
    <xf numFmtId="3" fontId="1" fillId="0" borderId="85" xfId="0" applyNumberFormat="1" applyFont="1" applyFill="1" applyBorder="1" applyAlignment="1">
      <alignment horizontal="center" vertical="top"/>
    </xf>
    <xf numFmtId="0" fontId="1" fillId="6" borderId="80" xfId="0" applyFont="1" applyFill="1" applyBorder="1" applyAlignment="1">
      <alignment horizontal="center" vertical="top"/>
    </xf>
    <xf numFmtId="0" fontId="1" fillId="7" borderId="0" xfId="0" applyFont="1" applyFill="1" applyAlignment="1">
      <alignment vertical="top"/>
    </xf>
    <xf numFmtId="0" fontId="1" fillId="6" borderId="30" xfId="0" applyFont="1" applyFill="1" applyBorder="1" applyAlignment="1">
      <alignment vertical="top"/>
    </xf>
    <xf numFmtId="3" fontId="1" fillId="0" borderId="30" xfId="0" applyNumberFormat="1" applyFont="1" applyBorder="1" applyAlignment="1">
      <alignment vertical="top"/>
    </xf>
    <xf numFmtId="0" fontId="1" fillId="9" borderId="62" xfId="0" applyFont="1" applyFill="1" applyBorder="1" applyAlignment="1">
      <alignment horizontal="center" vertical="center" wrapText="1"/>
    </xf>
    <xf numFmtId="0" fontId="1" fillId="0" borderId="44" xfId="0" applyFont="1" applyBorder="1" applyAlignment="1">
      <alignment horizontal="center" vertical="center" textRotation="90"/>
    </xf>
    <xf numFmtId="3" fontId="1" fillId="0" borderId="12" xfId="0" applyNumberFormat="1" applyFont="1" applyBorder="1" applyAlignment="1">
      <alignment vertical="top"/>
    </xf>
    <xf numFmtId="3" fontId="1" fillId="0" borderId="84" xfId="0" applyNumberFormat="1" applyFont="1" applyBorder="1" applyAlignment="1">
      <alignment horizontal="center" vertical="top"/>
    </xf>
    <xf numFmtId="3" fontId="1" fillId="6" borderId="30" xfId="0" applyNumberFormat="1" applyFont="1" applyFill="1" applyBorder="1" applyAlignment="1">
      <alignment horizontal="left" vertical="top" wrapText="1"/>
    </xf>
    <xf numFmtId="0" fontId="16" fillId="0" borderId="0" xfId="0" applyFont="1" applyAlignment="1">
      <alignment horizontal="left" vertical="top" wrapText="1"/>
    </xf>
    <xf numFmtId="3" fontId="1" fillId="0" borderId="10" xfId="0" applyNumberFormat="1" applyFont="1" applyBorder="1" applyAlignment="1">
      <alignment vertical="top"/>
    </xf>
    <xf numFmtId="3" fontId="1" fillId="6" borderId="78" xfId="0" applyNumberFormat="1" applyFont="1" applyFill="1" applyBorder="1" applyAlignment="1">
      <alignment horizontal="center" vertical="top" wrapText="1"/>
    </xf>
    <xf numFmtId="3" fontId="2" fillId="4" borderId="31" xfId="0" applyNumberFormat="1" applyFont="1" applyFill="1" applyBorder="1" applyAlignment="1">
      <alignment horizontal="center" vertical="top" wrapText="1"/>
    </xf>
    <xf numFmtId="0" fontId="1" fillId="7" borderId="33" xfId="0" applyFont="1" applyFill="1" applyBorder="1" applyAlignment="1">
      <alignment horizontal="center" vertical="top"/>
    </xf>
    <xf numFmtId="3" fontId="11" fillId="6" borderId="38" xfId="0" applyNumberFormat="1" applyFont="1" applyFill="1" applyBorder="1" applyAlignment="1">
      <alignment vertical="top" wrapText="1"/>
    </xf>
    <xf numFmtId="0" fontId="1" fillId="9" borderId="33" xfId="0" applyFont="1" applyFill="1" applyBorder="1" applyAlignment="1">
      <alignment horizontal="center" vertical="center" wrapText="1"/>
    </xf>
    <xf numFmtId="0" fontId="1" fillId="0" borderId="61" xfId="0" applyFont="1" applyBorder="1" applyAlignment="1">
      <alignment horizontal="center" vertical="center" textRotation="90"/>
    </xf>
    <xf numFmtId="164" fontId="2" fillId="5" borderId="50" xfId="0" applyNumberFormat="1" applyFont="1" applyFill="1" applyBorder="1" applyAlignment="1">
      <alignment horizontal="center" vertical="center"/>
    </xf>
    <xf numFmtId="3" fontId="1" fillId="0" borderId="31" xfId="0" applyNumberFormat="1" applyFont="1" applyBorder="1" applyAlignment="1">
      <alignment vertical="top"/>
    </xf>
    <xf numFmtId="3" fontId="1" fillId="6" borderId="31" xfId="0" applyNumberFormat="1" applyFont="1" applyFill="1" applyBorder="1" applyAlignment="1">
      <alignment horizontal="center" vertical="center" wrapText="1"/>
    </xf>
    <xf numFmtId="3" fontId="2" fillId="6" borderId="33" xfId="0" applyNumberFormat="1" applyFont="1" applyFill="1" applyBorder="1" applyAlignment="1">
      <alignment horizontal="center" vertical="top" textRotation="255" wrapText="1"/>
    </xf>
    <xf numFmtId="3" fontId="1" fillId="6" borderId="26" xfId="0" applyNumberFormat="1" applyFont="1" applyFill="1" applyBorder="1" applyAlignment="1">
      <alignment vertical="top" wrapText="1"/>
    </xf>
    <xf numFmtId="3" fontId="12" fillId="6" borderId="38" xfId="0" applyNumberFormat="1" applyFont="1" applyFill="1" applyBorder="1" applyAlignment="1">
      <alignment horizontal="left" wrapText="1"/>
    </xf>
    <xf numFmtId="49" fontId="1" fillId="6" borderId="89" xfId="0" applyNumberFormat="1" applyFont="1" applyFill="1" applyBorder="1" applyAlignment="1">
      <alignment horizontal="center" vertical="top" textRotation="91" wrapText="1"/>
    </xf>
    <xf numFmtId="164" fontId="1" fillId="6" borderId="3" xfId="0" applyNumberFormat="1" applyFont="1" applyFill="1" applyBorder="1" applyAlignment="1">
      <alignment horizontal="center" vertical="top"/>
    </xf>
    <xf numFmtId="164" fontId="2" fillId="5" borderId="51" xfId="0" applyNumberFormat="1" applyFont="1" applyFill="1" applyBorder="1" applyAlignment="1">
      <alignment horizontal="center" vertical="center"/>
    </xf>
    <xf numFmtId="164" fontId="2" fillId="5" borderId="59" xfId="0" applyNumberFormat="1" applyFont="1" applyFill="1" applyBorder="1" applyAlignment="1">
      <alignment horizontal="center" vertical="center"/>
    </xf>
    <xf numFmtId="164" fontId="2" fillId="5" borderId="45" xfId="0" applyNumberFormat="1" applyFont="1" applyFill="1" applyBorder="1" applyAlignment="1">
      <alignment horizontal="center" vertical="center"/>
    </xf>
    <xf numFmtId="3" fontId="1" fillId="6" borderId="47" xfId="0" applyNumberFormat="1" applyFont="1" applyFill="1" applyBorder="1" applyAlignment="1">
      <alignment vertical="top"/>
    </xf>
    <xf numFmtId="0" fontId="1" fillId="6" borderId="99" xfId="0" applyFont="1" applyFill="1" applyBorder="1" applyAlignment="1">
      <alignment vertical="top" wrapText="1"/>
    </xf>
    <xf numFmtId="0" fontId="1" fillId="6" borderId="103" xfId="0" applyFont="1" applyFill="1" applyBorder="1" applyAlignment="1">
      <alignment horizontal="left" vertical="top" wrapText="1"/>
    </xf>
    <xf numFmtId="0" fontId="1" fillId="6" borderId="99" xfId="0" applyFont="1" applyFill="1" applyBorder="1" applyAlignment="1">
      <alignment horizontal="left" vertical="top" wrapText="1"/>
    </xf>
    <xf numFmtId="0" fontId="1" fillId="6" borderId="35" xfId="0" applyFont="1" applyFill="1" applyBorder="1" applyAlignment="1">
      <alignment vertical="top"/>
    </xf>
    <xf numFmtId="0" fontId="11" fillId="6" borderId="38" xfId="0" applyFont="1" applyFill="1" applyBorder="1" applyAlignment="1">
      <alignment vertical="top"/>
    </xf>
    <xf numFmtId="0" fontId="1" fillId="0" borderId="105" xfId="0" applyFont="1" applyBorder="1" applyAlignment="1">
      <alignment vertical="top" wrapText="1"/>
    </xf>
    <xf numFmtId="0" fontId="11" fillId="6" borderId="22" xfId="0" applyFont="1" applyFill="1" applyBorder="1" applyAlignment="1"/>
    <xf numFmtId="3" fontId="19" fillId="6" borderId="13" xfId="0" applyNumberFormat="1" applyFont="1" applyFill="1" applyBorder="1" applyAlignment="1">
      <alignment horizontal="center" vertical="top"/>
    </xf>
    <xf numFmtId="0" fontId="1" fillId="6" borderId="70" xfId="0" applyFont="1" applyFill="1" applyBorder="1" applyAlignment="1">
      <alignment horizontal="center" vertical="top"/>
    </xf>
    <xf numFmtId="3" fontId="1" fillId="0" borderId="13" xfId="0" applyNumberFormat="1" applyFont="1" applyBorder="1" applyAlignment="1">
      <alignment vertical="top"/>
    </xf>
    <xf numFmtId="166" fontId="1" fillId="6" borderId="70" xfId="0" applyNumberFormat="1" applyFont="1" applyFill="1" applyBorder="1" applyAlignment="1">
      <alignment horizontal="center" vertical="top" wrapText="1"/>
    </xf>
    <xf numFmtId="0" fontId="1" fillId="6" borderId="98" xfId="0" applyFont="1" applyFill="1" applyBorder="1" applyAlignment="1">
      <alignment horizontal="center" vertical="top" wrapText="1"/>
    </xf>
    <xf numFmtId="3" fontId="1" fillId="0" borderId="9" xfId="0" applyNumberFormat="1" applyFont="1" applyBorder="1" applyAlignment="1">
      <alignment vertical="top"/>
    </xf>
    <xf numFmtId="3" fontId="19" fillId="6" borderId="10" xfId="0" applyNumberFormat="1" applyFont="1" applyFill="1" applyBorder="1" applyAlignment="1">
      <alignment horizontal="center" vertical="top"/>
    </xf>
    <xf numFmtId="0" fontId="1" fillId="6" borderId="64" xfId="0" applyFont="1" applyFill="1" applyBorder="1" applyAlignment="1">
      <alignment horizontal="center" vertical="top"/>
    </xf>
    <xf numFmtId="0" fontId="1" fillId="6" borderId="31" xfId="0" applyFont="1" applyFill="1" applyBorder="1" applyAlignment="1">
      <alignment vertical="top"/>
    </xf>
    <xf numFmtId="164" fontId="2" fillId="5" borderId="71" xfId="0" applyNumberFormat="1" applyFont="1" applyFill="1" applyBorder="1" applyAlignment="1">
      <alignment horizontal="center" vertical="center"/>
    </xf>
    <xf numFmtId="164" fontId="1" fillId="6" borderId="73" xfId="0" applyNumberFormat="1" applyFont="1" applyFill="1" applyBorder="1" applyAlignment="1">
      <alignment horizontal="center" vertical="top"/>
    </xf>
    <xf numFmtId="3" fontId="1" fillId="6" borderId="59" xfId="0" applyNumberFormat="1" applyFont="1" applyFill="1" applyBorder="1" applyAlignment="1">
      <alignment horizontal="left" vertical="top" wrapText="1"/>
    </xf>
    <xf numFmtId="3" fontId="1" fillId="6" borderId="49" xfId="0" applyNumberFormat="1" applyFont="1" applyFill="1" applyBorder="1" applyAlignment="1">
      <alignment horizontal="left" vertical="top" wrapText="1"/>
    </xf>
    <xf numFmtId="3" fontId="1" fillId="6" borderId="88" xfId="0" applyNumberFormat="1" applyFont="1" applyFill="1" applyBorder="1" applyAlignment="1">
      <alignment horizontal="left" vertical="top" wrapText="1"/>
    </xf>
    <xf numFmtId="164" fontId="1" fillId="6" borderId="106" xfId="0" applyNumberFormat="1" applyFont="1" applyFill="1" applyBorder="1" applyAlignment="1">
      <alignment vertical="top" wrapText="1"/>
    </xf>
    <xf numFmtId="3" fontId="1" fillId="6" borderId="62" xfId="0" applyNumberFormat="1" applyFont="1" applyFill="1" applyBorder="1" applyAlignment="1">
      <alignment vertical="top"/>
    </xf>
    <xf numFmtId="3" fontId="1" fillId="6" borderId="0" xfId="0" applyNumberFormat="1" applyFont="1" applyFill="1" applyBorder="1" applyAlignment="1">
      <alignment vertical="top" wrapText="1"/>
    </xf>
    <xf numFmtId="3" fontId="1" fillId="6" borderId="88" xfId="0" applyNumberFormat="1" applyFont="1" applyFill="1" applyBorder="1" applyAlignment="1">
      <alignment vertical="top"/>
    </xf>
    <xf numFmtId="3" fontId="1" fillId="6" borderId="70" xfId="0" applyNumberFormat="1" applyFont="1" applyFill="1" applyBorder="1" applyAlignment="1">
      <alignment vertical="top" wrapText="1"/>
    </xf>
    <xf numFmtId="3" fontId="1" fillId="6" borderId="49" xfId="0" applyNumberFormat="1" applyFont="1" applyFill="1" applyBorder="1" applyAlignment="1">
      <alignment vertical="top" wrapText="1"/>
    </xf>
    <xf numFmtId="3" fontId="1" fillId="0" borderId="62" xfId="0" applyNumberFormat="1" applyFont="1" applyBorder="1" applyAlignment="1">
      <alignment vertical="top"/>
    </xf>
    <xf numFmtId="49" fontId="1" fillId="6" borderId="75" xfId="0" applyNumberFormat="1" applyFont="1" applyFill="1" applyBorder="1" applyAlignment="1">
      <alignment horizontal="center" vertical="top" textRotation="91" wrapText="1"/>
    </xf>
    <xf numFmtId="49" fontId="1" fillId="6" borderId="33" xfId="0" applyNumberFormat="1" applyFont="1" applyFill="1" applyBorder="1" applyAlignment="1">
      <alignment horizontal="center" vertical="top" textRotation="91" wrapText="1"/>
    </xf>
    <xf numFmtId="49" fontId="1" fillId="6" borderId="62" xfId="0" applyNumberFormat="1" applyFont="1" applyFill="1" applyBorder="1" applyAlignment="1">
      <alignment horizontal="center" vertical="top" textRotation="91" wrapText="1"/>
    </xf>
    <xf numFmtId="3" fontId="19" fillId="6" borderId="90" xfId="0" applyNumberFormat="1" applyFont="1" applyFill="1" applyBorder="1" applyAlignment="1">
      <alignment horizontal="center" vertical="top"/>
    </xf>
    <xf numFmtId="3" fontId="1" fillId="6" borderId="13" xfId="0" applyNumberFormat="1" applyFont="1" applyFill="1" applyBorder="1" applyAlignment="1">
      <alignment vertical="top"/>
    </xf>
    <xf numFmtId="164" fontId="1" fillId="6" borderId="2" xfId="0" applyNumberFormat="1" applyFont="1" applyFill="1" applyBorder="1" applyAlignment="1">
      <alignment horizontal="center" vertical="top"/>
    </xf>
    <xf numFmtId="3" fontId="19" fillId="6" borderId="77" xfId="0" applyNumberFormat="1" applyFont="1" applyFill="1" applyBorder="1" applyAlignment="1">
      <alignment horizontal="center" vertical="top"/>
    </xf>
    <xf numFmtId="0" fontId="1" fillId="6" borderId="65" xfId="0" applyFont="1" applyFill="1" applyBorder="1" applyAlignment="1">
      <alignment horizontal="center" vertical="top" wrapText="1"/>
    </xf>
    <xf numFmtId="0" fontId="1" fillId="6" borderId="31" xfId="0" applyFont="1" applyFill="1" applyBorder="1" applyAlignment="1">
      <alignment horizontal="center" vertical="top" wrapText="1"/>
    </xf>
    <xf numFmtId="3" fontId="1" fillId="6" borderId="58" xfId="0" applyNumberFormat="1" applyFont="1" applyFill="1" applyBorder="1" applyAlignment="1">
      <alignment horizontal="center" vertical="top"/>
    </xf>
    <xf numFmtId="0" fontId="1" fillId="6" borderId="46" xfId="0" applyFont="1" applyFill="1" applyBorder="1" applyAlignment="1">
      <alignment vertical="top"/>
    </xf>
    <xf numFmtId="164" fontId="2" fillId="3" borderId="40" xfId="0" applyNumberFormat="1" applyFont="1" applyFill="1" applyBorder="1" applyAlignment="1">
      <alignment horizontal="center" vertical="top" wrapText="1"/>
    </xf>
    <xf numFmtId="164" fontId="2" fillId="8" borderId="28" xfId="0" applyNumberFormat="1" applyFont="1" applyFill="1" applyBorder="1" applyAlignment="1">
      <alignment horizontal="center" vertical="top" wrapText="1"/>
    </xf>
    <xf numFmtId="164" fontId="1" fillId="0" borderId="28" xfId="0" applyNumberFormat="1" applyFont="1" applyBorder="1" applyAlignment="1">
      <alignment horizontal="center" vertical="top" wrapText="1"/>
    </xf>
    <xf numFmtId="164" fontId="1" fillId="8" borderId="28" xfId="0" applyNumberFormat="1" applyFont="1" applyFill="1" applyBorder="1" applyAlignment="1">
      <alignment horizontal="center" vertical="top" wrapText="1"/>
    </xf>
    <xf numFmtId="164" fontId="2" fillId="3" borderId="28" xfId="0" applyNumberFormat="1" applyFont="1" applyFill="1" applyBorder="1" applyAlignment="1">
      <alignment horizontal="center" vertical="top" wrapText="1"/>
    </xf>
    <xf numFmtId="164" fontId="2" fillId="8" borderId="61" xfId="0" applyNumberFormat="1" applyFont="1" applyFill="1" applyBorder="1" applyAlignment="1">
      <alignment horizontal="center" vertical="top" wrapText="1"/>
    </xf>
    <xf numFmtId="164" fontId="2" fillId="5" borderId="50" xfId="0" applyNumberFormat="1" applyFont="1" applyFill="1" applyBorder="1" applyAlignment="1">
      <alignment horizontal="center" vertical="top"/>
    </xf>
    <xf numFmtId="164" fontId="2" fillId="5" borderId="51" xfId="0" applyNumberFormat="1" applyFont="1" applyFill="1" applyBorder="1" applyAlignment="1">
      <alignment horizontal="center" vertical="top"/>
    </xf>
    <xf numFmtId="3" fontId="1" fillId="6" borderId="13" xfId="0" applyNumberFormat="1" applyFont="1" applyFill="1" applyBorder="1" applyAlignment="1">
      <alignment vertical="top" wrapText="1"/>
    </xf>
    <xf numFmtId="0" fontId="11" fillId="6" borderId="48" xfId="0" applyFont="1" applyFill="1" applyBorder="1" applyAlignment="1">
      <alignment vertical="top" wrapText="1"/>
    </xf>
    <xf numFmtId="164" fontId="1" fillId="6" borderId="48" xfId="0" applyNumberFormat="1" applyFont="1" applyFill="1" applyBorder="1" applyAlignment="1">
      <alignment horizontal="left" vertical="top" wrapText="1"/>
    </xf>
    <xf numFmtId="164" fontId="2" fillId="5" borderId="97" xfId="0" applyNumberFormat="1" applyFont="1" applyFill="1" applyBorder="1" applyAlignment="1">
      <alignment horizontal="center" vertical="top"/>
    </xf>
    <xf numFmtId="164" fontId="2" fillId="4" borderId="97" xfId="0" applyNumberFormat="1" applyFont="1" applyFill="1" applyBorder="1" applyAlignment="1">
      <alignment horizontal="center" vertical="top"/>
    </xf>
    <xf numFmtId="3" fontId="2" fillId="5" borderId="61" xfId="0" applyNumberFormat="1" applyFont="1" applyFill="1" applyBorder="1" applyAlignment="1">
      <alignment horizontal="center" vertical="top"/>
    </xf>
    <xf numFmtId="3" fontId="1" fillId="6" borderId="62"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wrapText="1"/>
    </xf>
    <xf numFmtId="3" fontId="1" fillId="6" borderId="60" xfId="0" applyNumberFormat="1" applyFont="1" applyFill="1" applyBorder="1" applyAlignment="1">
      <alignment horizontal="center" vertical="top" wrapText="1"/>
    </xf>
    <xf numFmtId="3" fontId="1" fillId="6" borderId="86" xfId="0" applyNumberFormat="1" applyFont="1" applyFill="1" applyBorder="1" applyAlignment="1">
      <alignment horizontal="center" vertical="top" wrapText="1"/>
    </xf>
    <xf numFmtId="3" fontId="1" fillId="6" borderId="48" xfId="0" applyNumberFormat="1" applyFont="1" applyFill="1" applyBorder="1" applyAlignment="1">
      <alignment vertical="top"/>
    </xf>
    <xf numFmtId="3" fontId="1" fillId="6" borderId="30" xfId="0" applyNumberFormat="1" applyFont="1" applyFill="1" applyBorder="1" applyAlignment="1">
      <alignment vertical="top"/>
    </xf>
    <xf numFmtId="164" fontId="2" fillId="3" borderId="55" xfId="0" applyNumberFormat="1" applyFont="1" applyFill="1" applyBorder="1" applyAlignment="1">
      <alignment horizontal="center" vertical="top"/>
    </xf>
    <xf numFmtId="164" fontId="1" fillId="0" borderId="17" xfId="0" applyNumberFormat="1" applyFont="1" applyBorder="1" applyAlignment="1">
      <alignment horizontal="center" vertical="top" wrapText="1"/>
    </xf>
    <xf numFmtId="3" fontId="1" fillId="6" borderId="49" xfId="0" applyNumberFormat="1" applyFont="1" applyFill="1" applyBorder="1" applyAlignment="1">
      <alignment horizontal="center" vertical="top" wrapText="1"/>
    </xf>
    <xf numFmtId="3" fontId="1" fillId="6" borderId="63" xfId="0" applyNumberFormat="1" applyFont="1" applyFill="1" applyBorder="1" applyAlignment="1">
      <alignment horizontal="left" vertical="top" wrapText="1"/>
    </xf>
    <xf numFmtId="3" fontId="1" fillId="6" borderId="84" xfId="0" applyNumberFormat="1" applyFont="1" applyFill="1" applyBorder="1" applyAlignment="1">
      <alignment horizontal="center" vertical="top"/>
    </xf>
    <xf numFmtId="0" fontId="1" fillId="6" borderId="30" xfId="0" applyNumberFormat="1" applyFont="1" applyFill="1" applyBorder="1" applyAlignment="1">
      <alignment horizontal="center" vertical="top" wrapText="1"/>
    </xf>
    <xf numFmtId="166" fontId="1" fillId="6" borderId="78" xfId="0" applyNumberFormat="1" applyFont="1" applyFill="1" applyBorder="1" applyAlignment="1">
      <alignment horizontal="center" vertical="top"/>
    </xf>
    <xf numFmtId="166" fontId="1" fillId="6" borderId="68" xfId="0" applyNumberFormat="1" applyFont="1" applyFill="1" applyBorder="1" applyAlignment="1">
      <alignment horizontal="center" vertical="top"/>
    </xf>
    <xf numFmtId="166" fontId="1" fillId="6" borderId="76" xfId="0" applyNumberFormat="1" applyFont="1" applyFill="1" applyBorder="1" applyAlignment="1">
      <alignment horizontal="center" vertical="top"/>
    </xf>
    <xf numFmtId="166" fontId="1" fillId="6" borderId="75" xfId="0" applyNumberFormat="1" applyFont="1" applyFill="1" applyBorder="1" applyAlignment="1">
      <alignment horizontal="center" vertical="top" wrapText="1"/>
    </xf>
    <xf numFmtId="3" fontId="1" fillId="0" borderId="36" xfId="0" applyNumberFormat="1" applyFont="1" applyBorder="1" applyAlignment="1">
      <alignment vertical="top"/>
    </xf>
    <xf numFmtId="3" fontId="20" fillId="0" borderId="0" xfId="0" applyNumberFormat="1" applyFont="1" applyBorder="1" applyAlignment="1">
      <alignment vertical="top"/>
    </xf>
    <xf numFmtId="0" fontId="11" fillId="0" borderId="0" xfId="0" applyFont="1" applyAlignment="1">
      <alignment horizontal="right"/>
    </xf>
    <xf numFmtId="164" fontId="2" fillId="8" borderId="1" xfId="0" applyNumberFormat="1" applyFont="1" applyFill="1" applyBorder="1" applyAlignment="1">
      <alignment horizontal="center" vertical="top"/>
    </xf>
    <xf numFmtId="49" fontId="1" fillId="7" borderId="43" xfId="0" applyNumberFormat="1" applyFont="1" applyFill="1" applyBorder="1" applyAlignment="1">
      <alignment horizontal="center" vertical="top"/>
    </xf>
    <xf numFmtId="0" fontId="1" fillId="7" borderId="58" xfId="0" applyFont="1" applyFill="1" applyBorder="1" applyAlignment="1">
      <alignment horizontal="center" vertical="top"/>
    </xf>
    <xf numFmtId="3" fontId="1" fillId="6" borderId="46" xfId="0" applyNumberFormat="1" applyFont="1" applyFill="1" applyBorder="1" applyAlignment="1">
      <alignment horizontal="center" vertical="top"/>
    </xf>
    <xf numFmtId="3" fontId="1" fillId="6" borderId="85" xfId="0" applyNumberFormat="1" applyFont="1" applyFill="1" applyBorder="1" applyAlignment="1">
      <alignment horizontal="left" vertical="top" wrapText="1"/>
    </xf>
    <xf numFmtId="0" fontId="1" fillId="6" borderId="42" xfId="0" applyFont="1" applyFill="1" applyBorder="1" applyAlignment="1">
      <alignment horizontal="left" vertical="top" wrapText="1"/>
    </xf>
    <xf numFmtId="3" fontId="1" fillId="6" borderId="14" xfId="0" applyNumberFormat="1" applyFont="1" applyFill="1" applyBorder="1" applyAlignment="1">
      <alignment vertical="top" wrapText="1"/>
    </xf>
    <xf numFmtId="3" fontId="11" fillId="6" borderId="39" xfId="0" applyNumberFormat="1" applyFont="1" applyFill="1" applyBorder="1" applyAlignment="1">
      <alignment vertical="top" wrapText="1"/>
    </xf>
    <xf numFmtId="3" fontId="1" fillId="6" borderId="43" xfId="0" applyNumberFormat="1" applyFont="1" applyFill="1" applyBorder="1" applyAlignment="1">
      <alignment horizontal="center" vertical="top" wrapText="1"/>
    </xf>
    <xf numFmtId="3" fontId="1" fillId="6" borderId="100" xfId="0" applyNumberFormat="1" applyFont="1" applyFill="1" applyBorder="1" applyAlignment="1">
      <alignment horizontal="center" vertical="top" wrapText="1"/>
    </xf>
    <xf numFmtId="3" fontId="1" fillId="6" borderId="33" xfId="0" applyNumberFormat="1" applyFont="1" applyFill="1" applyBorder="1" applyAlignment="1">
      <alignment horizontal="center" vertical="center" wrapText="1"/>
    </xf>
    <xf numFmtId="3" fontId="1" fillId="6" borderId="16" xfId="0" applyNumberFormat="1" applyFont="1" applyFill="1" applyBorder="1" applyAlignment="1">
      <alignment horizontal="center" vertical="center" wrapText="1"/>
    </xf>
    <xf numFmtId="166" fontId="1" fillId="6" borderId="58" xfId="0" applyNumberFormat="1" applyFont="1" applyFill="1" applyBorder="1" applyAlignment="1">
      <alignment horizontal="center" vertical="top"/>
    </xf>
    <xf numFmtId="166" fontId="1" fillId="6" borderId="33" xfId="0" applyNumberFormat="1" applyFont="1" applyFill="1" applyBorder="1" applyAlignment="1">
      <alignment horizontal="center" vertical="top"/>
    </xf>
    <xf numFmtId="166" fontId="1" fillId="6" borderId="13" xfId="0" applyNumberFormat="1" applyFont="1" applyFill="1" applyBorder="1" applyAlignment="1">
      <alignment horizontal="center" vertical="top"/>
    </xf>
    <xf numFmtId="49" fontId="1" fillId="6" borderId="43" xfId="0" applyNumberFormat="1" applyFont="1" applyFill="1" applyBorder="1" applyAlignment="1">
      <alignment horizontal="center" vertical="top"/>
    </xf>
    <xf numFmtId="49" fontId="1" fillId="6" borderId="31" xfId="0" applyNumberFormat="1" applyFont="1" applyFill="1" applyBorder="1" applyAlignment="1">
      <alignment horizontal="center" vertical="top"/>
    </xf>
    <xf numFmtId="49" fontId="1" fillId="6" borderId="48" xfId="0" applyNumberFormat="1" applyFont="1" applyFill="1" applyBorder="1" applyAlignment="1">
      <alignment horizontal="center" vertical="top"/>
    </xf>
    <xf numFmtId="0" fontId="1" fillId="6" borderId="57" xfId="0" applyFont="1" applyFill="1" applyBorder="1" applyAlignment="1">
      <alignment vertical="center" wrapText="1"/>
    </xf>
    <xf numFmtId="3" fontId="1" fillId="6" borderId="29" xfId="0" applyNumberFormat="1" applyFont="1" applyFill="1" applyBorder="1" applyAlignment="1">
      <alignment vertical="top" wrapText="1"/>
    </xf>
    <xf numFmtId="3" fontId="1" fillId="6" borderId="27" xfId="0" applyNumberFormat="1" applyFont="1" applyFill="1" applyBorder="1" applyAlignment="1">
      <alignment horizontal="center" vertical="top" wrapText="1"/>
    </xf>
    <xf numFmtId="3" fontId="1" fillId="6" borderId="28" xfId="0" applyNumberFormat="1" applyFont="1" applyFill="1" applyBorder="1" applyAlignment="1">
      <alignment horizontal="center" vertical="top" wrapText="1"/>
    </xf>
    <xf numFmtId="3" fontId="1" fillId="6" borderId="87" xfId="0" applyNumberFormat="1" applyFont="1" applyFill="1" applyBorder="1" applyAlignment="1">
      <alignment horizontal="left" vertical="top" wrapText="1"/>
    </xf>
    <xf numFmtId="3" fontId="1" fillId="6" borderId="94" xfId="0" applyNumberFormat="1" applyFont="1" applyFill="1" applyBorder="1" applyAlignment="1">
      <alignment horizontal="center" vertical="top" wrapText="1"/>
    </xf>
    <xf numFmtId="3" fontId="1" fillId="6" borderId="17" xfId="0" applyNumberFormat="1" applyFont="1" applyFill="1" applyBorder="1" applyAlignment="1">
      <alignment horizontal="center" vertical="top" wrapText="1"/>
    </xf>
    <xf numFmtId="3" fontId="1" fillId="6" borderId="88" xfId="0" applyNumberFormat="1" applyFont="1" applyFill="1" applyBorder="1" applyAlignment="1">
      <alignment horizontal="center" vertical="top" wrapText="1"/>
    </xf>
    <xf numFmtId="0" fontId="1" fillId="6" borderId="57" xfId="0" applyFont="1" applyFill="1" applyBorder="1" applyAlignment="1">
      <alignment horizontal="left" vertical="top" wrapText="1"/>
    </xf>
    <xf numFmtId="0" fontId="1" fillId="6" borderId="85" xfId="0" applyFont="1" applyFill="1" applyBorder="1" applyAlignment="1">
      <alignment horizontal="left" vertical="top" wrapText="1"/>
    </xf>
    <xf numFmtId="3" fontId="1" fillId="6" borderId="79" xfId="0" applyNumberFormat="1" applyFont="1" applyFill="1" applyBorder="1" applyAlignment="1">
      <alignment horizontal="center" vertical="top"/>
    </xf>
    <xf numFmtId="3" fontId="1" fillId="6" borderId="92" xfId="0" applyNumberFormat="1" applyFont="1" applyFill="1" applyBorder="1" applyAlignment="1">
      <alignment horizontal="center" vertical="top"/>
    </xf>
    <xf numFmtId="3" fontId="1" fillId="6" borderId="100" xfId="0" applyNumberFormat="1" applyFont="1" applyFill="1" applyBorder="1" applyAlignment="1">
      <alignment horizontal="center" vertical="top"/>
    </xf>
    <xf numFmtId="164" fontId="1" fillId="6" borderId="0" xfId="0" applyNumberFormat="1" applyFont="1" applyFill="1" applyBorder="1" applyAlignment="1">
      <alignment horizontal="center" vertical="top"/>
    </xf>
    <xf numFmtId="0" fontId="1" fillId="6" borderId="57" xfId="0" applyFont="1" applyFill="1" applyBorder="1" applyAlignment="1">
      <alignment vertical="top" wrapText="1"/>
    </xf>
    <xf numFmtId="3" fontId="1" fillId="6" borderId="42" xfId="0" applyNumberFormat="1" applyFont="1" applyFill="1" applyBorder="1" applyAlignment="1">
      <alignment vertical="top" wrapText="1"/>
    </xf>
    <xf numFmtId="0" fontId="1" fillId="6" borderId="79" xfId="0" applyNumberFormat="1" applyFont="1" applyFill="1" applyBorder="1" applyAlignment="1">
      <alignment horizontal="center" vertical="top" wrapText="1"/>
    </xf>
    <xf numFmtId="0" fontId="1" fillId="6" borderId="100" xfId="0" applyNumberFormat="1" applyFont="1" applyFill="1" applyBorder="1" applyAlignment="1">
      <alignment horizontal="center" vertical="top" wrapText="1"/>
    </xf>
    <xf numFmtId="164" fontId="1" fillId="6" borderId="80" xfId="0" applyNumberFormat="1" applyFont="1" applyFill="1" applyBorder="1" applyAlignment="1">
      <alignment horizontal="center" vertical="top"/>
    </xf>
    <xf numFmtId="164" fontId="11" fillId="0" borderId="0" xfId="0" applyNumberFormat="1" applyFont="1" applyAlignment="1">
      <alignment horizontal="right"/>
    </xf>
    <xf numFmtId="166" fontId="11" fillId="0" borderId="0" xfId="0" applyNumberFormat="1" applyFont="1"/>
    <xf numFmtId="0" fontId="2" fillId="6" borderId="31" xfId="0" applyFont="1" applyFill="1" applyBorder="1" applyAlignment="1">
      <alignment horizontal="center" vertical="top" wrapText="1"/>
    </xf>
    <xf numFmtId="3" fontId="1" fillId="6" borderId="33"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164" fontId="1" fillId="6" borderId="104" xfId="0" applyNumberFormat="1" applyFont="1" applyFill="1" applyBorder="1" applyAlignment="1">
      <alignment horizontal="left" vertical="top" wrapText="1"/>
    </xf>
    <xf numFmtId="3" fontId="17" fillId="6" borderId="11" xfId="0" applyNumberFormat="1" applyFont="1" applyFill="1" applyBorder="1" applyAlignment="1">
      <alignment horizontal="center" vertical="top" wrapText="1"/>
    </xf>
    <xf numFmtId="3" fontId="1" fillId="6" borderId="90" xfId="0" applyNumberFormat="1" applyFont="1" applyFill="1" applyBorder="1" applyAlignment="1">
      <alignment horizontal="center" vertical="top"/>
    </xf>
    <xf numFmtId="3" fontId="6" fillId="4" borderId="9" xfId="0" applyNumberFormat="1" applyFont="1" applyFill="1" applyBorder="1" applyAlignment="1">
      <alignment vertical="top"/>
    </xf>
    <xf numFmtId="3" fontId="6" fillId="4" borderId="19" xfId="0" applyNumberFormat="1" applyFont="1" applyFill="1" applyBorder="1" applyAlignment="1">
      <alignment vertical="top"/>
    </xf>
    <xf numFmtId="3" fontId="6" fillId="5" borderId="10" xfId="0" applyNumberFormat="1" applyFont="1" applyFill="1" applyBorder="1" applyAlignment="1">
      <alignment vertical="top"/>
    </xf>
    <xf numFmtId="3" fontId="6" fillId="5" borderId="20" xfId="0" applyNumberFormat="1" applyFont="1" applyFill="1" applyBorder="1" applyAlignment="1">
      <alignment vertical="top"/>
    </xf>
    <xf numFmtId="3" fontId="6" fillId="8" borderId="10" xfId="0" applyNumberFormat="1" applyFont="1" applyFill="1" applyBorder="1" applyAlignment="1">
      <alignment vertical="top"/>
    </xf>
    <xf numFmtId="3" fontId="6" fillId="8" borderId="20" xfId="0" applyNumberFormat="1" applyFont="1" applyFill="1" applyBorder="1" applyAlignment="1">
      <alignment vertical="top"/>
    </xf>
    <xf numFmtId="3" fontId="2" fillId="0" borderId="31" xfId="0" applyNumberFormat="1" applyFont="1" applyBorder="1" applyAlignment="1">
      <alignment horizontal="center" vertical="top"/>
    </xf>
    <xf numFmtId="3" fontId="19" fillId="6" borderId="100" xfId="0" applyNumberFormat="1" applyFont="1" applyFill="1" applyBorder="1" applyAlignment="1">
      <alignment horizontal="center" vertical="top"/>
    </xf>
    <xf numFmtId="3" fontId="1" fillId="6" borderId="62" xfId="0" applyNumberFormat="1" applyFont="1" applyFill="1" applyBorder="1" applyAlignment="1">
      <alignment vertical="top" wrapText="1"/>
    </xf>
    <xf numFmtId="3" fontId="1" fillId="6" borderId="63" xfId="0" applyNumberFormat="1" applyFont="1" applyFill="1" applyBorder="1" applyAlignment="1">
      <alignment vertical="top" wrapText="1"/>
    </xf>
    <xf numFmtId="3" fontId="1" fillId="6" borderId="63" xfId="0" applyNumberFormat="1" applyFont="1" applyFill="1" applyBorder="1" applyAlignment="1">
      <alignment vertical="top"/>
    </xf>
    <xf numFmtId="3" fontId="1" fillId="6" borderId="80" xfId="0" applyNumberFormat="1" applyFont="1" applyFill="1" applyBorder="1" applyAlignment="1">
      <alignment vertical="top"/>
    </xf>
    <xf numFmtId="164" fontId="1" fillId="6" borderId="0" xfId="0" applyNumberFormat="1" applyFont="1" applyFill="1" applyBorder="1" applyAlignment="1">
      <alignment vertical="top" wrapText="1"/>
    </xf>
    <xf numFmtId="164" fontId="1" fillId="6" borderId="63" xfId="0" applyNumberFormat="1" applyFont="1" applyFill="1" applyBorder="1" applyAlignment="1">
      <alignment vertical="top" wrapText="1"/>
    </xf>
    <xf numFmtId="3" fontId="1" fillId="6" borderId="68" xfId="0" applyNumberFormat="1" applyFont="1" applyFill="1" applyBorder="1" applyAlignment="1">
      <alignment horizontal="center" vertical="top" wrapText="1"/>
    </xf>
    <xf numFmtId="3" fontId="1" fillId="0" borderId="90" xfId="0" applyNumberFormat="1" applyFont="1" applyBorder="1" applyAlignment="1">
      <alignment vertical="top"/>
    </xf>
    <xf numFmtId="3" fontId="1" fillId="6" borderId="86" xfId="0" applyNumberFormat="1" applyFont="1" applyFill="1" applyBorder="1" applyAlignment="1">
      <alignment horizontal="center" vertical="top"/>
    </xf>
    <xf numFmtId="3" fontId="1" fillId="6" borderId="80" xfId="0" applyNumberFormat="1" applyFont="1" applyFill="1" applyBorder="1" applyAlignment="1">
      <alignment horizontal="center" vertical="top"/>
    </xf>
    <xf numFmtId="3" fontId="1" fillId="0" borderId="11" xfId="0" applyNumberFormat="1" applyFont="1" applyBorder="1" applyAlignment="1">
      <alignment vertical="top"/>
    </xf>
    <xf numFmtId="3" fontId="1" fillId="6" borderId="16" xfId="0" applyNumberFormat="1" applyFont="1" applyFill="1" applyBorder="1" applyAlignment="1">
      <alignment horizontal="center" vertical="top"/>
    </xf>
    <xf numFmtId="0" fontId="1" fillId="6" borderId="11" xfId="0" applyFont="1" applyFill="1" applyBorder="1" applyAlignment="1">
      <alignment horizontal="left" vertical="top" wrapText="1"/>
    </xf>
    <xf numFmtId="0" fontId="1" fillId="6" borderId="76" xfId="0" applyNumberFormat="1" applyFont="1" applyFill="1" applyBorder="1" applyAlignment="1">
      <alignment horizontal="center" vertical="top" wrapText="1"/>
    </xf>
    <xf numFmtId="3" fontId="1" fillId="6" borderId="32" xfId="0" applyNumberFormat="1" applyFont="1" applyFill="1" applyBorder="1" applyAlignment="1">
      <alignment vertical="top"/>
    </xf>
    <xf numFmtId="1" fontId="1" fillId="6" borderId="95" xfId="0" applyNumberFormat="1" applyFont="1" applyFill="1" applyBorder="1" applyAlignment="1">
      <alignment horizontal="center" vertical="top"/>
    </xf>
    <xf numFmtId="1" fontId="1" fillId="6" borderId="64" xfId="0" applyNumberFormat="1" applyFont="1" applyFill="1" applyBorder="1" applyAlignment="1">
      <alignment horizontal="center" vertical="top"/>
    </xf>
    <xf numFmtId="1" fontId="1" fillId="6" borderId="70" xfId="0" applyNumberFormat="1" applyFont="1" applyFill="1" applyBorder="1" applyAlignment="1">
      <alignment horizontal="center" vertical="top"/>
    </xf>
    <xf numFmtId="3" fontId="1" fillId="6" borderId="84" xfId="0" applyNumberFormat="1" applyFont="1" applyFill="1" applyBorder="1" applyAlignment="1">
      <alignment horizontal="left" vertical="top" wrapText="1"/>
    </xf>
    <xf numFmtId="3" fontId="1" fillId="6" borderId="68" xfId="0" applyNumberFormat="1" applyFont="1" applyFill="1" applyBorder="1" applyAlignment="1">
      <alignment horizontal="center" vertical="top"/>
    </xf>
    <xf numFmtId="3" fontId="1" fillId="6" borderId="101" xfId="0" applyNumberFormat="1" applyFont="1" applyFill="1" applyBorder="1" applyAlignment="1">
      <alignment horizontal="center" vertical="top"/>
    </xf>
    <xf numFmtId="3" fontId="1" fillId="6" borderId="78" xfId="0" applyNumberFormat="1" applyFont="1" applyFill="1" applyBorder="1" applyAlignment="1">
      <alignment horizontal="center" vertical="top"/>
    </xf>
    <xf numFmtId="3" fontId="1" fillId="6" borderId="91" xfId="0" applyNumberFormat="1" applyFont="1" applyFill="1" applyBorder="1" applyAlignment="1">
      <alignment horizontal="center" vertical="top"/>
    </xf>
    <xf numFmtId="0" fontId="1" fillId="6" borderId="85" xfId="0" applyFont="1" applyFill="1" applyBorder="1" applyAlignment="1">
      <alignment vertical="top" wrapText="1"/>
    </xf>
    <xf numFmtId="3" fontId="1" fillId="6" borderId="12" xfId="0" applyNumberFormat="1" applyFont="1" applyFill="1" applyBorder="1" applyAlignment="1">
      <alignment vertical="top" wrapText="1"/>
    </xf>
    <xf numFmtId="3" fontId="1" fillId="6" borderId="0" xfId="0" applyNumberFormat="1" applyFont="1" applyFill="1" applyBorder="1" applyAlignment="1">
      <alignment horizontal="center" vertical="top" wrapText="1"/>
    </xf>
    <xf numFmtId="0" fontId="1" fillId="6" borderId="84" xfId="0" applyFont="1" applyFill="1" applyBorder="1" applyAlignment="1">
      <alignment vertical="top" wrapText="1"/>
    </xf>
    <xf numFmtId="0" fontId="1" fillId="6" borderId="68" xfId="0" applyNumberFormat="1" applyFont="1" applyFill="1" applyBorder="1" applyAlignment="1">
      <alignment horizontal="center" vertical="top" wrapText="1"/>
    </xf>
    <xf numFmtId="0" fontId="1" fillId="6" borderId="101" xfId="0" applyNumberFormat="1" applyFont="1" applyFill="1" applyBorder="1" applyAlignment="1">
      <alignment horizontal="center" vertical="top" wrapText="1"/>
    </xf>
    <xf numFmtId="3" fontId="1" fillId="6" borderId="0" xfId="0" applyNumberFormat="1" applyFont="1" applyFill="1" applyAlignment="1">
      <alignment vertical="top"/>
    </xf>
    <xf numFmtId="0" fontId="1" fillId="6" borderId="81" xfId="0" applyFont="1" applyFill="1" applyBorder="1" applyAlignment="1">
      <alignment horizontal="center" vertical="top" wrapText="1"/>
    </xf>
    <xf numFmtId="3" fontId="1" fillId="0" borderId="0" xfId="0" applyNumberFormat="1" applyFont="1" applyBorder="1" applyAlignment="1">
      <alignment vertical="top" wrapText="1"/>
    </xf>
    <xf numFmtId="164" fontId="1" fillId="6" borderId="63" xfId="0" applyNumberFormat="1" applyFont="1" applyFill="1" applyBorder="1" applyAlignment="1">
      <alignment horizontal="center" vertical="top" wrapText="1"/>
    </xf>
    <xf numFmtId="3" fontId="1" fillId="6" borderId="16" xfId="0" applyNumberFormat="1" applyFont="1" applyFill="1" applyBorder="1" applyAlignment="1">
      <alignment vertical="top"/>
    </xf>
    <xf numFmtId="3" fontId="1" fillId="0" borderId="32" xfId="0" applyNumberFormat="1" applyFont="1" applyBorder="1" applyAlignment="1">
      <alignment vertical="top"/>
    </xf>
    <xf numFmtId="164" fontId="1" fillId="6" borderId="28" xfId="0" applyNumberFormat="1" applyFont="1" applyFill="1" applyBorder="1" applyAlignment="1">
      <alignment horizontal="center" vertical="top" wrapText="1"/>
    </xf>
    <xf numFmtId="164" fontId="1" fillId="6" borderId="18" xfId="0" applyNumberFormat="1" applyFont="1" applyFill="1" applyBorder="1" applyAlignment="1">
      <alignment horizontal="center" vertical="top" wrapText="1"/>
    </xf>
    <xf numFmtId="164" fontId="1" fillId="6" borderId="78" xfId="0" applyNumberFormat="1" applyFont="1" applyFill="1" applyBorder="1" applyAlignment="1">
      <alignment horizontal="center" vertical="top"/>
    </xf>
    <xf numFmtId="0" fontId="1" fillId="6" borderId="92" xfId="0" applyNumberFormat="1" applyFont="1" applyFill="1" applyBorder="1" applyAlignment="1">
      <alignment horizontal="center" vertical="top" wrapText="1"/>
    </xf>
    <xf numFmtId="3" fontId="21" fillId="6" borderId="9" xfId="0" applyNumberFormat="1" applyFont="1" applyFill="1" applyBorder="1" applyAlignment="1">
      <alignment horizontal="center" vertical="top" wrapText="1"/>
    </xf>
    <xf numFmtId="3" fontId="1" fillId="6" borderId="28" xfId="0" applyNumberFormat="1" applyFont="1" applyFill="1" applyBorder="1" applyAlignment="1">
      <alignment horizontal="left" vertical="top" wrapText="1"/>
    </xf>
    <xf numFmtId="3" fontId="20" fillId="6" borderId="31" xfId="0" applyNumberFormat="1" applyFont="1" applyFill="1" applyBorder="1" applyAlignment="1">
      <alignment horizontal="center" vertical="top"/>
    </xf>
    <xf numFmtId="3" fontId="20" fillId="6" borderId="32" xfId="0" applyNumberFormat="1" applyFont="1" applyFill="1" applyBorder="1" applyAlignment="1">
      <alignment horizontal="center" vertical="top"/>
    </xf>
    <xf numFmtId="3" fontId="20" fillId="6" borderId="13" xfId="0" applyNumberFormat="1" applyFont="1" applyFill="1" applyBorder="1" applyAlignment="1">
      <alignment horizontal="center" vertical="top"/>
    </xf>
    <xf numFmtId="3" fontId="20" fillId="6" borderId="64" xfId="0" applyNumberFormat="1" applyFont="1" applyFill="1" applyBorder="1" applyAlignment="1">
      <alignment horizontal="center" vertical="top"/>
    </xf>
    <xf numFmtId="3" fontId="20" fillId="6" borderId="16" xfId="0" applyNumberFormat="1" applyFont="1" applyFill="1" applyBorder="1" applyAlignment="1">
      <alignment horizontal="center" vertical="top"/>
    </xf>
    <xf numFmtId="3" fontId="18" fillId="0" borderId="0" xfId="0" applyNumberFormat="1" applyFont="1" applyAlignment="1">
      <alignment vertical="top"/>
    </xf>
    <xf numFmtId="3" fontId="14" fillId="0" borderId="0" xfId="0" applyNumberFormat="1" applyFont="1" applyAlignment="1">
      <alignment vertical="top" wrapText="1"/>
    </xf>
    <xf numFmtId="3" fontId="13" fillId="0" borderId="0" xfId="0" applyNumberFormat="1" applyFont="1" applyAlignment="1">
      <alignment vertical="top"/>
    </xf>
    <xf numFmtId="0" fontId="1" fillId="6" borderId="46" xfId="0" applyFont="1" applyFill="1" applyBorder="1" applyAlignment="1">
      <alignment horizontal="center" vertical="top" wrapText="1"/>
    </xf>
    <xf numFmtId="0" fontId="1" fillId="6" borderId="95" xfId="0" applyFont="1" applyFill="1" applyBorder="1" applyAlignment="1">
      <alignment horizontal="center" vertical="top" wrapText="1"/>
    </xf>
    <xf numFmtId="3" fontId="1" fillId="6" borderId="56" xfId="0" applyNumberFormat="1" applyFont="1" applyFill="1" applyBorder="1" applyAlignment="1">
      <alignment horizontal="center" vertical="center" wrapText="1"/>
    </xf>
    <xf numFmtId="0" fontId="1" fillId="6" borderId="46" xfId="0" applyFont="1" applyFill="1" applyBorder="1" applyAlignment="1">
      <alignment horizontal="center" vertical="center" wrapText="1"/>
    </xf>
    <xf numFmtId="3" fontId="1" fillId="6" borderId="88" xfId="0" applyNumberFormat="1" applyFont="1" applyFill="1" applyBorder="1" applyAlignment="1">
      <alignment horizontal="center" vertical="top"/>
    </xf>
    <xf numFmtId="3" fontId="1" fillId="6" borderId="66" xfId="0" applyNumberFormat="1" applyFont="1" applyFill="1" applyBorder="1" applyAlignment="1">
      <alignment vertical="top" wrapText="1"/>
    </xf>
    <xf numFmtId="3" fontId="1" fillId="6" borderId="60"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1" fillId="6" borderId="33" xfId="0" applyNumberFormat="1" applyFont="1" applyFill="1" applyBorder="1" applyAlignment="1">
      <alignment vertical="top" wrapText="1"/>
    </xf>
    <xf numFmtId="3" fontId="1" fillId="6" borderId="10" xfId="0" applyNumberFormat="1" applyFont="1" applyFill="1" applyBorder="1" applyAlignment="1">
      <alignment vertical="top" wrapText="1"/>
    </xf>
    <xf numFmtId="3" fontId="1" fillId="6" borderId="31" xfId="0" applyNumberFormat="1" applyFont="1" applyFill="1" applyBorder="1" applyAlignment="1">
      <alignment vertical="top" wrapText="1"/>
    </xf>
    <xf numFmtId="0" fontId="1" fillId="6" borderId="33" xfId="0" applyNumberFormat="1" applyFont="1" applyFill="1" applyBorder="1" applyAlignment="1">
      <alignment horizontal="center" vertical="top" wrapText="1"/>
    </xf>
    <xf numFmtId="3" fontId="1" fillId="6" borderId="33" xfId="0" applyNumberFormat="1" applyFont="1" applyFill="1" applyBorder="1" applyAlignment="1">
      <alignment horizontal="left" vertical="top" wrapText="1"/>
    </xf>
    <xf numFmtId="0" fontId="1" fillId="6" borderId="62" xfId="0" applyNumberFormat="1" applyFont="1" applyFill="1" applyBorder="1" applyAlignment="1">
      <alignment horizontal="center" vertical="top" wrapText="1"/>
    </xf>
    <xf numFmtId="0" fontId="1" fillId="6" borderId="13" xfId="0" applyNumberFormat="1" applyFont="1" applyFill="1" applyBorder="1" applyAlignment="1">
      <alignment horizontal="center" vertical="top" wrapText="1"/>
    </xf>
    <xf numFmtId="164" fontId="2" fillId="3" borderId="52" xfId="0" applyNumberFormat="1" applyFont="1" applyFill="1" applyBorder="1" applyAlignment="1">
      <alignment horizontal="center" vertical="top"/>
    </xf>
    <xf numFmtId="3" fontId="1" fillId="6" borderId="16"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3" fontId="1" fillId="0" borderId="0" xfId="0" applyNumberFormat="1" applyFont="1" applyFill="1" applyBorder="1" applyAlignment="1">
      <alignment horizontal="left" vertical="top" wrapText="1"/>
    </xf>
    <xf numFmtId="3" fontId="1" fillId="6" borderId="31" xfId="0" applyNumberFormat="1" applyFont="1" applyFill="1" applyBorder="1" applyAlignment="1">
      <alignment horizontal="left" vertical="top" wrapText="1"/>
    </xf>
    <xf numFmtId="3" fontId="2" fillId="6" borderId="33"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1" fillId="6" borderId="56" xfId="0" applyNumberFormat="1" applyFont="1" applyFill="1" applyBorder="1" applyAlignment="1">
      <alignment horizontal="left" vertical="top" wrapText="1"/>
    </xf>
    <xf numFmtId="0" fontId="1" fillId="6" borderId="56" xfId="0" applyFont="1" applyFill="1" applyBorder="1" applyAlignment="1">
      <alignment vertical="top" wrapText="1"/>
    </xf>
    <xf numFmtId="0" fontId="1" fillId="6" borderId="12" xfId="0" applyFont="1" applyFill="1" applyBorder="1" applyAlignment="1">
      <alignment vertical="top" wrapText="1"/>
    </xf>
    <xf numFmtId="0" fontId="1" fillId="6" borderId="35" xfId="0" applyFont="1" applyFill="1" applyBorder="1" applyAlignment="1">
      <alignment vertical="top" wrapText="1"/>
    </xf>
    <xf numFmtId="164" fontId="1" fillId="6" borderId="14" xfId="0" applyNumberFormat="1" applyFont="1" applyFill="1" applyBorder="1" applyAlignment="1">
      <alignment horizontal="left" vertical="top" wrapText="1"/>
    </xf>
    <xf numFmtId="3" fontId="2" fillId="8" borderId="10" xfId="0" applyNumberFormat="1" applyFont="1" applyFill="1" applyBorder="1" applyAlignment="1">
      <alignment horizontal="center" vertical="top" wrapText="1"/>
    </xf>
    <xf numFmtId="3" fontId="1" fillId="6" borderId="34"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3" fontId="2" fillId="6" borderId="28" xfId="0" applyNumberFormat="1" applyFont="1" applyFill="1" applyBorder="1" applyAlignment="1">
      <alignment horizontal="center" vertical="top" wrapText="1"/>
    </xf>
    <xf numFmtId="0" fontId="1" fillId="6" borderId="14" xfId="0" applyFont="1" applyFill="1" applyBorder="1" applyAlignment="1">
      <alignment horizontal="left" vertical="top" wrapText="1"/>
    </xf>
    <xf numFmtId="164" fontId="1" fillId="6" borderId="63" xfId="0" applyNumberFormat="1" applyFont="1" applyFill="1" applyBorder="1" applyAlignment="1">
      <alignment horizontal="left" vertical="top" wrapText="1"/>
    </xf>
    <xf numFmtId="164" fontId="1" fillId="6" borderId="42" xfId="0" applyNumberFormat="1" applyFont="1" applyFill="1" applyBorder="1" applyAlignment="1">
      <alignment horizontal="left" vertical="top" wrapText="1"/>
    </xf>
    <xf numFmtId="0" fontId="1" fillId="6" borderId="33" xfId="0" applyFont="1" applyFill="1" applyBorder="1" applyAlignment="1">
      <alignment vertical="top" wrapTex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1" fillId="6" borderId="57" xfId="0" applyNumberFormat="1" applyFont="1" applyFill="1" applyBorder="1" applyAlignment="1">
      <alignment horizontal="left" vertical="top" wrapText="1"/>
    </xf>
    <xf numFmtId="3" fontId="1" fillId="6" borderId="42" xfId="0" applyNumberFormat="1" applyFont="1" applyFill="1" applyBorder="1" applyAlignment="1">
      <alignment horizontal="left" vertical="top" wrapText="1"/>
    </xf>
    <xf numFmtId="0" fontId="1" fillId="6" borderId="33" xfId="0" applyFont="1" applyFill="1" applyBorder="1" applyAlignment="1">
      <alignment vertical="top" wrapText="1"/>
    </xf>
    <xf numFmtId="3" fontId="1" fillId="6" borderId="1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3" fontId="1" fillId="6" borderId="31" xfId="0" applyNumberFormat="1" applyFont="1" applyFill="1" applyBorder="1" applyAlignment="1">
      <alignment horizontal="left" vertical="top" wrapText="1"/>
    </xf>
    <xf numFmtId="3" fontId="1" fillId="6" borderId="11"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1" fillId="6" borderId="10" xfId="0" applyNumberFormat="1" applyFont="1" applyFill="1" applyBorder="1" applyAlignment="1">
      <alignment horizontal="left" vertical="top" wrapTex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3" fontId="1" fillId="6" borderId="10" xfId="0" applyNumberFormat="1" applyFont="1" applyFill="1" applyBorder="1" applyAlignment="1">
      <alignment vertical="top" wrapText="1"/>
    </xf>
    <xf numFmtId="3" fontId="1" fillId="6" borderId="13" xfId="0" applyNumberFormat="1" applyFont="1" applyFill="1" applyBorder="1" applyAlignment="1">
      <alignment horizontal="left" vertical="top" wrapText="1"/>
    </xf>
    <xf numFmtId="3" fontId="2" fillId="8" borderId="10" xfId="0" applyNumberFormat="1" applyFont="1" applyFill="1" applyBorder="1" applyAlignment="1">
      <alignment horizontal="center" vertical="top" wrapText="1"/>
    </xf>
    <xf numFmtId="49" fontId="1" fillId="6" borderId="16"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3" fontId="1" fillId="0" borderId="7" xfId="0" applyNumberFormat="1" applyFont="1" applyFill="1" applyBorder="1" applyAlignment="1">
      <alignment horizontal="center" vertical="top"/>
    </xf>
    <xf numFmtId="0" fontId="11" fillId="0" borderId="7" xfId="0" applyFont="1" applyBorder="1"/>
    <xf numFmtId="3" fontId="1" fillId="6" borderId="30" xfId="0" applyNumberFormat="1" applyFont="1" applyFill="1" applyBorder="1" applyAlignment="1">
      <alignment horizontal="center" vertical="center" wrapText="1"/>
    </xf>
    <xf numFmtId="0" fontId="2" fillId="6" borderId="36" xfId="0" applyFont="1" applyFill="1" applyBorder="1" applyAlignment="1">
      <alignment horizontal="center" vertical="top" wrapText="1"/>
    </xf>
    <xf numFmtId="3" fontId="1" fillId="6" borderId="36" xfId="0" applyNumberFormat="1" applyFont="1" applyFill="1" applyBorder="1" applyAlignment="1">
      <alignment horizontal="center" vertical="top"/>
    </xf>
    <xf numFmtId="49" fontId="1" fillId="6" borderId="33" xfId="0" applyNumberFormat="1" applyFont="1" applyFill="1" applyBorder="1" applyAlignment="1">
      <alignment horizontal="center" vertical="top" wrapText="1"/>
    </xf>
    <xf numFmtId="0" fontId="1" fillId="6" borderId="14" xfId="0" applyFont="1" applyFill="1" applyBorder="1" applyAlignment="1">
      <alignment vertical="top" wrapText="1"/>
    </xf>
    <xf numFmtId="0" fontId="1" fillId="0" borderId="11" xfId="0" applyFont="1" applyBorder="1" applyAlignment="1">
      <alignment vertical="top"/>
    </xf>
    <xf numFmtId="0" fontId="1" fillId="0" borderId="9" xfId="0" applyFont="1" applyBorder="1" applyAlignment="1">
      <alignment vertical="top"/>
    </xf>
    <xf numFmtId="0" fontId="1" fillId="0" borderId="12" xfId="0" applyFont="1" applyBorder="1" applyAlignment="1">
      <alignment vertical="top"/>
    </xf>
    <xf numFmtId="164" fontId="1" fillId="6" borderId="14" xfId="0" applyNumberFormat="1" applyFont="1" applyFill="1" applyBorder="1" applyAlignment="1">
      <alignment vertical="top" wrapText="1"/>
    </xf>
    <xf numFmtId="164" fontId="1" fillId="6" borderId="42" xfId="0" applyNumberFormat="1" applyFont="1" applyFill="1" applyBorder="1" applyAlignment="1">
      <alignment vertical="top" wrapText="1"/>
    </xf>
    <xf numFmtId="0" fontId="1" fillId="6" borderId="32" xfId="0" applyFont="1" applyFill="1" applyBorder="1" applyAlignment="1">
      <alignment vertical="top"/>
    </xf>
    <xf numFmtId="0" fontId="1" fillId="0" borderId="36" xfId="0" applyFont="1" applyBorder="1" applyAlignment="1">
      <alignment vertical="top"/>
    </xf>
    <xf numFmtId="3" fontId="1" fillId="7" borderId="46" xfId="0" applyNumberFormat="1" applyFont="1" applyFill="1" applyBorder="1" applyAlignment="1">
      <alignment horizontal="center" vertical="top"/>
    </xf>
    <xf numFmtId="3" fontId="1" fillId="7" borderId="10" xfId="0" applyNumberFormat="1" applyFont="1" applyFill="1" applyBorder="1" applyAlignment="1">
      <alignment horizontal="center" vertical="top"/>
    </xf>
    <xf numFmtId="3" fontId="1" fillId="7" borderId="13" xfId="0" applyNumberFormat="1" applyFont="1" applyFill="1" applyBorder="1" applyAlignment="1">
      <alignment horizontal="center" vertical="top"/>
    </xf>
    <xf numFmtId="3" fontId="1" fillId="0" borderId="57" xfId="0" applyNumberFormat="1" applyFont="1" applyBorder="1" applyAlignment="1">
      <alignment horizontal="center" vertical="top"/>
    </xf>
    <xf numFmtId="3" fontId="1" fillId="7" borderId="32" xfId="0" applyNumberFormat="1" applyFont="1" applyFill="1" applyBorder="1" applyAlignment="1">
      <alignment horizontal="center" vertical="top"/>
    </xf>
    <xf numFmtId="3" fontId="1" fillId="6" borderId="5" xfId="0" applyNumberFormat="1" applyFont="1" applyFill="1" applyBorder="1" applyAlignment="1">
      <alignment vertical="top" wrapText="1"/>
    </xf>
    <xf numFmtId="3" fontId="1" fillId="7" borderId="71" xfId="0" applyNumberFormat="1" applyFont="1" applyFill="1" applyBorder="1" applyAlignment="1">
      <alignment horizontal="center" vertical="top"/>
    </xf>
    <xf numFmtId="3" fontId="1" fillId="7" borderId="9" xfId="0" applyNumberFormat="1" applyFont="1" applyFill="1" applyBorder="1" applyAlignment="1">
      <alignment horizontal="center" vertical="top"/>
    </xf>
    <xf numFmtId="3" fontId="1" fillId="7" borderId="3" xfId="0" applyNumberFormat="1" applyFont="1" applyFill="1" applyBorder="1" applyAlignment="1">
      <alignment horizontal="center" vertical="top"/>
    </xf>
    <xf numFmtId="3" fontId="1" fillId="7" borderId="45" xfId="0" applyNumberFormat="1" applyFont="1" applyFill="1" applyBorder="1" applyAlignment="1">
      <alignment horizontal="center" vertical="top"/>
    </xf>
    <xf numFmtId="164" fontId="1" fillId="6" borderId="107" xfId="0" applyNumberFormat="1" applyFont="1" applyFill="1" applyBorder="1" applyAlignment="1">
      <alignment horizontal="center" vertical="top"/>
    </xf>
    <xf numFmtId="164" fontId="2" fillId="8" borderId="25" xfId="0" applyNumberFormat="1" applyFont="1" applyFill="1" applyBorder="1" applyAlignment="1">
      <alignment horizontal="center" vertical="top"/>
    </xf>
    <xf numFmtId="164" fontId="23" fillId="6" borderId="88" xfId="0" applyNumberFormat="1" applyFont="1" applyFill="1" applyBorder="1" applyAlignment="1">
      <alignment horizontal="center" vertical="top"/>
    </xf>
    <xf numFmtId="3" fontId="23" fillId="6" borderId="57" xfId="0" applyNumberFormat="1" applyFont="1" applyFill="1" applyBorder="1" applyAlignment="1">
      <alignment horizontal="center" vertical="top"/>
    </xf>
    <xf numFmtId="164" fontId="23" fillId="6" borderId="58" xfId="0" applyNumberFormat="1" applyFont="1" applyFill="1" applyBorder="1" applyAlignment="1">
      <alignment horizontal="center" vertical="top"/>
    </xf>
    <xf numFmtId="164" fontId="23" fillId="6" borderId="33" xfId="0" applyNumberFormat="1" applyFont="1" applyFill="1" applyBorder="1" applyAlignment="1">
      <alignment horizontal="center" vertical="top"/>
    </xf>
    <xf numFmtId="164" fontId="23" fillId="6" borderId="34" xfId="0" applyNumberFormat="1" applyFont="1" applyFill="1" applyBorder="1" applyAlignment="1">
      <alignment horizontal="center" vertical="top"/>
    </xf>
    <xf numFmtId="3" fontId="23" fillId="6" borderId="42" xfId="0" applyNumberFormat="1" applyFont="1" applyFill="1" applyBorder="1" applyAlignment="1">
      <alignment horizontal="center" vertical="top"/>
    </xf>
    <xf numFmtId="164" fontId="23" fillId="6" borderId="46" xfId="0" applyNumberFormat="1" applyFont="1" applyFill="1" applyBorder="1" applyAlignment="1">
      <alignment horizontal="center" vertical="top"/>
    </xf>
    <xf numFmtId="164" fontId="23" fillId="6" borderId="10" xfId="0" applyNumberFormat="1" applyFont="1" applyFill="1" applyBorder="1" applyAlignment="1">
      <alignment horizontal="center" vertical="top"/>
    </xf>
    <xf numFmtId="164" fontId="23" fillId="6" borderId="11" xfId="0" applyNumberFormat="1" applyFont="1" applyFill="1" applyBorder="1" applyAlignment="1">
      <alignment horizontal="center" vertical="top"/>
    </xf>
    <xf numFmtId="3" fontId="23" fillId="6" borderId="14" xfId="0" applyNumberFormat="1" applyFont="1" applyFill="1" applyBorder="1" applyAlignment="1">
      <alignment horizontal="center" vertical="top" wrapText="1"/>
    </xf>
    <xf numFmtId="164" fontId="23" fillId="6" borderId="47" xfId="0" applyNumberFormat="1" applyFont="1" applyFill="1" applyBorder="1" applyAlignment="1">
      <alignment horizontal="center" vertical="top"/>
    </xf>
    <xf numFmtId="164" fontId="23" fillId="6" borderId="16" xfId="0" applyNumberFormat="1" applyFont="1" applyFill="1" applyBorder="1" applyAlignment="1">
      <alignment horizontal="center" vertical="top"/>
    </xf>
    <xf numFmtId="3" fontId="23" fillId="6" borderId="14" xfId="0" applyNumberFormat="1" applyFont="1" applyFill="1" applyBorder="1" applyAlignment="1">
      <alignment horizontal="center" vertical="top"/>
    </xf>
    <xf numFmtId="164" fontId="23" fillId="6" borderId="9" xfId="0" applyNumberFormat="1" applyFont="1" applyFill="1" applyBorder="1" applyAlignment="1">
      <alignment horizontal="center" vertical="top"/>
    </xf>
    <xf numFmtId="164" fontId="23" fillId="6" borderId="30" xfId="0" applyNumberFormat="1" applyFont="1" applyFill="1" applyBorder="1" applyAlignment="1">
      <alignment horizontal="center" vertical="top"/>
    </xf>
    <xf numFmtId="164" fontId="23" fillId="6" borderId="31" xfId="0" applyNumberFormat="1" applyFont="1" applyFill="1" applyBorder="1" applyAlignment="1">
      <alignment horizontal="center" vertical="top"/>
    </xf>
    <xf numFmtId="164" fontId="23" fillId="6" borderId="32" xfId="0" applyNumberFormat="1" applyFont="1" applyFill="1" applyBorder="1" applyAlignment="1">
      <alignment horizontal="center" vertical="top"/>
    </xf>
    <xf numFmtId="164" fontId="23" fillId="6" borderId="43" xfId="0" applyNumberFormat="1" applyFont="1" applyFill="1" applyBorder="1" applyAlignment="1">
      <alignment horizontal="center" vertical="top"/>
    </xf>
    <xf numFmtId="0" fontId="23" fillId="9" borderId="14" xfId="0" applyFont="1" applyFill="1" applyBorder="1" applyAlignment="1">
      <alignment horizontal="center" vertical="center" wrapText="1"/>
    </xf>
    <xf numFmtId="164" fontId="24" fillId="6" borderId="46" xfId="0" applyNumberFormat="1" applyFont="1" applyFill="1" applyBorder="1" applyAlignment="1">
      <alignment horizontal="center" vertical="top"/>
    </xf>
    <xf numFmtId="164" fontId="24" fillId="6" borderId="10" xfId="0" applyNumberFormat="1" applyFont="1" applyFill="1" applyBorder="1" applyAlignment="1">
      <alignment horizontal="center" vertical="top"/>
    </xf>
    <xf numFmtId="164" fontId="24" fillId="6" borderId="11" xfId="0" applyNumberFormat="1" applyFont="1" applyFill="1" applyBorder="1" applyAlignment="1">
      <alignment horizontal="center" vertical="top"/>
    </xf>
    <xf numFmtId="164" fontId="24" fillId="6" borderId="46" xfId="0" applyNumberFormat="1" applyFont="1" applyFill="1" applyBorder="1" applyAlignment="1">
      <alignment horizontal="center" vertical="center"/>
    </xf>
    <xf numFmtId="164" fontId="24" fillId="6" borderId="10" xfId="0" applyNumberFormat="1" applyFont="1" applyFill="1" applyBorder="1" applyAlignment="1">
      <alignment horizontal="center" vertical="center"/>
    </xf>
    <xf numFmtId="164" fontId="24" fillId="6" borderId="11" xfId="0" applyNumberFormat="1" applyFont="1" applyFill="1" applyBorder="1" applyAlignment="1">
      <alignment horizontal="center" vertical="center"/>
    </xf>
    <xf numFmtId="164" fontId="24" fillId="6" borderId="34" xfId="0" applyNumberFormat="1" applyFont="1" applyFill="1" applyBorder="1" applyAlignment="1">
      <alignment horizontal="center" vertical="center"/>
    </xf>
    <xf numFmtId="164" fontId="23" fillId="6" borderId="49" xfId="0" applyNumberFormat="1" applyFont="1" applyFill="1" applyBorder="1" applyAlignment="1">
      <alignment horizontal="center" vertical="top"/>
    </xf>
    <xf numFmtId="3" fontId="23" fillId="6" borderId="63" xfId="0" applyNumberFormat="1" applyFont="1" applyFill="1" applyBorder="1" applyAlignment="1">
      <alignment horizontal="center" vertical="top"/>
    </xf>
    <xf numFmtId="164" fontId="23" fillId="6" borderId="0" xfId="0" applyNumberFormat="1" applyFont="1" applyFill="1" applyBorder="1" applyAlignment="1">
      <alignment horizontal="center" vertical="top"/>
    </xf>
    <xf numFmtId="164" fontId="23" fillId="6" borderId="64" xfId="0" applyNumberFormat="1" applyFont="1" applyFill="1" applyBorder="1" applyAlignment="1">
      <alignment horizontal="center" vertical="top"/>
    </xf>
    <xf numFmtId="164" fontId="23" fillId="6" borderId="36" xfId="0" applyNumberFormat="1" applyFont="1" applyFill="1" applyBorder="1" applyAlignment="1">
      <alignment horizontal="center" vertical="top"/>
    </xf>
    <xf numFmtId="164" fontId="24" fillId="6" borderId="32" xfId="0" applyNumberFormat="1" applyFont="1" applyFill="1" applyBorder="1" applyAlignment="1">
      <alignment horizontal="center" vertical="center"/>
    </xf>
    <xf numFmtId="164" fontId="23" fillId="6" borderId="80" xfId="0" applyNumberFormat="1" applyFont="1" applyFill="1" applyBorder="1" applyAlignment="1">
      <alignment horizontal="center" vertical="top"/>
    </xf>
    <xf numFmtId="3" fontId="2" fillId="0" borderId="16" xfId="0" applyNumberFormat="1" applyFont="1" applyFill="1" applyBorder="1" applyAlignment="1">
      <alignment horizontal="center" vertical="top" wrapText="1"/>
    </xf>
    <xf numFmtId="3" fontId="1" fillId="6" borderId="2" xfId="0" applyNumberFormat="1" applyFont="1" applyFill="1" applyBorder="1" applyAlignment="1">
      <alignment horizontal="center" vertical="top" wrapText="1"/>
    </xf>
    <xf numFmtId="3" fontId="1" fillId="6" borderId="3" xfId="0" applyNumberFormat="1" applyFont="1" applyFill="1" applyBorder="1" applyAlignment="1">
      <alignment horizontal="center" vertical="top" wrapText="1"/>
    </xf>
    <xf numFmtId="3" fontId="1" fillId="6" borderId="45" xfId="0" applyNumberFormat="1" applyFont="1" applyFill="1" applyBorder="1" applyAlignment="1">
      <alignment horizontal="center" vertical="top" wrapText="1"/>
    </xf>
    <xf numFmtId="3" fontId="1" fillId="6" borderId="109" xfId="0" applyNumberFormat="1" applyFont="1" applyFill="1" applyBorder="1" applyAlignment="1">
      <alignment horizontal="center" vertical="top"/>
    </xf>
    <xf numFmtId="164" fontId="23" fillId="6" borderId="75" xfId="0" applyNumberFormat="1" applyFont="1" applyFill="1" applyBorder="1" applyAlignment="1">
      <alignment horizontal="center" vertical="top"/>
    </xf>
    <xf numFmtId="3" fontId="23" fillId="0" borderId="66" xfId="0" applyNumberFormat="1" applyFont="1" applyFill="1" applyBorder="1" applyAlignment="1">
      <alignment horizontal="center" vertical="top"/>
    </xf>
    <xf numFmtId="3" fontId="23" fillId="0" borderId="57" xfId="0" applyNumberFormat="1" applyFont="1" applyFill="1" applyBorder="1" applyAlignment="1">
      <alignment horizontal="center" vertical="top"/>
    </xf>
    <xf numFmtId="3" fontId="23" fillId="0" borderId="42" xfId="0" applyNumberFormat="1" applyFont="1" applyFill="1" applyBorder="1" applyAlignment="1">
      <alignment horizontal="center" vertical="top"/>
    </xf>
    <xf numFmtId="166" fontId="23" fillId="6" borderId="0" xfId="0" applyNumberFormat="1" applyFont="1" applyFill="1" applyBorder="1" applyAlignment="1">
      <alignment horizontal="center" vertical="center"/>
    </xf>
    <xf numFmtId="166" fontId="23" fillId="6" borderId="33" xfId="0" applyNumberFormat="1" applyFont="1" applyFill="1" applyBorder="1" applyAlignment="1">
      <alignment horizontal="center" vertical="center"/>
    </xf>
    <xf numFmtId="164" fontId="23" fillId="6" borderId="102" xfId="0" applyNumberFormat="1" applyFont="1" applyFill="1" applyBorder="1" applyAlignment="1">
      <alignment horizontal="center" vertical="top"/>
    </xf>
    <xf numFmtId="3" fontId="23" fillId="0" borderId="42" xfId="0" applyNumberFormat="1" applyFont="1" applyBorder="1" applyAlignment="1">
      <alignment vertical="top"/>
    </xf>
    <xf numFmtId="3" fontId="23" fillId="0" borderId="35" xfId="0" applyNumberFormat="1" applyFont="1" applyBorder="1" applyAlignment="1">
      <alignment vertical="top"/>
    </xf>
    <xf numFmtId="3" fontId="23" fillId="0" borderId="31" xfId="0" applyNumberFormat="1" applyFont="1" applyBorder="1" applyAlignment="1">
      <alignment vertical="top"/>
    </xf>
    <xf numFmtId="3" fontId="23" fillId="0" borderId="32" xfId="0" applyNumberFormat="1" applyFont="1" applyBorder="1" applyAlignment="1">
      <alignment vertical="top"/>
    </xf>
    <xf numFmtId="3" fontId="23" fillId="6" borderId="29" xfId="0" applyNumberFormat="1" applyFont="1" applyFill="1" applyBorder="1" applyAlignment="1">
      <alignment horizontal="center" vertical="top"/>
    </xf>
    <xf numFmtId="164" fontId="23" fillId="6" borderId="93" xfId="0" applyNumberFormat="1" applyFont="1" applyFill="1" applyBorder="1" applyAlignment="1">
      <alignment horizontal="center" vertical="top"/>
    </xf>
    <xf numFmtId="164" fontId="23" fillId="6" borderId="28" xfId="0" applyNumberFormat="1" applyFont="1" applyFill="1" applyBorder="1" applyAlignment="1">
      <alignment horizontal="center" vertical="top"/>
    </xf>
    <xf numFmtId="164" fontId="23" fillId="6" borderId="37" xfId="0" applyNumberFormat="1" applyFont="1" applyFill="1" applyBorder="1" applyAlignment="1">
      <alignment horizontal="center" vertical="top"/>
    </xf>
    <xf numFmtId="164" fontId="23" fillId="6" borderId="46" xfId="0" applyNumberFormat="1" applyFont="1" applyFill="1" applyBorder="1" applyAlignment="1">
      <alignment horizontal="center" vertical="top" wrapText="1"/>
    </xf>
    <xf numFmtId="3" fontId="23" fillId="0" borderId="0" xfId="0" applyNumberFormat="1" applyFont="1" applyAlignment="1">
      <alignment vertical="top"/>
    </xf>
    <xf numFmtId="164" fontId="23" fillId="6" borderId="42" xfId="0" applyNumberFormat="1" applyFont="1" applyFill="1" applyBorder="1" applyAlignment="1">
      <alignment horizontal="center" vertical="top"/>
    </xf>
    <xf numFmtId="3" fontId="23" fillId="6" borderId="43" xfId="0" applyNumberFormat="1" applyFont="1" applyFill="1" applyBorder="1" applyAlignment="1">
      <alignment vertical="top"/>
    </xf>
    <xf numFmtId="3" fontId="23" fillId="6" borderId="46" xfId="0" applyNumberFormat="1" applyFont="1" applyFill="1" applyBorder="1" applyAlignment="1">
      <alignment horizontal="center" vertical="top" wrapText="1"/>
    </xf>
    <xf numFmtId="3" fontId="23" fillId="6" borderId="10" xfId="0" applyNumberFormat="1" applyFont="1" applyFill="1" applyBorder="1" applyAlignment="1">
      <alignment horizontal="center" vertical="top" wrapText="1"/>
    </xf>
    <xf numFmtId="3" fontId="1" fillId="6" borderId="4" xfId="0" applyNumberFormat="1" applyFont="1" applyFill="1" applyBorder="1" applyAlignment="1">
      <alignment horizontal="center" vertical="center" wrapText="1"/>
    </xf>
    <xf numFmtId="3" fontId="1" fillId="6" borderId="32" xfId="0" applyNumberFormat="1" applyFont="1" applyFill="1" applyBorder="1" applyAlignment="1">
      <alignment horizontal="center" vertical="center" wrapText="1"/>
    </xf>
    <xf numFmtId="3" fontId="1" fillId="6" borderId="72" xfId="0" applyNumberFormat="1" applyFont="1" applyFill="1" applyBorder="1" applyAlignment="1">
      <alignment vertical="top" wrapText="1"/>
    </xf>
    <xf numFmtId="3" fontId="1" fillId="6" borderId="2" xfId="0" applyNumberFormat="1" applyFont="1" applyFill="1" applyBorder="1" applyAlignment="1">
      <alignment vertical="top" wrapText="1"/>
    </xf>
    <xf numFmtId="3" fontId="1" fillId="6" borderId="3" xfId="0" applyNumberFormat="1" applyFont="1" applyFill="1" applyBorder="1" applyAlignment="1">
      <alignment vertical="top" wrapText="1"/>
    </xf>
    <xf numFmtId="3" fontId="1" fillId="6" borderId="45" xfId="0" applyNumberFormat="1" applyFont="1" applyFill="1" applyBorder="1" applyAlignment="1">
      <alignment vertical="top" wrapText="1"/>
    </xf>
    <xf numFmtId="3" fontId="1" fillId="6" borderId="9" xfId="0" applyNumberFormat="1" applyFont="1" applyFill="1" applyBorder="1" applyAlignment="1">
      <alignment vertical="top" wrapText="1"/>
    </xf>
    <xf numFmtId="164" fontId="1" fillId="6" borderId="108" xfId="0" applyNumberFormat="1" applyFont="1" applyFill="1" applyBorder="1" applyAlignment="1">
      <alignment horizontal="center" vertical="top"/>
    </xf>
    <xf numFmtId="3" fontId="23" fillId="6" borderId="57" xfId="0" applyNumberFormat="1" applyFont="1" applyFill="1" applyBorder="1" applyAlignment="1">
      <alignment horizontal="center" vertical="top" wrapText="1"/>
    </xf>
    <xf numFmtId="3" fontId="23" fillId="6" borderId="42" xfId="0" applyNumberFormat="1" applyFont="1" applyFill="1" applyBorder="1" applyAlignment="1">
      <alignment horizontal="center" vertical="top" wrapText="1"/>
    </xf>
    <xf numFmtId="3" fontId="23" fillId="6" borderId="42" xfId="0" applyNumberFormat="1" applyFont="1" applyFill="1" applyBorder="1" applyAlignment="1">
      <alignment vertical="top"/>
    </xf>
    <xf numFmtId="3" fontId="23" fillId="6" borderId="0" xfId="0" applyNumberFormat="1" applyFont="1" applyFill="1" applyAlignment="1">
      <alignment vertical="top"/>
    </xf>
    <xf numFmtId="3" fontId="23" fillId="6" borderId="31" xfId="0" applyNumberFormat="1" applyFont="1" applyFill="1" applyBorder="1" applyAlignment="1">
      <alignment vertical="top"/>
    </xf>
    <xf numFmtId="3" fontId="23" fillId="6" borderId="32" xfId="0" applyNumberFormat="1" applyFont="1" applyFill="1" applyBorder="1" applyAlignment="1">
      <alignment vertical="top"/>
    </xf>
    <xf numFmtId="3" fontId="2" fillId="6" borderId="4" xfId="0" applyNumberFormat="1" applyFont="1" applyFill="1" applyBorder="1" applyAlignment="1">
      <alignment horizontal="center" vertical="top"/>
    </xf>
    <xf numFmtId="3" fontId="2" fillId="6" borderId="36" xfId="0" applyNumberFormat="1" applyFont="1" applyFill="1" applyBorder="1" applyAlignment="1">
      <alignment horizontal="center" vertical="top"/>
    </xf>
    <xf numFmtId="3" fontId="1" fillId="6" borderId="72" xfId="0" applyNumberFormat="1" applyFont="1" applyFill="1" applyBorder="1" applyAlignment="1">
      <alignment horizontal="left" wrapText="1"/>
    </xf>
    <xf numFmtId="3" fontId="1" fillId="6" borderId="2" xfId="0" applyNumberFormat="1" applyFont="1" applyFill="1" applyBorder="1" applyAlignment="1">
      <alignment horizontal="center" vertical="top"/>
    </xf>
    <xf numFmtId="3" fontId="1" fillId="6" borderId="3" xfId="0" applyNumberFormat="1" applyFont="1" applyFill="1" applyBorder="1" applyAlignment="1">
      <alignment horizontal="center" vertical="top"/>
    </xf>
    <xf numFmtId="3" fontId="1" fillId="6" borderId="45" xfId="0" applyNumberFormat="1" applyFont="1" applyFill="1" applyBorder="1" applyAlignment="1">
      <alignment horizontal="center" vertical="top"/>
    </xf>
    <xf numFmtId="3" fontId="1" fillId="6" borderId="14" xfId="0" applyNumberFormat="1" applyFont="1" applyFill="1" applyBorder="1" applyAlignment="1">
      <alignment horizontal="left" wrapText="1"/>
    </xf>
    <xf numFmtId="3" fontId="1" fillId="6" borderId="12" xfId="0" applyNumberFormat="1" applyFont="1" applyFill="1" applyBorder="1" applyAlignment="1">
      <alignment horizontal="left" wrapText="1"/>
    </xf>
    <xf numFmtId="164" fontId="1" fillId="6" borderId="71" xfId="0" applyNumberFormat="1" applyFont="1" applyFill="1" applyBorder="1" applyAlignment="1">
      <alignment horizontal="center" vertical="top"/>
    </xf>
    <xf numFmtId="164" fontId="1" fillId="6" borderId="45" xfId="0" applyNumberFormat="1" applyFont="1" applyFill="1" applyBorder="1" applyAlignment="1">
      <alignment horizontal="center" vertical="top"/>
    </xf>
    <xf numFmtId="3" fontId="23" fillId="6" borderId="57" xfId="1" applyNumberFormat="1" applyFont="1" applyFill="1" applyBorder="1" applyAlignment="1">
      <alignment horizontal="center" vertical="top"/>
    </xf>
    <xf numFmtId="3" fontId="23" fillId="6" borderId="14" xfId="1" applyNumberFormat="1" applyFont="1" applyFill="1" applyBorder="1" applyAlignment="1">
      <alignment horizontal="center" vertical="top"/>
    </xf>
    <xf numFmtId="164" fontId="23" fillId="6" borderId="9" xfId="1" applyNumberFormat="1" applyFont="1" applyFill="1" applyBorder="1" applyAlignment="1">
      <alignment horizontal="center" vertical="top"/>
    </xf>
    <xf numFmtId="164" fontId="23" fillId="6" borderId="10" xfId="1" applyNumberFormat="1" applyFont="1" applyFill="1" applyBorder="1" applyAlignment="1">
      <alignment horizontal="center" vertical="top"/>
    </xf>
    <xf numFmtId="164" fontId="23" fillId="6" borderId="36" xfId="1" applyNumberFormat="1" applyFont="1" applyFill="1" applyBorder="1" applyAlignment="1">
      <alignment horizontal="center" vertical="top"/>
    </xf>
    <xf numFmtId="164" fontId="23" fillId="6" borderId="46" xfId="1" applyNumberFormat="1" applyFont="1" applyFill="1" applyBorder="1" applyAlignment="1">
      <alignment horizontal="center" vertical="top"/>
    </xf>
    <xf numFmtId="3" fontId="23" fillId="0" borderId="14" xfId="0" applyNumberFormat="1" applyFont="1" applyBorder="1" applyAlignment="1">
      <alignment vertical="top"/>
    </xf>
    <xf numFmtId="3" fontId="23" fillId="0" borderId="9" xfId="0" applyNumberFormat="1" applyFont="1" applyBorder="1" applyAlignment="1">
      <alignment vertical="top"/>
    </xf>
    <xf numFmtId="3" fontId="23" fillId="0" borderId="10" xfId="0" applyNumberFormat="1" applyFont="1" applyBorder="1" applyAlignment="1">
      <alignment vertical="top"/>
    </xf>
    <xf numFmtId="3" fontId="23" fillId="0" borderId="36" xfId="0" applyNumberFormat="1" applyFont="1" applyBorder="1" applyAlignment="1">
      <alignment vertical="top"/>
    </xf>
    <xf numFmtId="3" fontId="23" fillId="6" borderId="35" xfId="0" applyNumberFormat="1" applyFont="1" applyFill="1" applyBorder="1" applyAlignment="1">
      <alignment horizontal="center" vertical="top"/>
    </xf>
    <xf numFmtId="0" fontId="23" fillId="6" borderId="14" xfId="0" applyFont="1" applyFill="1" applyBorder="1" applyAlignment="1">
      <alignment horizontal="center" vertical="top" wrapText="1"/>
    </xf>
    <xf numFmtId="164" fontId="23" fillId="6" borderId="86" xfId="0" applyNumberFormat="1" applyFont="1" applyFill="1" applyBorder="1" applyAlignment="1">
      <alignment horizontal="center" vertical="top"/>
    </xf>
    <xf numFmtId="3" fontId="23" fillId="6" borderId="14" xfId="0" applyNumberFormat="1" applyFont="1" applyFill="1" applyBorder="1" applyAlignment="1">
      <alignment vertical="top"/>
    </xf>
    <xf numFmtId="3" fontId="23" fillId="6" borderId="9" xfId="0" applyNumberFormat="1" applyFont="1" applyFill="1" applyBorder="1" applyAlignment="1">
      <alignment vertical="top"/>
    </xf>
    <xf numFmtId="3" fontId="23" fillId="6" borderId="10" xfId="0" applyNumberFormat="1" applyFont="1" applyFill="1" applyBorder="1" applyAlignment="1">
      <alignment vertical="top"/>
    </xf>
    <xf numFmtId="3" fontId="23" fillId="6" borderId="36" xfId="0" applyNumberFormat="1" applyFont="1" applyFill="1" applyBorder="1" applyAlignment="1">
      <alignment vertical="top"/>
    </xf>
    <xf numFmtId="164" fontId="23" fillId="6" borderId="14" xfId="0" applyNumberFormat="1" applyFont="1" applyFill="1" applyBorder="1" applyAlignment="1">
      <alignment horizontal="center" vertical="top" wrapText="1"/>
    </xf>
    <xf numFmtId="166" fontId="23" fillId="6" borderId="75" xfId="0" applyNumberFormat="1" applyFont="1" applyFill="1" applyBorder="1" applyAlignment="1">
      <alignment horizontal="center" vertical="top"/>
    </xf>
    <xf numFmtId="166" fontId="23" fillId="6" borderId="10" xfId="0" applyNumberFormat="1" applyFont="1" applyFill="1" applyBorder="1" applyAlignment="1">
      <alignment horizontal="center" vertical="top"/>
    </xf>
    <xf numFmtId="0" fontId="23" fillId="6" borderId="16" xfId="0" applyFont="1" applyFill="1" applyBorder="1" applyAlignment="1">
      <alignment horizontal="center" vertical="top"/>
    </xf>
    <xf numFmtId="0" fontId="23" fillId="0" borderId="14" xfId="0" applyFont="1" applyBorder="1" applyAlignment="1">
      <alignment vertical="top"/>
    </xf>
    <xf numFmtId="0" fontId="23" fillId="0" borderId="9" xfId="0" applyFont="1" applyBorder="1" applyAlignment="1">
      <alignment vertical="top"/>
    </xf>
    <xf numFmtId="0" fontId="23" fillId="0" borderId="10" xfId="0" applyFont="1" applyBorder="1" applyAlignment="1">
      <alignment vertical="top"/>
    </xf>
    <xf numFmtId="0" fontId="23" fillId="0" borderId="36" xfId="0" applyFont="1" applyBorder="1" applyAlignment="1">
      <alignment vertical="top"/>
    </xf>
    <xf numFmtId="164" fontId="24" fillId="6" borderId="36" xfId="0" applyNumberFormat="1" applyFont="1" applyFill="1" applyBorder="1" applyAlignment="1">
      <alignment horizontal="center" vertical="top"/>
    </xf>
    <xf numFmtId="164" fontId="24" fillId="6" borderId="43" xfId="0" applyNumberFormat="1" applyFont="1" applyFill="1" applyBorder="1" applyAlignment="1">
      <alignment horizontal="center" vertical="top"/>
    </xf>
    <xf numFmtId="164" fontId="24" fillId="6" borderId="31" xfId="0" applyNumberFormat="1" applyFont="1" applyFill="1" applyBorder="1" applyAlignment="1">
      <alignment horizontal="center" vertical="top"/>
    </xf>
    <xf numFmtId="164" fontId="23" fillId="6" borderId="48" xfId="0" applyNumberFormat="1" applyFont="1" applyFill="1" applyBorder="1" applyAlignment="1">
      <alignment horizontal="center" vertical="top"/>
    </xf>
    <xf numFmtId="3" fontId="1" fillId="6" borderId="0" xfId="0" applyNumberFormat="1" applyFont="1" applyFill="1" applyBorder="1" applyAlignment="1">
      <alignment horizontal="left" vertical="top" wrapText="1"/>
    </xf>
    <xf numFmtId="3" fontId="1" fillId="6" borderId="9" xfId="0" applyNumberFormat="1" applyFont="1" applyFill="1" applyBorder="1" applyAlignment="1">
      <alignment horizontal="left" vertical="top" wrapText="1"/>
    </xf>
    <xf numFmtId="164" fontId="1" fillId="6" borderId="110" xfId="0" applyNumberFormat="1" applyFont="1" applyFill="1" applyBorder="1" applyAlignment="1">
      <alignment horizontal="center" vertical="top"/>
    </xf>
    <xf numFmtId="164" fontId="2" fillId="8" borderId="38" xfId="0" applyNumberFormat="1" applyFont="1" applyFill="1" applyBorder="1" applyAlignment="1">
      <alignment horizontal="center" vertical="top"/>
    </xf>
    <xf numFmtId="0" fontId="11" fillId="6" borderId="39" xfId="0" applyFont="1" applyFill="1" applyBorder="1" applyAlignment="1"/>
    <xf numFmtId="164" fontId="23" fillId="6" borderId="14" xfId="0" applyNumberFormat="1" applyFont="1" applyFill="1" applyBorder="1" applyAlignment="1">
      <alignment horizontal="center" vertical="top"/>
    </xf>
    <xf numFmtId="164" fontId="23" fillId="6" borderId="10" xfId="0" applyNumberFormat="1" applyFont="1" applyFill="1" applyBorder="1" applyAlignment="1">
      <alignment horizontal="center" vertical="top" wrapText="1"/>
    </xf>
    <xf numFmtId="3" fontId="23" fillId="6" borderId="30" xfId="0" applyNumberFormat="1" applyFont="1" applyFill="1" applyBorder="1" applyAlignment="1">
      <alignment vertical="top" wrapText="1"/>
    </xf>
    <xf numFmtId="3" fontId="23" fillId="6" borderId="31" xfId="0" applyNumberFormat="1" applyFont="1" applyFill="1" applyBorder="1" applyAlignment="1">
      <alignment horizontal="center" vertical="top" wrapText="1"/>
    </xf>
    <xf numFmtId="3" fontId="23" fillId="6" borderId="48" xfId="0" applyNumberFormat="1" applyFont="1" applyFill="1" applyBorder="1" applyAlignment="1">
      <alignment horizontal="center" vertical="top" wrapText="1"/>
    </xf>
    <xf numFmtId="164" fontId="23" fillId="6" borderId="57" xfId="0" applyNumberFormat="1" applyFont="1" applyFill="1" applyBorder="1" applyAlignment="1">
      <alignment horizontal="center" vertical="top"/>
    </xf>
    <xf numFmtId="3" fontId="23" fillId="0" borderId="75" xfId="0" applyNumberFormat="1" applyFont="1" applyBorder="1" applyAlignment="1">
      <alignment vertical="top"/>
    </xf>
    <xf numFmtId="164" fontId="23" fillId="0" borderId="33"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4" fillId="6" borderId="13" xfId="0" applyNumberFormat="1" applyFont="1" applyFill="1" applyBorder="1" applyAlignment="1">
      <alignment horizontal="center" vertical="top"/>
    </xf>
    <xf numFmtId="164" fontId="24" fillId="6" borderId="30" xfId="0" applyNumberFormat="1" applyFont="1" applyFill="1" applyBorder="1" applyAlignment="1">
      <alignment horizontal="center" vertical="top"/>
    </xf>
    <xf numFmtId="164" fontId="24" fillId="6" borderId="48" xfId="0" applyNumberFormat="1" applyFont="1" applyFill="1" applyBorder="1" applyAlignment="1">
      <alignment horizontal="center" vertical="top"/>
    </xf>
    <xf numFmtId="164" fontId="23" fillId="6" borderId="62" xfId="0" applyNumberFormat="1" applyFont="1" applyFill="1" applyBorder="1" applyAlignment="1">
      <alignment horizontal="center" vertical="top"/>
    </xf>
    <xf numFmtId="164" fontId="23" fillId="6" borderId="13" xfId="0" applyNumberFormat="1" applyFont="1" applyFill="1" applyBorder="1" applyAlignment="1">
      <alignment horizontal="center" vertical="top"/>
    </xf>
    <xf numFmtId="3" fontId="23" fillId="6" borderId="13" xfId="0" applyNumberFormat="1" applyFont="1" applyFill="1" applyBorder="1" applyAlignment="1">
      <alignment vertical="top"/>
    </xf>
    <xf numFmtId="164" fontId="24" fillId="6" borderId="9" xfId="0" applyNumberFormat="1" applyFont="1" applyFill="1" applyBorder="1" applyAlignment="1">
      <alignment horizontal="center" vertical="top"/>
    </xf>
    <xf numFmtId="164" fontId="24" fillId="6" borderId="9" xfId="0" applyNumberFormat="1" applyFont="1" applyFill="1" applyBorder="1" applyAlignment="1">
      <alignment horizontal="center" vertical="center"/>
    </xf>
    <xf numFmtId="164" fontId="24" fillId="6" borderId="48" xfId="0" applyNumberFormat="1" applyFont="1" applyFill="1" applyBorder="1" applyAlignment="1">
      <alignment horizontal="center" vertical="center"/>
    </xf>
    <xf numFmtId="3" fontId="23" fillId="6" borderId="75" xfId="0" applyNumberFormat="1" applyFont="1" applyFill="1" applyBorder="1" applyAlignment="1">
      <alignment vertical="top"/>
    </xf>
    <xf numFmtId="164" fontId="23" fillId="6" borderId="33" xfId="0" applyNumberFormat="1" applyFont="1" applyFill="1" applyBorder="1" applyAlignment="1">
      <alignment horizontal="center" vertical="top" wrapText="1"/>
    </xf>
    <xf numFmtId="3" fontId="23" fillId="6" borderId="13" xfId="0" applyNumberFormat="1" applyFont="1" applyFill="1" applyBorder="1" applyAlignment="1">
      <alignment horizontal="center" vertical="top" wrapText="1"/>
    </xf>
    <xf numFmtId="3" fontId="2" fillId="6" borderId="32" xfId="0" applyNumberFormat="1" applyFont="1" applyFill="1" applyBorder="1" applyAlignment="1">
      <alignment horizontal="center" vertical="top" wrapText="1"/>
    </xf>
    <xf numFmtId="3" fontId="1" fillId="6" borderId="72" xfId="0" applyNumberFormat="1" applyFont="1" applyFill="1" applyBorder="1" applyAlignment="1">
      <alignment horizontal="left" vertical="top" wrapText="1"/>
    </xf>
    <xf numFmtId="3" fontId="1" fillId="6" borderId="45" xfId="0" applyNumberFormat="1" applyFont="1" applyFill="1" applyBorder="1" applyAlignment="1">
      <alignment horizontal="left" vertical="top" wrapText="1"/>
    </xf>
    <xf numFmtId="49" fontId="2" fillId="5" borderId="10" xfId="0" applyNumberFormat="1" applyFont="1" applyFill="1" applyBorder="1" applyAlignment="1">
      <alignment horizontal="center" vertical="top" wrapText="1"/>
    </xf>
    <xf numFmtId="49" fontId="2" fillId="8" borderId="46" xfId="0" applyNumberFormat="1" applyFont="1" applyFill="1" applyBorder="1" applyAlignment="1">
      <alignment horizontal="center" vertical="top" wrapText="1"/>
    </xf>
    <xf numFmtId="3" fontId="1" fillId="6" borderId="46" xfId="0" applyNumberFormat="1" applyFont="1" applyFill="1" applyBorder="1" applyAlignment="1">
      <alignment horizontal="left" vertical="top" wrapText="1"/>
    </xf>
    <xf numFmtId="3" fontId="1" fillId="6" borderId="57" xfId="0" applyNumberFormat="1" applyFont="1" applyFill="1" applyBorder="1" applyAlignment="1">
      <alignment vertical="top" wrapText="1"/>
    </xf>
    <xf numFmtId="164" fontId="24" fillId="6" borderId="16" xfId="0" applyNumberFormat="1" applyFont="1" applyFill="1" applyBorder="1" applyAlignment="1">
      <alignment horizontal="center" vertical="top"/>
    </xf>
    <xf numFmtId="0" fontId="23" fillId="6" borderId="57" xfId="0" applyFont="1" applyFill="1" applyBorder="1" applyAlignment="1">
      <alignment horizontal="center" vertical="top" wrapText="1"/>
    </xf>
    <xf numFmtId="4" fontId="25" fillId="6" borderId="10" xfId="0" applyNumberFormat="1" applyFont="1" applyFill="1" applyBorder="1" applyAlignment="1">
      <alignment horizontal="left" vertical="top" wrapText="1"/>
    </xf>
    <xf numFmtId="4" fontId="25" fillId="6" borderId="13" xfId="0" applyNumberFormat="1" applyFont="1" applyFill="1" applyBorder="1" applyAlignment="1">
      <alignment horizontal="left" vertical="top" wrapText="1"/>
    </xf>
    <xf numFmtId="0" fontId="23" fillId="0" borderId="42" xfId="0" applyFont="1" applyBorder="1" applyAlignment="1">
      <alignment vertical="top"/>
    </xf>
    <xf numFmtId="0" fontId="26" fillId="6" borderId="9" xfId="0" applyFont="1" applyFill="1" applyBorder="1" applyAlignment="1">
      <alignment horizontal="center" vertical="center" textRotation="90" wrapText="1"/>
    </xf>
    <xf numFmtId="0" fontId="26" fillId="6" borderId="10" xfId="0" applyFont="1" applyFill="1" applyBorder="1" applyAlignment="1">
      <alignment horizontal="center" vertical="center" textRotation="90" wrapText="1"/>
    </xf>
    <xf numFmtId="0" fontId="26" fillId="6" borderId="36" xfId="0" applyFont="1" applyFill="1" applyBorder="1" applyAlignment="1">
      <alignment horizontal="center" vertical="center" textRotation="90" wrapText="1"/>
    </xf>
    <xf numFmtId="164" fontId="24" fillId="6" borderId="16" xfId="0" applyNumberFormat="1" applyFont="1" applyFill="1" applyBorder="1" applyAlignment="1">
      <alignment horizontal="center" vertical="center"/>
    </xf>
    <xf numFmtId="3" fontId="23" fillId="0" borderId="57" xfId="0" applyNumberFormat="1" applyFont="1" applyBorder="1" applyAlignment="1">
      <alignment horizontal="center" vertical="top" wrapText="1"/>
    </xf>
    <xf numFmtId="3" fontId="23" fillId="6" borderId="12" xfId="0" applyNumberFormat="1" applyFont="1" applyFill="1" applyBorder="1" applyAlignment="1">
      <alignment vertical="top"/>
    </xf>
    <xf numFmtId="3" fontId="23" fillId="0" borderId="0" xfId="0" applyNumberFormat="1" applyFont="1" applyBorder="1" applyAlignment="1">
      <alignment vertical="top"/>
    </xf>
    <xf numFmtId="164" fontId="23" fillId="0" borderId="0" xfId="0" applyNumberFormat="1" applyFont="1" applyBorder="1" applyAlignment="1">
      <alignment vertical="top"/>
    </xf>
    <xf numFmtId="0" fontId="23" fillId="0" borderId="0" xfId="0" applyFont="1" applyAlignment="1">
      <alignment vertical="top"/>
    </xf>
    <xf numFmtId="164" fontId="23" fillId="0" borderId="0" xfId="0" applyNumberFormat="1" applyFont="1" applyAlignment="1">
      <alignment vertical="top"/>
    </xf>
    <xf numFmtId="3" fontId="1" fillId="6" borderId="31" xfId="0" applyNumberFormat="1" applyFont="1" applyFill="1" applyBorder="1" applyAlignment="1">
      <alignment horizontal="left" vertical="top" wrapText="1"/>
    </xf>
    <xf numFmtId="3" fontId="1" fillId="6" borderId="80" xfId="0" applyNumberFormat="1" applyFont="1" applyFill="1" applyBorder="1" applyAlignment="1">
      <alignment horizontal="center" vertical="top" wrapText="1"/>
    </xf>
    <xf numFmtId="3" fontId="1" fillId="6" borderId="82"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1" fillId="6" borderId="10" xfId="0" applyNumberFormat="1" applyFont="1" applyFill="1" applyBorder="1" applyAlignment="1">
      <alignment horizontal="left" vertical="top" wrapTex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2" fillId="8" borderId="10" xfId="0" applyNumberFormat="1" applyFont="1" applyFill="1" applyBorder="1" applyAlignment="1">
      <alignment horizontal="center" vertical="top" wrapText="1"/>
    </xf>
    <xf numFmtId="3" fontId="1" fillId="6" borderId="12" xfId="0" applyNumberFormat="1" applyFont="1" applyFill="1" applyBorder="1" applyAlignment="1">
      <alignment horizontal="left" vertical="top" wrapText="1"/>
    </xf>
    <xf numFmtId="3" fontId="1" fillId="6" borderId="13" xfId="0" applyNumberFormat="1" applyFont="1" applyFill="1" applyBorder="1" applyAlignment="1">
      <alignment horizontal="left" vertical="top" wrapText="1"/>
    </xf>
    <xf numFmtId="3" fontId="1" fillId="0" borderId="63" xfId="0" applyNumberFormat="1" applyFont="1" applyBorder="1" applyAlignment="1">
      <alignment horizontal="center" vertical="top"/>
    </xf>
    <xf numFmtId="3" fontId="23" fillId="6" borderId="57" xfId="0" applyNumberFormat="1" applyFont="1" applyFill="1" applyBorder="1" applyAlignment="1">
      <alignment horizontal="center" vertical="top" wrapText="1"/>
    </xf>
    <xf numFmtId="3" fontId="23" fillId="6" borderId="42" xfId="0" applyNumberFormat="1" applyFont="1" applyFill="1" applyBorder="1" applyAlignment="1">
      <alignment horizontal="center" vertical="top" wrapText="1"/>
    </xf>
    <xf numFmtId="3" fontId="7" fillId="6" borderId="14" xfId="0" applyNumberFormat="1" applyFont="1" applyFill="1" applyBorder="1" applyAlignment="1">
      <alignment horizontal="center" vertical="top"/>
    </xf>
    <xf numFmtId="3" fontId="7" fillId="6" borderId="109" xfId="0" applyNumberFormat="1" applyFont="1" applyFill="1" applyBorder="1" applyAlignment="1">
      <alignment horizontal="center" vertical="top"/>
    </xf>
    <xf numFmtId="3" fontId="1" fillId="6" borderId="10" xfId="0" applyNumberFormat="1" applyFont="1" applyFill="1" applyBorder="1" applyAlignment="1">
      <alignment horizontal="left" vertical="top" wrapTex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2" fillId="8" borderId="10" xfId="0" applyNumberFormat="1" applyFont="1" applyFill="1" applyBorder="1" applyAlignment="1">
      <alignment horizontal="center" vertical="top" wrapText="1"/>
    </xf>
    <xf numFmtId="3" fontId="1" fillId="6" borderId="13" xfId="0" applyNumberFormat="1" applyFont="1" applyFill="1" applyBorder="1" applyAlignment="1">
      <alignment horizontal="left" vertical="top" wrapText="1"/>
    </xf>
    <xf numFmtId="0" fontId="23" fillId="9" borderId="57" xfId="0" applyFont="1" applyFill="1" applyBorder="1" applyAlignment="1">
      <alignment horizontal="center" vertical="top" wrapText="1"/>
    </xf>
    <xf numFmtId="164" fontId="24" fillId="6" borderId="33" xfId="0" applyNumberFormat="1" applyFont="1" applyFill="1" applyBorder="1" applyAlignment="1">
      <alignment horizontal="center" vertical="center"/>
    </xf>
    <xf numFmtId="3" fontId="23" fillId="6" borderId="63" xfId="0" applyNumberFormat="1" applyFont="1" applyFill="1" applyBorder="1" applyAlignment="1">
      <alignment horizontal="center" vertical="top" wrapText="1"/>
    </xf>
    <xf numFmtId="164" fontId="23" fillId="6" borderId="36" xfId="0" applyNumberFormat="1" applyFont="1" applyFill="1" applyBorder="1" applyAlignment="1">
      <alignment horizontal="center" vertical="top" wrapText="1"/>
    </xf>
    <xf numFmtId="0" fontId="23" fillId="6" borderId="33" xfId="0" applyFont="1" applyFill="1" applyBorder="1" applyAlignment="1">
      <alignment horizontal="center" vertical="center"/>
    </xf>
    <xf numFmtId="0" fontId="23" fillId="6" borderId="31" xfId="0" applyFont="1" applyFill="1" applyBorder="1" applyAlignment="1">
      <alignment horizontal="center" vertical="center"/>
    </xf>
    <xf numFmtId="164" fontId="23" fillId="0" borderId="36" xfId="0" applyNumberFormat="1" applyFont="1" applyBorder="1" applyAlignment="1">
      <alignment horizontal="center" vertical="top"/>
    </xf>
    <xf numFmtId="164" fontId="23" fillId="0" borderId="10" xfId="0" applyNumberFormat="1" applyFont="1" applyBorder="1" applyAlignment="1">
      <alignment horizontal="center" vertical="top"/>
    </xf>
    <xf numFmtId="164" fontId="23" fillId="0" borderId="16" xfId="0" applyNumberFormat="1" applyFont="1" applyBorder="1" applyAlignment="1">
      <alignment horizontal="center" vertical="top"/>
    </xf>
    <xf numFmtId="164" fontId="24" fillId="6" borderId="75" xfId="0" applyNumberFormat="1" applyFont="1" applyFill="1" applyBorder="1" applyAlignment="1">
      <alignment horizontal="center" vertical="center"/>
    </xf>
    <xf numFmtId="164" fontId="24" fillId="6" borderId="30" xfId="0" applyNumberFormat="1" applyFont="1" applyFill="1" applyBorder="1" applyAlignment="1">
      <alignment horizontal="center" vertical="center"/>
    </xf>
    <xf numFmtId="164" fontId="23" fillId="6" borderId="31" xfId="0" applyNumberFormat="1" applyFont="1" applyFill="1" applyBorder="1" applyAlignment="1">
      <alignment horizontal="center" vertical="center"/>
    </xf>
    <xf numFmtId="3" fontId="2" fillId="6" borderId="33"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1" fillId="6" borderId="33" xfId="0" applyNumberFormat="1" applyFont="1" applyFill="1" applyBorder="1" applyAlignment="1">
      <alignment horizontal="left" vertical="top" wrapText="1"/>
    </xf>
    <xf numFmtId="49" fontId="2" fillId="4" borderId="9"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6" borderId="28" xfId="0" applyNumberFormat="1" applyFont="1" applyFill="1" applyBorder="1" applyAlignment="1">
      <alignment horizontal="center" vertical="top" wrapText="1"/>
    </xf>
    <xf numFmtId="3" fontId="1" fillId="6" borderId="27" xfId="0" applyNumberFormat="1" applyFont="1" applyFill="1" applyBorder="1" applyAlignment="1">
      <alignment horizontal="center" vertical="top"/>
    </xf>
    <xf numFmtId="3" fontId="1" fillId="6" borderId="93" xfId="0" applyNumberFormat="1" applyFont="1" applyFill="1" applyBorder="1" applyAlignment="1">
      <alignment horizontal="center" vertical="top"/>
    </xf>
    <xf numFmtId="0" fontId="1" fillId="6" borderId="75" xfId="0" applyNumberFormat="1" applyFont="1" applyFill="1" applyBorder="1" applyAlignment="1">
      <alignment horizontal="center" vertical="top" wrapText="1"/>
    </xf>
    <xf numFmtId="0" fontId="1" fillId="0" borderId="90" xfId="0" applyFont="1" applyBorder="1" applyAlignment="1">
      <alignment vertical="top"/>
    </xf>
    <xf numFmtId="0" fontId="1" fillId="0" borderId="0" xfId="0" applyFont="1" applyBorder="1" applyAlignment="1">
      <alignment horizontal="center" vertical="top"/>
    </xf>
    <xf numFmtId="49" fontId="2" fillId="5" borderId="10"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1" fillId="6" borderId="33" xfId="0" applyNumberFormat="1" applyFont="1" applyFill="1" applyBorder="1" applyAlignment="1">
      <alignment vertical="top" wrapText="1"/>
    </xf>
    <xf numFmtId="3" fontId="1" fillId="6" borderId="10" xfId="0" applyNumberFormat="1" applyFont="1" applyFill="1" applyBorder="1" applyAlignment="1">
      <alignment vertical="top" wrapText="1"/>
    </xf>
    <xf numFmtId="3" fontId="1" fillId="6" borderId="31" xfId="0" applyNumberFormat="1" applyFont="1" applyFill="1" applyBorder="1" applyAlignment="1">
      <alignment vertical="top" wrapText="1"/>
    </xf>
    <xf numFmtId="3" fontId="2" fillId="2" borderId="72" xfId="0" applyNumberFormat="1" applyFont="1" applyFill="1" applyBorder="1" applyAlignment="1">
      <alignment horizontal="left" vertical="top" wrapText="1"/>
    </xf>
    <xf numFmtId="3" fontId="2" fillId="2" borderId="59" xfId="0" applyNumberFormat="1" applyFont="1" applyFill="1" applyBorder="1" applyAlignment="1">
      <alignment horizontal="left" vertical="top" wrapText="1"/>
    </xf>
    <xf numFmtId="3" fontId="2" fillId="2" borderId="73" xfId="0" applyNumberFormat="1" applyFont="1" applyFill="1" applyBorder="1" applyAlignment="1">
      <alignment horizontal="left" vertical="top" wrapText="1"/>
    </xf>
    <xf numFmtId="3" fontId="2" fillId="3" borderId="41" xfId="0" applyNumberFormat="1" applyFont="1" applyFill="1" applyBorder="1" applyAlignment="1">
      <alignment horizontal="left" vertical="top" wrapText="1"/>
    </xf>
    <xf numFmtId="3" fontId="2" fillId="3" borderId="7" xfId="0" applyNumberFormat="1" applyFont="1" applyFill="1" applyBorder="1" applyAlignment="1">
      <alignment horizontal="left" vertical="top" wrapText="1"/>
    </xf>
    <xf numFmtId="3" fontId="2" fillId="3" borderId="8" xfId="0" applyNumberFormat="1" applyFont="1" applyFill="1" applyBorder="1" applyAlignment="1">
      <alignment horizontal="left" vertical="top" wrapText="1"/>
    </xf>
    <xf numFmtId="3" fontId="2" fillId="4" borderId="15" xfId="0" applyNumberFormat="1" applyFont="1" applyFill="1" applyBorder="1" applyAlignment="1">
      <alignment horizontal="left" vertical="top" wrapText="1"/>
    </xf>
    <xf numFmtId="3" fontId="2" fillId="4" borderId="17"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2" fillId="5" borderId="89" xfId="0" applyNumberFormat="1" applyFont="1" applyFill="1" applyBorder="1" applyAlignment="1">
      <alignment horizontal="left" vertical="top" wrapText="1"/>
    </xf>
    <xf numFmtId="3" fontId="2" fillId="5" borderId="44" xfId="0" applyNumberFormat="1" applyFont="1" applyFill="1" applyBorder="1" applyAlignment="1">
      <alignment horizontal="left" vertical="top" wrapText="1"/>
    </xf>
    <xf numFmtId="0" fontId="11" fillId="0" borderId="31" xfId="0" applyFont="1" applyBorder="1" applyAlignment="1">
      <alignment vertical="top" wrapText="1"/>
    </xf>
    <xf numFmtId="3" fontId="1" fillId="6" borderId="57" xfId="0" applyNumberFormat="1" applyFont="1" applyFill="1" applyBorder="1" applyAlignment="1">
      <alignment horizontal="left" vertical="top" wrapText="1"/>
    </xf>
    <xf numFmtId="3" fontId="1" fillId="6" borderId="42" xfId="0" applyNumberFormat="1" applyFont="1" applyFill="1" applyBorder="1" applyAlignment="1">
      <alignment horizontal="left" vertical="top" wrapText="1"/>
    </xf>
    <xf numFmtId="3" fontId="1" fillId="6" borderId="14" xfId="0" applyNumberFormat="1" applyFont="1" applyFill="1" applyBorder="1" applyAlignment="1">
      <alignment horizontal="left" vertical="top" wrapText="1"/>
    </xf>
    <xf numFmtId="3" fontId="5" fillId="6" borderId="64" xfId="0" applyNumberFormat="1" applyFont="1" applyFill="1" applyBorder="1" applyAlignment="1">
      <alignment horizontal="left" vertical="top" wrapText="1"/>
    </xf>
    <xf numFmtId="3" fontId="5" fillId="6" borderId="65" xfId="0" applyNumberFormat="1" applyFont="1" applyFill="1" applyBorder="1" applyAlignment="1">
      <alignment horizontal="left" vertical="top" wrapText="1"/>
    </xf>
    <xf numFmtId="0" fontId="1" fillId="6" borderId="33" xfId="0" applyNumberFormat="1" applyFont="1" applyFill="1" applyBorder="1" applyAlignment="1">
      <alignment horizontal="center" vertical="top" wrapText="1"/>
    </xf>
    <xf numFmtId="0" fontId="1" fillId="6" borderId="10" xfId="0" applyNumberFormat="1" applyFont="1" applyFill="1" applyBorder="1" applyAlignment="1">
      <alignment horizontal="center" vertical="top" wrapText="1"/>
    </xf>
    <xf numFmtId="49" fontId="2" fillId="4" borderId="9" xfId="0" applyNumberFormat="1" applyFont="1" applyFill="1" applyBorder="1" applyAlignment="1">
      <alignment horizontal="center" vertical="top"/>
    </xf>
    <xf numFmtId="3" fontId="4" fillId="6" borderId="11" xfId="0" applyNumberFormat="1" applyFont="1" applyFill="1" applyBorder="1" applyAlignment="1">
      <alignment horizontal="center" vertical="top" wrapText="1"/>
    </xf>
    <xf numFmtId="3" fontId="2" fillId="8" borderId="22" xfId="0" applyNumberFormat="1" applyFont="1" applyFill="1" applyBorder="1" applyAlignment="1">
      <alignment horizontal="right" vertical="top" wrapText="1"/>
    </xf>
    <xf numFmtId="3" fontId="2" fillId="8" borderId="1" xfId="0" applyNumberFormat="1" applyFont="1" applyFill="1" applyBorder="1" applyAlignment="1">
      <alignment horizontal="right" vertical="top" wrapText="1"/>
    </xf>
    <xf numFmtId="3" fontId="2" fillId="8" borderId="23" xfId="0" applyNumberFormat="1" applyFont="1" applyFill="1" applyBorder="1" applyAlignment="1">
      <alignment horizontal="right" vertical="top" wrapText="1"/>
    </xf>
    <xf numFmtId="3" fontId="1" fillId="6" borderId="33" xfId="0" applyNumberFormat="1" applyFont="1" applyFill="1" applyBorder="1" applyAlignment="1">
      <alignment horizontal="left" vertical="top" wrapText="1"/>
    </xf>
    <xf numFmtId="3" fontId="1" fillId="6" borderId="10" xfId="0" applyNumberFormat="1" applyFont="1" applyFill="1" applyBorder="1" applyAlignment="1">
      <alignment horizontal="left" vertical="top" wrapText="1"/>
    </xf>
    <xf numFmtId="3" fontId="1" fillId="8" borderId="26" xfId="0" applyNumberFormat="1" applyFont="1" applyFill="1" applyBorder="1" applyAlignment="1">
      <alignment horizontal="left" vertical="top" wrapText="1"/>
    </xf>
    <xf numFmtId="3" fontId="1" fillId="8" borderId="17" xfId="0" applyNumberFormat="1" applyFont="1" applyFill="1" applyBorder="1" applyAlignment="1">
      <alignment horizontal="left" vertical="top" wrapText="1"/>
    </xf>
    <xf numFmtId="3" fontId="1" fillId="8" borderId="18" xfId="0" applyNumberFormat="1" applyFont="1" applyFill="1" applyBorder="1" applyAlignment="1">
      <alignment horizontal="left" vertical="top" wrapText="1"/>
    </xf>
    <xf numFmtId="3" fontId="2" fillId="3" borderId="26" xfId="0" applyNumberFormat="1" applyFont="1" applyFill="1" applyBorder="1" applyAlignment="1">
      <alignment horizontal="right" vertical="top" wrapText="1"/>
    </xf>
    <xf numFmtId="3" fontId="2" fillId="3" borderId="17" xfId="0" applyNumberFormat="1" applyFont="1" applyFill="1" applyBorder="1" applyAlignment="1">
      <alignment horizontal="right" vertical="top" wrapText="1"/>
    </xf>
    <xf numFmtId="3" fontId="2" fillId="3" borderId="18" xfId="0" applyNumberFormat="1" applyFont="1" applyFill="1" applyBorder="1" applyAlignment="1">
      <alignment horizontal="right" vertical="top" wrapText="1"/>
    </xf>
    <xf numFmtId="0" fontId="1" fillId="0" borderId="2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3" fontId="1" fillId="0" borderId="26" xfId="0" applyNumberFormat="1" applyFont="1" applyBorder="1" applyAlignment="1">
      <alignment horizontal="left" vertical="top" wrapText="1"/>
    </xf>
    <xf numFmtId="3" fontId="1" fillId="0" borderId="17" xfId="0" applyNumberFormat="1" applyFont="1" applyBorder="1" applyAlignment="1">
      <alignment horizontal="left" vertical="top" wrapText="1"/>
    </xf>
    <xf numFmtId="3" fontId="1" fillId="0" borderId="18" xfId="0" applyNumberFormat="1" applyFont="1" applyBorder="1" applyAlignment="1">
      <alignment horizontal="left" vertical="top" wrapText="1"/>
    </xf>
    <xf numFmtId="164" fontId="1" fillId="6" borderId="26" xfId="0" applyNumberFormat="1" applyFont="1" applyFill="1" applyBorder="1" applyAlignment="1">
      <alignment horizontal="left" vertical="top" wrapText="1"/>
    </xf>
    <xf numFmtId="164" fontId="1" fillId="6" borderId="17" xfId="0" applyNumberFormat="1" applyFont="1" applyFill="1" applyBorder="1" applyAlignment="1">
      <alignment horizontal="left" vertical="top" wrapText="1"/>
    </xf>
    <xf numFmtId="164" fontId="1" fillId="6" borderId="18" xfId="0" applyNumberFormat="1" applyFont="1" applyFill="1" applyBorder="1" applyAlignment="1">
      <alignment horizontal="left" vertical="top" wrapText="1"/>
    </xf>
    <xf numFmtId="3" fontId="2" fillId="0" borderId="1" xfId="0" applyNumberFormat="1" applyFont="1" applyFill="1" applyBorder="1" applyAlignment="1">
      <alignment horizontal="center" vertical="top" wrapText="1"/>
    </xf>
    <xf numFmtId="0" fontId="1" fillId="6" borderId="62" xfId="0" applyNumberFormat="1" applyFont="1" applyFill="1" applyBorder="1" applyAlignment="1">
      <alignment horizontal="center" vertical="top" wrapText="1"/>
    </xf>
    <xf numFmtId="0" fontId="1" fillId="6" borderId="13" xfId="0" applyNumberFormat="1" applyFont="1" applyFill="1" applyBorder="1" applyAlignment="1">
      <alignment horizontal="center" vertical="top" wrapText="1"/>
    </xf>
    <xf numFmtId="3" fontId="2" fillId="0" borderId="54" xfId="0" applyNumberFormat="1" applyFont="1" applyBorder="1" applyAlignment="1">
      <alignment horizontal="center" vertical="center" wrapText="1"/>
    </xf>
    <xf numFmtId="3" fontId="2" fillId="0" borderId="52" xfId="0" applyNumberFormat="1" applyFont="1" applyBorder="1" applyAlignment="1">
      <alignment horizontal="center" vertical="center" wrapText="1"/>
    </xf>
    <xf numFmtId="3" fontId="2" fillId="0" borderId="53" xfId="0" applyNumberFormat="1" applyFont="1" applyBorder="1" applyAlignment="1">
      <alignment horizontal="center" vertical="center" wrapText="1"/>
    </xf>
    <xf numFmtId="3" fontId="2" fillId="3" borderId="6" xfId="0" applyNumberFormat="1" applyFont="1" applyFill="1" applyBorder="1" applyAlignment="1">
      <alignment horizontal="right" vertical="top" wrapText="1"/>
    </xf>
    <xf numFmtId="3" fontId="2" fillId="3" borderId="7" xfId="0" applyNumberFormat="1" applyFont="1" applyFill="1" applyBorder="1" applyAlignment="1">
      <alignment horizontal="right" vertical="top" wrapText="1"/>
    </xf>
    <xf numFmtId="3" fontId="2" fillId="3" borderId="8" xfId="0" applyNumberFormat="1" applyFont="1" applyFill="1" applyBorder="1" applyAlignment="1">
      <alignment horizontal="right" vertical="top" wrapText="1"/>
    </xf>
    <xf numFmtId="3" fontId="1" fillId="0" borderId="1" xfId="0" applyNumberFormat="1" applyFont="1" applyBorder="1" applyAlignment="1">
      <alignment horizontal="right" vertical="top"/>
    </xf>
    <xf numFmtId="49" fontId="2" fillId="5" borderId="3" xfId="0" applyNumberFormat="1" applyFont="1" applyFill="1" applyBorder="1" applyAlignment="1">
      <alignment horizontal="center" vertical="top"/>
    </xf>
    <xf numFmtId="3" fontId="2" fillId="8" borderId="26" xfId="0" applyNumberFormat="1" applyFont="1" applyFill="1" applyBorder="1" applyAlignment="1">
      <alignment horizontal="right" wrapText="1"/>
    </xf>
    <xf numFmtId="3" fontId="11" fillId="8" borderId="17" xfId="0" applyNumberFormat="1" applyFont="1" applyFill="1" applyBorder="1" applyAlignment="1">
      <alignment horizontal="right" wrapText="1"/>
    </xf>
    <xf numFmtId="3" fontId="11" fillId="8" borderId="18" xfId="0" applyNumberFormat="1" applyFont="1" applyFill="1" applyBorder="1" applyAlignment="1">
      <alignment horizontal="right" wrapText="1"/>
    </xf>
    <xf numFmtId="0" fontId="2" fillId="0" borderId="54"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3" fontId="1" fillId="0" borderId="35" xfId="0" applyNumberFormat="1" applyFont="1" applyBorder="1" applyAlignment="1">
      <alignment horizontal="left" vertical="top" wrapText="1"/>
    </xf>
    <xf numFmtId="3" fontId="1" fillId="0" borderId="49" xfId="0" applyNumberFormat="1" applyFont="1" applyBorder="1" applyAlignment="1">
      <alignment horizontal="left" vertical="top" wrapText="1"/>
    </xf>
    <xf numFmtId="3" fontId="1" fillId="0" borderId="48" xfId="0" applyNumberFormat="1" applyFont="1" applyBorder="1" applyAlignment="1">
      <alignment horizontal="left" vertical="top" wrapText="1"/>
    </xf>
    <xf numFmtId="3" fontId="2" fillId="4" borderId="55" xfId="0" applyNumberFormat="1" applyFont="1" applyFill="1" applyBorder="1" applyAlignment="1">
      <alignment horizontal="right" vertical="top"/>
    </xf>
    <xf numFmtId="3" fontId="2" fillId="4" borderId="52" xfId="0" applyNumberFormat="1" applyFont="1" applyFill="1" applyBorder="1" applyAlignment="1">
      <alignment horizontal="right" vertical="top"/>
    </xf>
    <xf numFmtId="3" fontId="2" fillId="4" borderId="53" xfId="0" applyNumberFormat="1" applyFont="1" applyFill="1" applyBorder="1" applyAlignment="1">
      <alignment horizontal="right" vertical="top"/>
    </xf>
    <xf numFmtId="3" fontId="2" fillId="3" borderId="55" xfId="0" applyNumberFormat="1" applyFont="1" applyFill="1" applyBorder="1" applyAlignment="1">
      <alignment horizontal="right" vertical="top"/>
    </xf>
    <xf numFmtId="3" fontId="2" fillId="3" borderId="52" xfId="0" applyNumberFormat="1" applyFont="1" applyFill="1" applyBorder="1" applyAlignment="1">
      <alignment horizontal="right" vertical="top"/>
    </xf>
    <xf numFmtId="3" fontId="2" fillId="3" borderId="53" xfId="0" applyNumberFormat="1" applyFont="1" applyFill="1" applyBorder="1" applyAlignment="1">
      <alignment horizontal="right" vertical="top"/>
    </xf>
    <xf numFmtId="3" fontId="1" fillId="10" borderId="52" xfId="0" applyNumberFormat="1" applyFont="1" applyFill="1" applyBorder="1" applyAlignment="1">
      <alignment horizontal="center" vertical="top" wrapText="1"/>
    </xf>
    <xf numFmtId="3" fontId="1" fillId="10" borderId="53" xfId="0" applyNumberFormat="1" applyFont="1" applyFill="1" applyBorder="1" applyAlignment="1">
      <alignment horizontal="center" vertical="top" wrapText="1"/>
    </xf>
    <xf numFmtId="164" fontId="2" fillId="4" borderId="52" xfId="0" applyNumberFormat="1" applyFont="1" applyFill="1" applyBorder="1" applyAlignment="1">
      <alignment horizontal="center" vertical="top"/>
    </xf>
    <xf numFmtId="164" fontId="2" fillId="4" borderId="53" xfId="0" applyNumberFormat="1" applyFont="1" applyFill="1" applyBorder="1" applyAlignment="1">
      <alignment horizontal="center" vertical="top"/>
    </xf>
    <xf numFmtId="164" fontId="2" fillId="3" borderId="54" xfId="0" applyNumberFormat="1" applyFont="1" applyFill="1" applyBorder="1" applyAlignment="1">
      <alignment horizontal="center" vertical="top"/>
    </xf>
    <xf numFmtId="164" fontId="2" fillId="3" borderId="52" xfId="0" applyNumberFormat="1" applyFont="1" applyFill="1" applyBorder="1" applyAlignment="1">
      <alignment horizontal="center" vertical="top"/>
    </xf>
    <xf numFmtId="164" fontId="2" fillId="3" borderId="53" xfId="0" applyNumberFormat="1" applyFont="1" applyFill="1" applyBorder="1" applyAlignment="1">
      <alignment horizontal="center" vertical="top"/>
    </xf>
    <xf numFmtId="0" fontId="10" fillId="6" borderId="10" xfId="0" applyFont="1" applyFill="1" applyBorder="1" applyAlignment="1">
      <alignment horizontal="left" vertical="top" wrapText="1"/>
    </xf>
    <xf numFmtId="0" fontId="10" fillId="6" borderId="31" xfId="0" applyFont="1" applyFill="1" applyBorder="1" applyAlignment="1">
      <alignment horizontal="left" vertical="top" wrapText="1"/>
    </xf>
    <xf numFmtId="3" fontId="1" fillId="6" borderId="16" xfId="0" applyNumberFormat="1" applyFont="1" applyFill="1" applyBorder="1" applyAlignment="1">
      <alignment horizontal="center" vertical="top" wrapText="1"/>
    </xf>
    <xf numFmtId="0" fontId="1" fillId="6" borderId="33"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31" xfId="0" applyFont="1" applyFill="1" applyBorder="1" applyAlignment="1">
      <alignment horizontal="left" vertical="top" wrapText="1"/>
    </xf>
    <xf numFmtId="3" fontId="1" fillId="6" borderId="32" xfId="0" applyNumberFormat="1" applyFont="1" applyFill="1" applyBorder="1" applyAlignment="1">
      <alignment horizontal="center" vertical="top" wrapText="1"/>
    </xf>
    <xf numFmtId="3" fontId="2" fillId="5" borderId="55" xfId="0" applyNumberFormat="1" applyFont="1" applyFill="1" applyBorder="1" applyAlignment="1">
      <alignment horizontal="right" vertical="top"/>
    </xf>
    <xf numFmtId="3" fontId="2" fillId="5" borderId="52" xfId="0" applyNumberFormat="1" applyFont="1" applyFill="1" applyBorder="1" applyAlignment="1">
      <alignment horizontal="right" vertical="top"/>
    </xf>
    <xf numFmtId="3" fontId="2" fillId="5" borderId="53" xfId="0" applyNumberFormat="1" applyFont="1" applyFill="1" applyBorder="1" applyAlignment="1">
      <alignment horizontal="right" vertical="top"/>
    </xf>
    <xf numFmtId="3" fontId="1" fillId="6" borderId="31" xfId="0" applyNumberFormat="1" applyFont="1" applyFill="1" applyBorder="1" applyAlignment="1">
      <alignment horizontal="left" vertical="top" wrapText="1"/>
    </xf>
    <xf numFmtId="3" fontId="2" fillId="6" borderId="33"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1" fillId="0" borderId="6"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2"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71" xfId="0" applyFont="1" applyBorder="1" applyAlignment="1">
      <alignment horizontal="center" vertical="center" textRotation="90" wrapText="1"/>
    </xf>
    <xf numFmtId="0" fontId="1" fillId="0" borderId="46" xfId="0" applyFont="1" applyBorder="1" applyAlignment="1">
      <alignment horizontal="center" vertical="center" textRotation="90" wrapText="1"/>
    </xf>
    <xf numFmtId="0" fontId="1" fillId="0" borderId="67" xfId="0" applyFont="1" applyBorder="1" applyAlignment="1">
      <alignment horizontal="center" vertical="center" textRotation="90" wrapText="1"/>
    </xf>
    <xf numFmtId="0" fontId="1" fillId="0" borderId="73" xfId="0" applyFont="1" applyBorder="1" applyAlignment="1">
      <alignment horizontal="center" vertical="center" textRotation="90" wrapText="1"/>
    </xf>
    <xf numFmtId="0" fontId="1" fillId="0" borderId="13"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0" fillId="0" borderId="31" xfId="0" applyFont="1" applyBorder="1" applyAlignment="1">
      <alignment horizontal="left" vertical="top" wrapText="1"/>
    </xf>
    <xf numFmtId="3" fontId="1" fillId="6" borderId="56" xfId="0" applyNumberFormat="1" applyFont="1" applyFill="1" applyBorder="1" applyAlignment="1">
      <alignment horizontal="left" vertical="top" wrapText="1"/>
    </xf>
    <xf numFmtId="3" fontId="1" fillId="6" borderId="35" xfId="0" applyNumberFormat="1" applyFont="1" applyFill="1" applyBorder="1" applyAlignment="1">
      <alignment horizontal="left" vertical="top" wrapText="1"/>
    </xf>
    <xf numFmtId="0" fontId="1" fillId="6" borderId="56" xfId="0" applyFont="1" applyFill="1" applyBorder="1" applyAlignment="1">
      <alignment vertical="top" wrapText="1"/>
    </xf>
    <xf numFmtId="0" fontId="1" fillId="6" borderId="12" xfId="0" applyFont="1" applyFill="1" applyBorder="1" applyAlignment="1">
      <alignment vertical="top" wrapText="1"/>
    </xf>
    <xf numFmtId="0" fontId="1" fillId="6" borderId="35" xfId="0" applyFont="1" applyFill="1" applyBorder="1" applyAlignment="1">
      <alignment vertical="top" wrapText="1"/>
    </xf>
    <xf numFmtId="3" fontId="2" fillId="6" borderId="3" xfId="0" applyNumberFormat="1" applyFont="1" applyFill="1" applyBorder="1" applyAlignment="1">
      <alignment horizontal="left" vertical="top" wrapText="1"/>
    </xf>
    <xf numFmtId="0" fontId="1" fillId="6" borderId="33" xfId="0" applyFont="1" applyFill="1" applyBorder="1" applyAlignment="1">
      <alignment vertical="top" wrapText="1"/>
    </xf>
    <xf numFmtId="0" fontId="1" fillId="6" borderId="10" xfId="0" applyFont="1" applyFill="1" applyBorder="1" applyAlignment="1">
      <alignment vertical="top" wrapText="1"/>
    </xf>
    <xf numFmtId="3" fontId="2" fillId="5" borderId="52" xfId="0" applyNumberFormat="1" applyFont="1" applyFill="1" applyBorder="1" applyAlignment="1">
      <alignment horizontal="right" vertical="center"/>
    </xf>
    <xf numFmtId="3" fontId="1" fillId="10" borderId="54" xfId="0" applyNumberFormat="1" applyFont="1" applyFill="1" applyBorder="1" applyAlignment="1">
      <alignment horizontal="center" vertical="top" wrapText="1"/>
    </xf>
    <xf numFmtId="3" fontId="6" fillId="4" borderId="35" xfId="0" applyNumberFormat="1" applyFont="1" applyFill="1" applyBorder="1" applyAlignment="1">
      <alignment horizontal="center" vertical="top"/>
    </xf>
    <xf numFmtId="3" fontId="6" fillId="4" borderId="12" xfId="0" applyNumberFormat="1" applyFont="1" applyFill="1" applyBorder="1" applyAlignment="1">
      <alignment horizontal="center" vertical="top"/>
    </xf>
    <xf numFmtId="3" fontId="6" fillId="5" borderId="31" xfId="0" applyNumberFormat="1" applyFont="1" applyFill="1" applyBorder="1" applyAlignment="1">
      <alignment horizontal="center" vertical="top"/>
    </xf>
    <xf numFmtId="3" fontId="6" fillId="5" borderId="10" xfId="0" applyNumberFormat="1" applyFont="1" applyFill="1" applyBorder="1" applyAlignment="1">
      <alignment horizontal="center" vertical="top"/>
    </xf>
    <xf numFmtId="3" fontId="2" fillId="5" borderId="55" xfId="0" applyNumberFormat="1" applyFont="1" applyFill="1" applyBorder="1" applyAlignment="1">
      <alignment horizontal="left" vertical="top"/>
    </xf>
    <xf numFmtId="3" fontId="2" fillId="5" borderId="52" xfId="0" applyNumberFormat="1" applyFont="1" applyFill="1" applyBorder="1" applyAlignment="1">
      <alignment horizontal="left" vertical="top"/>
    </xf>
    <xf numFmtId="3" fontId="2" fillId="5" borderId="53" xfId="0" applyNumberFormat="1" applyFont="1" applyFill="1" applyBorder="1" applyAlignment="1">
      <alignment horizontal="left" vertical="top"/>
    </xf>
    <xf numFmtId="0" fontId="1" fillId="6" borderId="104" xfId="0" applyFont="1" applyFill="1" applyBorder="1" applyAlignment="1">
      <alignment horizontal="left" vertical="top" wrapText="1"/>
    </xf>
    <xf numFmtId="0" fontId="1" fillId="6" borderId="35" xfId="0" applyFont="1" applyFill="1" applyBorder="1" applyAlignment="1">
      <alignment horizontal="left" vertical="top" wrapText="1"/>
    </xf>
    <xf numFmtId="0" fontId="10" fillId="6" borderId="10" xfId="0" applyFont="1" applyFill="1" applyBorder="1" applyAlignment="1">
      <alignment vertical="top" wrapText="1"/>
    </xf>
    <xf numFmtId="3" fontId="2" fillId="10" borderId="55" xfId="0" applyNumberFormat="1" applyFont="1" applyFill="1" applyBorder="1" applyAlignment="1">
      <alignment horizontal="left" vertical="top" wrapText="1"/>
    </xf>
    <xf numFmtId="3" fontId="2" fillId="10" borderId="52" xfId="0" applyNumberFormat="1" applyFont="1" applyFill="1" applyBorder="1" applyAlignment="1">
      <alignment horizontal="left" vertical="top" wrapText="1"/>
    </xf>
    <xf numFmtId="3" fontId="2" fillId="10" borderId="53" xfId="0" applyNumberFormat="1" applyFont="1" applyFill="1" applyBorder="1" applyAlignment="1">
      <alignment horizontal="left" vertical="top" wrapText="1"/>
    </xf>
    <xf numFmtId="164" fontId="1" fillId="6" borderId="57" xfId="0" applyNumberFormat="1" applyFont="1" applyFill="1" applyBorder="1" applyAlignment="1">
      <alignment horizontal="left" vertical="top" wrapText="1"/>
    </xf>
    <xf numFmtId="164" fontId="1" fillId="6" borderId="14" xfId="0" applyNumberFormat="1" applyFont="1" applyFill="1" applyBorder="1" applyAlignment="1">
      <alignment horizontal="left" vertical="top" wrapText="1"/>
    </xf>
    <xf numFmtId="3" fontId="2" fillId="8" borderId="10" xfId="0" applyNumberFormat="1" applyFont="1" applyFill="1" applyBorder="1" applyAlignment="1">
      <alignment horizontal="center" vertical="top" wrapText="1"/>
    </xf>
    <xf numFmtId="3" fontId="1" fillId="6" borderId="34"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3" fontId="6" fillId="8" borderId="43" xfId="0" applyNumberFormat="1" applyFont="1" applyFill="1" applyBorder="1" applyAlignment="1">
      <alignment horizontal="center" vertical="top"/>
    </xf>
    <xf numFmtId="3" fontId="6" fillId="8" borderId="46" xfId="0" applyNumberFormat="1" applyFont="1" applyFill="1" applyBorder="1" applyAlignment="1">
      <alignment horizontal="center" vertical="top"/>
    </xf>
    <xf numFmtId="3" fontId="7" fillId="6" borderId="10" xfId="0" applyNumberFormat="1" applyFont="1" applyFill="1" applyBorder="1" applyAlignment="1">
      <alignment horizontal="left" vertical="top" wrapText="1"/>
    </xf>
    <xf numFmtId="0" fontId="1" fillId="6" borderId="104" xfId="0" applyFont="1" applyFill="1" applyBorder="1" applyAlignment="1">
      <alignment vertical="top" wrapText="1"/>
    </xf>
    <xf numFmtId="0" fontId="10" fillId="6" borderId="12" xfId="0" applyFont="1" applyFill="1" applyBorder="1" applyAlignment="1">
      <alignment vertical="top" wrapText="1"/>
    </xf>
    <xf numFmtId="0" fontId="1" fillId="6" borderId="33" xfId="0" applyFont="1" applyFill="1" applyBorder="1" applyAlignment="1">
      <alignment horizontal="left" vertical="top"/>
    </xf>
    <xf numFmtId="0" fontId="1" fillId="6" borderId="10" xfId="0" applyFont="1" applyFill="1" applyBorder="1" applyAlignment="1">
      <alignment horizontal="left" vertical="top"/>
    </xf>
    <xf numFmtId="0" fontId="1" fillId="6" borderId="31" xfId="0" applyFont="1" applyFill="1" applyBorder="1" applyAlignment="1">
      <alignment horizontal="left" vertical="top"/>
    </xf>
    <xf numFmtId="164" fontId="1" fillId="6" borderId="63" xfId="0" applyNumberFormat="1" applyFont="1" applyFill="1" applyBorder="1" applyAlignment="1">
      <alignment horizontal="left" vertical="top" wrapText="1"/>
    </xf>
    <xf numFmtId="164" fontId="1" fillId="6" borderId="42" xfId="0" applyNumberFormat="1" applyFont="1" applyFill="1" applyBorder="1" applyAlignment="1">
      <alignment horizontal="left" vertical="top" wrapText="1"/>
    </xf>
    <xf numFmtId="3" fontId="1" fillId="6" borderId="62" xfId="0" applyNumberFormat="1" applyFont="1" applyFill="1" applyBorder="1" applyAlignment="1">
      <alignment horizontal="left" vertical="top" wrapText="1"/>
    </xf>
    <xf numFmtId="3" fontId="1" fillId="6" borderId="13" xfId="0" applyNumberFormat="1" applyFont="1" applyFill="1" applyBorder="1" applyAlignment="1">
      <alignment horizontal="left" vertical="top" wrapText="1"/>
    </xf>
    <xf numFmtId="3" fontId="2" fillId="8" borderId="10" xfId="0" applyNumberFormat="1" applyFont="1" applyFill="1" applyBorder="1" applyAlignment="1">
      <alignment horizontal="center" vertical="top"/>
    </xf>
    <xf numFmtId="0" fontId="1" fillId="0" borderId="5" xfId="0" applyFont="1" applyBorder="1" applyAlignment="1">
      <alignment horizontal="center" vertical="center" wrapText="1"/>
    </xf>
    <xf numFmtId="0" fontId="1" fillId="0" borderId="24" xfId="0" applyFont="1" applyBorder="1" applyAlignment="1">
      <alignment horizontal="center" vertical="center" wrapText="1"/>
    </xf>
    <xf numFmtId="3" fontId="1" fillId="0" borderId="72" xfId="0" applyNumberFormat="1" applyFont="1" applyBorder="1" applyAlignment="1">
      <alignment horizontal="center" vertical="center" textRotation="90" shrinkToFit="1"/>
    </xf>
    <xf numFmtId="3" fontId="1" fillId="0" borderId="12" xfId="0" applyNumberFormat="1" applyFont="1" applyBorder="1" applyAlignment="1">
      <alignment horizontal="center" vertical="center" textRotation="90" shrinkToFit="1"/>
    </xf>
    <xf numFmtId="3" fontId="1" fillId="0" borderId="22" xfId="0" applyNumberFormat="1" applyFont="1" applyBorder="1" applyAlignment="1">
      <alignment horizontal="center" vertical="center" textRotation="90" shrinkToFit="1"/>
    </xf>
    <xf numFmtId="3" fontId="1" fillId="0" borderId="5" xfId="0" applyNumberFormat="1" applyFont="1" applyBorder="1" applyAlignment="1">
      <alignment horizontal="center" vertical="center" textRotation="90" wrapText="1" shrinkToFit="1"/>
    </xf>
    <xf numFmtId="3" fontId="1" fillId="0" borderId="14" xfId="0" applyNumberFormat="1" applyFont="1" applyBorder="1" applyAlignment="1">
      <alignment horizontal="center" vertical="center" textRotation="90" wrapText="1" shrinkToFit="1"/>
    </xf>
    <xf numFmtId="3" fontId="1" fillId="0" borderId="24" xfId="0" applyNumberFormat="1" applyFont="1" applyBorder="1" applyAlignment="1">
      <alignment horizontal="center" vertical="center" textRotation="90" wrapText="1" shrinkToFit="1"/>
    </xf>
    <xf numFmtId="3" fontId="1" fillId="0" borderId="2"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3" fontId="1" fillId="0" borderId="3" xfId="0" applyNumberFormat="1" applyFont="1" applyBorder="1" applyAlignment="1">
      <alignment horizontal="center" vertical="center" textRotation="90" shrinkToFit="1"/>
    </xf>
    <xf numFmtId="3" fontId="1" fillId="0" borderId="10"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shrinkToFit="1"/>
    </xf>
    <xf numFmtId="3" fontId="1" fillId="0" borderId="11" xfId="0" applyNumberFormat="1" applyFont="1" applyBorder="1" applyAlignment="1">
      <alignment horizontal="center" vertical="center" shrinkToFi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1" fillId="0" borderId="59" xfId="0" applyNumberFormat="1" applyFont="1" applyFill="1" applyBorder="1" applyAlignment="1">
      <alignment horizontal="left" vertical="top" wrapText="1"/>
    </xf>
    <xf numFmtId="3" fontId="18" fillId="0" borderId="0" xfId="0" applyNumberFormat="1" applyFont="1" applyAlignment="1">
      <alignment horizontal="center" vertical="top"/>
    </xf>
    <xf numFmtId="3" fontId="14" fillId="0" borderId="0" xfId="0" applyNumberFormat="1" applyFont="1" applyAlignment="1">
      <alignment horizontal="center" vertical="top" wrapText="1"/>
    </xf>
    <xf numFmtId="3" fontId="13" fillId="0" borderId="0" xfId="0" applyNumberFormat="1" applyFont="1" applyAlignment="1">
      <alignment horizontal="center" vertical="top"/>
    </xf>
    <xf numFmtId="3" fontId="1" fillId="6" borderId="26" xfId="0" applyNumberFormat="1" applyFont="1" applyFill="1" applyBorder="1" applyAlignment="1">
      <alignment horizontal="left" vertical="top" wrapText="1"/>
    </xf>
    <xf numFmtId="3" fontId="1" fillId="6" borderId="17" xfId="0" applyNumberFormat="1" applyFont="1" applyFill="1" applyBorder="1" applyAlignment="1">
      <alignment horizontal="left" vertical="top" wrapText="1"/>
    </xf>
    <xf numFmtId="3" fontId="1" fillId="6" borderId="18" xfId="0" applyNumberFormat="1" applyFont="1" applyFill="1" applyBorder="1" applyAlignment="1">
      <alignment horizontal="left" vertical="top" wrapText="1"/>
    </xf>
    <xf numFmtId="0" fontId="1" fillId="6" borderId="31" xfId="0" applyFont="1" applyFill="1" applyBorder="1" applyAlignment="1">
      <alignment vertical="top" wrapText="1"/>
    </xf>
    <xf numFmtId="3" fontId="2" fillId="5" borderId="4" xfId="0" applyNumberFormat="1" applyFont="1" applyFill="1" applyBorder="1" applyAlignment="1">
      <alignment horizontal="right" vertical="center"/>
    </xf>
    <xf numFmtId="3" fontId="2" fillId="5" borderId="59" xfId="0" applyNumberFormat="1" applyFont="1" applyFill="1" applyBorder="1" applyAlignment="1">
      <alignment horizontal="right" vertical="center"/>
    </xf>
    <xf numFmtId="3" fontId="2" fillId="5" borderId="73" xfId="0" applyNumberFormat="1" applyFont="1" applyFill="1" applyBorder="1" applyAlignment="1">
      <alignment horizontal="right" vertical="center"/>
    </xf>
    <xf numFmtId="3" fontId="1" fillId="5" borderId="54" xfId="0" applyNumberFormat="1" applyFont="1" applyFill="1" applyBorder="1" applyAlignment="1">
      <alignment horizontal="center" vertical="top" wrapText="1"/>
    </xf>
    <xf numFmtId="3" fontId="1" fillId="5" borderId="52" xfId="0" applyNumberFormat="1" applyFont="1" applyFill="1" applyBorder="1" applyAlignment="1">
      <alignment horizontal="center" vertical="top" wrapText="1"/>
    </xf>
    <xf numFmtId="3" fontId="1" fillId="5" borderId="53" xfId="0" applyNumberFormat="1" applyFont="1" applyFill="1" applyBorder="1" applyAlignment="1">
      <alignment horizontal="center" vertical="top" wrapText="1"/>
    </xf>
    <xf numFmtId="3" fontId="2" fillId="5" borderId="54" xfId="0" applyNumberFormat="1" applyFont="1" applyFill="1" applyBorder="1" applyAlignment="1">
      <alignment horizontal="left" vertical="top"/>
    </xf>
    <xf numFmtId="3" fontId="2" fillId="5" borderId="59" xfId="0" applyNumberFormat="1" applyFont="1" applyFill="1" applyBorder="1" applyAlignment="1">
      <alignment horizontal="left" vertical="top"/>
    </xf>
    <xf numFmtId="3" fontId="1" fillId="5" borderId="72" xfId="0" applyNumberFormat="1" applyFont="1" applyFill="1" applyBorder="1" applyAlignment="1">
      <alignment horizontal="center" vertical="top" wrapText="1"/>
    </xf>
    <xf numFmtId="3" fontId="1" fillId="5" borderId="59" xfId="0" applyNumberFormat="1" applyFont="1" applyFill="1" applyBorder="1" applyAlignment="1">
      <alignment horizontal="center" vertical="top" wrapText="1"/>
    </xf>
    <xf numFmtId="3" fontId="1" fillId="5" borderId="73" xfId="0" applyNumberFormat="1" applyFont="1" applyFill="1" applyBorder="1" applyAlignment="1">
      <alignment horizontal="center" vertical="top" wrapText="1"/>
    </xf>
    <xf numFmtId="49" fontId="2" fillId="4" borderId="2"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0" fontId="16" fillId="0" borderId="0" xfId="0" applyFont="1" applyFill="1" applyBorder="1" applyAlignment="1">
      <alignment horizontal="left" vertical="top" wrapText="1"/>
    </xf>
    <xf numFmtId="3" fontId="2" fillId="6" borderId="10" xfId="0" applyNumberFormat="1" applyFont="1" applyFill="1" applyBorder="1" applyAlignment="1">
      <alignment horizontal="left" vertical="top" wrapText="1"/>
    </xf>
    <xf numFmtId="3" fontId="2" fillId="6" borderId="31" xfId="0" applyNumberFormat="1" applyFont="1" applyFill="1" applyBorder="1" applyAlignment="1">
      <alignment horizontal="left" vertical="top" wrapText="1"/>
    </xf>
    <xf numFmtId="0" fontId="1" fillId="6" borderId="12" xfId="0" applyFont="1" applyFill="1" applyBorder="1" applyAlignment="1">
      <alignment horizontal="left" vertical="top" wrapText="1"/>
    </xf>
    <xf numFmtId="3" fontId="2" fillId="0" borderId="3" xfId="0" applyNumberFormat="1" applyFont="1" applyFill="1" applyBorder="1" applyAlignment="1">
      <alignment horizontal="left" vertical="top" wrapText="1"/>
    </xf>
    <xf numFmtId="3" fontId="2" fillId="0" borderId="10" xfId="0" applyNumberFormat="1" applyFont="1" applyFill="1" applyBorder="1" applyAlignment="1">
      <alignment horizontal="left" vertical="top" wrapText="1"/>
    </xf>
    <xf numFmtId="3" fontId="2" fillId="0" borderId="31" xfId="0" applyNumberFormat="1" applyFont="1" applyFill="1" applyBorder="1" applyAlignment="1">
      <alignment horizontal="left" vertical="top" wrapText="1"/>
    </xf>
    <xf numFmtId="164" fontId="1" fillId="6" borderId="66" xfId="0" applyNumberFormat="1" applyFont="1" applyFill="1" applyBorder="1" applyAlignment="1">
      <alignment horizontal="left" vertical="top" wrapText="1"/>
    </xf>
    <xf numFmtId="3" fontId="1" fillId="0" borderId="45" xfId="0" applyNumberFormat="1" applyFont="1" applyFill="1" applyBorder="1" applyAlignment="1">
      <alignment horizontal="center" vertical="top" textRotation="90" wrapText="1"/>
    </xf>
    <xf numFmtId="3" fontId="1" fillId="0" borderId="36" xfId="0" applyNumberFormat="1" applyFont="1" applyFill="1" applyBorder="1" applyAlignment="1">
      <alignment horizontal="center" vertical="top" textRotation="90" wrapText="1"/>
    </xf>
    <xf numFmtId="3" fontId="23" fillId="6" borderId="57" xfId="0" applyNumberFormat="1" applyFont="1" applyFill="1" applyBorder="1" applyAlignment="1">
      <alignment horizontal="center" vertical="top" wrapText="1"/>
    </xf>
    <xf numFmtId="3" fontId="23" fillId="6" borderId="42" xfId="0" applyNumberFormat="1" applyFont="1" applyFill="1" applyBorder="1" applyAlignment="1">
      <alignment horizontal="center" vertical="top" wrapText="1"/>
    </xf>
    <xf numFmtId="3" fontId="4" fillId="0" borderId="3" xfId="0" applyNumberFormat="1" applyFont="1" applyBorder="1" applyAlignment="1">
      <alignment horizontal="left" vertical="top" wrapText="1"/>
    </xf>
    <xf numFmtId="3" fontId="4" fillId="0" borderId="10" xfId="0" applyNumberFormat="1" applyFont="1" applyBorder="1" applyAlignment="1">
      <alignment horizontal="left" vertical="top" wrapText="1"/>
    </xf>
    <xf numFmtId="3" fontId="4" fillId="0" borderId="31" xfId="0" applyNumberFormat="1" applyFont="1" applyBorder="1" applyAlignment="1">
      <alignment horizontal="left" vertical="top" wrapText="1"/>
    </xf>
    <xf numFmtId="3" fontId="1" fillId="6" borderId="9" xfId="0" applyNumberFormat="1" applyFont="1" applyFill="1" applyBorder="1" applyAlignment="1">
      <alignment horizontal="center" vertical="top" wrapText="1"/>
    </xf>
    <xf numFmtId="3" fontId="1" fillId="6" borderId="82" xfId="0" applyNumberFormat="1" applyFont="1" applyFill="1" applyBorder="1" applyAlignment="1">
      <alignment horizontal="center" vertical="top" wrapText="1"/>
    </xf>
    <xf numFmtId="3" fontId="1" fillId="6" borderId="10" xfId="0" applyNumberFormat="1" applyFont="1" applyFill="1" applyBorder="1" applyAlignment="1">
      <alignment horizontal="center" vertical="top" wrapText="1"/>
    </xf>
    <xf numFmtId="3" fontId="1" fillId="6" borderId="65" xfId="0" applyNumberFormat="1" applyFont="1" applyFill="1" applyBorder="1" applyAlignment="1">
      <alignment horizontal="center" vertical="top" wrapText="1"/>
    </xf>
    <xf numFmtId="3" fontId="1" fillId="6" borderId="60" xfId="0" applyNumberFormat="1" applyFont="1" applyFill="1" applyBorder="1" applyAlignment="1">
      <alignment horizontal="center" vertical="top" wrapText="1"/>
    </xf>
    <xf numFmtId="3" fontId="1" fillId="6" borderId="80"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wrapText="1"/>
    </xf>
    <xf numFmtId="3" fontId="1" fillId="6" borderId="64"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3" fontId="1" fillId="6" borderId="86" xfId="0" applyNumberFormat="1" applyFont="1" applyFill="1" applyBorder="1" applyAlignment="1">
      <alignment horizontal="center" vertical="top" wrapText="1"/>
    </xf>
  </cellXfs>
  <cellStyles count="3">
    <cellStyle name="Excel Built-in Normal" xfId="2" xr:uid="{00000000-0005-0000-0000-000000000000}"/>
    <cellStyle name="Įprastas" xfId="0" builtinId="0"/>
    <cellStyle name="Įprastas 2" xfId="1" xr:uid="{00000000-0005-0000-0000-000002000000}"/>
  </cellStyles>
  <dxfs count="0"/>
  <tableStyles count="0" defaultTableStyle="TableStyleMedium2" defaultPivotStyle="PivotStyleLight16"/>
  <colors>
    <mruColors>
      <color rgb="FFFFFF99"/>
      <color rgb="FFCCFFCC"/>
      <color rgb="FFFFCCFF"/>
      <color rgb="FFFFDD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uosnis\kmsa\Savivaldyb&#279;s%20administracija\BENDROSIOS%20VALDYMO%20FUNKCIJOS\Strateginio%20planavimo%20skyrius\MVP%20PLANAI\2022%20MVP\8.%20KEITIMAS%20(bir&#382;elis%20II%20po%20tarybos)\5%20programa%20MV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programa MVP"/>
      <sheetName val="Aiškinamoji lentelė"/>
    </sheetNames>
    <sheetDataSet>
      <sheetData sheetId="0">
        <row r="15">
          <cell r="A15" t="str">
            <v>05 Aplinkos apsaugos programa</v>
          </cell>
        </row>
      </sheetData>
      <sheetData sheetId="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0"/>
  <sheetViews>
    <sheetView tabSelected="1" zoomScaleNormal="100" zoomScaleSheetLayoutView="100" workbookViewId="0">
      <selection activeCell="N149" sqref="N149"/>
    </sheetView>
  </sheetViews>
  <sheetFormatPr defaultColWidth="9.21875" defaultRowHeight="13.8" x14ac:dyDescent="0.3"/>
  <cols>
    <col min="1" max="1" width="2.77734375" style="30" customWidth="1"/>
    <col min="2" max="2" width="3.21875" style="30" customWidth="1"/>
    <col min="3" max="3" width="2.77734375" style="30" customWidth="1"/>
    <col min="4" max="4" width="32.21875" style="30" customWidth="1"/>
    <col min="5" max="5" width="4.21875" style="38" customWidth="1"/>
    <col min="6" max="7" width="9.21875" style="30" customWidth="1"/>
    <col min="8" max="9" width="8.44140625" style="30" customWidth="1"/>
    <col min="10" max="10" width="35.77734375" style="30" customWidth="1"/>
    <col min="11" max="13" width="7.21875" style="30" customWidth="1"/>
    <col min="14" max="14" width="10.44140625" style="30" customWidth="1"/>
    <col min="15" max="18" width="0" style="30" hidden="1" customWidth="1"/>
    <col min="19" max="16384" width="9.21875" style="30"/>
  </cols>
  <sheetData>
    <row r="1" spans="1:18" s="8" customFormat="1" ht="31.5" customHeight="1" x14ac:dyDescent="0.3">
      <c r="A1" s="25"/>
      <c r="B1" s="25"/>
      <c r="C1" s="25"/>
      <c r="D1" s="25"/>
      <c r="E1" s="40"/>
      <c r="F1" s="108"/>
      <c r="G1" s="485"/>
      <c r="H1" s="485"/>
      <c r="J1" s="902" t="s">
        <v>195</v>
      </c>
      <c r="K1" s="902"/>
      <c r="L1" s="902"/>
      <c r="M1" s="902"/>
    </row>
    <row r="2" spans="1:18" s="8" customFormat="1" ht="15.75" customHeight="1" x14ac:dyDescent="0.35">
      <c r="A2" s="25"/>
      <c r="B2" s="25"/>
      <c r="C2" s="25"/>
      <c r="D2" s="25"/>
      <c r="E2" s="40"/>
      <c r="F2" s="108"/>
      <c r="G2" s="485"/>
      <c r="H2" s="485"/>
      <c r="J2" s="902" t="s">
        <v>171</v>
      </c>
      <c r="K2" s="902"/>
      <c r="L2" s="902"/>
      <c r="M2" s="902"/>
    </row>
    <row r="3" spans="1:18" s="25" customFormat="1" ht="15" customHeight="1" x14ac:dyDescent="0.35">
      <c r="E3" s="40"/>
      <c r="F3" s="108"/>
      <c r="G3" s="229"/>
      <c r="H3" s="229"/>
      <c r="I3" s="229"/>
      <c r="J3" s="229"/>
      <c r="K3" s="229"/>
      <c r="L3" s="229"/>
      <c r="M3" s="229"/>
      <c r="N3" s="229"/>
      <c r="O3" s="229"/>
      <c r="P3" s="229"/>
    </row>
    <row r="4" spans="1:18" s="25" customFormat="1" ht="15" customHeight="1" x14ac:dyDescent="0.3">
      <c r="A4" s="881" t="s">
        <v>170</v>
      </c>
      <c r="B4" s="881"/>
      <c r="C4" s="881"/>
      <c r="D4" s="881"/>
      <c r="E4" s="881"/>
      <c r="F4" s="881"/>
      <c r="G4" s="881"/>
      <c r="H4" s="881"/>
      <c r="I4" s="881"/>
      <c r="J4" s="881"/>
      <c r="K4" s="881"/>
      <c r="L4" s="881"/>
      <c r="M4" s="881"/>
      <c r="N4" s="420"/>
      <c r="O4" s="420"/>
      <c r="P4" s="420"/>
    </row>
    <row r="5" spans="1:18" s="1" customFormat="1" ht="15" customHeight="1" x14ac:dyDescent="0.35">
      <c r="A5" s="882" t="s">
        <v>0</v>
      </c>
      <c r="B5" s="882"/>
      <c r="C5" s="882"/>
      <c r="D5" s="882"/>
      <c r="E5" s="882"/>
      <c r="F5" s="882"/>
      <c r="G5" s="882"/>
      <c r="H5" s="882"/>
      <c r="I5" s="882"/>
      <c r="J5" s="882"/>
      <c r="K5" s="882"/>
      <c r="L5" s="882"/>
      <c r="M5" s="882"/>
      <c r="N5" s="421"/>
      <c r="O5" s="421"/>
      <c r="P5" s="421"/>
    </row>
    <row r="6" spans="1:18" s="1" customFormat="1" ht="15" customHeight="1" x14ac:dyDescent="0.3">
      <c r="A6" s="883" t="s">
        <v>1</v>
      </c>
      <c r="B6" s="883"/>
      <c r="C6" s="883"/>
      <c r="D6" s="883"/>
      <c r="E6" s="883"/>
      <c r="F6" s="883"/>
      <c r="G6" s="883"/>
      <c r="H6" s="883"/>
      <c r="I6" s="883"/>
      <c r="J6" s="883"/>
      <c r="K6" s="883"/>
      <c r="L6" s="883"/>
      <c r="M6" s="883"/>
      <c r="N6" s="422"/>
      <c r="O6" s="422"/>
      <c r="P6" s="422"/>
    </row>
    <row r="7" spans="1:18" s="27" customFormat="1" ht="13.5" customHeight="1" x14ac:dyDescent="0.35">
      <c r="A7" s="1"/>
      <c r="B7" s="1"/>
      <c r="C7" s="1"/>
      <c r="D7" s="1"/>
      <c r="E7" s="19"/>
      <c r="F7" s="19"/>
      <c r="G7" s="19"/>
      <c r="H7" s="19"/>
      <c r="I7" s="19"/>
      <c r="K7" s="24"/>
      <c r="L7" s="24"/>
      <c r="M7" s="24"/>
    </row>
    <row r="8" spans="1:18" s="27" customFormat="1" ht="14.7" customHeight="1" thickBot="1" x14ac:dyDescent="0.35">
      <c r="A8" s="1"/>
      <c r="B8" s="1"/>
      <c r="C8" s="1"/>
      <c r="D8" s="1"/>
      <c r="E8" s="19"/>
      <c r="F8" s="19"/>
      <c r="G8" s="19"/>
      <c r="H8" s="19"/>
      <c r="I8" s="19"/>
      <c r="J8" s="772" t="s">
        <v>90</v>
      </c>
      <c r="K8" s="772"/>
      <c r="L8" s="772"/>
      <c r="M8" s="772"/>
    </row>
    <row r="9" spans="1:18" s="27" customFormat="1" ht="23.25" customHeight="1" thickBot="1" x14ac:dyDescent="0.35">
      <c r="A9" s="872" t="s">
        <v>2</v>
      </c>
      <c r="B9" s="874" t="s">
        <v>3</v>
      </c>
      <c r="C9" s="874" t="s">
        <v>4</v>
      </c>
      <c r="D9" s="876" t="s">
        <v>5</v>
      </c>
      <c r="E9" s="866" t="s">
        <v>95</v>
      </c>
      <c r="F9" s="869" t="s">
        <v>6</v>
      </c>
      <c r="G9" s="812" t="s">
        <v>132</v>
      </c>
      <c r="H9" s="815" t="s">
        <v>96</v>
      </c>
      <c r="I9" s="818" t="s">
        <v>133</v>
      </c>
      <c r="J9" s="777" t="s">
        <v>91</v>
      </c>
      <c r="K9" s="778"/>
      <c r="L9" s="778"/>
      <c r="M9" s="779"/>
    </row>
    <row r="10" spans="1:18" s="27" customFormat="1" ht="18.75" customHeight="1" x14ac:dyDescent="0.3">
      <c r="A10" s="873"/>
      <c r="B10" s="875"/>
      <c r="C10" s="875"/>
      <c r="D10" s="877"/>
      <c r="E10" s="867"/>
      <c r="F10" s="870"/>
      <c r="G10" s="813"/>
      <c r="H10" s="816"/>
      <c r="I10" s="819"/>
      <c r="J10" s="864" t="s">
        <v>5</v>
      </c>
      <c r="K10" s="809" t="s">
        <v>131</v>
      </c>
      <c r="L10" s="810"/>
      <c r="M10" s="811"/>
    </row>
    <row r="11" spans="1:18" s="27" customFormat="1" ht="89.25" customHeight="1" thickBot="1" x14ac:dyDescent="0.35">
      <c r="A11" s="873"/>
      <c r="B11" s="875"/>
      <c r="C11" s="875"/>
      <c r="D11" s="877"/>
      <c r="E11" s="868"/>
      <c r="F11" s="871"/>
      <c r="G11" s="814"/>
      <c r="H11" s="817"/>
      <c r="I11" s="820"/>
      <c r="J11" s="865"/>
      <c r="K11" s="109" t="s">
        <v>97</v>
      </c>
      <c r="L11" s="236" t="s">
        <v>98</v>
      </c>
      <c r="M11" s="225" t="s">
        <v>134</v>
      </c>
    </row>
    <row r="12" spans="1:18" s="2" customFormat="1" ht="15" customHeight="1" thickBot="1" x14ac:dyDescent="0.3">
      <c r="A12" s="722" t="s">
        <v>7</v>
      </c>
      <c r="B12" s="723"/>
      <c r="C12" s="723"/>
      <c r="D12" s="723"/>
      <c r="E12" s="723"/>
      <c r="F12" s="723"/>
      <c r="G12" s="723"/>
      <c r="H12" s="723"/>
      <c r="I12" s="723"/>
      <c r="J12" s="723"/>
      <c r="K12" s="723"/>
      <c r="L12" s="723"/>
      <c r="M12" s="724"/>
    </row>
    <row r="13" spans="1:18" s="2" customFormat="1" ht="15" customHeight="1" x14ac:dyDescent="0.25">
      <c r="A13" s="725" t="str">
        <f>'[1]5 programa MVP'!$A$15</f>
        <v>05 Aplinkos apsaugos programa</v>
      </c>
      <c r="B13" s="726"/>
      <c r="C13" s="726"/>
      <c r="D13" s="726"/>
      <c r="E13" s="726"/>
      <c r="F13" s="726"/>
      <c r="G13" s="726"/>
      <c r="H13" s="726"/>
      <c r="I13" s="726"/>
      <c r="J13" s="726"/>
      <c r="K13" s="726"/>
      <c r="L13" s="726"/>
      <c r="M13" s="727"/>
    </row>
    <row r="14" spans="1:18" s="27" customFormat="1" ht="15" customHeight="1" x14ac:dyDescent="0.3">
      <c r="A14" s="232" t="s">
        <v>8</v>
      </c>
      <c r="B14" s="728" t="s">
        <v>9</v>
      </c>
      <c r="C14" s="729"/>
      <c r="D14" s="729"/>
      <c r="E14" s="729"/>
      <c r="F14" s="729"/>
      <c r="G14" s="729"/>
      <c r="H14" s="729"/>
      <c r="I14" s="729"/>
      <c r="J14" s="729"/>
      <c r="K14" s="729"/>
      <c r="L14" s="729"/>
      <c r="M14" s="730"/>
      <c r="N14" s="226"/>
    </row>
    <row r="15" spans="1:18" s="27" customFormat="1" ht="15" customHeight="1" thickBot="1" x14ac:dyDescent="0.35">
      <c r="A15" s="120" t="s">
        <v>8</v>
      </c>
      <c r="B15" s="301" t="s">
        <v>8</v>
      </c>
      <c r="C15" s="731" t="s">
        <v>10</v>
      </c>
      <c r="D15" s="731"/>
      <c r="E15" s="731"/>
      <c r="F15" s="731"/>
      <c r="G15" s="731"/>
      <c r="H15" s="731"/>
      <c r="I15" s="731"/>
      <c r="J15" s="731"/>
      <c r="K15" s="731"/>
      <c r="L15" s="731"/>
      <c r="M15" s="732"/>
    </row>
    <row r="16" spans="1:18" s="27" customFormat="1" ht="15.75" customHeight="1" x14ac:dyDescent="0.3">
      <c r="A16" s="741" t="s">
        <v>8</v>
      </c>
      <c r="B16" s="773" t="s">
        <v>8</v>
      </c>
      <c r="C16" s="718" t="s">
        <v>8</v>
      </c>
      <c r="D16" s="914" t="s">
        <v>11</v>
      </c>
      <c r="E16" s="199"/>
      <c r="F16" s="503" t="s">
        <v>14</v>
      </c>
      <c r="G16" s="510">
        <v>5000</v>
      </c>
      <c r="H16" s="49">
        <v>5000</v>
      </c>
      <c r="I16" s="64">
        <v>5000</v>
      </c>
      <c r="J16" s="505"/>
      <c r="K16" s="506"/>
      <c r="L16" s="508"/>
      <c r="M16" s="509"/>
      <c r="O16" s="668" t="s">
        <v>172</v>
      </c>
      <c r="P16" s="669">
        <f>+G25</f>
        <v>5000</v>
      </c>
      <c r="Q16" s="669">
        <f t="shared" ref="Q16:R16" si="0">+H25</f>
        <v>5000</v>
      </c>
      <c r="R16" s="669">
        <f t="shared" si="0"/>
        <v>5000</v>
      </c>
    </row>
    <row r="17" spans="1:18" s="27" customFormat="1" ht="15.75" customHeight="1" x14ac:dyDescent="0.3">
      <c r="A17" s="741"/>
      <c r="B17" s="717"/>
      <c r="C17" s="718"/>
      <c r="D17" s="915"/>
      <c r="E17" s="199"/>
      <c r="F17" s="312" t="s">
        <v>20</v>
      </c>
      <c r="G17" s="411">
        <f>141.6+41</f>
        <v>182.6</v>
      </c>
      <c r="H17" s="66">
        <v>129.1</v>
      </c>
      <c r="I17" s="177">
        <v>129.1</v>
      </c>
      <c r="J17" s="327"/>
      <c r="K17" s="507"/>
      <c r="L17" s="501"/>
      <c r="M17" s="502"/>
      <c r="O17" s="668" t="s">
        <v>173</v>
      </c>
      <c r="P17" s="669">
        <f>+G29+G33+G44</f>
        <v>141.6</v>
      </c>
      <c r="Q17" s="669">
        <f t="shared" ref="Q17:R17" si="1">+H29+H33+H44</f>
        <v>129.1</v>
      </c>
      <c r="R17" s="669">
        <f t="shared" si="1"/>
        <v>129.1</v>
      </c>
    </row>
    <row r="18" spans="1:18" s="27" customFormat="1" ht="15.75" customHeight="1" x14ac:dyDescent="0.3">
      <c r="A18" s="741"/>
      <c r="B18" s="717"/>
      <c r="C18" s="718"/>
      <c r="D18" s="915"/>
      <c r="E18" s="199"/>
      <c r="F18" s="227" t="s">
        <v>41</v>
      </c>
      <c r="G18" s="52">
        <v>8.4</v>
      </c>
      <c r="H18" s="51"/>
      <c r="I18" s="176"/>
      <c r="J18" s="327"/>
      <c r="K18" s="500"/>
      <c r="L18" s="501"/>
      <c r="M18" s="502"/>
      <c r="O18" s="668" t="s">
        <v>174</v>
      </c>
      <c r="P18" s="669">
        <f>+G31+G41</f>
        <v>8.4</v>
      </c>
      <c r="Q18" s="669">
        <f t="shared" ref="Q18:R18" si="2">+H31+H41</f>
        <v>0</v>
      </c>
      <c r="R18" s="669">
        <f t="shared" si="2"/>
        <v>0</v>
      </c>
    </row>
    <row r="19" spans="1:18" s="27" customFormat="1" ht="15.75" customHeight="1" x14ac:dyDescent="0.3">
      <c r="A19" s="741"/>
      <c r="B19" s="717"/>
      <c r="C19" s="718"/>
      <c r="D19" s="915"/>
      <c r="E19" s="199"/>
      <c r="F19" s="227" t="s">
        <v>29</v>
      </c>
      <c r="G19" s="411">
        <v>12</v>
      </c>
      <c r="H19" s="51"/>
      <c r="I19" s="352"/>
      <c r="J19" s="327"/>
      <c r="K19" s="500"/>
      <c r="L19" s="501"/>
      <c r="M19" s="502"/>
      <c r="O19" s="668"/>
      <c r="P19" s="669"/>
      <c r="Q19" s="669"/>
      <c r="R19" s="669"/>
    </row>
    <row r="20" spans="1:18" s="27" customFormat="1" ht="15.75" customHeight="1" x14ac:dyDescent="0.3">
      <c r="A20" s="741"/>
      <c r="B20" s="717"/>
      <c r="C20" s="718"/>
      <c r="D20" s="915"/>
      <c r="E20" s="199"/>
      <c r="F20" s="227" t="s">
        <v>15</v>
      </c>
      <c r="G20" s="357">
        <f>1000.4+866.2+162.5</f>
        <v>2029.1</v>
      </c>
      <c r="H20" s="51">
        <f>397.1+28.2</f>
        <v>425.3</v>
      </c>
      <c r="I20" s="176">
        <v>240.3</v>
      </c>
      <c r="J20" s="327"/>
      <c r="K20" s="500"/>
      <c r="L20" s="501"/>
      <c r="M20" s="502"/>
      <c r="O20" s="668" t="s">
        <v>175</v>
      </c>
      <c r="P20" s="669" t="e">
        <f>+G26+G27+G34+G35+G36+G39+#REF!+G45+G50</f>
        <v>#REF!</v>
      </c>
      <c r="Q20" s="669" t="e">
        <f>+H26+H27+H34+H35+H36+H39+#REF!+H45+H50</f>
        <v>#REF!</v>
      </c>
      <c r="R20" s="669" t="e">
        <f>+I26+I27+I34+I35+I36+I39+#REF!+I45+I50</f>
        <v>#REF!</v>
      </c>
    </row>
    <row r="21" spans="1:18" s="27" customFormat="1" ht="15.75" customHeight="1" x14ac:dyDescent="0.3">
      <c r="A21" s="741"/>
      <c r="B21" s="717"/>
      <c r="C21" s="718"/>
      <c r="D21" s="915"/>
      <c r="E21" s="199"/>
      <c r="F21" s="48" t="s">
        <v>24</v>
      </c>
      <c r="G21" s="357">
        <v>139.6</v>
      </c>
      <c r="H21" s="49"/>
      <c r="I21" s="176"/>
      <c r="J21" s="327"/>
      <c r="K21" s="500"/>
      <c r="L21" s="501"/>
      <c r="M21" s="502"/>
      <c r="O21" s="668" t="s">
        <v>176</v>
      </c>
      <c r="P21" s="669">
        <f>+G30</f>
        <v>139.6</v>
      </c>
      <c r="Q21" s="669">
        <f t="shared" ref="Q21:R21" si="3">+H30</f>
        <v>0</v>
      </c>
      <c r="R21" s="669">
        <f t="shared" si="3"/>
        <v>0</v>
      </c>
    </row>
    <row r="22" spans="1:18" s="27" customFormat="1" ht="15.75" customHeight="1" x14ac:dyDescent="0.3">
      <c r="A22" s="741"/>
      <c r="B22" s="717"/>
      <c r="C22" s="718"/>
      <c r="D22" s="915"/>
      <c r="E22" s="199"/>
      <c r="F22" s="227" t="s">
        <v>76</v>
      </c>
      <c r="G22" s="357">
        <f>1.9-0.6</f>
        <v>1.2999999999999998</v>
      </c>
      <c r="H22" s="66"/>
      <c r="I22" s="176"/>
      <c r="J22" s="327"/>
      <c r="K22" s="500"/>
      <c r="L22" s="501"/>
      <c r="M22" s="502"/>
      <c r="O22" s="668" t="s">
        <v>177</v>
      </c>
      <c r="P22" s="669">
        <f>+G32</f>
        <v>1.9</v>
      </c>
      <c r="Q22" s="669">
        <f t="shared" ref="Q22:R22" si="4">+H32</f>
        <v>0</v>
      </c>
      <c r="R22" s="669">
        <f t="shared" si="4"/>
        <v>0</v>
      </c>
    </row>
    <row r="23" spans="1:18" s="27" customFormat="1" ht="15.75" customHeight="1" x14ac:dyDescent="0.3">
      <c r="A23" s="741"/>
      <c r="B23" s="717"/>
      <c r="C23" s="718"/>
      <c r="D23" s="915"/>
      <c r="E23" s="199"/>
      <c r="F23" s="684" t="s">
        <v>137</v>
      </c>
      <c r="G23" s="357">
        <v>9.6999999999999993</v>
      </c>
      <c r="H23" s="50"/>
      <c r="I23" s="176"/>
      <c r="J23" s="327"/>
      <c r="K23" s="500"/>
      <c r="L23" s="501"/>
      <c r="M23" s="502"/>
      <c r="O23" s="668"/>
      <c r="P23" s="669"/>
      <c r="Q23" s="669"/>
      <c r="R23" s="669"/>
    </row>
    <row r="24" spans="1:18" s="27" customFormat="1" ht="15.75" customHeight="1" x14ac:dyDescent="0.3">
      <c r="A24" s="741"/>
      <c r="B24" s="717"/>
      <c r="C24" s="718"/>
      <c r="D24" s="916"/>
      <c r="E24" s="199"/>
      <c r="F24" s="47" t="s">
        <v>146</v>
      </c>
      <c r="G24" s="174"/>
      <c r="H24" s="175">
        <v>85</v>
      </c>
      <c r="I24" s="352">
        <v>532.70000000000005</v>
      </c>
      <c r="J24" s="327"/>
      <c r="K24" s="500"/>
      <c r="L24" s="501"/>
      <c r="M24" s="504"/>
      <c r="O24" s="668" t="s">
        <v>146</v>
      </c>
      <c r="P24" s="669">
        <f>+G46</f>
        <v>0</v>
      </c>
      <c r="Q24" s="669">
        <f t="shared" ref="Q24:R24" si="5">+H46</f>
        <v>85</v>
      </c>
      <c r="R24" s="669">
        <f t="shared" si="5"/>
        <v>532.70000000000005</v>
      </c>
    </row>
    <row r="25" spans="1:18" s="27" customFormat="1" ht="15.6" customHeight="1" x14ac:dyDescent="0.3">
      <c r="A25" s="741"/>
      <c r="B25" s="717"/>
      <c r="C25" s="718"/>
      <c r="D25" s="719" t="s">
        <v>13</v>
      </c>
      <c r="E25" s="446" t="s">
        <v>105</v>
      </c>
      <c r="F25" s="513" t="s">
        <v>178</v>
      </c>
      <c r="G25" s="550">
        <v>5000</v>
      </c>
      <c r="H25" s="515">
        <v>5000</v>
      </c>
      <c r="I25" s="512">
        <v>5000</v>
      </c>
      <c r="J25" s="734" t="s">
        <v>56</v>
      </c>
      <c r="K25" s="333">
        <v>55</v>
      </c>
      <c r="L25" s="334">
        <v>57.4</v>
      </c>
      <c r="M25" s="335">
        <v>57.4</v>
      </c>
      <c r="O25" s="668"/>
      <c r="P25" s="669" t="e">
        <f>+P16+P17+P18+P20+P21+P24+P22</f>
        <v>#REF!</v>
      </c>
      <c r="Q25" s="669" t="e">
        <f t="shared" ref="Q25:R25" si="6">+Q16+Q17+Q18+Q20+Q21+Q24+Q22</f>
        <v>#REF!</v>
      </c>
      <c r="R25" s="669" t="e">
        <f t="shared" si="6"/>
        <v>#REF!</v>
      </c>
    </row>
    <row r="26" spans="1:18" s="27" customFormat="1" ht="15.6" customHeight="1" x14ac:dyDescent="0.3">
      <c r="A26" s="741"/>
      <c r="B26" s="717"/>
      <c r="C26" s="718"/>
      <c r="D26" s="733"/>
      <c r="E26" s="447"/>
      <c r="F26" s="517" t="s">
        <v>179</v>
      </c>
      <c r="G26" s="529">
        <v>272.2</v>
      </c>
      <c r="H26" s="538">
        <v>272.2</v>
      </c>
      <c r="I26" s="528">
        <v>27.2</v>
      </c>
      <c r="J26" s="735"/>
      <c r="K26" s="336"/>
      <c r="L26" s="337"/>
      <c r="M26" s="338"/>
      <c r="O26" s="668"/>
      <c r="P26" s="669" t="e">
        <f>+P25-G52</f>
        <v>#REF!</v>
      </c>
      <c r="Q26" s="669" t="e">
        <f>+Q25-H52</f>
        <v>#REF!</v>
      </c>
      <c r="R26" s="669" t="e">
        <f>+R25-I52</f>
        <v>#REF!</v>
      </c>
    </row>
    <row r="27" spans="1:18" s="27" customFormat="1" ht="15.6" customHeight="1" x14ac:dyDescent="0.3">
      <c r="A27" s="43"/>
      <c r="B27" s="44"/>
      <c r="C27" s="45"/>
      <c r="D27" s="849" t="s">
        <v>16</v>
      </c>
      <c r="E27" s="199" t="s">
        <v>105</v>
      </c>
      <c r="F27" s="513" t="s">
        <v>179</v>
      </c>
      <c r="G27" s="514">
        <v>87.6</v>
      </c>
      <c r="H27" s="515">
        <v>88</v>
      </c>
      <c r="I27" s="516">
        <v>88</v>
      </c>
      <c r="J27" s="734" t="s">
        <v>56</v>
      </c>
      <c r="K27" s="323">
        <v>1.3</v>
      </c>
      <c r="L27" s="233">
        <v>1.3</v>
      </c>
      <c r="M27" s="197">
        <v>1.3</v>
      </c>
    </row>
    <row r="28" spans="1:18" s="27" customFormat="1" ht="15.6" customHeight="1" x14ac:dyDescent="0.3">
      <c r="A28" s="43"/>
      <c r="B28" s="44"/>
      <c r="C28" s="45"/>
      <c r="D28" s="849"/>
      <c r="E28" s="464"/>
      <c r="F28" s="517"/>
      <c r="G28" s="518"/>
      <c r="H28" s="519"/>
      <c r="I28" s="520"/>
      <c r="J28" s="735"/>
      <c r="K28" s="322"/>
      <c r="L28" s="114"/>
      <c r="M28" s="93"/>
    </row>
    <row r="29" spans="1:18" s="27" customFormat="1" ht="19.5" customHeight="1" x14ac:dyDescent="0.3">
      <c r="A29" s="43"/>
      <c r="B29" s="44"/>
      <c r="C29" s="46"/>
      <c r="D29" s="746" t="s">
        <v>19</v>
      </c>
      <c r="E29" s="107" t="s">
        <v>105</v>
      </c>
      <c r="F29" s="513" t="s">
        <v>180</v>
      </c>
      <c r="G29" s="550">
        <v>77.5</v>
      </c>
      <c r="H29" s="515">
        <v>93</v>
      </c>
      <c r="I29" s="523">
        <v>93</v>
      </c>
      <c r="J29" s="734" t="s">
        <v>68</v>
      </c>
      <c r="K29" s="424">
        <v>2351</v>
      </c>
      <c r="L29" s="739">
        <v>670</v>
      </c>
      <c r="M29" s="764">
        <v>670</v>
      </c>
    </row>
    <row r="30" spans="1:18" s="27" customFormat="1" ht="19.5" customHeight="1" x14ac:dyDescent="0.3">
      <c r="A30" s="43"/>
      <c r="B30" s="44"/>
      <c r="C30" s="46"/>
      <c r="D30" s="747"/>
      <c r="E30" s="199"/>
      <c r="F30" s="524" t="s">
        <v>181</v>
      </c>
      <c r="G30" s="525">
        <v>139.6</v>
      </c>
      <c r="H30" s="519"/>
      <c r="I30" s="520"/>
      <c r="J30" s="736"/>
      <c r="K30" s="423"/>
      <c r="L30" s="740"/>
      <c r="M30" s="765"/>
    </row>
    <row r="31" spans="1:18" s="27" customFormat="1" ht="18.600000000000001" customHeight="1" x14ac:dyDescent="0.3">
      <c r="A31" s="741"/>
      <c r="B31" s="717"/>
      <c r="C31" s="718"/>
      <c r="D31" s="737" t="s">
        <v>21</v>
      </c>
      <c r="E31" s="742"/>
      <c r="F31" s="524" t="s">
        <v>182</v>
      </c>
      <c r="G31" s="525">
        <v>4.5</v>
      </c>
      <c r="H31" s="519"/>
      <c r="I31" s="542"/>
      <c r="J31" s="375" t="s">
        <v>22</v>
      </c>
      <c r="K31" s="383">
        <v>268</v>
      </c>
      <c r="L31" s="212">
        <v>100</v>
      </c>
      <c r="M31" s="89">
        <v>100</v>
      </c>
    </row>
    <row r="32" spans="1:18" s="27" customFormat="1" ht="15.75" customHeight="1" x14ac:dyDescent="0.3">
      <c r="A32" s="741"/>
      <c r="B32" s="717"/>
      <c r="C32" s="718"/>
      <c r="D32" s="738"/>
      <c r="E32" s="742"/>
      <c r="F32" s="524" t="s">
        <v>183</v>
      </c>
      <c r="G32" s="525">
        <v>1.9</v>
      </c>
      <c r="H32" s="519"/>
      <c r="I32" s="520"/>
      <c r="J32" s="428"/>
      <c r="K32" s="324"/>
      <c r="L32" s="115"/>
      <c r="M32" s="429"/>
    </row>
    <row r="33" spans="1:13" s="27" customFormat="1" ht="16.2" customHeight="1" x14ac:dyDescent="0.3">
      <c r="A33" s="741"/>
      <c r="B33" s="717"/>
      <c r="C33" s="718"/>
      <c r="D33" s="31" t="s">
        <v>23</v>
      </c>
      <c r="E33" s="742"/>
      <c r="F33" s="517" t="s">
        <v>180</v>
      </c>
      <c r="G33" s="526">
        <v>36.1</v>
      </c>
      <c r="H33" s="527">
        <v>36.1</v>
      </c>
      <c r="I33" s="528">
        <v>36.1</v>
      </c>
      <c r="J33" s="311" t="s">
        <v>69</v>
      </c>
      <c r="K33" s="389">
        <v>4</v>
      </c>
      <c r="L33" s="390">
        <v>4</v>
      </c>
      <c r="M33" s="391">
        <v>4</v>
      </c>
    </row>
    <row r="34" spans="1:13" s="27" customFormat="1" ht="27.75" customHeight="1" x14ac:dyDescent="0.3">
      <c r="A34" s="741"/>
      <c r="B34" s="717"/>
      <c r="C34" s="718"/>
      <c r="D34" s="746" t="s">
        <v>26</v>
      </c>
      <c r="E34" s="107" t="s">
        <v>105</v>
      </c>
      <c r="F34" s="685" t="s">
        <v>179</v>
      </c>
      <c r="G34" s="550">
        <v>30</v>
      </c>
      <c r="H34" s="515">
        <v>21.9</v>
      </c>
      <c r="I34" s="516">
        <v>31</v>
      </c>
      <c r="J34" s="343" t="s">
        <v>70</v>
      </c>
      <c r="K34" s="344">
        <v>6</v>
      </c>
      <c r="L34" s="137">
        <v>5</v>
      </c>
      <c r="M34" s="179">
        <v>6</v>
      </c>
    </row>
    <row r="35" spans="1:13" s="27" customFormat="1" ht="28.2" customHeight="1" x14ac:dyDescent="0.3">
      <c r="A35" s="741"/>
      <c r="B35" s="717"/>
      <c r="C35" s="718"/>
      <c r="D35" s="806"/>
      <c r="E35" s="447"/>
      <c r="F35" s="521" t="s">
        <v>179</v>
      </c>
      <c r="G35" s="529">
        <v>7</v>
      </c>
      <c r="H35" s="527"/>
      <c r="I35" s="528"/>
      <c r="J35" s="325" t="s">
        <v>67</v>
      </c>
      <c r="K35" s="329">
        <v>40</v>
      </c>
      <c r="L35" s="116"/>
      <c r="M35" s="90"/>
    </row>
    <row r="36" spans="1:13" s="27" customFormat="1" ht="18" customHeight="1" x14ac:dyDescent="0.3">
      <c r="A36" s="741"/>
      <c r="B36" s="717"/>
      <c r="C36" s="718"/>
      <c r="D36" s="719" t="s">
        <v>65</v>
      </c>
      <c r="E36" s="201" t="s">
        <v>78</v>
      </c>
      <c r="F36" s="513" t="s">
        <v>179</v>
      </c>
      <c r="G36" s="514">
        <v>495</v>
      </c>
      <c r="H36" s="515"/>
      <c r="I36" s="523"/>
      <c r="J36" s="311" t="s">
        <v>148</v>
      </c>
      <c r="K36" s="383">
        <v>40</v>
      </c>
      <c r="L36" s="133"/>
      <c r="M36" s="385"/>
    </row>
    <row r="37" spans="1:13" s="27" customFormat="1" ht="18" customHeight="1" x14ac:dyDescent="0.3">
      <c r="A37" s="741"/>
      <c r="B37" s="717"/>
      <c r="C37" s="718"/>
      <c r="D37" s="720"/>
      <c r="E37" s="364" t="s">
        <v>105</v>
      </c>
      <c r="F37" s="524"/>
      <c r="G37" s="525"/>
      <c r="H37" s="519"/>
      <c r="I37" s="520"/>
      <c r="J37" s="62"/>
      <c r="K37" s="261"/>
      <c r="L37" s="115"/>
      <c r="M37" s="490"/>
    </row>
    <row r="38" spans="1:13" s="27" customFormat="1" ht="18" customHeight="1" x14ac:dyDescent="0.3">
      <c r="A38" s="741"/>
      <c r="B38" s="717"/>
      <c r="C38" s="718"/>
      <c r="D38" s="721"/>
      <c r="E38" s="200" t="s">
        <v>28</v>
      </c>
      <c r="F38" s="517"/>
      <c r="G38" s="526"/>
      <c r="H38" s="527"/>
      <c r="I38" s="528"/>
      <c r="J38" s="326"/>
      <c r="K38" s="112"/>
      <c r="L38" s="415"/>
      <c r="M38" s="416"/>
    </row>
    <row r="39" spans="1:13" s="27" customFormat="1" ht="20.7" customHeight="1" x14ac:dyDescent="0.3">
      <c r="A39" s="741"/>
      <c r="B39" s="717"/>
      <c r="C39" s="718"/>
      <c r="D39" s="720" t="s">
        <v>81</v>
      </c>
      <c r="E39" s="199" t="s">
        <v>105</v>
      </c>
      <c r="F39" s="912" t="s">
        <v>179</v>
      </c>
      <c r="G39" s="518">
        <v>9.6999999999999993</v>
      </c>
      <c r="H39" s="519"/>
      <c r="I39" s="520"/>
      <c r="J39" s="327" t="s">
        <v>80</v>
      </c>
      <c r="K39" s="165">
        <v>1</v>
      </c>
      <c r="L39" s="82"/>
      <c r="M39" s="91"/>
    </row>
    <row r="40" spans="1:13" s="27" customFormat="1" ht="20.7" customHeight="1" x14ac:dyDescent="0.3">
      <c r="A40" s="741"/>
      <c r="B40" s="717"/>
      <c r="C40" s="718"/>
      <c r="D40" s="721"/>
      <c r="E40" s="464"/>
      <c r="F40" s="913"/>
      <c r="G40" s="529"/>
      <c r="H40" s="527"/>
      <c r="I40" s="522"/>
      <c r="J40" s="326"/>
      <c r="K40" s="121"/>
      <c r="L40" s="117"/>
      <c r="M40" s="92"/>
    </row>
    <row r="41" spans="1:13" s="27" customFormat="1" ht="20.7" customHeight="1" x14ac:dyDescent="0.3">
      <c r="A41" s="430"/>
      <c r="B41" s="431"/>
      <c r="C41" s="68"/>
      <c r="D41" s="746" t="s">
        <v>121</v>
      </c>
      <c r="E41" s="446" t="s">
        <v>105</v>
      </c>
      <c r="F41" s="521" t="s">
        <v>182</v>
      </c>
      <c r="G41" s="514">
        <v>3.9</v>
      </c>
      <c r="H41" s="519"/>
      <c r="I41" s="516"/>
      <c r="J41" s="339" t="s">
        <v>122</v>
      </c>
      <c r="K41" s="426">
        <v>26</v>
      </c>
      <c r="L41" s="235"/>
      <c r="M41" s="224"/>
    </row>
    <row r="42" spans="1:13" s="27" customFormat="1" ht="20.7" customHeight="1" x14ac:dyDescent="0.3">
      <c r="A42" s="430"/>
      <c r="B42" s="431"/>
      <c r="C42" s="68"/>
      <c r="D42" s="747"/>
      <c r="E42" s="464"/>
      <c r="F42" s="530"/>
      <c r="G42" s="531"/>
      <c r="H42" s="532"/>
      <c r="I42" s="533"/>
      <c r="J42" s="458"/>
      <c r="K42" s="324"/>
      <c r="L42" s="115"/>
      <c r="M42" s="88"/>
    </row>
    <row r="43" spans="1:13" s="27" customFormat="1" ht="27" customHeight="1" x14ac:dyDescent="0.3">
      <c r="A43" s="430"/>
      <c r="B43" s="431"/>
      <c r="C43" s="68"/>
      <c r="D43" s="806"/>
      <c r="E43" s="464"/>
      <c r="F43" s="530"/>
      <c r="G43" s="534"/>
      <c r="H43" s="535"/>
      <c r="I43" s="536"/>
      <c r="J43" s="458"/>
      <c r="K43" s="324"/>
      <c r="L43" s="115"/>
      <c r="M43" s="88"/>
    </row>
    <row r="44" spans="1:13" s="27" customFormat="1" ht="16.5" customHeight="1" x14ac:dyDescent="0.3">
      <c r="A44" s="430"/>
      <c r="B44" s="431"/>
      <c r="C44" s="68"/>
      <c r="D44" s="708" t="s">
        <v>135</v>
      </c>
      <c r="E44" s="706" t="s">
        <v>105</v>
      </c>
      <c r="F44" s="694" t="s">
        <v>180</v>
      </c>
      <c r="G44" s="550">
        <v>28</v>
      </c>
      <c r="H44" s="695"/>
      <c r="I44" s="537"/>
      <c r="J44" s="347" t="s">
        <v>138</v>
      </c>
      <c r="K44" s="712">
        <v>200</v>
      </c>
      <c r="L44" s="713">
        <v>21</v>
      </c>
      <c r="M44" s="351"/>
    </row>
    <row r="45" spans="1:13" s="27" customFormat="1" ht="27" customHeight="1" x14ac:dyDescent="0.3">
      <c r="A45" s="430"/>
      <c r="B45" s="431"/>
      <c r="C45" s="68"/>
      <c r="D45" s="746" t="s">
        <v>154</v>
      </c>
      <c r="E45" s="201" t="s">
        <v>78</v>
      </c>
      <c r="F45" s="513" t="s">
        <v>179</v>
      </c>
      <c r="G45" s="550">
        <v>25</v>
      </c>
      <c r="H45" s="515">
        <v>15</v>
      </c>
      <c r="I45" s="523">
        <v>94.1</v>
      </c>
      <c r="J45" s="448" t="s">
        <v>155</v>
      </c>
      <c r="K45" s="349">
        <v>1</v>
      </c>
      <c r="L45" s="133"/>
      <c r="M45" s="351"/>
    </row>
    <row r="46" spans="1:13" s="27" customFormat="1" ht="16.5" customHeight="1" x14ac:dyDescent="0.3">
      <c r="A46" s="430"/>
      <c r="B46" s="431"/>
      <c r="C46" s="68"/>
      <c r="D46" s="747"/>
      <c r="E46" s="199" t="s">
        <v>28</v>
      </c>
      <c r="F46" s="524" t="s">
        <v>184</v>
      </c>
      <c r="G46" s="525"/>
      <c r="H46" s="519">
        <v>85</v>
      </c>
      <c r="I46" s="542">
        <v>532.70000000000005</v>
      </c>
      <c r="J46" s="392" t="s">
        <v>166</v>
      </c>
      <c r="K46" s="110">
        <v>1</v>
      </c>
      <c r="L46" s="393"/>
      <c r="M46" s="394"/>
    </row>
    <row r="47" spans="1:13" s="27" customFormat="1" ht="16.5" customHeight="1" x14ac:dyDescent="0.3">
      <c r="A47" s="430"/>
      <c r="B47" s="431"/>
      <c r="C47" s="68"/>
      <c r="D47" s="747"/>
      <c r="E47" s="199" t="s">
        <v>107</v>
      </c>
      <c r="F47" s="524"/>
      <c r="G47" s="540"/>
      <c r="H47" s="536"/>
      <c r="I47" s="536"/>
      <c r="J47" s="392" t="s">
        <v>84</v>
      </c>
      <c r="K47" s="395"/>
      <c r="L47" s="115">
        <v>1</v>
      </c>
      <c r="M47" s="88"/>
    </row>
    <row r="48" spans="1:13" s="27" customFormat="1" ht="16.5" customHeight="1" x14ac:dyDescent="0.3">
      <c r="A48" s="430"/>
      <c r="B48" s="431"/>
      <c r="C48" s="68"/>
      <c r="D48" s="747"/>
      <c r="E48" s="464"/>
      <c r="F48" s="524"/>
      <c r="G48" s="540"/>
      <c r="H48" s="536"/>
      <c r="I48" s="536"/>
      <c r="J48" s="392" t="s">
        <v>103</v>
      </c>
      <c r="K48" s="395"/>
      <c r="L48" s="212">
        <v>1</v>
      </c>
      <c r="M48" s="394"/>
    </row>
    <row r="49" spans="1:18" s="27" customFormat="1" ht="16.5" customHeight="1" x14ac:dyDescent="0.3">
      <c r="A49" s="430"/>
      <c r="B49" s="431"/>
      <c r="C49" s="68"/>
      <c r="D49" s="806"/>
      <c r="E49" s="362"/>
      <c r="F49" s="524"/>
      <c r="G49" s="526"/>
      <c r="H49" s="536"/>
      <c r="I49" s="543"/>
      <c r="J49" s="348" t="s">
        <v>156</v>
      </c>
      <c r="K49" s="112"/>
      <c r="L49" s="350"/>
      <c r="M49" s="396">
        <v>30</v>
      </c>
    </row>
    <row r="50" spans="1:18" s="27" customFormat="1" ht="15.6" customHeight="1" x14ac:dyDescent="0.3">
      <c r="A50" s="430"/>
      <c r="B50" s="431"/>
      <c r="C50" s="68"/>
      <c r="D50" s="746" t="s">
        <v>168</v>
      </c>
      <c r="E50" s="201" t="s">
        <v>78</v>
      </c>
      <c r="F50" s="513" t="s">
        <v>179</v>
      </c>
      <c r="G50" s="544">
        <v>12.3</v>
      </c>
      <c r="H50" s="515"/>
      <c r="I50" s="542"/>
      <c r="J50" s="347" t="s">
        <v>140</v>
      </c>
      <c r="K50" s="132">
        <v>1</v>
      </c>
      <c r="L50" s="418"/>
      <c r="M50" s="419"/>
    </row>
    <row r="51" spans="1:18" s="27" customFormat="1" ht="15.6" customHeight="1" x14ac:dyDescent="0.3">
      <c r="A51" s="430"/>
      <c r="B51" s="431"/>
      <c r="C51" s="68"/>
      <c r="D51" s="806"/>
      <c r="E51" s="199" t="s">
        <v>107</v>
      </c>
      <c r="F51" s="524"/>
      <c r="G51" s="526"/>
      <c r="H51" s="527"/>
      <c r="I51" s="528"/>
      <c r="J51" s="458"/>
      <c r="K51" s="324"/>
      <c r="L51" s="415"/>
      <c r="M51" s="417"/>
    </row>
    <row r="52" spans="1:18" s="27" customFormat="1" ht="15.6" customHeight="1" thickBot="1" x14ac:dyDescent="0.35">
      <c r="A52" s="41"/>
      <c r="B52" s="42"/>
      <c r="C52" s="21"/>
      <c r="D52" s="56"/>
      <c r="E52" s="57"/>
      <c r="F52" s="67" t="s">
        <v>17</v>
      </c>
      <c r="G52" s="321">
        <f>+G16+G17+G18+G19+G20+G21+G22+G23+G24</f>
        <v>7382.7000000000007</v>
      </c>
      <c r="H52" s="55">
        <f>+H16+H17+H18+H19+H20+H21+H22+H23+H24</f>
        <v>5639.4000000000005</v>
      </c>
      <c r="I52" s="321">
        <f>+I16+I17+I18+I19+I20+I21+I22+I23+I24</f>
        <v>5902.1</v>
      </c>
      <c r="J52" s="328"/>
      <c r="K52" s="166"/>
      <c r="L52" s="118"/>
      <c r="M52" s="54"/>
    </row>
    <row r="53" spans="1:18" s="27" customFormat="1" ht="15" customHeight="1" thickBot="1" x14ac:dyDescent="0.35">
      <c r="A53" s="6" t="s">
        <v>8</v>
      </c>
      <c r="B53" s="7" t="s">
        <v>8</v>
      </c>
      <c r="C53" s="888" t="s">
        <v>30</v>
      </c>
      <c r="D53" s="889"/>
      <c r="E53" s="889"/>
      <c r="F53" s="890"/>
      <c r="G53" s="237">
        <f t="shared" ref="G53:I53" si="7">G52</f>
        <v>7382.7000000000007</v>
      </c>
      <c r="H53" s="131">
        <f t="shared" si="7"/>
        <v>5639.4000000000005</v>
      </c>
      <c r="I53" s="122">
        <f t="shared" si="7"/>
        <v>5902.1</v>
      </c>
      <c r="J53" s="891"/>
      <c r="K53" s="892"/>
      <c r="L53" s="892"/>
      <c r="M53" s="893"/>
      <c r="N53" s="226"/>
    </row>
    <row r="54" spans="1:18" s="27" customFormat="1" ht="15" customHeight="1" thickBot="1" x14ac:dyDescent="0.35">
      <c r="A54" s="6" t="s">
        <v>8</v>
      </c>
      <c r="B54" s="86" t="s">
        <v>18</v>
      </c>
      <c r="C54" s="894" t="s">
        <v>31</v>
      </c>
      <c r="D54" s="837"/>
      <c r="E54" s="837"/>
      <c r="F54" s="837"/>
      <c r="G54" s="837"/>
      <c r="H54" s="837"/>
      <c r="I54" s="837"/>
      <c r="J54" s="895"/>
      <c r="K54" s="837"/>
      <c r="L54" s="837"/>
      <c r="M54" s="838"/>
      <c r="N54" s="226"/>
    </row>
    <row r="55" spans="1:18" s="27" customFormat="1" ht="15.75" customHeight="1" x14ac:dyDescent="0.3">
      <c r="A55" s="899" t="s">
        <v>8</v>
      </c>
      <c r="B55" s="900" t="s">
        <v>18</v>
      </c>
      <c r="C55" s="863" t="s">
        <v>8</v>
      </c>
      <c r="D55" s="827" t="s">
        <v>55</v>
      </c>
      <c r="E55" s="910"/>
      <c r="F55" s="549" t="s">
        <v>29</v>
      </c>
      <c r="G55" s="510">
        <f>254+30</f>
        <v>284</v>
      </c>
      <c r="H55" s="49">
        <v>204</v>
      </c>
      <c r="I55" s="49">
        <v>204</v>
      </c>
      <c r="J55" s="505"/>
      <c r="K55" s="546"/>
      <c r="L55" s="547"/>
      <c r="M55" s="548"/>
      <c r="O55" s="668" t="s">
        <v>29</v>
      </c>
      <c r="P55" s="669">
        <f>+G64+G70</f>
        <v>254</v>
      </c>
      <c r="Q55" s="669">
        <f t="shared" ref="Q55:R55" si="8">+H64+H70</f>
        <v>204</v>
      </c>
      <c r="R55" s="669">
        <f t="shared" si="8"/>
        <v>204</v>
      </c>
    </row>
    <row r="56" spans="1:18" s="27" customFormat="1" ht="15.75" customHeight="1" x14ac:dyDescent="0.3">
      <c r="A56" s="741"/>
      <c r="B56" s="901"/>
      <c r="C56" s="863"/>
      <c r="D56" s="903"/>
      <c r="E56" s="911"/>
      <c r="F56" s="79" t="s">
        <v>20</v>
      </c>
      <c r="G56" s="52">
        <f>305.9-79.7</f>
        <v>226.2</v>
      </c>
      <c r="H56" s="66">
        <v>289.39999999999998</v>
      </c>
      <c r="I56" s="177">
        <v>166.8</v>
      </c>
      <c r="J56" s="398"/>
      <c r="K56" s="111"/>
      <c r="L56" s="474"/>
      <c r="M56" s="480"/>
      <c r="O56" s="668" t="s">
        <v>173</v>
      </c>
      <c r="P56" s="669">
        <f>+G58+G60+G62+G67+G68</f>
        <v>305.89999999999998</v>
      </c>
      <c r="Q56" s="669">
        <f t="shared" ref="Q56:R56" si="9">+H58+H60+H62+H67+H68</f>
        <v>289.39999999999998</v>
      </c>
      <c r="R56" s="669">
        <f t="shared" si="9"/>
        <v>166.8</v>
      </c>
    </row>
    <row r="57" spans="1:18" s="27" customFormat="1" ht="15.75" customHeight="1" x14ac:dyDescent="0.3">
      <c r="A57" s="741"/>
      <c r="B57" s="901"/>
      <c r="C57" s="863"/>
      <c r="D57" s="904"/>
      <c r="E57" s="911"/>
      <c r="F57" s="312" t="s">
        <v>24</v>
      </c>
      <c r="G57" s="174">
        <v>4.2</v>
      </c>
      <c r="H57" s="49"/>
      <c r="I57" s="173"/>
      <c r="J57" s="398"/>
      <c r="K57" s="111"/>
      <c r="L57" s="474"/>
      <c r="M57" s="472"/>
      <c r="O57" s="668" t="s">
        <v>176</v>
      </c>
      <c r="P57" s="669">
        <f>+G61</f>
        <v>4.2</v>
      </c>
      <c r="Q57" s="669">
        <f t="shared" ref="Q57:R57" si="10">+H61</f>
        <v>0</v>
      </c>
      <c r="R57" s="669">
        <f t="shared" si="10"/>
        <v>0</v>
      </c>
    </row>
    <row r="58" spans="1:18" s="27" customFormat="1" ht="28.5" customHeight="1" x14ac:dyDescent="0.3">
      <c r="A58" s="741"/>
      <c r="B58" s="901"/>
      <c r="C58" s="863"/>
      <c r="D58" s="747" t="s">
        <v>32</v>
      </c>
      <c r="E58" s="545" t="s">
        <v>130</v>
      </c>
      <c r="F58" s="513" t="s">
        <v>180</v>
      </c>
      <c r="G58" s="550">
        <v>180.1</v>
      </c>
      <c r="H58" s="515">
        <v>143.6</v>
      </c>
      <c r="I58" s="523">
        <v>141</v>
      </c>
      <c r="J58" s="656" t="s">
        <v>33</v>
      </c>
      <c r="K58" s="124">
        <v>4</v>
      </c>
      <c r="L58" s="361">
        <v>5</v>
      </c>
      <c r="M58" s="707">
        <v>5</v>
      </c>
      <c r="O58" s="668"/>
      <c r="P58" s="669">
        <f>+P55+P56+P57</f>
        <v>564.1</v>
      </c>
      <c r="Q58" s="669">
        <f t="shared" ref="Q58:R58" si="11">+Q55+Q56+Q57</f>
        <v>493.4</v>
      </c>
      <c r="R58" s="669">
        <f t="shared" si="11"/>
        <v>370.8</v>
      </c>
    </row>
    <row r="59" spans="1:18" s="27" customFormat="1" ht="17.25" customHeight="1" x14ac:dyDescent="0.3">
      <c r="A59" s="741"/>
      <c r="B59" s="901"/>
      <c r="C59" s="863"/>
      <c r="D59" s="806"/>
      <c r="E59" s="202" t="s">
        <v>78</v>
      </c>
      <c r="F59" s="551"/>
      <c r="G59" s="529"/>
      <c r="H59" s="527"/>
      <c r="I59" s="528"/>
      <c r="J59" s="354"/>
      <c r="K59" s="329"/>
      <c r="L59" s="362"/>
      <c r="M59" s="443"/>
      <c r="O59" s="668"/>
      <c r="P59" s="669">
        <f>+P58-G72</f>
        <v>49.700000000000045</v>
      </c>
      <c r="Q59" s="669">
        <f t="shared" ref="Q59:R59" si="12">+Q58-H72</f>
        <v>0</v>
      </c>
      <c r="R59" s="669">
        <f t="shared" si="12"/>
        <v>0</v>
      </c>
    </row>
    <row r="60" spans="1:18" s="27" customFormat="1" ht="20.100000000000001" customHeight="1" x14ac:dyDescent="0.3">
      <c r="A60" s="36"/>
      <c r="B60" s="466"/>
      <c r="C60" s="467"/>
      <c r="D60" s="433" t="s">
        <v>34</v>
      </c>
      <c r="E60" s="203" t="s">
        <v>105</v>
      </c>
      <c r="F60" s="552" t="s">
        <v>180</v>
      </c>
      <c r="G60" s="550">
        <v>15.8</v>
      </c>
      <c r="H60" s="515">
        <v>15.8</v>
      </c>
      <c r="I60" s="523">
        <v>15.8</v>
      </c>
      <c r="J60" s="822" t="s">
        <v>123</v>
      </c>
      <c r="K60" s="425">
        <v>10</v>
      </c>
      <c r="L60" s="331">
        <v>9</v>
      </c>
      <c r="M60" s="332">
        <v>9</v>
      </c>
    </row>
    <row r="61" spans="1:18" s="27" customFormat="1" ht="36" customHeight="1" x14ac:dyDescent="0.3">
      <c r="A61" s="36"/>
      <c r="B61" s="466"/>
      <c r="C61" s="467"/>
      <c r="D61" s="15"/>
      <c r="E61" s="39" t="s">
        <v>78</v>
      </c>
      <c r="F61" s="517" t="s">
        <v>181</v>
      </c>
      <c r="G61" s="529">
        <v>4.2</v>
      </c>
      <c r="H61" s="527"/>
      <c r="I61" s="528"/>
      <c r="J61" s="823"/>
      <c r="K61" s="488"/>
      <c r="L61" s="239"/>
      <c r="M61" s="94"/>
    </row>
    <row r="62" spans="1:18" s="27" customFormat="1" ht="16.2" customHeight="1" x14ac:dyDescent="0.3">
      <c r="A62" s="36"/>
      <c r="B62" s="466"/>
      <c r="C62" s="432"/>
      <c r="D62" s="746" t="s">
        <v>61</v>
      </c>
      <c r="E62" s="446" t="s">
        <v>105</v>
      </c>
      <c r="F62" s="513" t="s">
        <v>180</v>
      </c>
      <c r="G62" s="514">
        <v>10</v>
      </c>
      <c r="H62" s="515">
        <v>10</v>
      </c>
      <c r="I62" s="523">
        <v>10</v>
      </c>
      <c r="J62" s="449" t="s">
        <v>62</v>
      </c>
      <c r="K62" s="124">
        <v>140</v>
      </c>
      <c r="L62" s="361">
        <v>140</v>
      </c>
      <c r="M62" s="302">
        <v>140</v>
      </c>
    </row>
    <row r="63" spans="1:18" s="27" customFormat="1" ht="16.2" customHeight="1" x14ac:dyDescent="0.3">
      <c r="A63" s="36"/>
      <c r="B63" s="466"/>
      <c r="C63" s="432"/>
      <c r="D63" s="806"/>
      <c r="E63" s="447"/>
      <c r="F63" s="553"/>
      <c r="G63" s="526"/>
      <c r="H63" s="527"/>
      <c r="I63" s="528"/>
      <c r="J63" s="451"/>
      <c r="K63" s="125"/>
      <c r="L63" s="310"/>
      <c r="M63" s="443"/>
    </row>
    <row r="64" spans="1:18" s="27" customFormat="1" ht="15.75" customHeight="1" x14ac:dyDescent="0.3">
      <c r="A64" s="430"/>
      <c r="B64" s="466"/>
      <c r="C64" s="467"/>
      <c r="D64" s="746" t="s">
        <v>93</v>
      </c>
      <c r="E64" s="446" t="s">
        <v>74</v>
      </c>
      <c r="F64" s="539" t="s">
        <v>185</v>
      </c>
      <c r="G64" s="554">
        <v>250</v>
      </c>
      <c r="H64" s="555">
        <v>200</v>
      </c>
      <c r="I64" s="556">
        <v>200</v>
      </c>
      <c r="J64" s="468" t="s">
        <v>116</v>
      </c>
      <c r="K64" s="126">
        <v>15</v>
      </c>
      <c r="L64" s="361">
        <v>25</v>
      </c>
      <c r="M64" s="471">
        <v>35</v>
      </c>
    </row>
    <row r="65" spans="1:21" s="27" customFormat="1" ht="15.75" customHeight="1" x14ac:dyDescent="0.3">
      <c r="A65" s="430"/>
      <c r="B65" s="466"/>
      <c r="C65" s="63"/>
      <c r="D65" s="747"/>
      <c r="E65" s="204" t="s">
        <v>105</v>
      </c>
      <c r="F65" s="524"/>
      <c r="G65" s="525"/>
      <c r="H65" s="519"/>
      <c r="I65" s="542"/>
      <c r="J65" s="327"/>
      <c r="K65" s="111"/>
      <c r="L65" s="399"/>
      <c r="M65" s="480"/>
    </row>
    <row r="66" spans="1:21" s="27" customFormat="1" ht="15.75" customHeight="1" x14ac:dyDescent="0.3">
      <c r="A66" s="430"/>
      <c r="B66" s="466"/>
      <c r="C66" s="63"/>
      <c r="D66" s="806"/>
      <c r="E66" s="199" t="s">
        <v>78</v>
      </c>
      <c r="F66" s="557"/>
      <c r="G66" s="558"/>
      <c r="H66" s="559"/>
      <c r="I66" s="560"/>
      <c r="J66" s="398"/>
      <c r="K66" s="127"/>
      <c r="L66" s="362"/>
      <c r="M66" s="304"/>
    </row>
    <row r="67" spans="1:21" s="27" customFormat="1" ht="41.7" customHeight="1" x14ac:dyDescent="0.3">
      <c r="A67" s="430"/>
      <c r="B67" s="466"/>
      <c r="C67" s="63"/>
      <c r="D67" s="414" t="s">
        <v>100</v>
      </c>
      <c r="E67" s="446" t="s">
        <v>105</v>
      </c>
      <c r="F67" s="561" t="s">
        <v>180</v>
      </c>
      <c r="G67" s="562">
        <v>80</v>
      </c>
      <c r="H67" s="563">
        <v>80</v>
      </c>
      <c r="I67" s="564"/>
      <c r="J67" s="241" t="s">
        <v>101</v>
      </c>
      <c r="K67" s="341">
        <v>55</v>
      </c>
      <c r="L67" s="345">
        <v>100</v>
      </c>
      <c r="M67" s="198"/>
    </row>
    <row r="68" spans="1:21" s="1" customFormat="1" ht="17.7" customHeight="1" x14ac:dyDescent="0.3">
      <c r="A68" s="430"/>
      <c r="B68" s="466"/>
      <c r="C68" s="63"/>
      <c r="D68" s="746" t="s">
        <v>106</v>
      </c>
      <c r="E68" s="240" t="s">
        <v>78</v>
      </c>
      <c r="F68" s="513" t="s">
        <v>180</v>
      </c>
      <c r="G68" s="514">
        <v>20</v>
      </c>
      <c r="H68" s="565">
        <v>40</v>
      </c>
      <c r="I68" s="566"/>
      <c r="J68" s="734" t="s">
        <v>169</v>
      </c>
      <c r="K68" s="124">
        <v>30</v>
      </c>
      <c r="L68" s="427">
        <v>100</v>
      </c>
      <c r="M68" s="407"/>
      <c r="N68" s="226"/>
      <c r="S68" s="27"/>
      <c r="T68" s="27"/>
      <c r="U68" s="27"/>
    </row>
    <row r="69" spans="1:21" s="1" customFormat="1" ht="17.7" customHeight="1" x14ac:dyDescent="0.3">
      <c r="A69" s="430"/>
      <c r="B69" s="466"/>
      <c r="C69" s="63"/>
      <c r="D69" s="806"/>
      <c r="E69" s="216" t="s">
        <v>107</v>
      </c>
      <c r="F69" s="567"/>
      <c r="G69" s="568"/>
      <c r="H69" s="569"/>
      <c r="I69" s="570"/>
      <c r="J69" s="735"/>
      <c r="K69" s="223"/>
      <c r="L69" s="248"/>
      <c r="M69" s="388"/>
      <c r="N69" s="226"/>
    </row>
    <row r="70" spans="1:21" s="27" customFormat="1" ht="40.200000000000003" customHeight="1" x14ac:dyDescent="0.3">
      <c r="A70" s="430"/>
      <c r="B70" s="466"/>
      <c r="C70" s="63"/>
      <c r="D70" s="437" t="s">
        <v>108</v>
      </c>
      <c r="E70" s="457" t="s">
        <v>105</v>
      </c>
      <c r="F70" s="517" t="s">
        <v>185</v>
      </c>
      <c r="G70" s="512">
        <v>4</v>
      </c>
      <c r="H70" s="516">
        <v>4</v>
      </c>
      <c r="I70" s="516">
        <v>4</v>
      </c>
      <c r="J70" s="340" t="s">
        <v>139</v>
      </c>
      <c r="K70" s="341">
        <v>5</v>
      </c>
      <c r="L70" s="342">
        <v>5</v>
      </c>
      <c r="M70" s="302">
        <v>5</v>
      </c>
    </row>
    <row r="71" spans="1:21" s="27" customFormat="1" ht="33" customHeight="1" x14ac:dyDescent="0.3">
      <c r="A71" s="709"/>
      <c r="B71" s="710"/>
      <c r="C71" s="63"/>
      <c r="D71" s="708" t="s">
        <v>197</v>
      </c>
      <c r="E71" s="711" t="s">
        <v>107</v>
      </c>
      <c r="F71" s="524"/>
      <c r="G71" s="512"/>
      <c r="H71" s="516"/>
      <c r="I71" s="564"/>
      <c r="J71" s="340" t="s">
        <v>198</v>
      </c>
      <c r="K71" s="124">
        <v>1</v>
      </c>
      <c r="L71" s="346"/>
      <c r="M71" s="198"/>
    </row>
    <row r="72" spans="1:21" s="27" customFormat="1" ht="18" customHeight="1" thickBot="1" x14ac:dyDescent="0.3">
      <c r="A72" s="41"/>
      <c r="B72" s="42"/>
      <c r="C72" s="20"/>
      <c r="D72" s="58"/>
      <c r="E72" s="59"/>
      <c r="F72" s="67" t="s">
        <v>17</v>
      </c>
      <c r="G72" s="130">
        <f>+G55+G56+G57</f>
        <v>514.4</v>
      </c>
      <c r="H72" s="55">
        <f t="shared" ref="H72:I72" si="13">+H55+H56+H57</f>
        <v>493.4</v>
      </c>
      <c r="I72" s="130">
        <f t="shared" si="13"/>
        <v>370.8</v>
      </c>
      <c r="J72" s="242"/>
      <c r="K72" s="113"/>
      <c r="L72" s="243"/>
      <c r="M72" s="169"/>
    </row>
    <row r="73" spans="1:21" s="27" customFormat="1" ht="15" customHeight="1" thickBot="1" x14ac:dyDescent="0.35">
      <c r="A73" s="9" t="s">
        <v>8</v>
      </c>
      <c r="B73" s="7" t="s">
        <v>18</v>
      </c>
      <c r="C73" s="888" t="s">
        <v>30</v>
      </c>
      <c r="D73" s="889"/>
      <c r="E73" s="889"/>
      <c r="F73" s="890"/>
      <c r="G73" s="265">
        <f t="shared" ref="G73:I73" si="14">G72</f>
        <v>514.4</v>
      </c>
      <c r="H73" s="246">
        <f t="shared" si="14"/>
        <v>493.4</v>
      </c>
      <c r="I73" s="247">
        <f t="shared" si="14"/>
        <v>370.8</v>
      </c>
      <c r="J73" s="896"/>
      <c r="K73" s="897"/>
      <c r="L73" s="897"/>
      <c r="M73" s="898"/>
      <c r="N73" s="226"/>
    </row>
    <row r="74" spans="1:21" s="27" customFormat="1" ht="15" customHeight="1" thickBot="1" x14ac:dyDescent="0.35">
      <c r="A74" s="6" t="s">
        <v>8</v>
      </c>
      <c r="B74" s="7" t="s">
        <v>25</v>
      </c>
      <c r="C74" s="836" t="s">
        <v>35</v>
      </c>
      <c r="D74" s="837"/>
      <c r="E74" s="837"/>
      <c r="F74" s="837"/>
      <c r="G74" s="837"/>
      <c r="H74" s="837"/>
      <c r="I74" s="837"/>
      <c r="J74" s="837"/>
      <c r="K74" s="837"/>
      <c r="L74" s="837"/>
      <c r="M74" s="838"/>
    </row>
    <row r="75" spans="1:21" s="27" customFormat="1" ht="17.25" customHeight="1" x14ac:dyDescent="0.3">
      <c r="A75" s="37" t="s">
        <v>8</v>
      </c>
      <c r="B75" s="465" t="s">
        <v>25</v>
      </c>
      <c r="C75" s="85" t="s">
        <v>8</v>
      </c>
      <c r="D75" s="16" t="s">
        <v>54</v>
      </c>
      <c r="E75" s="571"/>
      <c r="F75" s="185" t="s">
        <v>29</v>
      </c>
      <c r="G75" s="510"/>
      <c r="H75" s="578">
        <v>768.4</v>
      </c>
      <c r="I75" s="83">
        <v>505</v>
      </c>
      <c r="J75" s="573"/>
      <c r="K75" s="574"/>
      <c r="L75" s="575"/>
      <c r="M75" s="576"/>
      <c r="O75" s="668" t="s">
        <v>29</v>
      </c>
      <c r="P75" s="669">
        <f>+G81+G85</f>
        <v>0</v>
      </c>
      <c r="Q75" s="669">
        <f t="shared" ref="Q75:R75" si="15">+H81+H85</f>
        <v>768.4</v>
      </c>
      <c r="R75" s="669">
        <f t="shared" si="15"/>
        <v>505</v>
      </c>
    </row>
    <row r="76" spans="1:21" s="27" customFormat="1" ht="17.25" customHeight="1" x14ac:dyDescent="0.3">
      <c r="A76" s="36"/>
      <c r="B76" s="475"/>
      <c r="C76" s="476"/>
      <c r="D76" s="105"/>
      <c r="E76" s="572"/>
      <c r="F76" s="168" t="s">
        <v>20</v>
      </c>
      <c r="G76" s="52">
        <f>276.8-32.8</f>
        <v>244</v>
      </c>
      <c r="H76" s="49">
        <v>186.9</v>
      </c>
      <c r="I76" s="173">
        <v>387.4</v>
      </c>
      <c r="J76" s="354"/>
      <c r="K76" s="577"/>
      <c r="L76" s="481"/>
      <c r="M76" s="296"/>
      <c r="O76" s="668" t="s">
        <v>173</v>
      </c>
      <c r="P76" s="669">
        <f>+G77+G79+G82+G84</f>
        <v>276.8</v>
      </c>
      <c r="Q76" s="669">
        <f t="shared" ref="Q76:R76" si="16">+H77+H79+H82+H84</f>
        <v>186.89999999999998</v>
      </c>
      <c r="R76" s="669">
        <f t="shared" si="16"/>
        <v>387.40000000000003</v>
      </c>
    </row>
    <row r="77" spans="1:21" s="27" customFormat="1" ht="16.2" customHeight="1" x14ac:dyDescent="0.3">
      <c r="A77" s="36"/>
      <c r="B77" s="466"/>
      <c r="C77" s="467"/>
      <c r="D77" s="433" t="s">
        <v>36</v>
      </c>
      <c r="E77" s="208" t="s">
        <v>78</v>
      </c>
      <c r="F77" s="524" t="s">
        <v>180</v>
      </c>
      <c r="G77" s="514">
        <v>11</v>
      </c>
      <c r="H77" s="515">
        <v>11</v>
      </c>
      <c r="I77" s="523">
        <v>11</v>
      </c>
      <c r="J77" s="456" t="s">
        <v>57</v>
      </c>
      <c r="K77" s="124">
        <v>16</v>
      </c>
      <c r="L77" s="361">
        <v>16</v>
      </c>
      <c r="M77" s="302">
        <v>16</v>
      </c>
      <c r="N77" s="319"/>
      <c r="O77" s="668"/>
      <c r="P77" s="669">
        <f>+P75+P76</f>
        <v>276.8</v>
      </c>
      <c r="Q77" s="669">
        <f>+Q76+Q75</f>
        <v>955.3</v>
      </c>
      <c r="R77" s="669">
        <f>+R76+R75</f>
        <v>892.40000000000009</v>
      </c>
    </row>
    <row r="78" spans="1:21" s="27" customFormat="1" ht="16.2" customHeight="1" x14ac:dyDescent="0.3">
      <c r="A78" s="36"/>
      <c r="B78" s="466"/>
      <c r="C78" s="467"/>
      <c r="D78" s="435"/>
      <c r="E78" s="39" t="s">
        <v>105</v>
      </c>
      <c r="F78" s="524"/>
      <c r="G78" s="529"/>
      <c r="H78" s="527"/>
      <c r="I78" s="528"/>
      <c r="J78" s="456"/>
      <c r="K78" s="125"/>
      <c r="L78" s="362"/>
      <c r="M78" s="303"/>
      <c r="O78" s="668"/>
      <c r="P78" s="669">
        <f>+P77-G86</f>
        <v>32.800000000000011</v>
      </c>
      <c r="Q78" s="669">
        <f t="shared" ref="Q78:R78" si="17">+Q77-H86</f>
        <v>0</v>
      </c>
      <c r="R78" s="669">
        <f t="shared" si="17"/>
        <v>0</v>
      </c>
    </row>
    <row r="79" spans="1:21" s="27" customFormat="1" ht="15.75" customHeight="1" x14ac:dyDescent="0.3">
      <c r="A79" s="36"/>
      <c r="B79" s="466"/>
      <c r="C79" s="467"/>
      <c r="D79" s="746" t="s">
        <v>37</v>
      </c>
      <c r="E79" s="70" t="s">
        <v>75</v>
      </c>
      <c r="F79" s="579" t="s">
        <v>180</v>
      </c>
      <c r="G79" s="514">
        <v>25.8</v>
      </c>
      <c r="H79" s="515">
        <v>25.8</v>
      </c>
      <c r="I79" s="523">
        <v>25.8</v>
      </c>
      <c r="J79" s="734" t="s">
        <v>142</v>
      </c>
      <c r="K79" s="714">
        <v>90.4</v>
      </c>
      <c r="L79" s="491" t="s">
        <v>141</v>
      </c>
      <c r="M79" s="484" t="s">
        <v>141</v>
      </c>
    </row>
    <row r="80" spans="1:21" s="27" customFormat="1" ht="15.75" customHeight="1" x14ac:dyDescent="0.3">
      <c r="A80" s="36"/>
      <c r="B80" s="466"/>
      <c r="C80" s="467"/>
      <c r="D80" s="821"/>
      <c r="E80" s="71" t="s">
        <v>105</v>
      </c>
      <c r="F80" s="580"/>
      <c r="G80" s="529"/>
      <c r="H80" s="527"/>
      <c r="I80" s="528"/>
      <c r="J80" s="735"/>
      <c r="L80" s="238"/>
      <c r="M80" s="408"/>
      <c r="N80" s="226"/>
    </row>
    <row r="81" spans="1:18" s="27" customFormat="1" ht="16.2" customHeight="1" x14ac:dyDescent="0.3">
      <c r="A81" s="36"/>
      <c r="B81" s="466"/>
      <c r="C81" s="63"/>
      <c r="D81" s="470" t="s">
        <v>82</v>
      </c>
      <c r="E81" s="446" t="s">
        <v>78</v>
      </c>
      <c r="F81" s="696" t="s">
        <v>185</v>
      </c>
      <c r="G81" s="544"/>
      <c r="H81" s="541">
        <v>168.5</v>
      </c>
      <c r="I81" s="607"/>
      <c r="J81" s="249" t="s">
        <v>103</v>
      </c>
      <c r="K81" s="355"/>
      <c r="L81" s="401">
        <v>1</v>
      </c>
      <c r="M81" s="387"/>
      <c r="O81" s="405"/>
    </row>
    <row r="82" spans="1:18" s="27" customFormat="1" ht="27" customHeight="1" x14ac:dyDescent="0.3">
      <c r="A82" s="36"/>
      <c r="B82" s="466"/>
      <c r="C82" s="63"/>
      <c r="D82" s="386"/>
      <c r="E82" s="190" t="s">
        <v>105</v>
      </c>
      <c r="F82" s="521" t="s">
        <v>180</v>
      </c>
      <c r="G82" s="525">
        <v>171</v>
      </c>
      <c r="H82" s="630">
        <v>45</v>
      </c>
      <c r="I82" s="697">
        <v>350.6</v>
      </c>
      <c r="J82" s="400" t="s">
        <v>158</v>
      </c>
      <c r="K82" s="214">
        <v>65</v>
      </c>
      <c r="L82" s="401">
        <v>100</v>
      </c>
      <c r="M82" s="402"/>
      <c r="O82" s="405"/>
    </row>
    <row r="83" spans="1:18" s="1" customFormat="1" ht="27.75" customHeight="1" x14ac:dyDescent="0.3">
      <c r="A83" s="36"/>
      <c r="B83" s="466"/>
      <c r="C83" s="63"/>
      <c r="D83" s="248"/>
      <c r="E83" s="190"/>
      <c r="F83" s="581"/>
      <c r="G83" s="582"/>
      <c r="H83" s="583"/>
      <c r="I83" s="584"/>
      <c r="J83" s="450" t="s">
        <v>159</v>
      </c>
      <c r="K83" s="404"/>
      <c r="L83" s="117">
        <v>50</v>
      </c>
      <c r="M83" s="396">
        <v>100</v>
      </c>
      <c r="N83" s="27"/>
      <c r="O83" s="405"/>
    </row>
    <row r="84" spans="1:18" s="27" customFormat="1" ht="18.75" customHeight="1" x14ac:dyDescent="0.3">
      <c r="A84" s="36"/>
      <c r="B84" s="466"/>
      <c r="C84" s="63"/>
      <c r="D84" s="828" t="s">
        <v>136</v>
      </c>
      <c r="E84" s="207" t="s">
        <v>107</v>
      </c>
      <c r="F84" s="685" t="s">
        <v>180</v>
      </c>
      <c r="G84" s="550">
        <v>69</v>
      </c>
      <c r="H84" s="698">
        <v>105.1</v>
      </c>
      <c r="I84" s="523"/>
      <c r="J84" s="353" t="s">
        <v>103</v>
      </c>
      <c r="K84" s="355">
        <v>1</v>
      </c>
      <c r="L84" s="436"/>
      <c r="M84" s="356"/>
    </row>
    <row r="85" spans="1:18" s="27" customFormat="1" ht="15.6" customHeight="1" x14ac:dyDescent="0.3">
      <c r="A85" s="36"/>
      <c r="B85" s="466"/>
      <c r="C85" s="63"/>
      <c r="D85" s="887"/>
      <c r="E85" s="360" t="s">
        <v>78</v>
      </c>
      <c r="F85" s="686" t="s">
        <v>185</v>
      </c>
      <c r="G85" s="526"/>
      <c r="H85" s="699">
        <v>599.9</v>
      </c>
      <c r="I85" s="528">
        <v>505</v>
      </c>
      <c r="J85" s="397" t="s">
        <v>116</v>
      </c>
      <c r="K85" s="313"/>
      <c r="L85" s="412">
        <v>50</v>
      </c>
      <c r="M85" s="439">
        <v>100</v>
      </c>
    </row>
    <row r="86" spans="1:18" s="27" customFormat="1" ht="18" customHeight="1" thickBot="1" x14ac:dyDescent="0.35">
      <c r="A86" s="41"/>
      <c r="B86" s="42"/>
      <c r="C86" s="21"/>
      <c r="D86" s="56"/>
      <c r="E86" s="72"/>
      <c r="F86" s="67" t="s">
        <v>17</v>
      </c>
      <c r="G86" s="119">
        <f>+G75+G76</f>
        <v>244</v>
      </c>
      <c r="H86" s="119">
        <f t="shared" ref="H86:I86" si="18">+H75+H76</f>
        <v>955.3</v>
      </c>
      <c r="I86" s="119">
        <f t="shared" si="18"/>
        <v>892.4</v>
      </c>
      <c r="J86" s="234"/>
      <c r="K86" s="113"/>
      <c r="L86" s="118"/>
      <c r="M86" s="54"/>
    </row>
    <row r="87" spans="1:18" s="27" customFormat="1" ht="15" customHeight="1" x14ac:dyDescent="0.25">
      <c r="A87" s="37" t="s">
        <v>8</v>
      </c>
      <c r="B87" s="465" t="s">
        <v>25</v>
      </c>
      <c r="C87" s="85" t="s">
        <v>18</v>
      </c>
      <c r="D87" s="906" t="s">
        <v>38</v>
      </c>
      <c r="E87" s="585"/>
      <c r="F87" s="178" t="s">
        <v>29</v>
      </c>
      <c r="G87" s="593">
        <f>150-35</f>
        <v>115</v>
      </c>
      <c r="H87" s="244">
        <f>1180.8-876.9+41</f>
        <v>344.9</v>
      </c>
      <c r="I87" s="594">
        <v>104.8</v>
      </c>
      <c r="J87" s="587"/>
      <c r="K87" s="588"/>
      <c r="L87" s="589"/>
      <c r="M87" s="590"/>
      <c r="O87" s="668" t="s">
        <v>29</v>
      </c>
      <c r="P87" s="669">
        <f>+G93+G102+G107+G110+G115+G118</f>
        <v>150</v>
      </c>
      <c r="Q87" s="669">
        <f t="shared" ref="Q87:R87" si="19">+H93+H102+H107+H110+H115+H118</f>
        <v>1180.8000000000002</v>
      </c>
      <c r="R87" s="669">
        <f t="shared" si="19"/>
        <v>104.8</v>
      </c>
    </row>
    <row r="88" spans="1:18" s="27" customFormat="1" ht="15" customHeight="1" x14ac:dyDescent="0.25">
      <c r="A88" s="36"/>
      <c r="B88" s="475"/>
      <c r="C88" s="476"/>
      <c r="D88" s="907"/>
      <c r="E88" s="586"/>
      <c r="F88" s="180" t="s">
        <v>20</v>
      </c>
      <c r="G88" s="411">
        <f>139.9+21.5</f>
        <v>161.4</v>
      </c>
      <c r="H88" s="66">
        <v>259.3</v>
      </c>
      <c r="I88" s="176">
        <v>239.7</v>
      </c>
      <c r="J88" s="591"/>
      <c r="K88" s="110"/>
      <c r="L88" s="115"/>
      <c r="M88" s="88"/>
      <c r="O88" s="668" t="s">
        <v>173</v>
      </c>
      <c r="P88" s="669">
        <f>+G98+G103+G119</f>
        <v>139.89999999999998</v>
      </c>
      <c r="Q88" s="669">
        <f t="shared" ref="Q88:R88" si="20">+H98+H103+H119</f>
        <v>259.3</v>
      </c>
      <c r="R88" s="669">
        <f t="shared" si="20"/>
        <v>239.7</v>
      </c>
    </row>
    <row r="89" spans="1:18" s="27" customFormat="1" ht="15" customHeight="1" x14ac:dyDescent="0.25">
      <c r="A89" s="36"/>
      <c r="B89" s="475"/>
      <c r="C89" s="476"/>
      <c r="D89" s="907"/>
      <c r="E89" s="26"/>
      <c r="F89" s="106" t="s">
        <v>60</v>
      </c>
      <c r="G89" s="411">
        <f>495.3+896.2-25</f>
        <v>1366.5</v>
      </c>
      <c r="H89" s="66"/>
      <c r="I89" s="176"/>
      <c r="J89" s="592"/>
      <c r="K89" s="110"/>
      <c r="L89" s="115"/>
      <c r="M89" s="88"/>
      <c r="O89" s="668" t="s">
        <v>186</v>
      </c>
      <c r="P89" s="669">
        <f>+G106</f>
        <v>495.3</v>
      </c>
      <c r="Q89" s="669">
        <f t="shared" ref="Q89:R89" si="21">+H106</f>
        <v>0</v>
      </c>
      <c r="R89" s="669">
        <f t="shared" si="21"/>
        <v>0</v>
      </c>
    </row>
    <row r="90" spans="1:18" s="27" customFormat="1" ht="15" customHeight="1" x14ac:dyDescent="0.25">
      <c r="A90" s="36"/>
      <c r="B90" s="676"/>
      <c r="C90" s="677"/>
      <c r="D90" s="907"/>
      <c r="E90" s="26"/>
      <c r="F90" s="106" t="s">
        <v>66</v>
      </c>
      <c r="G90" s="411">
        <v>8.6999999999999993</v>
      </c>
      <c r="H90" s="49"/>
      <c r="I90" s="176"/>
      <c r="J90" s="592"/>
      <c r="K90" s="110"/>
      <c r="L90" s="115"/>
      <c r="M90" s="88"/>
      <c r="O90" s="668"/>
      <c r="P90" s="669"/>
      <c r="Q90" s="669"/>
      <c r="R90" s="669"/>
    </row>
    <row r="91" spans="1:18" s="27" customFormat="1" ht="15" customHeight="1" x14ac:dyDescent="0.25">
      <c r="A91" s="36"/>
      <c r="B91" s="676"/>
      <c r="C91" s="677"/>
      <c r="D91" s="907"/>
      <c r="E91" s="26"/>
      <c r="F91" s="406" t="s">
        <v>76</v>
      </c>
      <c r="G91" s="52">
        <v>0.8</v>
      </c>
      <c r="H91" s="66"/>
      <c r="I91" s="176"/>
      <c r="J91" s="592"/>
      <c r="K91" s="110"/>
      <c r="L91" s="115"/>
      <c r="M91" s="88"/>
      <c r="O91" s="668"/>
      <c r="P91" s="669"/>
      <c r="Q91" s="669"/>
      <c r="R91" s="669"/>
    </row>
    <row r="92" spans="1:18" s="27" customFormat="1" ht="15" customHeight="1" x14ac:dyDescent="0.25">
      <c r="A92" s="36"/>
      <c r="B92" s="475"/>
      <c r="C92" s="476"/>
      <c r="D92" s="908"/>
      <c r="E92" s="26"/>
      <c r="F92" s="47" t="s">
        <v>146</v>
      </c>
      <c r="G92" s="174"/>
      <c r="H92" s="49">
        <v>998.3</v>
      </c>
      <c r="I92" s="64">
        <v>1561</v>
      </c>
      <c r="J92" s="592"/>
      <c r="K92" s="110"/>
      <c r="L92" s="115"/>
      <c r="M92" s="88"/>
      <c r="O92" s="668" t="s">
        <v>146</v>
      </c>
      <c r="P92" s="669">
        <f>+G104+G116+G120</f>
        <v>0</v>
      </c>
      <c r="Q92" s="669">
        <f t="shared" ref="Q92:R92" si="22">+H104+H116+H120</f>
        <v>998.3</v>
      </c>
      <c r="R92" s="669">
        <f t="shared" si="22"/>
        <v>1561</v>
      </c>
    </row>
    <row r="93" spans="1:18" s="27" customFormat="1" ht="15" customHeight="1" x14ac:dyDescent="0.3">
      <c r="A93" s="3"/>
      <c r="B93" s="4"/>
      <c r="C93" s="22"/>
      <c r="D93" s="719" t="s">
        <v>59</v>
      </c>
      <c r="E93" s="32" t="s">
        <v>74</v>
      </c>
      <c r="F93" s="595" t="s">
        <v>185</v>
      </c>
      <c r="G93" s="550">
        <v>100</v>
      </c>
      <c r="H93" s="515"/>
      <c r="I93" s="523"/>
      <c r="J93" s="824" t="s">
        <v>116</v>
      </c>
      <c r="K93" s="132">
        <v>100</v>
      </c>
      <c r="L93" s="133"/>
      <c r="M93" s="96"/>
      <c r="O93" s="668"/>
      <c r="P93" s="669">
        <f>+P87+P88+P89+P92</f>
        <v>785.2</v>
      </c>
      <c r="Q93" s="669">
        <f t="shared" ref="Q93:R93" si="23">+Q87+Q88+Q89+Q92</f>
        <v>2438.4</v>
      </c>
      <c r="R93" s="669">
        <f t="shared" si="23"/>
        <v>1905.5</v>
      </c>
    </row>
    <row r="94" spans="1:18" s="27" customFormat="1" ht="15" customHeight="1" x14ac:dyDescent="0.3">
      <c r="A94" s="3"/>
      <c r="B94" s="4"/>
      <c r="C94" s="22"/>
      <c r="D94" s="720"/>
      <c r="E94" s="190" t="s">
        <v>28</v>
      </c>
      <c r="F94" s="596"/>
      <c r="G94" s="597"/>
      <c r="H94" s="598"/>
      <c r="I94" s="599"/>
      <c r="J94" s="825"/>
      <c r="K94" s="215"/>
      <c r="L94" s="262"/>
      <c r="M94" s="256"/>
      <c r="O94" s="668"/>
      <c r="P94" s="669">
        <f>+P93-G122</f>
        <v>-867.2</v>
      </c>
      <c r="Q94" s="669">
        <f t="shared" ref="Q94:R94" si="24">+Q93-H122</f>
        <v>835.90000000000009</v>
      </c>
      <c r="R94" s="669">
        <f t="shared" si="24"/>
        <v>0</v>
      </c>
    </row>
    <row r="95" spans="1:18" s="27" customFormat="1" ht="15" customHeight="1" x14ac:dyDescent="0.3">
      <c r="A95" s="3"/>
      <c r="B95" s="4"/>
      <c r="C95" s="22"/>
      <c r="D95" s="720"/>
      <c r="E95" s="489" t="s">
        <v>105</v>
      </c>
      <c r="F95" s="596"/>
      <c r="G95" s="597"/>
      <c r="H95" s="600"/>
      <c r="I95" s="599"/>
      <c r="J95" s="825"/>
      <c r="K95" s="110"/>
      <c r="L95" s="115"/>
      <c r="M95" s="88"/>
    </row>
    <row r="96" spans="1:18" s="27" customFormat="1" ht="15" customHeight="1" x14ac:dyDescent="0.3">
      <c r="A96" s="3"/>
      <c r="B96" s="4"/>
      <c r="C96" s="22"/>
      <c r="D96" s="720"/>
      <c r="E96" s="26" t="s">
        <v>75</v>
      </c>
      <c r="F96" s="524"/>
      <c r="G96" s="525"/>
      <c r="H96" s="519"/>
      <c r="I96" s="542"/>
      <c r="J96" s="825"/>
      <c r="K96" s="110"/>
      <c r="L96" s="115"/>
      <c r="M96" s="88"/>
    </row>
    <row r="97" spans="1:14" s="27" customFormat="1" ht="15" customHeight="1" x14ac:dyDescent="0.3">
      <c r="A97" s="3"/>
      <c r="B97" s="4"/>
      <c r="C97" s="22"/>
      <c r="D97" s="841"/>
      <c r="E97" s="205" t="s">
        <v>78</v>
      </c>
      <c r="F97" s="596"/>
      <c r="G97" s="518"/>
      <c r="H97" s="518"/>
      <c r="I97" s="518"/>
      <c r="J97" s="826"/>
      <c r="K97" s="112"/>
      <c r="L97" s="117"/>
      <c r="M97" s="92"/>
    </row>
    <row r="98" spans="1:14" s="27" customFormat="1" ht="18" customHeight="1" x14ac:dyDescent="0.3">
      <c r="A98" s="36"/>
      <c r="B98" s="466"/>
      <c r="C98" s="467"/>
      <c r="D98" s="746" t="s">
        <v>39</v>
      </c>
      <c r="E98" s="32" t="s">
        <v>74</v>
      </c>
      <c r="F98" s="513" t="s">
        <v>180</v>
      </c>
      <c r="G98" s="550">
        <v>101.6</v>
      </c>
      <c r="H98" s="514">
        <v>96.2</v>
      </c>
      <c r="I98" s="514">
        <v>96.2</v>
      </c>
      <c r="J98" s="250" t="s">
        <v>92</v>
      </c>
      <c r="K98" s="218">
        <v>145</v>
      </c>
      <c r="L98" s="134">
        <v>100</v>
      </c>
      <c r="M98" s="95">
        <v>100</v>
      </c>
    </row>
    <row r="99" spans="1:14" s="27" customFormat="1" ht="18.75" customHeight="1" x14ac:dyDescent="0.3">
      <c r="A99" s="3"/>
      <c r="B99" s="4"/>
      <c r="C99" s="22"/>
      <c r="D99" s="747"/>
      <c r="E99" s="206" t="s">
        <v>89</v>
      </c>
      <c r="F99" s="524"/>
      <c r="G99" s="518"/>
      <c r="H99" s="519"/>
      <c r="I99" s="542"/>
      <c r="J99" s="251" t="s">
        <v>143</v>
      </c>
      <c r="K99" s="314">
        <v>2.1</v>
      </c>
      <c r="L99" s="315">
        <v>2</v>
      </c>
      <c r="M99" s="316">
        <v>2</v>
      </c>
    </row>
    <row r="100" spans="1:14" s="27" customFormat="1" ht="28.2" customHeight="1" x14ac:dyDescent="0.3">
      <c r="A100" s="33"/>
      <c r="B100" s="4"/>
      <c r="C100" s="34"/>
      <c r="D100" s="747"/>
      <c r="E100" s="204" t="s">
        <v>78</v>
      </c>
      <c r="F100" s="601"/>
      <c r="G100" s="602"/>
      <c r="H100" s="603"/>
      <c r="I100" s="604"/>
      <c r="J100" s="839" t="s">
        <v>117</v>
      </c>
      <c r="K100" s="220">
        <v>100</v>
      </c>
      <c r="L100" s="263"/>
      <c r="M100" s="257"/>
    </row>
    <row r="101" spans="1:14" s="27" customFormat="1" ht="28.2" customHeight="1" x14ac:dyDescent="0.3">
      <c r="A101" s="33"/>
      <c r="B101" s="4"/>
      <c r="C101" s="34"/>
      <c r="D101" s="806"/>
      <c r="E101" s="206" t="s">
        <v>105</v>
      </c>
      <c r="F101" s="605"/>
      <c r="G101" s="526"/>
      <c r="H101" s="527"/>
      <c r="I101" s="528"/>
      <c r="J101" s="840"/>
      <c r="K101" s="223"/>
      <c r="L101" s="238"/>
      <c r="M101" s="258"/>
    </row>
    <row r="102" spans="1:14" s="27" customFormat="1" ht="15.45" customHeight="1" x14ac:dyDescent="0.3">
      <c r="A102" s="33"/>
      <c r="B102" s="4"/>
      <c r="C102" s="34"/>
      <c r="D102" s="434" t="s">
        <v>88</v>
      </c>
      <c r="E102" s="207" t="s">
        <v>74</v>
      </c>
      <c r="F102" s="658" t="s">
        <v>185</v>
      </c>
      <c r="G102" s="514"/>
      <c r="H102" s="515">
        <v>4</v>
      </c>
      <c r="I102" s="523">
        <v>4</v>
      </c>
      <c r="J102" s="845" t="s">
        <v>145</v>
      </c>
      <c r="K102" s="917"/>
      <c r="L102" s="919"/>
      <c r="M102" s="798">
        <v>1</v>
      </c>
    </row>
    <row r="103" spans="1:14" s="27" customFormat="1" ht="15.45" customHeight="1" x14ac:dyDescent="0.3">
      <c r="A103" s="33"/>
      <c r="B103" s="4"/>
      <c r="C103" s="34"/>
      <c r="D103" s="434"/>
      <c r="E103" s="190" t="s">
        <v>78</v>
      </c>
      <c r="F103" s="606" t="s">
        <v>180</v>
      </c>
      <c r="G103" s="525">
        <v>38.299999999999997</v>
      </c>
      <c r="H103" s="519">
        <v>3.1</v>
      </c>
      <c r="I103" s="542"/>
      <c r="J103" s="909"/>
      <c r="K103" s="918"/>
      <c r="L103" s="920"/>
      <c r="M103" s="921"/>
    </row>
    <row r="104" spans="1:14" s="27" customFormat="1" ht="15.45" customHeight="1" x14ac:dyDescent="0.3">
      <c r="A104" s="33"/>
      <c r="B104" s="4"/>
      <c r="C104" s="34"/>
      <c r="D104" s="434"/>
      <c r="E104" s="206" t="s">
        <v>89</v>
      </c>
      <c r="F104" s="524" t="s">
        <v>184</v>
      </c>
      <c r="G104" s="525"/>
      <c r="H104" s="519">
        <v>21</v>
      </c>
      <c r="I104" s="542">
        <v>21</v>
      </c>
      <c r="J104" s="859" t="s">
        <v>157</v>
      </c>
      <c r="K104" s="922">
        <v>4</v>
      </c>
      <c r="L104" s="924"/>
      <c r="M104" s="926"/>
    </row>
    <row r="105" spans="1:14" s="27" customFormat="1" ht="15.45" customHeight="1" x14ac:dyDescent="0.3">
      <c r="A105" s="3"/>
      <c r="B105" s="4"/>
      <c r="C105" s="34"/>
      <c r="D105" s="434"/>
      <c r="E105" s="210" t="s">
        <v>105</v>
      </c>
      <c r="F105" s="608"/>
      <c r="G105" s="609"/>
      <c r="H105" s="610"/>
      <c r="I105" s="611"/>
      <c r="J105" s="860"/>
      <c r="K105" s="923"/>
      <c r="L105" s="925"/>
      <c r="M105" s="802"/>
    </row>
    <row r="106" spans="1:14" s="8" customFormat="1" ht="15.75" customHeight="1" x14ac:dyDescent="0.3">
      <c r="A106" s="366"/>
      <c r="B106" s="368"/>
      <c r="C106" s="370"/>
      <c r="D106" s="746" t="s">
        <v>115</v>
      </c>
      <c r="E106" s="32" t="s">
        <v>75</v>
      </c>
      <c r="F106" s="634" t="s">
        <v>187</v>
      </c>
      <c r="G106" s="550">
        <f>500-4.7</f>
        <v>495.3</v>
      </c>
      <c r="H106" s="515"/>
      <c r="I106" s="523"/>
      <c r="J106" s="905" t="s">
        <v>124</v>
      </c>
      <c r="K106" s="111">
        <v>100</v>
      </c>
      <c r="L106" s="128"/>
      <c r="M106" s="91"/>
    </row>
    <row r="107" spans="1:14" s="8" customFormat="1" ht="15.75" customHeight="1" x14ac:dyDescent="0.3">
      <c r="A107" s="366"/>
      <c r="B107" s="368"/>
      <c r="C107" s="370"/>
      <c r="D107" s="747"/>
      <c r="E107" s="190" t="s">
        <v>28</v>
      </c>
      <c r="F107" s="629" t="s">
        <v>185</v>
      </c>
      <c r="G107" s="525"/>
      <c r="H107" s="519">
        <v>896.2</v>
      </c>
      <c r="I107" s="542"/>
      <c r="J107" s="905"/>
      <c r="K107" s="494"/>
      <c r="L107" s="493"/>
      <c r="M107" s="499"/>
      <c r="N107" s="495"/>
    </row>
    <row r="108" spans="1:14" s="8" customFormat="1" ht="15.75" customHeight="1" x14ac:dyDescent="0.3">
      <c r="A108" s="366"/>
      <c r="B108" s="368"/>
      <c r="C108" s="370"/>
      <c r="D108" s="747"/>
      <c r="E108" s="26" t="s">
        <v>105</v>
      </c>
      <c r="F108" s="612"/>
      <c r="G108" s="525"/>
      <c r="H108" s="519"/>
      <c r="I108" s="542"/>
      <c r="J108" s="492"/>
      <c r="K108" s="215"/>
      <c r="L108" s="262"/>
      <c r="M108" s="256"/>
    </row>
    <row r="109" spans="1:14" s="8" customFormat="1" ht="15.75" customHeight="1" x14ac:dyDescent="0.3">
      <c r="A109" s="366"/>
      <c r="B109" s="368"/>
      <c r="C109" s="370"/>
      <c r="D109" s="747"/>
      <c r="E109" s="199" t="s">
        <v>78</v>
      </c>
      <c r="F109" s="567"/>
      <c r="G109" s="518"/>
      <c r="H109" s="527"/>
      <c r="I109" s="542"/>
      <c r="J109" s="252"/>
      <c r="K109" s="222"/>
      <c r="L109" s="264"/>
      <c r="M109" s="498"/>
    </row>
    <row r="110" spans="1:14" s="8" customFormat="1" ht="18" customHeight="1" x14ac:dyDescent="0.3">
      <c r="A110" s="366"/>
      <c r="B110" s="368"/>
      <c r="C110" s="370"/>
      <c r="D110" s="856" t="s">
        <v>94</v>
      </c>
      <c r="E110" s="32" t="s">
        <v>74</v>
      </c>
      <c r="F110" s="606" t="s">
        <v>185</v>
      </c>
      <c r="G110" s="613">
        <f>100-50</f>
        <v>50</v>
      </c>
      <c r="H110" s="614">
        <f>202+50</f>
        <v>252</v>
      </c>
      <c r="I110" s="615"/>
      <c r="J110" s="379" t="s">
        <v>103</v>
      </c>
      <c r="K110" s="716">
        <v>1</v>
      </c>
      <c r="L110" s="715"/>
      <c r="M110" s="330"/>
    </row>
    <row r="111" spans="1:14" s="8" customFormat="1" ht="15" customHeight="1" x14ac:dyDescent="0.3">
      <c r="A111" s="366"/>
      <c r="B111" s="368"/>
      <c r="C111" s="370"/>
      <c r="D111" s="857"/>
      <c r="E111" s="26" t="s">
        <v>75</v>
      </c>
      <c r="F111" s="616"/>
      <c r="G111" s="617"/>
      <c r="H111" s="618"/>
      <c r="I111" s="619"/>
      <c r="J111" s="379" t="s">
        <v>110</v>
      </c>
      <c r="K111" s="126"/>
      <c r="L111" s="82">
        <v>100</v>
      </c>
      <c r="M111" s="499"/>
    </row>
    <row r="112" spans="1:14" s="8" customFormat="1" ht="16.2" customHeight="1" x14ac:dyDescent="0.3">
      <c r="A112" s="366"/>
      <c r="B112" s="368"/>
      <c r="C112" s="370"/>
      <c r="D112" s="857"/>
      <c r="E112" s="26" t="s">
        <v>105</v>
      </c>
      <c r="F112" s="606"/>
      <c r="G112" s="531"/>
      <c r="H112" s="532"/>
      <c r="I112" s="620"/>
      <c r="J112" s="496"/>
      <c r="K112" s="111"/>
      <c r="L112" s="82"/>
      <c r="M112" s="442"/>
    </row>
    <row r="113" spans="1:18" s="8" customFormat="1" ht="14.7" customHeight="1" x14ac:dyDescent="0.3">
      <c r="A113" s="366"/>
      <c r="B113" s="368"/>
      <c r="C113" s="370"/>
      <c r="D113" s="857"/>
      <c r="E113" s="26" t="s">
        <v>28</v>
      </c>
      <c r="F113" s="606"/>
      <c r="G113" s="531"/>
      <c r="H113" s="532"/>
      <c r="I113" s="620"/>
      <c r="J113" s="496"/>
      <c r="K113" s="111"/>
      <c r="L113" s="82"/>
      <c r="M113" s="91"/>
    </row>
    <row r="114" spans="1:18" s="8" customFormat="1" ht="15" customHeight="1" x14ac:dyDescent="0.3">
      <c r="A114" s="366"/>
      <c r="B114" s="368"/>
      <c r="C114" s="370"/>
      <c r="D114" s="858"/>
      <c r="E114" s="199" t="s">
        <v>78</v>
      </c>
      <c r="F114" s="606"/>
      <c r="G114" s="621"/>
      <c r="H114" s="622"/>
      <c r="I114" s="622"/>
      <c r="J114" s="497"/>
      <c r="K114" s="111"/>
      <c r="L114" s="82"/>
      <c r="M114" s="91"/>
    </row>
    <row r="115" spans="1:18" s="27" customFormat="1" ht="18.75" customHeight="1" x14ac:dyDescent="0.3">
      <c r="A115" s="36"/>
      <c r="B115" s="466"/>
      <c r="C115" s="65"/>
      <c r="D115" s="454" t="s">
        <v>160</v>
      </c>
      <c r="E115" s="107" t="s">
        <v>78</v>
      </c>
      <c r="F115" s="513" t="s">
        <v>185</v>
      </c>
      <c r="G115" s="550"/>
      <c r="H115" s="515">
        <v>27.9</v>
      </c>
      <c r="I115" s="523">
        <v>100</v>
      </c>
      <c r="J115" s="269" t="s">
        <v>103</v>
      </c>
      <c r="K115" s="135"/>
      <c r="L115" s="365">
        <v>1</v>
      </c>
      <c r="M115" s="373"/>
    </row>
    <row r="116" spans="1:18" s="27" customFormat="1" ht="16.2" customHeight="1" x14ac:dyDescent="0.3">
      <c r="A116" s="36"/>
      <c r="B116" s="466"/>
      <c r="C116" s="65"/>
      <c r="D116" s="455"/>
      <c r="E116" s="199" t="s">
        <v>105</v>
      </c>
      <c r="F116" s="524" t="s">
        <v>184</v>
      </c>
      <c r="G116" s="525"/>
      <c r="H116" s="519"/>
      <c r="I116" s="542">
        <v>562.20000000000005</v>
      </c>
      <c r="J116" s="459" t="s">
        <v>110</v>
      </c>
      <c r="K116" s="111"/>
      <c r="L116" s="262"/>
      <c r="M116" s="88">
        <v>15</v>
      </c>
    </row>
    <row r="117" spans="1:18" s="27" customFormat="1" ht="16.2" customHeight="1" x14ac:dyDescent="0.3">
      <c r="A117" s="36"/>
      <c r="B117" s="466"/>
      <c r="C117" s="65"/>
      <c r="D117" s="445"/>
      <c r="E117" s="372" t="s">
        <v>28</v>
      </c>
      <c r="F117" s="517"/>
      <c r="G117" s="526"/>
      <c r="H117" s="527"/>
      <c r="I117" s="623"/>
      <c r="J117" s="268"/>
      <c r="K117" s="125"/>
      <c r="L117" s="362"/>
      <c r="M117" s="303"/>
    </row>
    <row r="118" spans="1:18" s="27" customFormat="1" ht="16.2" customHeight="1" x14ac:dyDescent="0.3">
      <c r="A118" s="366"/>
      <c r="B118" s="368"/>
      <c r="C118" s="370"/>
      <c r="D118" s="746" t="s">
        <v>149</v>
      </c>
      <c r="E118" s="207" t="s">
        <v>78</v>
      </c>
      <c r="F118" s="658" t="s">
        <v>185</v>
      </c>
      <c r="G118" s="550"/>
      <c r="H118" s="515">
        <v>0.7</v>
      </c>
      <c r="I118" s="523">
        <v>0.8</v>
      </c>
      <c r="J118" s="363" t="s">
        <v>110</v>
      </c>
      <c r="K118" s="126"/>
      <c r="L118" s="128">
        <v>50</v>
      </c>
      <c r="M118" s="305">
        <v>100</v>
      </c>
    </row>
    <row r="119" spans="1:18" s="27" customFormat="1" ht="14.7" customHeight="1" x14ac:dyDescent="0.3">
      <c r="A119" s="366"/>
      <c r="B119" s="368"/>
      <c r="C119" s="370"/>
      <c r="D119" s="747"/>
      <c r="E119" s="190" t="s">
        <v>107</v>
      </c>
      <c r="F119" s="606" t="s">
        <v>180</v>
      </c>
      <c r="G119" s="518"/>
      <c r="H119" s="519">
        <v>160</v>
      </c>
      <c r="I119" s="542">
        <v>143.5</v>
      </c>
      <c r="J119" s="62"/>
      <c r="K119" s="261"/>
      <c r="L119" s="230"/>
      <c r="M119" s="318"/>
      <c r="N119" s="226"/>
    </row>
    <row r="120" spans="1:18" s="27" customFormat="1" ht="15" customHeight="1" x14ac:dyDescent="0.3">
      <c r="A120" s="366"/>
      <c r="B120" s="368"/>
      <c r="C120" s="370"/>
      <c r="D120" s="747"/>
      <c r="E120" s="206" t="s">
        <v>28</v>
      </c>
      <c r="F120" s="524" t="s">
        <v>184</v>
      </c>
      <c r="G120" s="602"/>
      <c r="H120" s="701">
        <v>977.3</v>
      </c>
      <c r="I120" s="700">
        <v>977.8</v>
      </c>
      <c r="J120" s="452"/>
      <c r="K120" s="111"/>
      <c r="L120" s="82"/>
      <c r="M120" s="442"/>
    </row>
    <row r="121" spans="1:18" s="27" customFormat="1" ht="15" customHeight="1" x14ac:dyDescent="0.3">
      <c r="A121" s="366"/>
      <c r="B121" s="368"/>
      <c r="C121" s="370"/>
      <c r="D121" s="806"/>
      <c r="E121" s="205"/>
      <c r="F121" s="581"/>
      <c r="G121" s="529"/>
      <c r="H121" s="527"/>
      <c r="I121" s="623"/>
      <c r="J121" s="460"/>
      <c r="K121" s="125"/>
      <c r="L121" s="362"/>
      <c r="M121" s="303"/>
    </row>
    <row r="122" spans="1:18" s="27" customFormat="1" ht="15" customHeight="1" thickBot="1" x14ac:dyDescent="0.35">
      <c r="A122" s="367"/>
      <c r="B122" s="369"/>
      <c r="C122" s="371"/>
      <c r="D122" s="60"/>
      <c r="E122" s="61"/>
      <c r="F122" s="67" t="s">
        <v>17</v>
      </c>
      <c r="G122" s="119">
        <f>+G87+G88+G89+G92+G90+G91</f>
        <v>1652.4</v>
      </c>
      <c r="H122" s="119">
        <f>+H87+H88+H89+H92+H90+H91</f>
        <v>1602.5</v>
      </c>
      <c r="I122" s="119">
        <f>+I87+I88+I89+I92+I90+I91</f>
        <v>1905.5</v>
      </c>
      <c r="J122" s="253"/>
      <c r="K122" s="277"/>
      <c r="L122" s="278"/>
      <c r="M122" s="279"/>
    </row>
    <row r="123" spans="1:18" s="27" customFormat="1" ht="15" customHeight="1" x14ac:dyDescent="0.3">
      <c r="A123" s="10" t="s">
        <v>8</v>
      </c>
      <c r="B123" s="11" t="s">
        <v>25</v>
      </c>
      <c r="C123" s="23" t="s">
        <v>25</v>
      </c>
      <c r="D123" s="827" t="s">
        <v>63</v>
      </c>
      <c r="E123" s="209" t="s">
        <v>75</v>
      </c>
      <c r="F123" s="193" t="s">
        <v>29</v>
      </c>
      <c r="G123" s="510">
        <f>479.3</f>
        <v>479.3</v>
      </c>
      <c r="H123" s="244">
        <f>901.5-300</f>
        <v>601.5</v>
      </c>
      <c r="I123" s="626">
        <f>988.9+3.9</f>
        <v>992.8</v>
      </c>
      <c r="J123" s="267"/>
      <c r="K123" s="102"/>
      <c r="L123" s="140"/>
      <c r="M123" s="99"/>
      <c r="O123" s="668" t="s">
        <v>29</v>
      </c>
      <c r="P123" s="669">
        <f>+G127+G131+G134+G136+G139+G142+G145+G148+G151</f>
        <v>479.29999999999995</v>
      </c>
      <c r="Q123" s="669">
        <f t="shared" ref="Q123:R123" si="25">+H127+H131+H134+H136+H139+H142+H145+H148+H151</f>
        <v>901.5</v>
      </c>
      <c r="R123" s="669">
        <f t="shared" si="25"/>
        <v>988.9</v>
      </c>
    </row>
    <row r="124" spans="1:18" s="27" customFormat="1" ht="15" customHeight="1" x14ac:dyDescent="0.3">
      <c r="A124" s="478"/>
      <c r="B124" s="479"/>
      <c r="C124" s="483"/>
      <c r="D124" s="903"/>
      <c r="E124" s="206"/>
      <c r="F124" s="79" t="s">
        <v>112</v>
      </c>
      <c r="G124" s="183">
        <f>400-55-333.8</f>
        <v>11.199999999999989</v>
      </c>
      <c r="H124" s="66">
        <f>400+53.6+583.8</f>
        <v>1037.4000000000001</v>
      </c>
      <c r="I124" s="194"/>
      <c r="J124" s="624"/>
      <c r="K124" s="625"/>
      <c r="L124" s="477"/>
      <c r="M124" s="482"/>
      <c r="O124" s="668" t="s">
        <v>188</v>
      </c>
      <c r="P124" s="669">
        <f>+G128</f>
        <v>400</v>
      </c>
      <c r="Q124" s="669">
        <f t="shared" ref="Q124:R124" si="26">+H128</f>
        <v>400</v>
      </c>
      <c r="R124" s="669">
        <f t="shared" si="26"/>
        <v>0</v>
      </c>
    </row>
    <row r="125" spans="1:18" s="27" customFormat="1" ht="15" customHeight="1" x14ac:dyDescent="0.3">
      <c r="A125" s="690"/>
      <c r="B125" s="691"/>
      <c r="C125" s="692"/>
      <c r="D125" s="903"/>
      <c r="E125" s="206"/>
      <c r="F125" s="312" t="s">
        <v>60</v>
      </c>
      <c r="G125" s="411">
        <f>307.9-250</f>
        <v>57.899999999999977</v>
      </c>
      <c r="H125" s="49"/>
      <c r="I125" s="176"/>
      <c r="J125" s="624"/>
      <c r="K125" s="625"/>
      <c r="L125" s="689"/>
      <c r="M125" s="693"/>
      <c r="O125" s="668"/>
      <c r="P125" s="669"/>
      <c r="Q125" s="669"/>
      <c r="R125" s="669"/>
    </row>
    <row r="126" spans="1:18" s="27" customFormat="1" ht="15.6" customHeight="1" x14ac:dyDescent="0.3">
      <c r="A126" s="462"/>
      <c r="B126" s="463"/>
      <c r="C126" s="453"/>
      <c r="D126" s="797"/>
      <c r="E126" s="204"/>
      <c r="F126" s="47" t="s">
        <v>146</v>
      </c>
      <c r="G126" s="174">
        <v>353</v>
      </c>
      <c r="H126" s="175">
        <v>1032.7</v>
      </c>
      <c r="I126" s="173">
        <v>1470.5</v>
      </c>
      <c r="J126" s="268"/>
      <c r="K126" s="228"/>
      <c r="L126" s="445"/>
      <c r="M126" s="100"/>
      <c r="O126" s="668" t="s">
        <v>146</v>
      </c>
      <c r="P126" s="669">
        <f>+G132+G137+G149</f>
        <v>353</v>
      </c>
      <c r="Q126" s="669">
        <f t="shared" ref="Q126:R126" si="27">+H132+H137+H149</f>
        <v>1032.7</v>
      </c>
      <c r="R126" s="669">
        <f t="shared" si="27"/>
        <v>1470.5</v>
      </c>
    </row>
    <row r="127" spans="1:18" s="27" customFormat="1" ht="15.75" customHeight="1" x14ac:dyDescent="0.3">
      <c r="A127" s="36"/>
      <c r="B127" s="466"/>
      <c r="C127" s="65"/>
      <c r="D127" s="828" t="s">
        <v>191</v>
      </c>
      <c r="E127" s="446" t="s">
        <v>111</v>
      </c>
      <c r="F127" s="513" t="s">
        <v>185</v>
      </c>
      <c r="G127" s="550">
        <f>420-100</f>
        <v>320</v>
      </c>
      <c r="H127" s="515">
        <f>200+100</f>
        <v>300</v>
      </c>
      <c r="I127" s="641">
        <v>6.5</v>
      </c>
      <c r="J127" s="270" t="s">
        <v>118</v>
      </c>
      <c r="K127" s="674">
        <v>1</v>
      </c>
      <c r="L127" s="129"/>
      <c r="M127" s="123"/>
      <c r="O127" s="668"/>
      <c r="P127" s="669">
        <f>+P123+P124+P126</f>
        <v>1232.3</v>
      </c>
      <c r="Q127" s="669">
        <f t="shared" ref="Q127:R127" si="28">+Q123+Q124+Q126</f>
        <v>2334.1999999999998</v>
      </c>
      <c r="R127" s="669">
        <f t="shared" si="28"/>
        <v>2459.4</v>
      </c>
    </row>
    <row r="128" spans="1:18" s="27" customFormat="1" ht="27.75" customHeight="1" x14ac:dyDescent="0.3">
      <c r="A128" s="36"/>
      <c r="B128" s="466"/>
      <c r="C128" s="65"/>
      <c r="D128" s="829"/>
      <c r="E128" s="204" t="s">
        <v>28</v>
      </c>
      <c r="F128" s="524" t="s">
        <v>189</v>
      </c>
      <c r="G128" s="525">
        <v>400</v>
      </c>
      <c r="H128" s="519">
        <v>400</v>
      </c>
      <c r="I128" s="542"/>
      <c r="J128" s="378" t="s">
        <v>162</v>
      </c>
      <c r="K128" s="413"/>
      <c r="L128" s="380">
        <v>100</v>
      </c>
      <c r="M128" s="91"/>
      <c r="O128" s="668"/>
      <c r="P128" s="669">
        <f>+P127-G154</f>
        <v>330.9</v>
      </c>
      <c r="Q128" s="669">
        <f t="shared" ref="Q128:R128" si="29">+Q127-H154</f>
        <v>-337.40000000000055</v>
      </c>
      <c r="R128" s="669">
        <f t="shared" si="29"/>
        <v>-3.9000000000000909</v>
      </c>
    </row>
    <row r="129" spans="1:14" s="27" customFormat="1" ht="28.5" customHeight="1" x14ac:dyDescent="0.3">
      <c r="A129" s="36"/>
      <c r="B129" s="466"/>
      <c r="C129" s="65"/>
      <c r="D129" s="829"/>
      <c r="E129" s="204" t="s">
        <v>105</v>
      </c>
      <c r="F129" s="524"/>
      <c r="G129" s="525"/>
      <c r="H129" s="519"/>
      <c r="I129" s="642"/>
      <c r="J129" s="379" t="s">
        <v>163</v>
      </c>
      <c r="K129" s="231">
        <v>30</v>
      </c>
      <c r="L129" s="380">
        <v>100</v>
      </c>
      <c r="M129" s="213"/>
    </row>
    <row r="130" spans="1:14" s="27" customFormat="1" ht="27.75" customHeight="1" x14ac:dyDescent="0.3">
      <c r="A130" s="36"/>
      <c r="B130" s="466"/>
      <c r="C130" s="65"/>
      <c r="D130" s="829"/>
      <c r="E130" s="204"/>
      <c r="F130" s="524"/>
      <c r="G130" s="525"/>
      <c r="H130" s="519"/>
      <c r="I130" s="642"/>
      <c r="J130" s="379" t="s">
        <v>164</v>
      </c>
      <c r="K130" s="111"/>
      <c r="L130" s="182">
        <v>100</v>
      </c>
      <c r="M130" s="213"/>
    </row>
    <row r="131" spans="1:14" s="1" customFormat="1" ht="19.2" customHeight="1" x14ac:dyDescent="0.3">
      <c r="A131" s="36"/>
      <c r="B131" s="466"/>
      <c r="C131" s="65"/>
      <c r="D131" s="746" t="s">
        <v>161</v>
      </c>
      <c r="E131" s="446" t="s">
        <v>78</v>
      </c>
      <c r="F131" s="634" t="s">
        <v>185</v>
      </c>
      <c r="G131" s="550"/>
      <c r="H131" s="648">
        <f>128.1+49.8</f>
        <v>177.89999999999998</v>
      </c>
      <c r="I131" s="702">
        <v>277.89999999999998</v>
      </c>
      <c r="J131" s="845" t="s">
        <v>165</v>
      </c>
      <c r="K131" s="132">
        <v>14</v>
      </c>
      <c r="L131" s="115">
        <v>50</v>
      </c>
      <c r="M131" s="385">
        <v>100</v>
      </c>
      <c r="N131" s="27"/>
    </row>
    <row r="132" spans="1:14" s="1" customFormat="1" ht="18.600000000000001" customHeight="1" x14ac:dyDescent="0.3">
      <c r="A132" s="36"/>
      <c r="B132" s="466"/>
      <c r="C132" s="65"/>
      <c r="D132" s="747"/>
      <c r="E132" s="199" t="s">
        <v>107</v>
      </c>
      <c r="F132" s="629" t="s">
        <v>184</v>
      </c>
      <c r="G132" s="525">
        <v>269</v>
      </c>
      <c r="H132" s="630">
        <v>691.6</v>
      </c>
      <c r="I132" s="697">
        <v>960.5</v>
      </c>
      <c r="J132" s="846"/>
      <c r="K132" s="403"/>
      <c r="L132" s="384"/>
      <c r="M132" s="318"/>
      <c r="N132" s="27"/>
    </row>
    <row r="133" spans="1:14" s="1" customFormat="1" ht="18.600000000000001" customHeight="1" x14ac:dyDescent="0.3">
      <c r="A133" s="36"/>
      <c r="B133" s="466"/>
      <c r="C133" s="65"/>
      <c r="D133" s="806"/>
      <c r="E133" s="447" t="s">
        <v>28</v>
      </c>
      <c r="F133" s="567"/>
      <c r="G133" s="631"/>
      <c r="H133" s="632"/>
      <c r="I133" s="633"/>
      <c r="J133" s="303"/>
      <c r="K133" s="307"/>
      <c r="L133" s="191"/>
      <c r="M133" s="306"/>
      <c r="N133" s="27"/>
    </row>
    <row r="134" spans="1:14" s="1" customFormat="1" ht="16.95" customHeight="1" x14ac:dyDescent="0.3">
      <c r="A134" s="36"/>
      <c r="B134" s="466"/>
      <c r="C134" s="65"/>
      <c r="D134" s="746" t="s">
        <v>102</v>
      </c>
      <c r="E134" s="446" t="s">
        <v>113</v>
      </c>
      <c r="F134" s="634" t="s">
        <v>185</v>
      </c>
      <c r="G134" s="635"/>
      <c r="H134" s="636">
        <v>30.6</v>
      </c>
      <c r="I134" s="637">
        <v>100</v>
      </c>
      <c r="J134" s="271" t="s">
        <v>103</v>
      </c>
      <c r="K134" s="124"/>
      <c r="L134" s="361"/>
      <c r="M134" s="96">
        <v>1</v>
      </c>
    </row>
    <row r="135" spans="1:14" s="1" customFormat="1" ht="29.7" customHeight="1" x14ac:dyDescent="0.3">
      <c r="A135" s="36"/>
      <c r="B135" s="466"/>
      <c r="C135" s="65"/>
      <c r="D135" s="806"/>
      <c r="E135" s="447" t="s">
        <v>119</v>
      </c>
      <c r="F135" s="567"/>
      <c r="G135" s="631"/>
      <c r="H135" s="632"/>
      <c r="I135" s="633"/>
      <c r="J135" s="303"/>
      <c r="K135" s="307"/>
      <c r="L135" s="238"/>
      <c r="M135" s="306"/>
    </row>
    <row r="136" spans="1:14" s="27" customFormat="1" ht="14.7" customHeight="1" x14ac:dyDescent="0.3">
      <c r="A136" s="36"/>
      <c r="B136" s="466"/>
      <c r="C136" s="65"/>
      <c r="D136" s="747" t="s">
        <v>192</v>
      </c>
      <c r="E136" s="204" t="s">
        <v>78</v>
      </c>
      <c r="F136" s="524" t="s">
        <v>185</v>
      </c>
      <c r="G136" s="550">
        <v>16</v>
      </c>
      <c r="H136" s="519">
        <v>75.8</v>
      </c>
      <c r="I136" s="523"/>
      <c r="J136" s="181" t="s">
        <v>103</v>
      </c>
      <c r="K136" s="135">
        <v>1</v>
      </c>
      <c r="L136" s="381"/>
      <c r="M136" s="276"/>
    </row>
    <row r="137" spans="1:14" s="27" customFormat="1" ht="14.7" customHeight="1" x14ac:dyDescent="0.3">
      <c r="A137" s="36"/>
      <c r="B137" s="466"/>
      <c r="C137" s="65"/>
      <c r="D137" s="747"/>
      <c r="E137" s="204" t="s">
        <v>105</v>
      </c>
      <c r="F137" s="524" t="s">
        <v>184</v>
      </c>
      <c r="G137" s="525">
        <v>84</v>
      </c>
      <c r="H137" s="519">
        <v>341.1</v>
      </c>
      <c r="I137" s="638"/>
      <c r="J137" s="376" t="s">
        <v>72</v>
      </c>
      <c r="K137" s="111">
        <v>20</v>
      </c>
      <c r="L137" s="82">
        <v>100</v>
      </c>
      <c r="M137" s="305"/>
    </row>
    <row r="138" spans="1:14" s="27" customFormat="1" ht="28.5" customHeight="1" x14ac:dyDescent="0.3">
      <c r="A138" s="36"/>
      <c r="B138" s="466"/>
      <c r="C138" s="65"/>
      <c r="D138" s="806"/>
      <c r="E138" s="447" t="s">
        <v>28</v>
      </c>
      <c r="F138" s="517"/>
      <c r="G138" s="639"/>
      <c r="H138" s="622"/>
      <c r="I138" s="640"/>
      <c r="J138" s="272"/>
      <c r="K138" s="675"/>
      <c r="L138" s="362"/>
      <c r="M138" s="303"/>
    </row>
    <row r="139" spans="1:14" s="27" customFormat="1" ht="14.7" customHeight="1" x14ac:dyDescent="0.3">
      <c r="A139" s="36"/>
      <c r="B139" s="466"/>
      <c r="C139" s="65"/>
      <c r="D139" s="746" t="s">
        <v>114</v>
      </c>
      <c r="E139" s="199" t="s">
        <v>78</v>
      </c>
      <c r="F139" s="513" t="s">
        <v>185</v>
      </c>
      <c r="G139" s="550">
        <v>15.9</v>
      </c>
      <c r="H139" s="515">
        <v>100</v>
      </c>
      <c r="I139" s="641">
        <v>100</v>
      </c>
      <c r="J139" s="273" t="s">
        <v>103</v>
      </c>
      <c r="K139" s="124">
        <v>1</v>
      </c>
      <c r="L139" s="280"/>
      <c r="M139" s="373"/>
    </row>
    <row r="140" spans="1:14" s="27" customFormat="1" ht="14.7" customHeight="1" x14ac:dyDescent="0.3">
      <c r="A140" s="36"/>
      <c r="B140" s="466"/>
      <c r="C140" s="65"/>
      <c r="D140" s="747"/>
      <c r="E140" s="204" t="s">
        <v>105</v>
      </c>
      <c r="F140" s="524"/>
      <c r="G140" s="525"/>
      <c r="H140" s="519"/>
      <c r="I140" s="642"/>
      <c r="J140" s="376" t="s">
        <v>72</v>
      </c>
      <c r="K140" s="673"/>
      <c r="L140" s="128">
        <v>15</v>
      </c>
      <c r="M140" s="305">
        <v>30</v>
      </c>
    </row>
    <row r="141" spans="1:14" s="27" customFormat="1" ht="14.7" customHeight="1" x14ac:dyDescent="0.3">
      <c r="A141" s="36"/>
      <c r="B141" s="466"/>
      <c r="C141" s="65"/>
      <c r="D141" s="806"/>
      <c r="E141" s="447" t="s">
        <v>28</v>
      </c>
      <c r="F141" s="517"/>
      <c r="G141" s="526"/>
      <c r="H141" s="527"/>
      <c r="I141" s="623"/>
      <c r="K141" s="675"/>
      <c r="L141" s="238"/>
      <c r="M141" s="408"/>
      <c r="N141" s="226"/>
    </row>
    <row r="142" spans="1:14" s="27" customFormat="1" ht="14.7" customHeight="1" x14ac:dyDescent="0.3">
      <c r="A142" s="36"/>
      <c r="B142" s="466"/>
      <c r="C142" s="65"/>
      <c r="D142" s="746" t="s">
        <v>129</v>
      </c>
      <c r="E142" s="199" t="s">
        <v>78</v>
      </c>
      <c r="F142" s="524" t="s">
        <v>185</v>
      </c>
      <c r="G142" s="550">
        <v>22.4</v>
      </c>
      <c r="H142" s="515">
        <v>100</v>
      </c>
      <c r="I142" s="641">
        <v>200</v>
      </c>
      <c r="J142" s="273" t="s">
        <v>103</v>
      </c>
      <c r="K142" s="124">
        <v>1</v>
      </c>
      <c r="L142" s="280"/>
      <c r="M142" s="283"/>
    </row>
    <row r="143" spans="1:14" s="27" customFormat="1" ht="14.7" customHeight="1" x14ac:dyDescent="0.3">
      <c r="A143" s="36"/>
      <c r="B143" s="466"/>
      <c r="C143" s="65"/>
      <c r="D143" s="747"/>
      <c r="E143" s="204" t="s">
        <v>105</v>
      </c>
      <c r="F143" s="524"/>
      <c r="G143" s="609"/>
      <c r="H143" s="610"/>
      <c r="I143" s="643"/>
      <c r="J143" s="274" t="s">
        <v>72</v>
      </c>
      <c r="K143" s="673"/>
      <c r="L143" s="82">
        <v>10</v>
      </c>
      <c r="M143" s="97">
        <v>35</v>
      </c>
    </row>
    <row r="144" spans="1:14" s="27" customFormat="1" ht="14.7" customHeight="1" x14ac:dyDescent="0.3">
      <c r="A144" s="36"/>
      <c r="B144" s="466"/>
      <c r="C144" s="65"/>
      <c r="D144" s="672"/>
      <c r="E144" s="447" t="s">
        <v>28</v>
      </c>
      <c r="F144" s="524"/>
      <c r="G144" s="525"/>
      <c r="H144" s="527"/>
      <c r="I144" s="528"/>
      <c r="J144" s="275"/>
      <c r="K144" s="675"/>
      <c r="L144" s="362"/>
      <c r="M144" s="303"/>
    </row>
    <row r="145" spans="1:18" s="27" customFormat="1" ht="14.7" customHeight="1" x14ac:dyDescent="0.3">
      <c r="A145" s="36"/>
      <c r="B145" s="466"/>
      <c r="C145" s="65"/>
      <c r="D145" s="746" t="s">
        <v>120</v>
      </c>
      <c r="E145" s="199" t="s">
        <v>78</v>
      </c>
      <c r="F145" s="513" t="s">
        <v>185</v>
      </c>
      <c r="G145" s="550">
        <v>90</v>
      </c>
      <c r="H145" s="519"/>
      <c r="I145" s="642">
        <v>273</v>
      </c>
      <c r="J145" s="273" t="s">
        <v>103</v>
      </c>
      <c r="K145" s="124">
        <v>1</v>
      </c>
      <c r="L145" s="262"/>
      <c r="M145" s="283"/>
    </row>
    <row r="146" spans="1:18" s="27" customFormat="1" ht="14.7" customHeight="1" x14ac:dyDescent="0.3">
      <c r="A146" s="36"/>
      <c r="B146" s="466"/>
      <c r="C146" s="65"/>
      <c r="D146" s="747"/>
      <c r="E146" s="204" t="s">
        <v>107</v>
      </c>
      <c r="F146" s="524"/>
      <c r="G146" s="644"/>
      <c r="H146" s="532"/>
      <c r="I146" s="638"/>
      <c r="J146" s="274" t="s">
        <v>72</v>
      </c>
      <c r="K146" s="126"/>
      <c r="L146" s="128"/>
      <c r="M146" s="97">
        <v>100</v>
      </c>
    </row>
    <row r="147" spans="1:18" s="27" customFormat="1" ht="14.7" customHeight="1" x14ac:dyDescent="0.3">
      <c r="A147" s="36"/>
      <c r="B147" s="466"/>
      <c r="C147" s="65"/>
      <c r="D147" s="806"/>
      <c r="E147" s="447" t="s">
        <v>28</v>
      </c>
      <c r="F147" s="524"/>
      <c r="G147" s="645"/>
      <c r="H147" s="535"/>
      <c r="I147" s="646"/>
      <c r="J147" s="272"/>
      <c r="K147" s="111"/>
      <c r="L147" s="362"/>
      <c r="M147" s="303"/>
    </row>
    <row r="148" spans="1:18" s="1" customFormat="1" ht="15" customHeight="1" x14ac:dyDescent="0.3">
      <c r="A148" s="36"/>
      <c r="B148" s="466"/>
      <c r="C148" s="65"/>
      <c r="D148" s="746" t="s">
        <v>150</v>
      </c>
      <c r="E148" s="446" t="s">
        <v>78</v>
      </c>
      <c r="F148" s="634" t="s">
        <v>185</v>
      </c>
      <c r="G148" s="550">
        <v>15</v>
      </c>
      <c r="H148" s="648">
        <v>97.2</v>
      </c>
      <c r="I148" s="702">
        <v>31.5</v>
      </c>
      <c r="J148" s="374" t="s">
        <v>103</v>
      </c>
      <c r="K148" s="124"/>
      <c r="L148" s="133">
        <v>1</v>
      </c>
      <c r="M148" s="96"/>
      <c r="N148" s="27"/>
    </row>
    <row r="149" spans="1:18" s="1" customFormat="1" ht="15" customHeight="1" x14ac:dyDescent="0.3">
      <c r="A149" s="36"/>
      <c r="B149" s="466"/>
      <c r="C149" s="65"/>
      <c r="D149" s="747"/>
      <c r="E149" s="199" t="s">
        <v>107</v>
      </c>
      <c r="F149" s="629" t="s">
        <v>184</v>
      </c>
      <c r="G149" s="525"/>
      <c r="H149" s="630"/>
      <c r="I149" s="697">
        <v>510</v>
      </c>
      <c r="J149" s="375" t="s">
        <v>72</v>
      </c>
      <c r="K149" s="377"/>
      <c r="L149" s="212"/>
      <c r="M149" s="382">
        <v>30</v>
      </c>
      <c r="N149" s="27"/>
    </row>
    <row r="150" spans="1:18" s="1" customFormat="1" ht="15" customHeight="1" x14ac:dyDescent="0.3">
      <c r="A150" s="36"/>
      <c r="B150" s="466"/>
      <c r="C150" s="65"/>
      <c r="D150" s="806"/>
      <c r="E150" s="447" t="s">
        <v>28</v>
      </c>
      <c r="F150" s="567"/>
      <c r="G150" s="631"/>
      <c r="H150" s="632"/>
      <c r="I150" s="633"/>
      <c r="J150" s="303"/>
      <c r="K150" s="307"/>
      <c r="L150" s="191"/>
      <c r="M150" s="306"/>
      <c r="N150" s="27"/>
    </row>
    <row r="151" spans="1:18" s="1" customFormat="1" ht="18.600000000000001" customHeight="1" x14ac:dyDescent="0.3">
      <c r="A151" s="36"/>
      <c r="B151" s="466"/>
      <c r="C151" s="65"/>
      <c r="D151" s="746" t="s">
        <v>167</v>
      </c>
      <c r="E151" s="446" t="s">
        <v>78</v>
      </c>
      <c r="F151" s="634" t="s">
        <v>185</v>
      </c>
      <c r="G151" s="647"/>
      <c r="H151" s="648">
        <v>20</v>
      </c>
      <c r="I151" s="643"/>
      <c r="J151" s="861" t="s">
        <v>109</v>
      </c>
      <c r="K151" s="124"/>
      <c r="L151" s="133">
        <v>1</v>
      </c>
      <c r="M151" s="271"/>
      <c r="N151" s="27"/>
      <c r="O151" s="27"/>
    </row>
    <row r="152" spans="1:18" s="1" customFormat="1" ht="18.600000000000001" customHeight="1" x14ac:dyDescent="0.3">
      <c r="A152" s="36"/>
      <c r="B152" s="466"/>
      <c r="C152" s="65"/>
      <c r="D152" s="747"/>
      <c r="E152" s="199" t="s">
        <v>107</v>
      </c>
      <c r="F152" s="629"/>
      <c r="G152" s="609"/>
      <c r="H152" s="570"/>
      <c r="I152" s="649"/>
      <c r="J152" s="862"/>
      <c r="K152" s="217"/>
      <c r="L152" s="184"/>
      <c r="M152" s="281"/>
      <c r="N152" s="27"/>
      <c r="O152" s="27"/>
    </row>
    <row r="153" spans="1:18" s="1" customFormat="1" ht="18.600000000000001" customHeight="1" x14ac:dyDescent="0.3">
      <c r="A153" s="36"/>
      <c r="B153" s="466"/>
      <c r="C153" s="65"/>
      <c r="D153" s="806"/>
      <c r="E153" s="447" t="s">
        <v>28</v>
      </c>
      <c r="F153" s="567"/>
      <c r="G153" s="631"/>
      <c r="H153" s="632"/>
      <c r="I153" s="633"/>
      <c r="J153" s="303"/>
      <c r="K153" s="307"/>
      <c r="L153" s="191"/>
      <c r="M153" s="306"/>
      <c r="N153" s="27"/>
    </row>
    <row r="154" spans="1:18" s="27" customFormat="1" ht="18" customHeight="1" thickBot="1" x14ac:dyDescent="0.35">
      <c r="A154" s="41"/>
      <c r="B154" s="42"/>
      <c r="C154" s="21"/>
      <c r="D154" s="73"/>
      <c r="E154" s="72"/>
      <c r="F154" s="67" t="s">
        <v>17</v>
      </c>
      <c r="G154" s="627">
        <f>+G123+G124+G126+G125</f>
        <v>901.4</v>
      </c>
      <c r="H154" s="55">
        <f t="shared" ref="H154:I154" si="30">+H123+H124+H126+H125</f>
        <v>2671.6000000000004</v>
      </c>
      <c r="I154" s="130">
        <f t="shared" si="30"/>
        <v>2463.3000000000002</v>
      </c>
      <c r="J154" s="628"/>
      <c r="K154" s="113"/>
      <c r="L154" s="118"/>
      <c r="M154" s="54"/>
    </row>
    <row r="155" spans="1:18" s="27" customFormat="1" ht="17.25" customHeight="1" x14ac:dyDescent="0.3">
      <c r="A155" s="10" t="s">
        <v>8</v>
      </c>
      <c r="B155" s="11" t="s">
        <v>25</v>
      </c>
      <c r="C155" s="23" t="s">
        <v>27</v>
      </c>
      <c r="D155" s="827" t="s">
        <v>40</v>
      </c>
      <c r="E155" s="196"/>
      <c r="F155" s="688" t="s">
        <v>20</v>
      </c>
      <c r="G155" s="510">
        <f>135.8+50</f>
        <v>185.8</v>
      </c>
      <c r="H155" s="578">
        <v>80.099999999999994</v>
      </c>
      <c r="I155" s="626">
        <v>77</v>
      </c>
      <c r="J155" s="651"/>
      <c r="K155" s="102"/>
      <c r="L155" s="140"/>
      <c r="M155" s="652"/>
      <c r="O155" s="668" t="s">
        <v>173</v>
      </c>
      <c r="P155" s="669">
        <f>+G158+G160</f>
        <v>135.80000000000001</v>
      </c>
      <c r="Q155" s="669">
        <f t="shared" ref="Q155:R155" si="31">+H158+H160</f>
        <v>80.099999999999994</v>
      </c>
      <c r="R155" s="669">
        <f t="shared" si="31"/>
        <v>77</v>
      </c>
    </row>
    <row r="156" spans="1:18" s="27" customFormat="1" ht="17.25" customHeight="1" x14ac:dyDescent="0.3">
      <c r="A156" s="679"/>
      <c r="B156" s="680"/>
      <c r="C156" s="681"/>
      <c r="D156" s="903"/>
      <c r="E156" s="199"/>
      <c r="F156" s="687" t="s">
        <v>41</v>
      </c>
      <c r="G156" s="52">
        <v>30</v>
      </c>
      <c r="H156" s="49"/>
      <c r="I156" s="64"/>
      <c r="J156" s="682"/>
      <c r="K156" s="625"/>
      <c r="L156" s="678"/>
      <c r="M156" s="683"/>
      <c r="O156" s="668"/>
      <c r="P156" s="669"/>
      <c r="Q156" s="669"/>
      <c r="R156" s="669"/>
    </row>
    <row r="157" spans="1:18" s="27" customFormat="1" ht="17.25" customHeight="1" x14ac:dyDescent="0.3">
      <c r="A157" s="478"/>
      <c r="B157" s="479"/>
      <c r="C157" s="483"/>
      <c r="D157" s="904"/>
      <c r="E157" s="650"/>
      <c r="F157" s="47" t="s">
        <v>137</v>
      </c>
      <c r="G157" s="174"/>
      <c r="H157" s="175">
        <v>25</v>
      </c>
      <c r="I157" s="173">
        <v>25</v>
      </c>
      <c r="J157" s="469"/>
      <c r="K157" s="625"/>
      <c r="L157" s="473"/>
      <c r="M157" s="482"/>
      <c r="O157" s="668" t="s">
        <v>137</v>
      </c>
      <c r="P157" s="669">
        <f>+G161</f>
        <v>37</v>
      </c>
      <c r="Q157" s="669">
        <f t="shared" ref="Q157:R157" si="32">+H161</f>
        <v>25</v>
      </c>
      <c r="R157" s="669">
        <f t="shared" si="32"/>
        <v>25</v>
      </c>
    </row>
    <row r="158" spans="1:18" s="27" customFormat="1" ht="14.7" customHeight="1" x14ac:dyDescent="0.3">
      <c r="A158" s="878"/>
      <c r="B158" s="879"/>
      <c r="C158" s="847"/>
      <c r="D158" s="848" t="s">
        <v>144</v>
      </c>
      <c r="E158" s="107" t="s">
        <v>78</v>
      </c>
      <c r="F158" s="666" t="s">
        <v>180</v>
      </c>
      <c r="G158" s="550">
        <v>95.5</v>
      </c>
      <c r="H158" s="515">
        <v>62.8</v>
      </c>
      <c r="I158" s="523">
        <v>62.8</v>
      </c>
      <c r="J158" s="822" t="s">
        <v>64</v>
      </c>
      <c r="K158" s="317">
        <v>2.2000000000000002</v>
      </c>
      <c r="L158" s="436">
        <v>1.1000000000000001</v>
      </c>
      <c r="M158" s="438">
        <v>1.1000000000000001</v>
      </c>
      <c r="O158" s="668"/>
      <c r="P158" s="669">
        <f>+P155+P157</f>
        <v>172.8</v>
      </c>
      <c r="Q158" s="669">
        <f t="shared" ref="Q158:R158" si="33">+Q155+Q157</f>
        <v>105.1</v>
      </c>
      <c r="R158" s="669">
        <f t="shared" si="33"/>
        <v>102</v>
      </c>
    </row>
    <row r="159" spans="1:18" s="27" customFormat="1" ht="25.5" customHeight="1" x14ac:dyDescent="0.3">
      <c r="A159" s="878"/>
      <c r="B159" s="879"/>
      <c r="C159" s="847"/>
      <c r="D159" s="849"/>
      <c r="E159" s="199" t="s">
        <v>105</v>
      </c>
      <c r="F159" s="580"/>
      <c r="G159" s="518"/>
      <c r="H159" s="519"/>
      <c r="I159" s="528"/>
      <c r="J159" s="850"/>
      <c r="K159" s="146"/>
      <c r="L159" s="148"/>
      <c r="M159" s="104"/>
      <c r="O159" s="668"/>
      <c r="P159" s="669">
        <f>+P158-G164</f>
        <v>-43</v>
      </c>
      <c r="Q159" s="669">
        <f t="shared" ref="Q159:R159" si="34">+Q158-H164</f>
        <v>0</v>
      </c>
      <c r="R159" s="669">
        <f t="shared" si="34"/>
        <v>0</v>
      </c>
    </row>
    <row r="160" spans="1:18" s="27" customFormat="1" ht="27" customHeight="1" x14ac:dyDescent="0.3">
      <c r="A160" s="832"/>
      <c r="B160" s="834"/>
      <c r="C160" s="851"/>
      <c r="D160" s="746" t="s">
        <v>71</v>
      </c>
      <c r="E160" s="107" t="s">
        <v>78</v>
      </c>
      <c r="F160" s="513" t="s">
        <v>180</v>
      </c>
      <c r="G160" s="550">
        <v>40.299999999999997</v>
      </c>
      <c r="H160" s="515">
        <v>17.3</v>
      </c>
      <c r="I160" s="523">
        <v>14.2</v>
      </c>
      <c r="J160" s="449" t="s">
        <v>127</v>
      </c>
      <c r="K160" s="136"/>
      <c r="L160" s="138">
        <v>1440</v>
      </c>
      <c r="M160" s="98">
        <v>1260</v>
      </c>
    </row>
    <row r="161" spans="1:18" s="27" customFormat="1" ht="14.25" customHeight="1" x14ac:dyDescent="0.3">
      <c r="A161" s="833"/>
      <c r="B161" s="835"/>
      <c r="C161" s="852"/>
      <c r="D161" s="853"/>
      <c r="E161" s="199" t="s">
        <v>105</v>
      </c>
      <c r="F161" s="524" t="s">
        <v>190</v>
      </c>
      <c r="G161" s="525">
        <v>37</v>
      </c>
      <c r="H161" s="519">
        <v>25</v>
      </c>
      <c r="I161" s="542">
        <v>25</v>
      </c>
      <c r="J161" s="854" t="s">
        <v>128</v>
      </c>
      <c r="K161" s="171">
        <v>11.7</v>
      </c>
      <c r="L161" s="172">
        <v>3.1</v>
      </c>
      <c r="M161" s="259">
        <v>4</v>
      </c>
    </row>
    <row r="162" spans="1:18" s="27" customFormat="1" ht="13.5" customHeight="1" x14ac:dyDescent="0.3">
      <c r="A162" s="833"/>
      <c r="B162" s="835"/>
      <c r="C162" s="852"/>
      <c r="D162" s="853"/>
      <c r="E162" s="105"/>
      <c r="F162" s="667"/>
      <c r="G162" s="525"/>
      <c r="H162" s="519"/>
      <c r="I162" s="642"/>
      <c r="J162" s="855"/>
      <c r="K162" s="167"/>
      <c r="L162" s="284"/>
      <c r="M162" s="260"/>
    </row>
    <row r="163" spans="1:18" s="27" customFormat="1" ht="16.5" customHeight="1" x14ac:dyDescent="0.3">
      <c r="A163" s="833"/>
      <c r="B163" s="835"/>
      <c r="C163" s="852"/>
      <c r="D163" s="821"/>
      <c r="E163" s="87"/>
      <c r="F163" s="517"/>
      <c r="G163" s="529"/>
      <c r="H163" s="527"/>
      <c r="I163" s="623"/>
      <c r="J163" s="254" t="s">
        <v>104</v>
      </c>
      <c r="K163" s="147"/>
      <c r="L163" s="285">
        <v>1</v>
      </c>
      <c r="M163" s="103"/>
    </row>
    <row r="164" spans="1:18" s="27" customFormat="1" ht="18" customHeight="1" thickBot="1" x14ac:dyDescent="0.35">
      <c r="A164" s="41"/>
      <c r="B164" s="42"/>
      <c r="C164" s="21"/>
      <c r="D164" s="170"/>
      <c r="E164" s="74"/>
      <c r="F164" s="28" t="s">
        <v>17</v>
      </c>
      <c r="G164" s="627">
        <f>+G155+G156+G157</f>
        <v>215.8</v>
      </c>
      <c r="H164" s="53">
        <f t="shared" ref="H164:I164" si="35">+H155+H156+H157</f>
        <v>105.1</v>
      </c>
      <c r="I164" s="511">
        <f t="shared" si="35"/>
        <v>102</v>
      </c>
      <c r="J164" s="255"/>
      <c r="K164" s="139"/>
      <c r="L164" s="118"/>
      <c r="M164" s="101"/>
    </row>
    <row r="165" spans="1:18" s="27" customFormat="1" ht="15" customHeight="1" thickBot="1" x14ac:dyDescent="0.35">
      <c r="A165" s="9" t="s">
        <v>8</v>
      </c>
      <c r="B165" s="7" t="s">
        <v>25</v>
      </c>
      <c r="C165" s="830" t="s">
        <v>30</v>
      </c>
      <c r="D165" s="830"/>
      <c r="E165" s="830"/>
      <c r="F165" s="830"/>
      <c r="G165" s="237">
        <f>G164+G154+G122+G86</f>
        <v>3013.6000000000004</v>
      </c>
      <c r="H165" s="245">
        <f>H164+H154+H122+H86</f>
        <v>5334.5000000000009</v>
      </c>
      <c r="I165" s="131">
        <f>I164+I154+I122+I86</f>
        <v>5363.2</v>
      </c>
      <c r="J165" s="831"/>
      <c r="K165" s="789"/>
      <c r="L165" s="789"/>
      <c r="M165" s="790"/>
      <c r="N165" s="226"/>
    </row>
    <row r="166" spans="1:18" s="27" customFormat="1" ht="15" customHeight="1" thickBot="1" x14ac:dyDescent="0.35">
      <c r="A166" s="6" t="s">
        <v>8</v>
      </c>
      <c r="B166" s="7" t="s">
        <v>27</v>
      </c>
      <c r="C166" s="842" t="s">
        <v>58</v>
      </c>
      <c r="D166" s="843"/>
      <c r="E166" s="843"/>
      <c r="F166" s="843"/>
      <c r="G166" s="843"/>
      <c r="H166" s="843"/>
      <c r="I166" s="843"/>
      <c r="J166" s="843"/>
      <c r="K166" s="843"/>
      <c r="L166" s="843"/>
      <c r="M166" s="844"/>
      <c r="N166" s="226"/>
    </row>
    <row r="167" spans="1:18" s="27" customFormat="1" ht="15.75" customHeight="1" x14ac:dyDescent="0.3">
      <c r="A167" s="10" t="s">
        <v>8</v>
      </c>
      <c r="B167" s="80" t="s">
        <v>27</v>
      </c>
      <c r="C167" s="81" t="s">
        <v>8</v>
      </c>
      <c r="D167" s="827" t="s">
        <v>73</v>
      </c>
      <c r="E167" s="196"/>
      <c r="F167" s="549" t="s">
        <v>29</v>
      </c>
      <c r="G167" s="282">
        <v>730.8</v>
      </c>
      <c r="H167" s="244"/>
      <c r="I167" s="266"/>
      <c r="J167" s="141"/>
      <c r="K167" s="102"/>
      <c r="L167" s="140"/>
      <c r="M167" s="652"/>
      <c r="O167" s="670" t="s">
        <v>29</v>
      </c>
      <c r="P167" s="671">
        <f>+G170+G174</f>
        <v>730.8</v>
      </c>
      <c r="Q167" s="671">
        <f>+H170+H174</f>
        <v>0</v>
      </c>
      <c r="R167" s="671">
        <f>+I170+I174</f>
        <v>0</v>
      </c>
    </row>
    <row r="168" spans="1:18" s="27" customFormat="1" ht="15.75" customHeight="1" x14ac:dyDescent="0.3">
      <c r="A168" s="478"/>
      <c r="B168" s="653"/>
      <c r="C168" s="654"/>
      <c r="D168" s="903"/>
      <c r="E168" s="199"/>
      <c r="F168" s="79" t="s">
        <v>20</v>
      </c>
      <c r="G168" s="411"/>
      <c r="H168" s="66">
        <v>55.2</v>
      </c>
      <c r="I168" s="176"/>
      <c r="J168" s="482"/>
      <c r="K168" s="625"/>
      <c r="L168" s="655"/>
      <c r="M168" s="482"/>
      <c r="O168" s="670" t="s">
        <v>173</v>
      </c>
      <c r="P168" s="671">
        <f t="shared" ref="P168:R169" si="36">+G177</f>
        <v>0</v>
      </c>
      <c r="Q168" s="671">
        <f t="shared" si="36"/>
        <v>55.2</v>
      </c>
      <c r="R168" s="671">
        <f t="shared" si="36"/>
        <v>0</v>
      </c>
    </row>
    <row r="169" spans="1:18" s="27" customFormat="1" ht="15.75" customHeight="1" x14ac:dyDescent="0.3">
      <c r="A169" s="478"/>
      <c r="B169" s="653"/>
      <c r="C169" s="654"/>
      <c r="D169" s="904"/>
      <c r="E169" s="199"/>
      <c r="F169" s="219" t="s">
        <v>146</v>
      </c>
      <c r="G169" s="183"/>
      <c r="H169" s="84">
        <v>312.5</v>
      </c>
      <c r="I169" s="194"/>
      <c r="J169" s="482"/>
      <c r="K169" s="625"/>
      <c r="L169" s="655"/>
      <c r="M169" s="482"/>
      <c r="O169" s="670" t="s">
        <v>146</v>
      </c>
      <c r="P169" s="671">
        <f t="shared" si="36"/>
        <v>0</v>
      </c>
      <c r="Q169" s="671">
        <f t="shared" si="36"/>
        <v>312.5</v>
      </c>
      <c r="R169" s="671">
        <f t="shared" si="36"/>
        <v>0</v>
      </c>
    </row>
    <row r="170" spans="1:18" s="25" customFormat="1" ht="15.75" customHeight="1" x14ac:dyDescent="0.3">
      <c r="A170" s="36"/>
      <c r="B170" s="431"/>
      <c r="C170" s="432"/>
      <c r="D170" s="746" t="s">
        <v>79</v>
      </c>
      <c r="E170" s="446" t="s">
        <v>28</v>
      </c>
      <c r="F170" s="513" t="s">
        <v>185</v>
      </c>
      <c r="G170" s="550">
        <v>728.3</v>
      </c>
      <c r="H170" s="532"/>
      <c r="I170" s="657"/>
      <c r="J170" s="656" t="s">
        <v>72</v>
      </c>
      <c r="K170" s="132">
        <v>100</v>
      </c>
      <c r="L170" s="286"/>
      <c r="M170" s="96"/>
      <c r="O170" s="670"/>
      <c r="P170" s="671">
        <f>+P167+P168+P169</f>
        <v>730.8</v>
      </c>
      <c r="Q170" s="671">
        <f t="shared" ref="Q170:R170" si="37">+Q167+Q168+Q169</f>
        <v>367.7</v>
      </c>
      <c r="R170" s="671">
        <f t="shared" si="37"/>
        <v>0</v>
      </c>
    </row>
    <row r="171" spans="1:18" s="25" customFormat="1" ht="15.75" customHeight="1" x14ac:dyDescent="0.3">
      <c r="A171" s="36"/>
      <c r="B171" s="431"/>
      <c r="C171" s="432"/>
      <c r="D171" s="796"/>
      <c r="E171" s="206" t="s">
        <v>89</v>
      </c>
      <c r="F171" s="521"/>
      <c r="G171" s="644"/>
      <c r="H171" s="532"/>
      <c r="I171" s="620"/>
      <c r="J171" s="195"/>
      <c r="K171" s="192"/>
      <c r="L171" s="287"/>
      <c r="M171" s="195"/>
      <c r="O171" s="670"/>
      <c r="P171" s="671">
        <f>+P170-G179</f>
        <v>0</v>
      </c>
      <c r="Q171" s="671">
        <f>+Q170-H179</f>
        <v>0</v>
      </c>
      <c r="R171" s="671">
        <f>+R170-I179</f>
        <v>0</v>
      </c>
    </row>
    <row r="172" spans="1:18" s="25" customFormat="1" ht="15.75" customHeight="1" x14ac:dyDescent="0.3">
      <c r="A172" s="36"/>
      <c r="B172" s="431"/>
      <c r="C172" s="432"/>
      <c r="D172" s="796"/>
      <c r="E172" s="210" t="s">
        <v>105</v>
      </c>
      <c r="F172" s="521"/>
      <c r="G172" s="525"/>
      <c r="H172" s="519"/>
      <c r="I172" s="542"/>
      <c r="J172" s="195"/>
      <c r="K172" s="192"/>
      <c r="L172" s="287"/>
      <c r="M172" s="195"/>
    </row>
    <row r="173" spans="1:18" s="25" customFormat="1" ht="14.1" customHeight="1" x14ac:dyDescent="0.3">
      <c r="A173" s="36"/>
      <c r="B173" s="431"/>
      <c r="C173" s="432"/>
      <c r="D173" s="797"/>
      <c r="E173" s="200" t="s">
        <v>78</v>
      </c>
      <c r="F173" s="517"/>
      <c r="G173" s="526"/>
      <c r="H173" s="527"/>
      <c r="I173" s="623"/>
      <c r="J173" s="297"/>
      <c r="K173" s="112"/>
      <c r="L173" s="121"/>
      <c r="M173" s="92"/>
    </row>
    <row r="174" spans="1:18" s="25" customFormat="1" ht="15" customHeight="1" x14ac:dyDescent="0.3">
      <c r="A174" s="36"/>
      <c r="B174" s="431"/>
      <c r="C174" s="68"/>
      <c r="D174" s="799" t="s">
        <v>85</v>
      </c>
      <c r="E174" s="207" t="s">
        <v>28</v>
      </c>
      <c r="F174" s="658" t="s">
        <v>185</v>
      </c>
      <c r="G174" s="550">
        <v>2.5</v>
      </c>
      <c r="H174" s="659"/>
      <c r="I174" s="660"/>
      <c r="J174" s="274" t="s">
        <v>83</v>
      </c>
      <c r="K174" s="124">
        <v>100</v>
      </c>
      <c r="L174" s="186"/>
      <c r="M174" s="302"/>
    </row>
    <row r="175" spans="1:18" s="25" customFormat="1" ht="15" customHeight="1" x14ac:dyDescent="0.3">
      <c r="A175" s="36"/>
      <c r="B175" s="431"/>
      <c r="C175" s="68"/>
      <c r="D175" s="800"/>
      <c r="E175" s="190" t="s">
        <v>105</v>
      </c>
      <c r="F175" s="606"/>
      <c r="G175" s="525"/>
      <c r="H175" s="519"/>
      <c r="I175" s="642"/>
      <c r="J175" s="296"/>
      <c r="K175" s="111"/>
      <c r="L175" s="165"/>
      <c r="M175" s="91"/>
    </row>
    <row r="176" spans="1:18" s="25" customFormat="1" ht="15" customHeight="1" x14ac:dyDescent="0.3">
      <c r="A176" s="36"/>
      <c r="B176" s="431"/>
      <c r="C176" s="68"/>
      <c r="D176" s="801"/>
      <c r="E176" s="211" t="s">
        <v>78</v>
      </c>
      <c r="F176" s="661"/>
      <c r="G176" s="662"/>
      <c r="H176" s="663"/>
      <c r="I176" s="664"/>
      <c r="J176" s="298"/>
      <c r="K176" s="111"/>
      <c r="L176" s="165"/>
      <c r="M176" s="91"/>
    </row>
    <row r="177" spans="1:37" s="27" customFormat="1" ht="25.5" customHeight="1" x14ac:dyDescent="0.3">
      <c r="A177" s="430"/>
      <c r="B177" s="466"/>
      <c r="C177" s="63"/>
      <c r="D177" s="746" t="s">
        <v>151</v>
      </c>
      <c r="E177" s="807" t="s">
        <v>152</v>
      </c>
      <c r="F177" s="513" t="s">
        <v>180</v>
      </c>
      <c r="G177" s="703"/>
      <c r="H177" s="515">
        <v>55.2</v>
      </c>
      <c r="I177" s="665"/>
      <c r="J177" s="734" t="s">
        <v>153</v>
      </c>
      <c r="K177" s="187"/>
      <c r="L177" s="187">
        <v>5</v>
      </c>
      <c r="M177" s="441"/>
      <c r="N177" s="25"/>
      <c r="O177" s="25"/>
      <c r="P177" s="25"/>
      <c r="Q177" s="25"/>
    </row>
    <row r="178" spans="1:37" s="27" customFormat="1" ht="20.100000000000001" customHeight="1" x14ac:dyDescent="0.3">
      <c r="A178" s="430"/>
      <c r="B178" s="466"/>
      <c r="C178" s="63"/>
      <c r="D178" s="806"/>
      <c r="E178" s="808"/>
      <c r="F178" s="553" t="s">
        <v>184</v>
      </c>
      <c r="G178" s="704"/>
      <c r="H178" s="705">
        <v>312.5</v>
      </c>
      <c r="I178" s="543"/>
      <c r="J178" s="735"/>
      <c r="K178" s="125"/>
      <c r="L178" s="362"/>
      <c r="M178" s="443"/>
    </row>
    <row r="179" spans="1:37" s="27" customFormat="1" ht="15" customHeight="1" thickBot="1" x14ac:dyDescent="0.35">
      <c r="A179" s="41"/>
      <c r="B179" s="42"/>
      <c r="C179" s="63"/>
      <c r="D179" s="461"/>
      <c r="E179" s="69"/>
      <c r="F179" s="78" t="s">
        <v>17</v>
      </c>
      <c r="G179" s="142">
        <f>+G167+G168+G169</f>
        <v>730.8</v>
      </c>
      <c r="H179" s="55">
        <f t="shared" ref="H179:I179" si="38">+H167+H168+H169</f>
        <v>367.7</v>
      </c>
      <c r="I179" s="130">
        <f t="shared" si="38"/>
        <v>0</v>
      </c>
      <c r="J179" s="628"/>
      <c r="K179" s="113"/>
      <c r="L179" s="166"/>
      <c r="M179" s="54"/>
    </row>
    <row r="180" spans="1:37" s="27" customFormat="1" ht="15" customHeight="1" thickBot="1" x14ac:dyDescent="0.35">
      <c r="A180" s="17" t="s">
        <v>8</v>
      </c>
      <c r="B180" s="35" t="s">
        <v>27</v>
      </c>
      <c r="C180" s="803" t="s">
        <v>30</v>
      </c>
      <c r="D180" s="804"/>
      <c r="E180" s="804"/>
      <c r="F180" s="805"/>
      <c r="G180" s="294">
        <f t="shared" ref="G180:I180" si="39">G179</f>
        <v>730.8</v>
      </c>
      <c r="H180" s="295">
        <f t="shared" si="39"/>
        <v>367.7</v>
      </c>
      <c r="I180" s="299">
        <f t="shared" si="39"/>
        <v>0</v>
      </c>
      <c r="J180" s="789"/>
      <c r="K180" s="789"/>
      <c r="L180" s="789"/>
      <c r="M180" s="790"/>
    </row>
    <row r="181" spans="1:37" s="27" customFormat="1" ht="15" customHeight="1" thickBot="1" x14ac:dyDescent="0.35">
      <c r="A181" s="9" t="s">
        <v>8</v>
      </c>
      <c r="B181" s="783" t="s">
        <v>42</v>
      </c>
      <c r="C181" s="784"/>
      <c r="D181" s="784"/>
      <c r="E181" s="784"/>
      <c r="F181" s="785"/>
      <c r="G181" s="143">
        <f>G165+G73+G53+G180</f>
        <v>11641.5</v>
      </c>
      <c r="H181" s="145">
        <f>H165+H73+H53+H180</f>
        <v>11835.000000000002</v>
      </c>
      <c r="I181" s="300">
        <f>I165+I73+I53+I180</f>
        <v>11636.1</v>
      </c>
      <c r="J181" s="791"/>
      <c r="K181" s="791"/>
      <c r="L181" s="791"/>
      <c r="M181" s="792"/>
    </row>
    <row r="182" spans="1:37" s="27" customFormat="1" ht="15" customHeight="1" thickBot="1" x14ac:dyDescent="0.35">
      <c r="A182" s="12" t="s">
        <v>12</v>
      </c>
      <c r="B182" s="786" t="s">
        <v>43</v>
      </c>
      <c r="C182" s="787"/>
      <c r="D182" s="787"/>
      <c r="E182" s="787"/>
      <c r="F182" s="788"/>
      <c r="G182" s="144">
        <f t="shared" ref="G182:I182" si="40">G181</f>
        <v>11641.5</v>
      </c>
      <c r="H182" s="440">
        <f t="shared" si="40"/>
        <v>11835.000000000002</v>
      </c>
      <c r="I182" s="308">
        <f t="shared" si="40"/>
        <v>11636.1</v>
      </c>
      <c r="J182" s="793"/>
      <c r="K182" s="794"/>
      <c r="L182" s="794"/>
      <c r="M182" s="795"/>
    </row>
    <row r="183" spans="1:37" s="221" customFormat="1" ht="17.25" customHeight="1" x14ac:dyDescent="0.3">
      <c r="A183" s="880" t="s">
        <v>194</v>
      </c>
      <c r="B183" s="880"/>
      <c r="C183" s="880"/>
      <c r="D183" s="880"/>
      <c r="E183" s="880"/>
      <c r="F183" s="880"/>
      <c r="G183" s="880"/>
      <c r="H183" s="880"/>
      <c r="I183" s="880"/>
      <c r="J183" s="880"/>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row>
    <row r="184" spans="1:37" s="18" customFormat="1" ht="14.1" customHeight="1" x14ac:dyDescent="0.3">
      <c r="A184" s="444"/>
      <c r="B184" s="75"/>
      <c r="C184" s="75"/>
      <c r="D184" s="75"/>
      <c r="E184" s="76"/>
      <c r="F184" s="75"/>
      <c r="G184" s="75"/>
      <c r="H184" s="77"/>
      <c r="I184" s="75"/>
      <c r="J184" s="77"/>
      <c r="K184" s="444"/>
      <c r="L184" s="444"/>
      <c r="M184" s="444"/>
      <c r="N184" s="27"/>
      <c r="O184" s="27"/>
      <c r="P184" s="27"/>
      <c r="Q184" s="27"/>
      <c r="R184" s="27"/>
      <c r="S184" s="27"/>
      <c r="T184" s="27"/>
      <c r="U184" s="27"/>
      <c r="V184" s="27"/>
      <c r="W184" s="27"/>
      <c r="X184" s="27"/>
    </row>
    <row r="185" spans="1:37" s="13" customFormat="1" ht="16.5" customHeight="1" thickBot="1" x14ac:dyDescent="0.35">
      <c r="A185" s="763" t="s">
        <v>44</v>
      </c>
      <c r="B185" s="763"/>
      <c r="C185" s="763"/>
      <c r="D185" s="763"/>
      <c r="E185" s="763"/>
      <c r="F185" s="763"/>
      <c r="J185" s="5"/>
      <c r="K185" s="5"/>
      <c r="L185" s="5"/>
      <c r="M185" s="5"/>
      <c r="N185" s="27"/>
      <c r="O185" s="27"/>
      <c r="P185" s="27"/>
      <c r="Q185" s="27"/>
      <c r="R185" s="27"/>
      <c r="S185" s="27"/>
      <c r="T185" s="27"/>
      <c r="U185" s="27"/>
      <c r="V185" s="27"/>
      <c r="W185" s="27"/>
      <c r="X185" s="27"/>
    </row>
    <row r="186" spans="1:37" s="27" customFormat="1" ht="81" customHeight="1" thickBot="1" x14ac:dyDescent="0.35">
      <c r="A186" s="766" t="s">
        <v>45</v>
      </c>
      <c r="B186" s="767"/>
      <c r="C186" s="767"/>
      <c r="D186" s="767"/>
      <c r="E186" s="767"/>
      <c r="F186" s="768"/>
      <c r="G186" s="149" t="s">
        <v>193</v>
      </c>
      <c r="H186" s="150" t="s">
        <v>96</v>
      </c>
      <c r="I186" s="151" t="s">
        <v>133</v>
      </c>
      <c r="J186" s="1"/>
      <c r="K186" s="1"/>
      <c r="O186" s="1"/>
      <c r="P186" s="1"/>
    </row>
    <row r="187" spans="1:37" s="27" customFormat="1" ht="15" customHeight="1" x14ac:dyDescent="0.3">
      <c r="A187" s="769" t="s">
        <v>125</v>
      </c>
      <c r="B187" s="770"/>
      <c r="C187" s="770"/>
      <c r="D187" s="770"/>
      <c r="E187" s="770"/>
      <c r="F187" s="771"/>
      <c r="G187" s="157">
        <f>G188+G194+G196+G195+G198+G197</f>
        <v>11278.800000000001</v>
      </c>
      <c r="H187" s="288">
        <f>H188+H194+H196+H195+H198+H197</f>
        <v>9381.5</v>
      </c>
      <c r="I187" s="152">
        <f>I188+I194+I196+I195+I198+I197</f>
        <v>8046.9000000000005</v>
      </c>
      <c r="J187" s="1"/>
      <c r="K187" s="1"/>
      <c r="O187" s="1"/>
      <c r="P187" s="1"/>
    </row>
    <row r="188" spans="1:37" s="27" customFormat="1" ht="15" customHeight="1" x14ac:dyDescent="0.3">
      <c r="A188" s="774" t="s">
        <v>46</v>
      </c>
      <c r="B188" s="775"/>
      <c r="C188" s="775"/>
      <c r="D188" s="775"/>
      <c r="E188" s="775"/>
      <c r="F188" s="776"/>
      <c r="G188" s="158">
        <f>SUM(G189:G193)</f>
        <v>7670.7</v>
      </c>
      <c r="H188" s="289">
        <f>SUM(H189:H193)</f>
        <v>8956.2000000000007</v>
      </c>
      <c r="I188" s="153">
        <f>SUM(I189:I193)</f>
        <v>7806.6</v>
      </c>
      <c r="J188" s="1"/>
      <c r="K188" s="1"/>
      <c r="O188" s="1"/>
      <c r="P188" s="1"/>
    </row>
    <row r="189" spans="1:37" s="27" customFormat="1" ht="15" customHeight="1" x14ac:dyDescent="0.3">
      <c r="A189" s="780" t="s">
        <v>47</v>
      </c>
      <c r="B189" s="781"/>
      <c r="C189" s="781"/>
      <c r="D189" s="781"/>
      <c r="E189" s="781"/>
      <c r="F189" s="782"/>
      <c r="G189" s="159">
        <f>SUMIF(F16:F182,"SB",G16:G182)</f>
        <v>1621.1</v>
      </c>
      <c r="H189" s="290">
        <f>SUMIF(F16:F182,"SB",H16:H182)</f>
        <v>1918.8</v>
      </c>
      <c r="I189" s="154">
        <f>SUMIF(F16:F182,"SB",I16:I182)</f>
        <v>1806.6</v>
      </c>
      <c r="J189" s="1"/>
      <c r="K189" s="1"/>
      <c r="O189" s="1"/>
      <c r="P189" s="1"/>
    </row>
    <row r="190" spans="1:37" s="27" customFormat="1" ht="27.75" customHeight="1" x14ac:dyDescent="0.3">
      <c r="A190" s="754" t="s">
        <v>99</v>
      </c>
      <c r="B190" s="755"/>
      <c r="C190" s="755"/>
      <c r="D190" s="755"/>
      <c r="E190" s="755"/>
      <c r="F190" s="756"/>
      <c r="G190" s="160">
        <f>SUMIF(F16:F182,"SB(AA)",G16:G182)</f>
        <v>1000</v>
      </c>
      <c r="H190" s="409">
        <f>SUMIF(F16:F182,"SB(AA)",H16:H182)</f>
        <v>1000.0000000000001</v>
      </c>
      <c r="I190" s="410">
        <f>SUMIF(F16:F182,"SB(AA)",I16:I182)</f>
        <v>1000</v>
      </c>
      <c r="J190" s="188"/>
      <c r="K190" s="188"/>
      <c r="O190" s="188"/>
      <c r="P190" s="188"/>
    </row>
    <row r="191" spans="1:37" s="27" customFormat="1" ht="15" customHeight="1" x14ac:dyDescent="0.3">
      <c r="A191" s="757" t="s">
        <v>48</v>
      </c>
      <c r="B191" s="758"/>
      <c r="C191" s="758"/>
      <c r="D191" s="758"/>
      <c r="E191" s="758"/>
      <c r="F191" s="759"/>
      <c r="G191" s="159">
        <f>SUMIF(F16:F182,"SB(VR)",G16:G182)</f>
        <v>5000</v>
      </c>
      <c r="H191" s="290">
        <f>SUMIF(F16:F182,"SB(VR)",H16:H182)</f>
        <v>5000</v>
      </c>
      <c r="I191" s="154">
        <f>SUMIF(F16:F182,"SB(VR)",I16:I182)</f>
        <v>5000</v>
      </c>
      <c r="J191" s="188"/>
      <c r="K191" s="188"/>
      <c r="O191" s="188"/>
      <c r="P191" s="188"/>
    </row>
    <row r="192" spans="1:37" s="27" customFormat="1" ht="15" customHeight="1" x14ac:dyDescent="0.3">
      <c r="A192" s="757" t="s">
        <v>49</v>
      </c>
      <c r="B192" s="758"/>
      <c r="C192" s="758"/>
      <c r="D192" s="758"/>
      <c r="E192" s="758"/>
      <c r="F192" s="759"/>
      <c r="G192" s="159">
        <f>SUMIF(F16:F182,"SB(VB)",G16:G182)</f>
        <v>38.4</v>
      </c>
      <c r="H192" s="290">
        <f>SUMIF(F16:F182,"SB(VB)",H16:H182)</f>
        <v>0</v>
      </c>
      <c r="I192" s="154">
        <f>SUMIF(F16:F182,"SB(VB)",I16:I182)</f>
        <v>0</v>
      </c>
      <c r="J192" s="1"/>
      <c r="K192" s="1"/>
      <c r="O192" s="1"/>
      <c r="P192" s="1"/>
    </row>
    <row r="193" spans="1:16" s="8" customFormat="1" ht="27.75" customHeight="1" x14ac:dyDescent="0.3">
      <c r="A193" s="760" t="s">
        <v>126</v>
      </c>
      <c r="B193" s="761"/>
      <c r="C193" s="761"/>
      <c r="D193" s="761"/>
      <c r="E193" s="761"/>
      <c r="F193" s="762"/>
      <c r="G193" s="159">
        <f>SUMIF(F16:F182,"SB(KPP)",G16:G182)</f>
        <v>11.199999999999989</v>
      </c>
      <c r="H193" s="290">
        <f>SUMIF(F16:F182,"SB(KPP)",H16:H182)</f>
        <v>1037.4000000000001</v>
      </c>
      <c r="I193" s="154">
        <f>SUMIF(F16:F182,"SB(KPP)",I16:I182)</f>
        <v>0</v>
      </c>
      <c r="J193" s="188"/>
      <c r="K193" s="188"/>
      <c r="O193" s="188"/>
      <c r="P193" s="188"/>
    </row>
    <row r="194" spans="1:16" s="27" customFormat="1" ht="27" customHeight="1" x14ac:dyDescent="0.3">
      <c r="A194" s="748" t="s">
        <v>50</v>
      </c>
      <c r="B194" s="749"/>
      <c r="C194" s="749"/>
      <c r="D194" s="749"/>
      <c r="E194" s="749"/>
      <c r="F194" s="750"/>
      <c r="G194" s="161">
        <f>SUMIF(F16:F182,"SB(AAL)",G16:G182)</f>
        <v>143.79999999999998</v>
      </c>
      <c r="H194" s="291">
        <f>SUMIF(F16:F182,"SB(AAL)",H16:H182)</f>
        <v>0</v>
      </c>
      <c r="I194" s="155">
        <f>SUMIF(F16:F182,"SB(AAL)",I16:I182)</f>
        <v>0</v>
      </c>
      <c r="J194" s="1"/>
      <c r="K194" s="1"/>
      <c r="O194" s="1"/>
      <c r="P194" s="1"/>
    </row>
    <row r="195" spans="1:16" s="27" customFormat="1" ht="15" customHeight="1" x14ac:dyDescent="0.3">
      <c r="A195" s="748" t="s">
        <v>86</v>
      </c>
      <c r="B195" s="749"/>
      <c r="C195" s="749"/>
      <c r="D195" s="749"/>
      <c r="E195" s="749"/>
      <c r="F195" s="750"/>
      <c r="G195" s="161">
        <f>SUMIF(F16:F182,"SB(VRL)",G16:G182)</f>
        <v>2029.1</v>
      </c>
      <c r="H195" s="291">
        <f>SUMIF(F16:F182,"SB(VRL)",H16:H182)</f>
        <v>425.3</v>
      </c>
      <c r="I195" s="155">
        <f>SUMIF(F16:F182,"SB(VRL)",I16:I182)</f>
        <v>240.3</v>
      </c>
      <c r="J195" s="1"/>
      <c r="K195" s="1"/>
      <c r="O195" s="1"/>
      <c r="P195" s="1"/>
    </row>
    <row r="196" spans="1:16" s="27" customFormat="1" ht="15" customHeight="1" x14ac:dyDescent="0.3">
      <c r="A196" s="748" t="s">
        <v>87</v>
      </c>
      <c r="B196" s="749"/>
      <c r="C196" s="749"/>
      <c r="D196" s="749"/>
      <c r="E196" s="749"/>
      <c r="F196" s="750"/>
      <c r="G196" s="161">
        <f>SUMIF(F16:F182,"SB(L)",G16:G182)</f>
        <v>1424.4</v>
      </c>
      <c r="H196" s="291">
        <f>SUMIF(F16:F182,"SB(L)",H16:H182)</f>
        <v>0</v>
      </c>
      <c r="I196" s="155">
        <f>SUMIF(F16:F182,"SB(L)",I16:I182)</f>
        <v>0</v>
      </c>
      <c r="J196" s="1"/>
      <c r="K196" s="1"/>
      <c r="O196" s="1"/>
      <c r="P196" s="1"/>
    </row>
    <row r="197" spans="1:16" s="27" customFormat="1" ht="15" customHeight="1" x14ac:dyDescent="0.3">
      <c r="A197" s="748" t="s">
        <v>196</v>
      </c>
      <c r="B197" s="749"/>
      <c r="C197" s="749"/>
      <c r="D197" s="749"/>
      <c r="E197" s="749"/>
      <c r="F197" s="750"/>
      <c r="G197" s="161">
        <f>SUMIF(F17:F183,"SB(ESL)",G17:G183)</f>
        <v>8.6999999999999993</v>
      </c>
      <c r="H197" s="291">
        <f>SUMIF(F17:F183,"SB(ESL)",H17:H183)</f>
        <v>0</v>
      </c>
      <c r="I197" s="155">
        <f>SUMIF(F17:F183,"SB(ESL)",I17:I183)</f>
        <v>0</v>
      </c>
      <c r="J197" s="1"/>
      <c r="K197" s="1"/>
      <c r="O197" s="1"/>
      <c r="P197" s="1"/>
    </row>
    <row r="198" spans="1:16" s="27" customFormat="1" ht="27" customHeight="1" x14ac:dyDescent="0.3">
      <c r="A198" s="748" t="s">
        <v>77</v>
      </c>
      <c r="B198" s="749"/>
      <c r="C198" s="749"/>
      <c r="D198" s="749"/>
      <c r="E198" s="749"/>
      <c r="F198" s="750"/>
      <c r="G198" s="161">
        <f>SUMIF(F16:F182,"SB(VBL)",G16:G182)</f>
        <v>2.0999999999999996</v>
      </c>
      <c r="H198" s="291">
        <f>SUMIF(F16:F182,"SB(VBL)",H16:H182)</f>
        <v>0</v>
      </c>
      <c r="I198" s="155">
        <f>SUMIF(F16:F182,"SB(VBL)",I16:I182)</f>
        <v>0</v>
      </c>
      <c r="J198" s="1"/>
      <c r="K198" s="1"/>
      <c r="O198" s="1"/>
      <c r="P198" s="1"/>
    </row>
    <row r="199" spans="1:16" s="27" customFormat="1" ht="15" customHeight="1" x14ac:dyDescent="0.3">
      <c r="A199" s="751" t="s">
        <v>51</v>
      </c>
      <c r="B199" s="752"/>
      <c r="C199" s="752"/>
      <c r="D199" s="752"/>
      <c r="E199" s="752"/>
      <c r="F199" s="753"/>
      <c r="G199" s="162">
        <f>SUM(G200:G201)</f>
        <v>362.7</v>
      </c>
      <c r="H199" s="292">
        <f>SUM(H200:H201)</f>
        <v>2453.5</v>
      </c>
      <c r="I199" s="156">
        <f>SUM(I200:I201)</f>
        <v>3589.2</v>
      </c>
      <c r="J199" s="1"/>
      <c r="K199" s="1"/>
      <c r="O199" s="1"/>
      <c r="P199" s="1"/>
    </row>
    <row r="200" spans="1:16" s="27" customFormat="1" ht="15" customHeight="1" x14ac:dyDescent="0.3">
      <c r="A200" s="884" t="s">
        <v>147</v>
      </c>
      <c r="B200" s="885"/>
      <c r="C200" s="885"/>
      <c r="D200" s="885"/>
      <c r="E200" s="885"/>
      <c r="F200" s="886"/>
      <c r="G200" s="159">
        <f>SUMIF(F16:F182,"ES",G16:G182)</f>
        <v>353</v>
      </c>
      <c r="H200" s="309">
        <f>SUMIF(F16:F182,"ES",H16:H182)</f>
        <v>2428.5</v>
      </c>
      <c r="I200" s="189">
        <f>SUMIF(F16:F182,"ES",I16:I182)</f>
        <v>3564.2</v>
      </c>
      <c r="J200" s="1"/>
      <c r="K200" s="1"/>
      <c r="O200" s="1"/>
      <c r="P200" s="1"/>
    </row>
    <row r="201" spans="1:16" s="27" customFormat="1" ht="15" customHeight="1" x14ac:dyDescent="0.3">
      <c r="A201" s="757" t="s">
        <v>52</v>
      </c>
      <c r="B201" s="758"/>
      <c r="C201" s="758"/>
      <c r="D201" s="758"/>
      <c r="E201" s="758"/>
      <c r="F201" s="759"/>
      <c r="G201" s="159">
        <f>SUMIF(F16:F182,"LRVB",G16:G182)</f>
        <v>9.6999999999999993</v>
      </c>
      <c r="H201" s="309">
        <f>SUMIF(F16:F182,"LRVB",H16:H182)</f>
        <v>25</v>
      </c>
      <c r="I201" s="189">
        <f>SUMIF(F16:F182,"LRVB",I16:I182)</f>
        <v>25</v>
      </c>
      <c r="J201" s="1"/>
      <c r="K201" s="1"/>
      <c r="O201" s="1"/>
      <c r="P201" s="1"/>
    </row>
    <row r="202" spans="1:16" s="27" customFormat="1" ht="15" customHeight="1" thickBot="1" x14ac:dyDescent="0.35">
      <c r="A202" s="743" t="s">
        <v>53</v>
      </c>
      <c r="B202" s="744"/>
      <c r="C202" s="744"/>
      <c r="D202" s="744"/>
      <c r="E202" s="744"/>
      <c r="F202" s="745"/>
      <c r="G202" s="164">
        <f>SUM(G187,G199)</f>
        <v>11641.500000000002</v>
      </c>
      <c r="H202" s="293">
        <f>SUM(H187,H199)</f>
        <v>11835</v>
      </c>
      <c r="I202" s="163">
        <f>SUM(I187,I199)</f>
        <v>11636.1</v>
      </c>
    </row>
    <row r="203" spans="1:16" s="27" customFormat="1" x14ac:dyDescent="0.3">
      <c r="A203" s="1"/>
      <c r="B203" s="1"/>
      <c r="C203" s="1"/>
      <c r="D203" s="1"/>
      <c r="E203" s="19"/>
      <c r="F203" s="486"/>
      <c r="G203" s="487"/>
      <c r="H203" s="487"/>
      <c r="I203" s="487"/>
      <c r="J203" s="14"/>
      <c r="K203" s="1"/>
      <c r="L203" s="1"/>
      <c r="M203" s="1"/>
    </row>
    <row r="205" spans="1:16" x14ac:dyDescent="0.3">
      <c r="F205" s="320"/>
      <c r="G205" s="29"/>
      <c r="H205" s="29"/>
      <c r="I205" s="29"/>
      <c r="J205" s="358"/>
      <c r="K205" s="29"/>
      <c r="L205" s="29"/>
      <c r="M205" s="29"/>
    </row>
    <row r="206" spans="1:16" x14ac:dyDescent="0.3">
      <c r="F206" s="320"/>
      <c r="G206" s="29"/>
      <c r="H206" s="29"/>
      <c r="I206" s="29"/>
      <c r="J206" s="358"/>
      <c r="M206" s="359"/>
    </row>
    <row r="207" spans="1:16" x14ac:dyDescent="0.3">
      <c r="F207" s="320"/>
      <c r="G207" s="29"/>
      <c r="H207" s="29"/>
      <c r="I207" s="29"/>
      <c r="J207" s="358"/>
      <c r="M207" s="359"/>
    </row>
    <row r="208" spans="1:16" x14ac:dyDescent="0.3">
      <c r="F208" s="320"/>
      <c r="G208" s="29"/>
      <c r="H208" s="29"/>
      <c r="I208" s="29"/>
      <c r="J208" s="320"/>
      <c r="K208" s="29"/>
      <c r="L208" s="29"/>
      <c r="M208" s="29"/>
    </row>
    <row r="209" spans="6:9" x14ac:dyDescent="0.3">
      <c r="F209" s="320"/>
      <c r="G209" s="29"/>
      <c r="H209" s="29"/>
      <c r="I209" s="29"/>
    </row>
    <row r="210" spans="6:9" x14ac:dyDescent="0.3">
      <c r="G210" s="29"/>
      <c r="H210" s="29"/>
      <c r="I210" s="29"/>
    </row>
  </sheetData>
  <mergeCells count="149">
    <mergeCell ref="A197:F197"/>
    <mergeCell ref="K102:K103"/>
    <mergeCell ref="L102:L103"/>
    <mergeCell ref="M102:M103"/>
    <mergeCell ref="J104:J105"/>
    <mergeCell ref="K104:K105"/>
    <mergeCell ref="L104:L105"/>
    <mergeCell ref="M104:M105"/>
    <mergeCell ref="A183:J183"/>
    <mergeCell ref="D106:D109"/>
    <mergeCell ref="D110:D114"/>
    <mergeCell ref="D139:D141"/>
    <mergeCell ref="D142:D143"/>
    <mergeCell ref="D145:D147"/>
    <mergeCell ref="D148:D150"/>
    <mergeCell ref="D131:D133"/>
    <mergeCell ref="J131:J132"/>
    <mergeCell ref="D134:D135"/>
    <mergeCell ref="D136:D138"/>
    <mergeCell ref="D118:D121"/>
    <mergeCell ref="D123:D126"/>
    <mergeCell ref="D127:D130"/>
    <mergeCell ref="A160:A163"/>
    <mergeCell ref="B160:B163"/>
    <mergeCell ref="A4:M4"/>
    <mergeCell ref="A5:M5"/>
    <mergeCell ref="A6:M6"/>
    <mergeCell ref="J8:M8"/>
    <mergeCell ref="A9:A11"/>
    <mergeCell ref="B9:B11"/>
    <mergeCell ref="C9:C11"/>
    <mergeCell ref="D9:D11"/>
    <mergeCell ref="D64:D66"/>
    <mergeCell ref="A13:M13"/>
    <mergeCell ref="B14:M14"/>
    <mergeCell ref="C15:M15"/>
    <mergeCell ref="A16:A26"/>
    <mergeCell ref="B16:B26"/>
    <mergeCell ref="C16:C26"/>
    <mergeCell ref="D25:D26"/>
    <mergeCell ref="J25:J26"/>
    <mergeCell ref="I9:I11"/>
    <mergeCell ref="D27:D28"/>
    <mergeCell ref="J27:J28"/>
    <mergeCell ref="D29:D30"/>
    <mergeCell ref="J29:J30"/>
    <mergeCell ref="J9:M9"/>
    <mergeCell ref="J10:J11"/>
    <mergeCell ref="K10:M10"/>
    <mergeCell ref="A12:M12"/>
    <mergeCell ref="E9:E11"/>
    <mergeCell ref="F9:F11"/>
    <mergeCell ref="G9:G11"/>
    <mergeCell ref="H9:H11"/>
    <mergeCell ref="M29:M30"/>
    <mergeCell ref="D16:D24"/>
    <mergeCell ref="A34:A35"/>
    <mergeCell ref="B34:B35"/>
    <mergeCell ref="C34:C35"/>
    <mergeCell ref="D34:D35"/>
    <mergeCell ref="A36:A38"/>
    <mergeCell ref="B36:B38"/>
    <mergeCell ref="C36:C38"/>
    <mergeCell ref="D36:D38"/>
    <mergeCell ref="L29:L30"/>
    <mergeCell ref="A31:A33"/>
    <mergeCell ref="B31:B33"/>
    <mergeCell ref="C31:C33"/>
    <mergeCell ref="D31:D32"/>
    <mergeCell ref="E31:E33"/>
    <mergeCell ref="D45:D49"/>
    <mergeCell ref="D50:D51"/>
    <mergeCell ref="C53:F53"/>
    <mergeCell ref="J53:M53"/>
    <mergeCell ref="C54:M54"/>
    <mergeCell ref="D41:D43"/>
    <mergeCell ref="A39:A40"/>
    <mergeCell ref="B39:B40"/>
    <mergeCell ref="C39:C40"/>
    <mergeCell ref="D39:D40"/>
    <mergeCell ref="F39:F40"/>
    <mergeCell ref="D68:D69"/>
    <mergeCell ref="J68:J69"/>
    <mergeCell ref="C73:F73"/>
    <mergeCell ref="J73:M73"/>
    <mergeCell ref="C74:M74"/>
    <mergeCell ref="D62:D63"/>
    <mergeCell ref="A55:A59"/>
    <mergeCell ref="B55:B59"/>
    <mergeCell ref="C55:C59"/>
    <mergeCell ref="D58:D59"/>
    <mergeCell ref="J60:J61"/>
    <mergeCell ref="D55:D57"/>
    <mergeCell ref="E55:E57"/>
    <mergeCell ref="D93:D97"/>
    <mergeCell ref="J93:J97"/>
    <mergeCell ref="D98:D101"/>
    <mergeCell ref="J100:J101"/>
    <mergeCell ref="D79:D80"/>
    <mergeCell ref="D84:D85"/>
    <mergeCell ref="J79:J80"/>
    <mergeCell ref="J106:J107"/>
    <mergeCell ref="D87:D92"/>
    <mergeCell ref="J102:J103"/>
    <mergeCell ref="C160:C163"/>
    <mergeCell ref="D160:D163"/>
    <mergeCell ref="J161:J162"/>
    <mergeCell ref="D151:D153"/>
    <mergeCell ref="J151:J152"/>
    <mergeCell ref="A158:A159"/>
    <mergeCell ref="B158:B159"/>
    <mergeCell ref="C158:C159"/>
    <mergeCell ref="D158:D159"/>
    <mergeCell ref="J158:J159"/>
    <mergeCell ref="D155:D157"/>
    <mergeCell ref="E177:E178"/>
    <mergeCell ref="J177:J178"/>
    <mergeCell ref="C180:F180"/>
    <mergeCell ref="J180:M180"/>
    <mergeCell ref="C165:F165"/>
    <mergeCell ref="J165:M165"/>
    <mergeCell ref="C166:M166"/>
    <mergeCell ref="D170:D173"/>
    <mergeCell ref="D174:D176"/>
    <mergeCell ref="D167:D169"/>
    <mergeCell ref="A202:F202"/>
    <mergeCell ref="J1:M1"/>
    <mergeCell ref="J2:M2"/>
    <mergeCell ref="A195:F195"/>
    <mergeCell ref="A196:F196"/>
    <mergeCell ref="A198:F198"/>
    <mergeCell ref="A199:F199"/>
    <mergeCell ref="A200:F200"/>
    <mergeCell ref="A201:F201"/>
    <mergeCell ref="A191:F191"/>
    <mergeCell ref="A192:F192"/>
    <mergeCell ref="A193:F193"/>
    <mergeCell ref="A194:F194"/>
    <mergeCell ref="A185:F185"/>
    <mergeCell ref="A186:F186"/>
    <mergeCell ref="A187:F187"/>
    <mergeCell ref="A188:F188"/>
    <mergeCell ref="A189:F189"/>
    <mergeCell ref="A190:F190"/>
    <mergeCell ref="B181:F181"/>
    <mergeCell ref="J181:M181"/>
    <mergeCell ref="B182:F182"/>
    <mergeCell ref="J182:M182"/>
    <mergeCell ref="D177:D178"/>
  </mergeCells>
  <printOptions horizontalCentered="1"/>
  <pageMargins left="0.78740157480314965" right="0.39370078740157483" top="0.39370078740157483" bottom="0.39370078740157483" header="0" footer="0"/>
  <pageSetup paperSize="9" scale="65" fitToHeight="0" orientation="portrait" r:id="rId1"/>
  <rowBreaks count="3" manualBreakCount="3">
    <brk id="61" max="12" man="1"/>
    <brk id="117" max="12" man="1"/>
    <brk id="176" max="12" man="1"/>
  </rowBreaks>
  <ignoredErrors>
    <ignoredError sqref="L79:M79" numberStoredAsText="1"/>
    <ignoredError sqref="G181:I181"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5 programa</vt:lpstr>
      <vt:lpstr>'5 programa'!Print_Area</vt:lpstr>
      <vt:lpstr>'5 programa'!Print_Titles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Inga Mikalauskienė</cp:lastModifiedBy>
  <cp:lastPrinted>2023-10-26T05:52:44Z</cp:lastPrinted>
  <dcterms:created xsi:type="dcterms:W3CDTF">2015-10-26T14:41:47Z</dcterms:created>
  <dcterms:modified xsi:type="dcterms:W3CDTF">2023-10-26T05:52:50Z</dcterms:modified>
  <cp:contentStatus/>
</cp:coreProperties>
</file>