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SVP KEITIMAI\2023-2025 SVP keitimas\2023-2025 SVP keitimas (spalis)\Sprendimas\"/>
    </mc:Choice>
  </mc:AlternateContent>
  <xr:revisionPtr revIDLastSave="0" documentId="13_ncr:1_{CBEB76C5-0A24-4B81-8D1F-1D5847680F7F}" xr6:coauthVersionLast="47" xr6:coauthVersionMax="47" xr10:uidLastSave="{00000000-0000-0000-0000-000000000000}"/>
  <bookViews>
    <workbookView xWindow="28680" yWindow="-120" windowWidth="38640" windowHeight="21120" tabRatio="823" xr2:uid="{00000000-000D-0000-FFFF-FFFF00000000}"/>
  </bookViews>
  <sheets>
    <sheet name="8 programa" sheetId="21" r:id="rId1"/>
  </sheets>
  <definedNames>
    <definedName name="_xlnm.Print_Area" localSheetId="0">'8 programa'!$A$1:$M$184</definedName>
    <definedName name="_xlnm.Print_Titles" localSheetId="0">'8 programa'!$8:$11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0" i="21" l="1"/>
  <c r="G125" i="21"/>
  <c r="G60" i="21"/>
  <c r="G59" i="21"/>
  <c r="G24" i="21"/>
  <c r="G16" i="21"/>
  <c r="G64" i="21"/>
  <c r="G47" i="21" l="1"/>
  <c r="G111" i="21" l="1"/>
  <c r="G149" i="21"/>
  <c r="G78" i="21" l="1"/>
  <c r="G30" i="21"/>
  <c r="I180" i="21" l="1"/>
  <c r="H180" i="21"/>
  <c r="G180" i="21"/>
  <c r="G61" i="21"/>
  <c r="G112" i="21" s="1"/>
  <c r="I159" i="21" l="1"/>
  <c r="H159" i="21"/>
  <c r="G159" i="21"/>
  <c r="I146" i="21"/>
  <c r="H146" i="21"/>
  <c r="G146" i="21"/>
  <c r="I124" i="21"/>
  <c r="H124" i="21"/>
  <c r="G124" i="21"/>
  <c r="I112" i="21" l="1"/>
  <c r="H112" i="21"/>
  <c r="I44" i="21"/>
  <c r="H44" i="21"/>
  <c r="G44" i="21"/>
  <c r="I179" i="21"/>
  <c r="I178" i="21" s="1"/>
  <c r="H179" i="21"/>
  <c r="H178" i="21" s="1"/>
  <c r="G179" i="21"/>
  <c r="G178" i="21" s="1"/>
  <c r="I177" i="21"/>
  <c r="H177" i="21"/>
  <c r="G177" i="21"/>
  <c r="I176" i="21"/>
  <c r="H176" i="21"/>
  <c r="G176" i="21"/>
  <c r="I175" i="21"/>
  <c r="H175" i="21"/>
  <c r="G175" i="21"/>
  <c r="I174" i="21"/>
  <c r="H174" i="21"/>
  <c r="G174" i="21"/>
  <c r="I173" i="21"/>
  <c r="H173" i="21"/>
  <c r="G173" i="21"/>
  <c r="I172" i="21"/>
  <c r="H172" i="21"/>
  <c r="G172" i="21"/>
  <c r="I171" i="21"/>
  <c r="H171" i="21"/>
  <c r="G171" i="21"/>
  <c r="I161" i="21"/>
  <c r="H161" i="21"/>
  <c r="G161" i="21"/>
  <c r="I129" i="21"/>
  <c r="H129" i="21"/>
  <c r="G129" i="21"/>
  <c r="I111" i="21"/>
  <c r="H111" i="21"/>
  <c r="G104" i="21"/>
  <c r="G98" i="21"/>
  <c r="G96" i="21"/>
  <c r="G90" i="21"/>
  <c r="G89" i="21"/>
  <c r="G82" i="21"/>
  <c r="I80" i="21"/>
  <c r="H80" i="21"/>
  <c r="G80" i="21"/>
  <c r="G75" i="21"/>
  <c r="I56" i="21"/>
  <c r="H56" i="21"/>
  <c r="G56" i="21"/>
  <c r="I51" i="21"/>
  <c r="H51" i="21"/>
  <c r="G51" i="21"/>
  <c r="I46" i="21"/>
  <c r="H46" i="21"/>
  <c r="G46" i="21"/>
  <c r="G42" i="21"/>
  <c r="G38" i="21"/>
  <c r="I23" i="21"/>
  <c r="H23" i="21"/>
  <c r="G23" i="21"/>
  <c r="H170" i="21" l="1"/>
  <c r="H169" i="21" s="1"/>
  <c r="H168" i="21" s="1"/>
  <c r="H147" i="21"/>
  <c r="I170" i="21"/>
  <c r="I169" i="21" s="1"/>
  <c r="I168" i="21" s="1"/>
  <c r="G162" i="21"/>
  <c r="I57" i="21"/>
  <c r="I162" i="21"/>
  <c r="G170" i="21"/>
  <c r="G169" i="21" s="1"/>
  <c r="G168" i="21" s="1"/>
  <c r="G181" i="21" s="1"/>
  <c r="G147" i="21"/>
  <c r="H57" i="21"/>
  <c r="H162" i="21"/>
  <c r="I147" i="21"/>
  <c r="I181" i="21" l="1"/>
  <c r="H181" i="21"/>
  <c r="I163" i="21"/>
  <c r="I164" i="21" s="1"/>
  <c r="H163" i="21"/>
  <c r="H164" i="21" s="1"/>
  <c r="G57" i="21" l="1"/>
  <c r="G163" i="21" s="1"/>
  <c r="G164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  <author>Snieguole Kacerauskaite</author>
    <author>Gintarė Skirmantienė</author>
  </authors>
  <commentList>
    <comment ref="E18" authorId="0" shapeId="0" xr:uid="{00000000-0006-0000-0100-000001000000}">
      <text>
        <r>
          <rPr>
            <sz val="9"/>
            <color indexed="81"/>
            <rFont val="Tahoma"/>
            <family val="2"/>
            <charset val="186"/>
          </rPr>
          <t xml:space="preserve">P-2.1.2.3
P-2.1.3.3
</t>
        </r>
      </text>
    </comment>
    <comment ref="E24" authorId="1" shapeId="0" xr:uid="{00000000-0006-0000-0100-000002000000}">
      <text>
        <r>
          <rPr>
            <sz val="9"/>
            <color indexed="81"/>
            <rFont val="Tahoma"/>
            <family val="2"/>
            <charset val="186"/>
          </rPr>
          <t xml:space="preserve">7.1.3. Organizuota didelių tarptautinių renginių, vnt. </t>
        </r>
      </text>
    </comment>
    <comment ref="E25" authorId="0" shapeId="0" xr:uid="{00000000-0006-0000-0100-000003000000}">
      <text>
        <r>
          <rPr>
            <sz val="9"/>
            <color indexed="81"/>
            <rFont val="Tahoma"/>
            <family val="2"/>
            <charset val="186"/>
          </rPr>
          <t xml:space="preserve">P-1.2.2.6
</t>
        </r>
      </text>
    </comment>
    <comment ref="E27" authorId="0" shapeId="0" xr:uid="{00000000-0006-0000-0100-000004000000}">
      <text>
        <r>
          <rPr>
            <sz val="9"/>
            <color indexed="81"/>
            <rFont val="Tahoma"/>
            <family val="2"/>
            <charset val="186"/>
          </rPr>
          <t>P-2.1.3.3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E30" authorId="0" shapeId="0" xr:uid="{00000000-0006-0000-0100-000005000000}">
      <text>
        <r>
          <rPr>
            <sz val="9"/>
            <color indexed="81"/>
            <rFont val="Tahoma"/>
            <family val="2"/>
            <charset val="186"/>
          </rPr>
          <t xml:space="preserve">2.1.3.3
</t>
        </r>
      </text>
    </comment>
    <comment ref="J39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>Gintarė Skirmantienė:</t>
        </r>
        <r>
          <rPr>
            <sz val="9"/>
            <color indexed="81"/>
            <rFont val="Tahoma"/>
            <family val="2"/>
            <charset val="186"/>
          </rPr>
          <t xml:space="preserve">
dalyvių paieška, programos sudarymas, viešinimas ir pan.</t>
        </r>
      </text>
    </comment>
    <comment ref="K41" authorId="0" shapeId="0" xr:uid="{00000000-0006-0000-0100-000007000000}">
      <text>
        <r>
          <rPr>
            <sz val="9"/>
            <color indexed="81"/>
            <rFont val="Tahoma"/>
            <family val="2"/>
            <charset val="186"/>
          </rPr>
          <t>Bus siunčiama delegacija oficialiai vėliavos perdavimo ceremonijai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E60" authorId="0" shapeId="0" xr:uid="{00000000-0006-0000-0100-000008000000}">
      <text>
        <r>
          <rPr>
            <sz val="9"/>
            <color indexed="81"/>
            <rFont val="Tahoma"/>
            <family val="2"/>
            <charset val="186"/>
          </rPr>
          <t xml:space="preserve">P-2.1.2.5
</t>
        </r>
      </text>
    </comment>
    <comment ref="J64" authorId="0" shapeId="0" xr:uid="{00000000-0006-0000-0100-000009000000}">
      <text>
        <r>
          <rPr>
            <sz val="9"/>
            <color indexed="81"/>
            <rFont val="Tahoma"/>
            <family val="2"/>
            <charset val="186"/>
          </rPr>
          <t>telefonų poreikis atsirado įdiegus Klaipėdiečio kortelę, lėšų poreikis 800 Eur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J90" authorId="0" shapeId="0" xr:uid="{00000000-0006-0000-0100-00000A000000}">
      <text>
        <r>
          <rPr>
            <sz val="9"/>
            <color indexed="81"/>
            <rFont val="Tahoma"/>
            <family val="2"/>
            <charset val="186"/>
          </rPr>
          <t xml:space="preserve">telefono poreikis atsirado įdiegus Klaipėdiečio kortelę, lėšų poreikis 200 Eur
</t>
        </r>
      </text>
    </comment>
    <comment ref="E99" authorId="0" shapeId="0" xr:uid="{00000000-0006-0000-0100-00000B000000}">
      <text>
        <r>
          <rPr>
            <sz val="9"/>
            <color indexed="81"/>
            <rFont val="Tahoma"/>
            <family val="2"/>
            <charset val="186"/>
          </rPr>
          <t xml:space="preserve">P-2.1.2.1
P-1.2.2.4
</t>
        </r>
      </text>
    </comment>
    <comment ref="J99" authorId="0" shapeId="0" xr:uid="{00000000-0006-0000-0100-00000C000000}">
      <text>
        <r>
          <rPr>
            <sz val="9"/>
            <color indexed="81"/>
            <rFont val="Tahoma"/>
            <family val="2"/>
            <charset val="186"/>
          </rPr>
          <t xml:space="preserve">telefonų poreikis atsirado įdiegus Klaipėdiečio kortelę, lėšų poreikis 600 Eur
</t>
        </r>
      </text>
    </comment>
    <comment ref="J100" authorId="2" shapeId="0" xr:uid="{00000000-0006-0000-0100-00000D000000}">
      <text>
        <r>
          <rPr>
            <b/>
            <sz val="10"/>
            <color indexed="81"/>
            <rFont val="Tahoma"/>
            <family val="2"/>
            <charset val="186"/>
          </rPr>
          <t>Gintarė Skirmantienė:</t>
        </r>
        <r>
          <rPr>
            <sz val="10"/>
            <color indexed="81"/>
            <rFont val="Tahoma"/>
            <family val="2"/>
            <charset val="186"/>
          </rPr>
          <t xml:space="preserve">
Valcas-skirtas žalvarinės vielos bei skardos formavimui, naudojamas edukacijų metu. </t>
        </r>
      </text>
    </comment>
    <comment ref="J101" authorId="2" shapeId="0" xr:uid="{00000000-0006-0000-0100-00000E000000}">
      <text>
        <r>
          <rPr>
            <b/>
            <sz val="8"/>
            <color indexed="81"/>
            <rFont val="Tahoma"/>
            <family val="2"/>
            <charset val="186"/>
          </rPr>
          <t>Gintarė Skirmantienė:</t>
        </r>
        <r>
          <rPr>
            <sz val="8"/>
            <color indexed="81"/>
            <rFont val="Tahoma"/>
            <family val="2"/>
            <charset val="186"/>
          </rPr>
          <t xml:space="preserve">
1 vnt. laisvai pastatoma kolonėle su bevieliu mokrofonu. 1 vnt. bevielis mikrofonas ir jam skirta antena (distriubutorius)</t>
        </r>
        <r>
          <rPr>
            <sz val="10"/>
            <color indexed="81"/>
            <rFont val="Tahoma"/>
            <family val="2"/>
            <charset val="186"/>
          </rPr>
          <t xml:space="preserve">
</t>
        </r>
      </text>
    </comment>
    <comment ref="E103" authorId="0" shapeId="0" xr:uid="{00000000-0006-0000-0100-00000F000000}">
      <text>
        <r>
          <rPr>
            <sz val="9"/>
            <color indexed="81"/>
            <rFont val="Tahoma"/>
            <family val="2"/>
            <charset val="186"/>
          </rPr>
          <t xml:space="preserve">P-2.1.1.3
</t>
        </r>
      </text>
    </comment>
    <comment ref="E105" authorId="0" shapeId="0" xr:uid="{00000000-0006-0000-0100-000010000000}">
      <text>
        <r>
          <rPr>
            <sz val="9"/>
            <color indexed="81"/>
            <rFont val="Tahoma"/>
            <family val="2"/>
            <charset val="186"/>
          </rPr>
          <t xml:space="preserve">P-1.2.2.4
</t>
        </r>
      </text>
    </comment>
    <comment ref="J105" authorId="2" shapeId="0" xr:uid="{00000000-0006-0000-0100-000011000000}">
      <text>
        <r>
          <rPr>
            <b/>
            <sz val="10"/>
            <color indexed="81"/>
            <rFont val="Tahoma"/>
            <family val="2"/>
            <charset val="186"/>
          </rPr>
          <t>Gintarė Skirmantienė:</t>
        </r>
        <r>
          <rPr>
            <sz val="10"/>
            <color indexed="81"/>
            <rFont val="Tahoma"/>
            <family val="2"/>
            <charset val="186"/>
          </rPr>
          <t xml:space="preserve">
1 vnt.- ratukinė lyra; 2 vnt. - bandolija</t>
        </r>
      </text>
    </comment>
    <comment ref="J108" authorId="0" shapeId="0" xr:uid="{D0A49055-55F8-4E70-897F-EB36DACDBC64}">
      <text>
        <r>
          <rPr>
            <sz val="9"/>
            <color indexed="81"/>
            <rFont val="Tahoma"/>
            <family val="2"/>
            <charset val="186"/>
          </rPr>
          <t xml:space="preserve">kompiuteris, projektorius
</t>
        </r>
      </text>
    </comment>
    <comment ref="J109" authorId="0" shapeId="0" xr:uid="{00000000-0006-0000-0100-000012000000}">
      <text>
        <r>
          <rPr>
            <sz val="9"/>
            <color indexed="81"/>
            <rFont val="Tahoma"/>
            <family val="2"/>
            <charset val="186"/>
          </rPr>
          <t xml:space="preserve">Koncertų salė, Žvejų rūmai 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J118" authorId="0" shapeId="0" xr:uid="{00000000-0006-0000-0100-000013000000}">
      <text>
        <r>
          <rPr>
            <sz val="9"/>
            <color indexed="81"/>
            <rFont val="Tahoma"/>
            <family val="2"/>
            <charset val="186"/>
          </rPr>
          <t>Tilžės g. 9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J119" authorId="2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Gintarė Skirmantienė:</t>
        </r>
        <r>
          <rPr>
            <sz val="9"/>
            <color indexed="81"/>
            <rFont val="Tahoma"/>
            <family val="2"/>
            <charset val="186"/>
          </rPr>
          <t xml:space="preserve">
Šlaito g. 10A</t>
        </r>
      </text>
    </comment>
    <comment ref="J12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>Gintarė Skirmantienė:</t>
        </r>
        <r>
          <rPr>
            <sz val="9"/>
            <color indexed="81"/>
            <rFont val="Tahoma"/>
            <family val="2"/>
            <charset val="186"/>
          </rPr>
          <t xml:space="preserve">
Pastato Daržų g. 10 1 aukšto kabinetų, koridorių, WC</t>
        </r>
      </text>
    </comment>
    <comment ref="J121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Gintarė Skirmantienė:</t>
        </r>
        <r>
          <rPr>
            <sz val="9"/>
            <color indexed="81"/>
            <rFont val="Tahoma"/>
            <family val="2"/>
            <charset val="186"/>
          </rPr>
          <t xml:space="preserve">
pastato Daržų g. 10</t>
        </r>
      </text>
    </comment>
    <comment ref="E133" authorId="1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>7.1. Kultūros paslaugų kokybės  ir prieinamumo gerinimas</t>
        </r>
        <r>
          <rPr>
            <sz val="9"/>
            <color indexed="81"/>
            <rFont val="Tahoma"/>
            <family val="2"/>
            <charset val="186"/>
          </rPr>
          <t xml:space="preserve">
7.1.5. Įgyvendintų investicijų projektų kultūros srityje skaičius, vnt. 
</t>
        </r>
      </text>
    </comment>
    <comment ref="E137" authorId="0" shapeId="0" xr:uid="{00000000-0006-0000-0100-000018000000}">
      <text>
        <r>
          <rPr>
            <sz val="9"/>
            <color indexed="81"/>
            <rFont val="Tahoma"/>
            <family val="2"/>
            <charset val="186"/>
          </rPr>
          <t xml:space="preserve">P-2.1.1.3.
</t>
        </r>
      </text>
    </comment>
    <comment ref="E139" authorId="0" shapeId="0" xr:uid="{00000000-0006-0000-0100-000019000000}">
      <text>
        <r>
          <rPr>
            <sz val="9"/>
            <color indexed="81"/>
            <rFont val="Tahoma"/>
            <family val="2"/>
            <charset val="186"/>
          </rPr>
          <t xml:space="preserve">P-2.1.1.1.
</t>
        </r>
      </text>
    </comment>
    <comment ref="E140" authorId="0" shapeId="0" xr:uid="{00000000-0006-0000-0100-00001A000000}">
      <text>
        <r>
          <rPr>
            <sz val="9"/>
            <color indexed="81"/>
            <rFont val="Tahoma"/>
            <family val="2"/>
            <charset val="186"/>
          </rPr>
          <t xml:space="preserve">P-2.1.1.2
</t>
        </r>
      </text>
    </comment>
    <comment ref="J142" authorId="0" shapeId="0" xr:uid="{00000000-0006-0000-0100-00001B000000}">
      <text>
        <r>
          <rPr>
            <sz val="9"/>
            <color indexed="81"/>
            <rFont val="Tahoma"/>
            <family val="2"/>
            <charset val="186"/>
          </rPr>
          <t>techninio projekto parengimo preliminari vertė 1518,07 tūkst. Eur, jį numatoma parengti 2026 m.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E145" authorId="0" shapeId="0" xr:uid="{00000000-0006-0000-0100-00001C000000}">
      <text>
        <r>
          <rPr>
            <sz val="9"/>
            <color indexed="81"/>
            <rFont val="Tahoma"/>
            <family val="2"/>
            <charset val="186"/>
          </rPr>
          <t xml:space="preserve">P-2.1.1.1.
</t>
        </r>
      </text>
    </comment>
    <comment ref="J145" authorId="0" shapeId="0" xr:uid="{00000000-0006-0000-0100-00001D000000}">
      <text>
        <r>
          <rPr>
            <sz val="9"/>
            <color indexed="81"/>
            <rFont val="Tahoma"/>
            <family val="2"/>
            <charset val="186"/>
          </rPr>
          <t>techninis projektas parengtas 2020 m.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E155" authorId="0" shapeId="0" xr:uid="{00000000-0006-0000-0100-00001E000000}">
      <text>
        <r>
          <rPr>
            <sz val="9"/>
            <color indexed="81"/>
            <rFont val="Tahoma"/>
            <family val="2"/>
            <charset val="186"/>
          </rPr>
          <t xml:space="preserve">P-2.1.2.4
</t>
        </r>
      </text>
    </comment>
  </commentList>
</comments>
</file>

<file path=xl/sharedStrings.xml><?xml version="1.0" encoding="utf-8"?>
<sst xmlns="http://schemas.openxmlformats.org/spreadsheetml/2006/main" count="396" uniqueCount="226">
  <si>
    <t>KULTŪROS PLĖTROS PROGRAMOS (NR. 08)</t>
  </si>
  <si>
    <t xml:space="preserve"> TIKSLŲ, UŽDAVINIŲ, PRIEMONIŲ, PRIEMONIŲ IŠLAIDŲ IR PRODUKTO KRITERIJŲ SUVESTINĖ</t>
  </si>
  <si>
    <t>Uždavinio kodas</t>
  </si>
  <si>
    <t>Priemonės kodas</t>
  </si>
  <si>
    <t>Pavadinimas</t>
  </si>
  <si>
    <t>Finansavimo šaltinis</t>
  </si>
  <si>
    <t>Produkto kriterijaus</t>
  </si>
  <si>
    <t>Strateginis tikslas 03. Užtikrinti gyventojams aukštą švietimo, kultūros, socialinių, sporto ir sveikatos apsaugos paslaugų kokybę ir prieinamumą</t>
  </si>
  <si>
    <t xml:space="preserve">08 Kultūros plėtros programa </t>
  </si>
  <si>
    <t>01</t>
  </si>
  <si>
    <t>Skatinti miesto bendruomenės kultūrinį ir kūrybinį aktyvumą bei gerinti kultūrinių paslaugų prieinamumą ir kokybę</t>
  </si>
  <si>
    <t>Remti kūrybinių organizacijų iniciatyvas ir miesto švenčių organizavimą</t>
  </si>
  <si>
    <t>P5</t>
  </si>
  <si>
    <t>SB</t>
  </si>
  <si>
    <t>Iš viso:</t>
  </si>
  <si>
    <t>02</t>
  </si>
  <si>
    <t>SB(VR)</t>
  </si>
  <si>
    <t>03</t>
  </si>
  <si>
    <t>04</t>
  </si>
  <si>
    <t>05</t>
  </si>
  <si>
    <t xml:space="preserve">Iš dalies finansuota festivalių, skaičius </t>
  </si>
  <si>
    <t xml:space="preserve">Pastatyta naujų šokių, skaičius </t>
  </si>
  <si>
    <t>Iš viso uždaviniui:</t>
  </si>
  <si>
    <t>Užtikrinti kultūros įstaigų veiklą ir atnaujinti viešąsias kultūros erdves</t>
  </si>
  <si>
    <t>Kultūros įstaigų veiklos organizavimas:</t>
  </si>
  <si>
    <t>Lankytojų skaičius, tūkst.</t>
  </si>
  <si>
    <t>SB(SP)</t>
  </si>
  <si>
    <t xml:space="preserve">BĮ Klaipėdos miesto savivaldybės kultūros centro Žvejų rūmų veiklos organizavimas  </t>
  </si>
  <si>
    <t>BĮ Klaipėdos miesto savivaldybės tautinių kultūrų centro veiklos organizavimas</t>
  </si>
  <si>
    <t>Dokumentų išduotis bibliotekoje, tūkst.</t>
  </si>
  <si>
    <t xml:space="preserve"> -  Mažosios Lietuvos istorijos muziejaus istorijos laikotarpio XX a. ir Etnografijos ekspozicijų įrengimas Didžioji Vandens g. 2</t>
  </si>
  <si>
    <t>BĮ Klaipėdos miesto savivaldybės etnokultūros centro veiklos organizavimas</t>
  </si>
  <si>
    <t>Kultūros įstaigų remontas:</t>
  </si>
  <si>
    <t>Bendruomenės centro-bibliotekos (Molo g. 60) pastato kapitalinis remontas</t>
  </si>
  <si>
    <t>SB(L)</t>
  </si>
  <si>
    <t>Kultūros objektų infrastruktūros modernizavimas:</t>
  </si>
  <si>
    <t>Kt</t>
  </si>
  <si>
    <t>Parengtas techninis projektas, vnt.</t>
  </si>
  <si>
    <t>Atlikta rangos darbų, proc.</t>
  </si>
  <si>
    <t>Projekto „Klaipėdos miesto savivaldybės viešosios bibliotekos „Kauno atžalyno“ filialas – naujos galimybės mažiems ir dideliems“ įgyvendinimas</t>
  </si>
  <si>
    <t>Įsigyta baldų, įrangos, proc.</t>
  </si>
  <si>
    <t>Formuoti miesto kultūrinį tapatumą, integruotą į Baltijos jūros regiono kultūrinę erdvę</t>
  </si>
  <si>
    <t>Iš viso tikslui:</t>
  </si>
  <si>
    <t>Iš viso programai:</t>
  </si>
  <si>
    <t>Finansavimo šaltinių suvestinė</t>
  </si>
  <si>
    <t>Finansavimo šaltiniai</t>
  </si>
  <si>
    <t>SAVIVALDYBĖS LĖŠOS, IŠ VISO</t>
  </si>
  <si>
    <r>
      <t xml:space="preserve">Savivaldybės biudžeto lėšos </t>
    </r>
    <r>
      <rPr>
        <b/>
        <sz val="10"/>
        <rFont val="Times New Roman"/>
        <family val="1"/>
        <charset val="186"/>
      </rPr>
      <t>SB</t>
    </r>
  </si>
  <si>
    <r>
      <t xml:space="preserve">Vietinės rinkliavos lėšos </t>
    </r>
    <r>
      <rPr>
        <b/>
        <sz val="10"/>
        <rFont val="Times New Roman"/>
        <family val="1"/>
        <charset val="186"/>
      </rPr>
      <t>SB(VR)</t>
    </r>
  </si>
  <si>
    <r>
      <t xml:space="preserve">Specialiosios programos lėšos (pajamos už atsitiktines paslaugas) </t>
    </r>
    <r>
      <rPr>
        <b/>
        <sz val="10"/>
        <rFont val="Times New Roman"/>
        <family val="1"/>
        <charset val="186"/>
      </rPr>
      <t>SB(SP)</t>
    </r>
  </si>
  <si>
    <r>
      <t xml:space="preserve">Kiti finansavimo šaltiniai </t>
    </r>
    <r>
      <rPr>
        <b/>
        <sz val="10"/>
        <rFont val="Times New Roman"/>
        <family val="1"/>
        <charset val="186"/>
      </rPr>
      <t>Kt</t>
    </r>
  </si>
  <si>
    <t>SB(SPL)</t>
  </si>
  <si>
    <t>Pristatyta filmų, skaičius</t>
  </si>
  <si>
    <t>______________________________________</t>
  </si>
  <si>
    <t>Kultūros ir meno sričių ir programų projektų dalinis finansavimas</t>
  </si>
  <si>
    <t>Iš dalies finansuota sričių projektų, skaičius</t>
  </si>
  <si>
    <t>Iš dalies finansuota programų projektų, skaičius</t>
  </si>
  <si>
    <t xml:space="preserve">Stipendijų mokėjimas kultūros ir meno kūrėjams </t>
  </si>
  <si>
    <t>Dalyvaujančių įstaigų skaičius</t>
  </si>
  <si>
    <t>BĮ Klaipėdos miesto savivaldybės kultūros centro Žvejų rūmų patalpų remontas</t>
  </si>
  <si>
    <t>Administruojama interneto svetainių, skaičius</t>
  </si>
  <si>
    <t>Prancūzų ir lietuvių koprodukcinių projektų įgyvendinimas</t>
  </si>
  <si>
    <t>I</t>
  </si>
  <si>
    <r>
      <t xml:space="preserve">Savivaldybės biudžeto lėšų likutis </t>
    </r>
    <r>
      <rPr>
        <b/>
        <sz val="10"/>
        <rFont val="Times New Roman"/>
        <family val="1"/>
        <charset val="186"/>
      </rPr>
      <t>SB(L)</t>
    </r>
  </si>
  <si>
    <t>Neatlygintinai suteiktų paslaugų kompensavimas</t>
  </si>
  <si>
    <t>Visų tautybių gyventojų kultūrinės sąveikos didinimas</t>
  </si>
  <si>
    <t>SB(ESL)</t>
  </si>
  <si>
    <r>
      <t xml:space="preserve">Europos Sąjungos finansinės paramos lėšų likučio metų pradžioje lėšos </t>
    </r>
    <r>
      <rPr>
        <b/>
        <sz val="10"/>
        <rFont val="Times New Roman"/>
        <family val="1"/>
        <charset val="186"/>
      </rPr>
      <t>SB(ESL)</t>
    </r>
  </si>
  <si>
    <t>Savivaldybės biudžetas, iš jo:</t>
  </si>
  <si>
    <t>tūkst. Eur</t>
  </si>
  <si>
    <t xml:space="preserve">Klaipėdos miesto kultūros komunikacijos programos įgyvendinimas </t>
  </si>
  <si>
    <t>P1</t>
  </si>
  <si>
    <t>BĮ Klaipėdos miesto savivaldybės Imanuelio Kanto viešosios bibliotekos veiklos organizavimas</t>
  </si>
  <si>
    <r>
      <t>Pajamų įmokų likutis</t>
    </r>
    <r>
      <rPr>
        <b/>
        <sz val="10"/>
        <rFont val="Times New Roman"/>
        <family val="1"/>
        <charset val="186"/>
      </rPr>
      <t xml:space="preserve"> SB(SPL)</t>
    </r>
  </si>
  <si>
    <t xml:space="preserve">Skaitmeninio raštingumo mokymų, dalyvių skaičius </t>
  </si>
  <si>
    <t xml:space="preserve">Įvertinta paraiškų, skaičius </t>
  </si>
  <si>
    <t>Įdiegta Kultūros ir meno projektų administravimo programa, proc.</t>
  </si>
  <si>
    <t xml:space="preserve"> - kultūrinių kompetencijų ugdymo modelio moksleiviams parengimas ir įgyvendinimas</t>
  </si>
  <si>
    <t>Organizuota kompetencijų ugdymo mokymų kultūrinių institucijų edukatoriams, skaičius</t>
  </si>
  <si>
    <t>Kultūros didžiųjų renginių organizavimas:</t>
  </si>
  <si>
    <t xml:space="preserve">Suorganizuota Jūros šventė, vnt. </t>
  </si>
  <si>
    <t>Iš dalies finansuotas festivalis, vnt.</t>
  </si>
  <si>
    <t>Suorganizuotas festivalis, vnt.</t>
  </si>
  <si>
    <t>Apsilankiusių burlaivių skaičius, vnt.</t>
  </si>
  <si>
    <t xml:space="preserve">Virtualių lankytojų skaičius, tūkst. </t>
  </si>
  <si>
    <t>SB(VB)</t>
  </si>
  <si>
    <r>
      <t xml:space="preserve">Valstybės biudžeto specialiosios tikslinės dotacijos lėšos </t>
    </r>
    <r>
      <rPr>
        <b/>
        <sz val="10"/>
        <rFont val="Times New Roman"/>
        <family val="1"/>
        <charset val="186"/>
      </rPr>
      <t>SB(VB)</t>
    </r>
  </si>
  <si>
    <t>Vasaros koncertų estrados modernizavimas (kapitalinis remontas ir aplinkos sutvarkymas)</t>
  </si>
  <si>
    <t>SB(VR)'</t>
  </si>
  <si>
    <t>SB'</t>
  </si>
  <si>
    <t xml:space="preserve">Nemokamai suteikta patalpų, kartai </t>
  </si>
  <si>
    <t xml:space="preserve">Atstovauta Klaipėdai, delegacijų skaičius </t>
  </si>
  <si>
    <t xml:space="preserve">Įgyvendinamų projektų skaičius </t>
  </si>
  <si>
    <t xml:space="preserve">Suorganizuota šokio meistriškumo sesijų, skaičius </t>
  </si>
  <si>
    <t>Veiklos plano tikslo kodas</t>
  </si>
  <si>
    <t>Priemonės požymis*</t>
  </si>
  <si>
    <t>2024-ųjų metų lėšų projektas</t>
  </si>
  <si>
    <t>planas</t>
  </si>
  <si>
    <t>2023-ieji metai</t>
  </si>
  <si>
    <t>2024-ieji metai</t>
  </si>
  <si>
    <t>PI</t>
  </si>
  <si>
    <t>Sumokėta narystės mokesčių, skaičius</t>
  </si>
  <si>
    <t>T</t>
  </si>
  <si>
    <t>P</t>
  </si>
  <si>
    <t>Modernaus bendruomenės centro-bibliotekos statyba pietinėje miesto dalyje</t>
  </si>
  <si>
    <t>N</t>
  </si>
  <si>
    <t>Imanuelio Kanto viešosios bibliotekos filialų einamasis remontas</t>
  </si>
  <si>
    <t>KITI ŠALTINIAI, IŠ VISO:</t>
  </si>
  <si>
    <t>BĮ Klaipėdos miesto savivaldybės koncertinės įstaigos Klaipėdos koncertų salės veiklos organizavimas</t>
  </si>
  <si>
    <t>BĮ Klaipėdos kultūrų komunikacijų centro veiklos organizavimas</t>
  </si>
  <si>
    <t>BĮ Klaipėdos miesto savivaldybės Mažosios Lietuvos istorijos muziejaus veiklos organizavimas</t>
  </si>
  <si>
    <t>Miestui aktualių renginių organizavimas</t>
  </si>
  <si>
    <t xml:space="preserve"> Jūros šventės</t>
  </si>
  <si>
    <t xml:space="preserve"> Šviesų festivalio</t>
  </si>
  <si>
    <t xml:space="preserve"> Europos folkloro festivalio „Europiada“ </t>
  </si>
  <si>
    <t>Suorganizuota renginių, skaičius</t>
  </si>
  <si>
    <t>Įrengta ekspozicijų, vnt.</t>
  </si>
  <si>
    <t>Išleista leidinių, vnt.</t>
  </si>
  <si>
    <t>Atliktas vidaus patalpų remontas ir medinių langų keitimas, proc.</t>
  </si>
  <si>
    <t>P   N</t>
  </si>
  <si>
    <t>P    I</t>
  </si>
  <si>
    <t xml:space="preserve"> Įstaigų, kurioms elektros energija įsigyjama centralizuotai, skaičius</t>
  </si>
  <si>
    <t xml:space="preserve">Kompensuota bilietų, tūkst. </t>
  </si>
  <si>
    <t>Įgyvendinama Klaipėdos kultūros komunikacijos programa, vnt.</t>
  </si>
  <si>
    <t xml:space="preserve"> Festivalio „Šermukšnis“ </t>
  </si>
  <si>
    <t>Įsigyta projektorių, vnt.</t>
  </si>
  <si>
    <t>Įsigyta muziejinių vertybių, vnt.</t>
  </si>
  <si>
    <t>Unikalių lankytojų platformoje „Kultūros uostas“ skaičius per metus, tūkst.</t>
  </si>
  <si>
    <t>Iš viso priemonei:</t>
  </si>
  <si>
    <t xml:space="preserve">P1 </t>
  </si>
  <si>
    <t xml:space="preserve"> Tarptautinių  jūrinių regatų „The Tall Ships Races“ ir kt. organizavimas</t>
  </si>
  <si>
    <t>Regatoje dalyvavusių buriavimo praktikantų skaičius</t>
  </si>
  <si>
    <t xml:space="preserve">Regatoje dalyvavusių savanorių skaičius </t>
  </si>
  <si>
    <t>Suorganizuota regatų, skaičius</t>
  </si>
  <si>
    <t>Leidinio „Žygis į Klaipėdą“, skirto Klaipėdos prijungimo prie Lietuvos 100-čio minėjimui, leidyba</t>
  </si>
  <si>
    <t>Įgyvendinta Klaipėdos krašto prijungimo prie Lietuvos minėjimo programa, proc.</t>
  </si>
  <si>
    <t>Sumokėta draudimo įmoka, vnt.</t>
  </si>
  <si>
    <t xml:space="preserve">Pasirengimas regatos „The Tall Ships Races 2024“ įgyvendinimui, proc. </t>
  </si>
  <si>
    <t>2025-ieji metai</t>
  </si>
  <si>
    <t>Lėšų poreikis biudžetiniams 2023-iesiems metams</t>
  </si>
  <si>
    <t>2025-ųjų metų lėšų projektas</t>
  </si>
  <si>
    <t>Miesto pietinės dalies gyventojų socialinės-kultūrinės atskirties mažinimas, naudojant kūrybinių partnerysčių metodiką</t>
  </si>
  <si>
    <t>P T</t>
  </si>
  <si>
    <t xml:space="preserve"> - Klaipėdos krašto metų programos įgyvendinimas</t>
  </si>
  <si>
    <t>Pasirengimas ceremonijos prie paminklo „Už laisvę žuvusiems“ organizavimui, proc.</t>
  </si>
  <si>
    <t>Suorganizuota ceremonija prie paminklo „Už laisvę žuvusiems“, vnt.</t>
  </si>
  <si>
    <t>Pasirengimas koncerto organizavimui, proc.</t>
  </si>
  <si>
    <t>Surengtas koncertas, vnt.</t>
  </si>
  <si>
    <t>Pasirengimas festivalio ir konkurso organizavimui, proc.</t>
  </si>
  <si>
    <t xml:space="preserve">Pasirengimas renginio organizavimui, proc. </t>
  </si>
  <si>
    <t>Suorganizuotas renginys, vnt.</t>
  </si>
  <si>
    <t xml:space="preserve">Parengtų muzikinių programų skaičius, vnt. </t>
  </si>
  <si>
    <t>Klaipėdiečio kortelės nuolaidų kompensavimas</t>
  </si>
  <si>
    <t>Pasirengimas festivalio organizavimui, proc.</t>
  </si>
  <si>
    <t>Įsigytas koncertinis kontrabosas, vnt.</t>
  </si>
  <si>
    <t>Įsigyta įgarsinimo įranga lauko koncertams, vnt.</t>
  </si>
  <si>
    <t>Įsigytas skaitmeninis pianinas, vnt.</t>
  </si>
  <si>
    <t>Įsigyta vaizdo kamerų stebėjimo sistema, vnt.</t>
  </si>
  <si>
    <t>Įsigytas kalvystės įrankis, vnt.</t>
  </si>
  <si>
    <t xml:space="preserve"> - Fontano Danės skvere muzikinių programų parinkimas ir įgyvendinimas</t>
  </si>
  <si>
    <t>Atnaujintas renginių salės apšvietimas, proc.</t>
  </si>
  <si>
    <t>Suorganizuotas festivalis ir konkursas, vnt.</t>
  </si>
  <si>
    <t>BĮ Klaipėdos miesto savivaldybės etnokultūros centro remonto darbai</t>
  </si>
  <si>
    <t>Atlikti vidaus patalpų remonto darbai, proc.</t>
  </si>
  <si>
    <t>Atlikti fasado remonto darbai, proc.</t>
  </si>
  <si>
    <t>Atlikti dujinio katilo keitimo darbai, proc.</t>
  </si>
  <si>
    <t>Sukurtas ir įgyvendintas miesto puošybos priemonių paketas, proc.</t>
  </si>
  <si>
    <t>SB(VRL)</t>
  </si>
  <si>
    <t>Buriavimo praktikantų buriniuose laivuose skaičius</t>
  </si>
  <si>
    <t>Unikalių lankytojų skaičius, tūkst.</t>
  </si>
  <si>
    <t>Įsigyta muzikos instrumentų, vnt.</t>
  </si>
  <si>
    <t>Atnaujinta interneto svetainė, vnt.</t>
  </si>
  <si>
    <t>Tvarkoma paviršinių (lietaus) nuotekų, įstaigų skaičius</t>
  </si>
  <si>
    <t xml:space="preserve"> - Bendruomenės centro-bibliotekos (Molo g. 60) baldų ir įrangos įsigijimas</t>
  </si>
  <si>
    <t>Įsigyta baldų ir įrangos, proc.</t>
  </si>
  <si>
    <t>Įsigyta biuro baldų komplektų, vnt.</t>
  </si>
  <si>
    <t xml:space="preserve"> - Gala renginio Klaipėdos dramos teatre organizavimas </t>
  </si>
  <si>
    <t>Išpirktas nekilnojamasis turtas (sporto salė), vnt.</t>
  </si>
  <si>
    <t>Kultūros centro Žvejų rūmų modernizavimas</t>
  </si>
  <si>
    <t>Įsigyta mobiliųjų telefonų, vnt.</t>
  </si>
  <si>
    <r>
      <t xml:space="preserve">Vietinės rinkliavos lėšų likutis </t>
    </r>
    <r>
      <rPr>
        <b/>
        <sz val="10"/>
        <rFont val="Times New Roman"/>
        <family val="1"/>
        <charset val="186"/>
      </rPr>
      <t>SB(VRL)</t>
    </r>
  </si>
  <si>
    <t>Įsigyta kolonėlė ir mikrofonas, vnt.</t>
  </si>
  <si>
    <t>Parengtas apšvietimo ir garso aparatūros  atnaujinimo projektas, vnt.</t>
  </si>
  <si>
    <t>Atnaujinta apšvietimo ir garso aparatūros sistema, vnt.</t>
  </si>
  <si>
    <t xml:space="preserve">Įsigyta galerinių sulankstomų kėdžių su kėdžių laikikliu, kompl. </t>
  </si>
  <si>
    <t>Įvykdytas architektūrinis konkursas, vnt.</t>
  </si>
  <si>
    <t>Šildoma įstaigų, skaičius</t>
  </si>
  <si>
    <t>Atnaujinti scenos viršutiniai mechanizmai, proc.</t>
  </si>
  <si>
    <t>LRVB</t>
  </si>
  <si>
    <t>Klaipėdos kultūros 2017–2030 m. strategijos atnaujinimas</t>
  </si>
  <si>
    <t>Atnaujinta strategija, vnt.</t>
  </si>
  <si>
    <t xml:space="preserve">P1   </t>
  </si>
  <si>
    <t>SB(VRL)'</t>
  </si>
  <si>
    <t>Kt'</t>
  </si>
  <si>
    <t>SB(L)'</t>
  </si>
  <si>
    <t>Komunalinių paslaugų įsigijimas</t>
  </si>
  <si>
    <t>SB(ESL)'</t>
  </si>
  <si>
    <t xml:space="preserve">2023–2025 M. KLAIPĖDOS MIESTO SAVIVALDYBĖS </t>
  </si>
  <si>
    <t>Vasaros koncertų estrados einamasis remontas, objektų skaičius</t>
  </si>
  <si>
    <t>Valstybinės ir tarptautinės reikšmės kultūrinių projektų įgyvendinimas:</t>
  </si>
  <si>
    <t xml:space="preserve">Klaipėdos miesto savivaldybės kultūros plėtros programos (Nr. 08) aprašymo </t>
  </si>
  <si>
    <t>priedas</t>
  </si>
  <si>
    <t xml:space="preserve">Ekspertų skaičius </t>
  </si>
  <si>
    <t>Tarptautinio nematerialiojo kultūros paveldo festivalio „Lauksnos“</t>
  </si>
  <si>
    <t xml:space="preserve"> Tarptautinio Davido Geringo violončelės festivalio ir konkurso </t>
  </si>
  <si>
    <t>Mokamų kultūros ir meno stipendijų skaičius</t>
  </si>
  <si>
    <t>Apdovanojimo ceremonijų skaičius</t>
  </si>
  <si>
    <t>Pagamintų apdovanojimų ir memorialinių objektų skaičius</t>
  </si>
  <si>
    <t>Miestui aktualių renginių skaičius</t>
  </si>
  <si>
    <t xml:space="preserve"> - Imanuelio Kanto viešosios bibliotekos reprezentacinės erdvės ir ekspozicijos filosofui I. Kantui įamžinti įrengimas (Turgaus g. 8)</t>
  </si>
  <si>
    <t>Vasaros koncertų estrados infrastruktūros einamasis remontas (Liepojos g. 1)</t>
  </si>
  <si>
    <t>Lifto įrengimas Klaipėdos miesto savivaldybės Mažosios Lietuvos istorijos muziejuje</t>
  </si>
  <si>
    <t xml:space="preserve">Platformos „Kultūros uostas“ „Facebook“ sekėjų skaičius </t>
  </si>
  <si>
    <t>Į projektą įtrauktų asmenų skaičius</t>
  </si>
  <si>
    <t>Tvarkomas centralizuotas vandentiekis ir kanalizacija, įstaigų skaičius</t>
  </si>
  <si>
    <t>* N – nauja priemonė, T – tęstinė priemonė, I – investicijų projektas.</t>
  </si>
  <si>
    <t>Suorganizuota virtualių renginių ir kitų kultūrinių veiklų, vnt.</t>
  </si>
  <si>
    <t>Įstaigos interneto svetainės unikalių lankytojų skaičius, tūkst.</t>
  </si>
  <si>
    <t>LRVB'</t>
  </si>
  <si>
    <t>Įstaigos administruojamų interneto svetainių unikalių lankytojų skaičius, tūkst.</t>
  </si>
  <si>
    <t>Parengta edukacinių užsiėmimų temų, vnt.</t>
  </si>
  <si>
    <r>
      <t xml:space="preserve">Valstybės biudežto lėšos </t>
    </r>
    <r>
      <rPr>
        <b/>
        <sz val="10"/>
        <rFont val="Times New Roman"/>
        <family val="1"/>
        <charset val="186"/>
      </rPr>
      <t>LRVB</t>
    </r>
  </si>
  <si>
    <t>Atliktas žaliuzių keitimas I ir II a. holuose, proc.</t>
  </si>
  <si>
    <t>Atliktas vamzdyno remontas, proc.</t>
  </si>
  <si>
    <t>Įsigyta liaudies instrumentų kolekcija, vnt.</t>
  </si>
  <si>
    <t>Įsigyta kompiuterinė įranga, vnt.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</si>
</sst>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[$-409]General"/>
  </numFmts>
  <fonts count="39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2"/>
      <name val="Times New Roman"/>
      <family val="1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Arial"/>
      <family val="2"/>
      <charset val="186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u/>
      <sz val="10"/>
      <name val="Times New Roman"/>
      <family val="1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b/>
      <sz val="9"/>
      <color indexed="81"/>
      <name val="Tahoma"/>
      <family val="2"/>
      <charset val="186"/>
    </font>
    <font>
      <sz val="9"/>
      <color indexed="81"/>
      <name val="Tahoma"/>
      <family val="2"/>
      <charset val="186"/>
    </font>
    <font>
      <sz val="11"/>
      <color rgb="FF000000"/>
      <name val="Calibri"/>
      <family val="2"/>
      <charset val="186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9C0006"/>
      <name val="Calibri"/>
      <family val="2"/>
      <charset val="186"/>
      <scheme val="minor"/>
    </font>
    <font>
      <sz val="10"/>
      <color rgb="FFFF0000"/>
      <name val="Times New Roman"/>
      <family val="1"/>
      <charset val="186"/>
    </font>
    <font>
      <sz val="10"/>
      <color theme="0"/>
      <name val="Times New Roman"/>
      <family val="1"/>
      <charset val="186"/>
    </font>
    <font>
      <strike/>
      <sz val="10"/>
      <color rgb="FFFF0000"/>
      <name val="Times New Roman"/>
      <family val="1"/>
      <charset val="186"/>
    </font>
    <font>
      <i/>
      <strike/>
      <sz val="10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color rgb="FFC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indexed="81"/>
      <name val="Tahoma"/>
      <family val="2"/>
      <charset val="186"/>
    </font>
    <font>
      <b/>
      <sz val="10"/>
      <color indexed="81"/>
      <name val="Tahoma"/>
      <family val="2"/>
      <charset val="186"/>
    </font>
    <font>
      <b/>
      <sz val="8"/>
      <color indexed="81"/>
      <name val="Tahoma"/>
      <family val="2"/>
      <charset val="186"/>
    </font>
    <font>
      <sz val="8"/>
      <color indexed="81"/>
      <name val="Tahoma"/>
      <family val="2"/>
      <charset val="186"/>
    </font>
    <font>
      <sz val="10"/>
      <color theme="0"/>
      <name val="Arial"/>
      <family val="2"/>
      <charset val="186"/>
    </font>
    <font>
      <sz val="11"/>
      <color theme="0"/>
      <name val="Times New Roman"/>
      <family val="1"/>
      <charset val="186"/>
    </font>
    <font>
      <i/>
      <sz val="10"/>
      <color theme="0"/>
      <name val="Times New Roman"/>
      <family val="1"/>
      <charset val="186"/>
    </font>
    <font>
      <b/>
      <sz val="10"/>
      <color theme="0"/>
      <name val="Times New Roman"/>
      <family val="1"/>
      <charset val="186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CF6BD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7CE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</borders>
  <cellStyleXfs count="13">
    <xf numFmtId="0" fontId="0" fillId="0" borderId="0"/>
    <xf numFmtId="0" fontId="13" fillId="0" borderId="0"/>
    <xf numFmtId="0" fontId="13" fillId="0" borderId="0">
      <alignment vertical="center"/>
    </xf>
    <xf numFmtId="166" fontId="17" fillId="0" borderId="0" applyBorder="0" applyProtection="0"/>
    <xf numFmtId="0" fontId="13" fillId="0" borderId="0"/>
    <xf numFmtId="0" fontId="13" fillId="0" borderId="0"/>
    <xf numFmtId="0" fontId="18" fillId="0" borderId="0"/>
    <xf numFmtId="0" fontId="19" fillId="0" borderId="0"/>
    <xf numFmtId="0" fontId="2" fillId="0" borderId="0"/>
    <xf numFmtId="0" fontId="13" fillId="0" borderId="0"/>
    <xf numFmtId="0" fontId="20" fillId="8" borderId="0" applyNumberFormat="0" applyBorder="0" applyAlignment="0" applyProtection="0"/>
    <xf numFmtId="0" fontId="19" fillId="0" borderId="0"/>
    <xf numFmtId="0" fontId="1" fillId="0" borderId="0"/>
  </cellStyleXfs>
  <cellXfs count="877">
    <xf numFmtId="0" fontId="0" fillId="0" borderId="0" xfId="0"/>
    <xf numFmtId="49" fontId="3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4" fillId="0" borderId="0" xfId="0" applyNumberFormat="1" applyFont="1" applyBorder="1" applyAlignment="1">
      <alignment vertical="top"/>
    </xf>
    <xf numFmtId="49" fontId="9" fillId="0" borderId="0" xfId="0" applyNumberFormat="1" applyFont="1" applyAlignment="1">
      <alignment vertical="top"/>
    </xf>
    <xf numFmtId="49" fontId="9" fillId="0" borderId="0" xfId="0" applyNumberFormat="1" applyFont="1" applyAlignment="1">
      <alignment horizontal="center" vertical="top"/>
    </xf>
    <xf numFmtId="3" fontId="9" fillId="0" borderId="0" xfId="0" applyNumberFormat="1" applyFont="1" applyAlignment="1">
      <alignment vertical="top" wrapText="1"/>
    </xf>
    <xf numFmtId="3" fontId="9" fillId="0" borderId="0" xfId="0" applyNumberFormat="1" applyFont="1" applyBorder="1" applyAlignment="1">
      <alignment vertical="top"/>
    </xf>
    <xf numFmtId="49" fontId="10" fillId="2" borderId="19" xfId="0" applyNumberFormat="1" applyFont="1" applyFill="1" applyBorder="1" applyAlignment="1">
      <alignment horizontal="center" vertical="top"/>
    </xf>
    <xf numFmtId="49" fontId="10" fillId="2" borderId="3" xfId="0" applyNumberFormat="1" applyFont="1" applyFill="1" applyBorder="1" applyAlignment="1">
      <alignment horizontal="center" vertical="top"/>
    </xf>
    <xf numFmtId="49" fontId="10" fillId="3" borderId="3" xfId="0" applyNumberFormat="1" applyFont="1" applyFill="1" applyBorder="1" applyAlignment="1">
      <alignment horizontal="left" vertical="top" wrapText="1"/>
    </xf>
    <xf numFmtId="49" fontId="10" fillId="3" borderId="10" xfId="0" applyNumberFormat="1" applyFont="1" applyFill="1" applyBorder="1" applyAlignment="1">
      <alignment horizontal="left" vertical="top" wrapText="1"/>
    </xf>
    <xf numFmtId="49" fontId="10" fillId="3" borderId="30" xfId="0" applyNumberFormat="1" applyFont="1" applyFill="1" applyBorder="1" applyAlignment="1">
      <alignment horizontal="center" vertical="top"/>
    </xf>
    <xf numFmtId="49" fontId="10" fillId="3" borderId="35" xfId="0" applyNumberFormat="1" applyFont="1" applyFill="1" applyBorder="1" applyAlignment="1">
      <alignment horizontal="center" vertical="top"/>
    </xf>
    <xf numFmtId="49" fontId="10" fillId="3" borderId="44" xfId="0" applyNumberFormat="1" applyFont="1" applyFill="1" applyBorder="1" applyAlignment="1">
      <alignment horizontal="center" vertical="top"/>
    </xf>
    <xf numFmtId="3" fontId="3" fillId="3" borderId="44" xfId="0" applyNumberFormat="1" applyFont="1" applyFill="1" applyBorder="1" applyAlignment="1">
      <alignment horizontal="center" vertical="center" textRotation="90" wrapText="1"/>
    </xf>
    <xf numFmtId="49" fontId="10" fillId="2" borderId="44" xfId="0" applyNumberFormat="1" applyFont="1" applyFill="1" applyBorder="1" applyAlignment="1">
      <alignment horizontal="center" vertical="top"/>
    </xf>
    <xf numFmtId="49" fontId="10" fillId="3" borderId="35" xfId="0" applyNumberFormat="1" applyFont="1" applyFill="1" applyBorder="1" applyAlignment="1">
      <alignment vertical="top"/>
    </xf>
    <xf numFmtId="49" fontId="10" fillId="6" borderId="3" xfId="0" applyNumberFormat="1" applyFont="1" applyFill="1" applyBorder="1" applyAlignment="1">
      <alignment horizontal="center" vertical="top"/>
    </xf>
    <xf numFmtId="49" fontId="10" fillId="3" borderId="30" xfId="0" applyNumberFormat="1" applyFont="1" applyFill="1" applyBorder="1" applyAlignment="1">
      <alignment vertical="top"/>
    </xf>
    <xf numFmtId="3" fontId="3" fillId="3" borderId="36" xfId="0" applyNumberFormat="1" applyFont="1" applyFill="1" applyBorder="1" applyAlignment="1">
      <alignment horizontal="center" vertical="center" wrapText="1"/>
    </xf>
    <xf numFmtId="49" fontId="10" fillId="3" borderId="0" xfId="0" applyNumberFormat="1" applyFont="1" applyFill="1" applyBorder="1" applyAlignment="1">
      <alignment horizontal="center" vertical="top"/>
    </xf>
    <xf numFmtId="3" fontId="10" fillId="0" borderId="0" xfId="0" applyNumberFormat="1" applyFont="1" applyFill="1" applyBorder="1" applyAlignment="1">
      <alignment vertical="top" wrapText="1"/>
    </xf>
    <xf numFmtId="3" fontId="3" fillId="0" borderId="0" xfId="0" applyNumberFormat="1" applyFont="1" applyAlignment="1">
      <alignment horizontal="right" vertical="top"/>
    </xf>
    <xf numFmtId="49" fontId="3" fillId="0" borderId="36" xfId="0" applyNumberFormat="1" applyFont="1" applyBorder="1" applyAlignment="1">
      <alignment vertical="top"/>
    </xf>
    <xf numFmtId="49" fontId="3" fillId="0" borderId="36" xfId="0" applyNumberFormat="1" applyFont="1" applyBorder="1" applyAlignment="1">
      <alignment horizontal="center" vertical="top"/>
    </xf>
    <xf numFmtId="3" fontId="3" fillId="5" borderId="0" xfId="0" applyNumberFormat="1" applyFont="1" applyFill="1" applyBorder="1" applyAlignment="1">
      <alignment vertical="top" wrapText="1"/>
    </xf>
    <xf numFmtId="3" fontId="3" fillId="0" borderId="0" xfId="0" applyNumberFormat="1" applyFont="1" applyAlignment="1">
      <alignment vertical="top" wrapText="1"/>
    </xf>
    <xf numFmtId="3" fontId="9" fillId="0" borderId="29" xfId="0" applyNumberFormat="1" applyFont="1" applyBorder="1" applyAlignment="1">
      <alignment horizontal="center" vertical="top"/>
    </xf>
    <xf numFmtId="3" fontId="14" fillId="4" borderId="22" xfId="0" applyNumberFormat="1" applyFont="1" applyFill="1" applyBorder="1" applyAlignment="1">
      <alignment horizontal="center" vertical="top" wrapText="1"/>
    </xf>
    <xf numFmtId="3" fontId="10" fillId="4" borderId="22" xfId="0" applyNumberFormat="1" applyFont="1" applyFill="1" applyBorder="1" applyAlignment="1">
      <alignment horizontal="center" vertical="top" wrapText="1"/>
    </xf>
    <xf numFmtId="3" fontId="3" fillId="3" borderId="19" xfId="0" applyNumberFormat="1" applyFont="1" applyFill="1" applyBorder="1" applyAlignment="1">
      <alignment vertical="top" wrapText="1"/>
    </xf>
    <xf numFmtId="3" fontId="9" fillId="5" borderId="29" xfId="0" applyNumberFormat="1" applyFont="1" applyFill="1" applyBorder="1" applyAlignment="1">
      <alignment vertical="top" wrapText="1"/>
    </xf>
    <xf numFmtId="49" fontId="10" fillId="2" borderId="53" xfId="0" applyNumberFormat="1" applyFont="1" applyFill="1" applyBorder="1" applyAlignment="1">
      <alignment horizontal="center" vertical="top"/>
    </xf>
    <xf numFmtId="49" fontId="10" fillId="2" borderId="26" xfId="0" applyNumberFormat="1" applyFont="1" applyFill="1" applyBorder="1" applyAlignment="1">
      <alignment horizontal="center" vertical="top"/>
    </xf>
    <xf numFmtId="3" fontId="3" fillId="3" borderId="0" xfId="0" applyNumberFormat="1" applyFont="1" applyFill="1" applyAlignment="1">
      <alignment vertical="top"/>
    </xf>
    <xf numFmtId="49" fontId="13" fillId="3" borderId="35" xfId="0" applyNumberFormat="1" applyFont="1" applyFill="1" applyBorder="1" applyAlignment="1">
      <alignment vertical="top"/>
    </xf>
    <xf numFmtId="3" fontId="3" fillId="3" borderId="31" xfId="0" applyNumberFormat="1" applyFont="1" applyFill="1" applyBorder="1" applyAlignment="1">
      <alignment horizontal="center" vertical="top"/>
    </xf>
    <xf numFmtId="3" fontId="10" fillId="3" borderId="36" xfId="0" applyNumberFormat="1" applyFont="1" applyFill="1" applyBorder="1" applyAlignment="1">
      <alignment horizontal="center" vertical="center" wrapText="1"/>
    </xf>
    <xf numFmtId="3" fontId="10" fillId="3" borderId="0" xfId="0" applyNumberFormat="1" applyFont="1" applyFill="1" applyBorder="1" applyAlignment="1">
      <alignment horizontal="center" vertical="center" wrapText="1"/>
    </xf>
    <xf numFmtId="3" fontId="3" fillId="3" borderId="0" xfId="0" applyNumberFormat="1" applyFont="1" applyFill="1" applyAlignment="1">
      <alignment horizontal="center" vertical="top"/>
    </xf>
    <xf numFmtId="3" fontId="10" fillId="5" borderId="0" xfId="0" applyNumberFormat="1" applyFont="1" applyFill="1" applyBorder="1" applyAlignment="1">
      <alignment horizontal="center" vertical="top" wrapText="1"/>
    </xf>
    <xf numFmtId="3" fontId="3" fillId="5" borderId="0" xfId="0" applyNumberFormat="1" applyFont="1" applyFill="1" applyBorder="1" applyAlignment="1">
      <alignment horizontal="center" vertical="top" wrapText="1"/>
    </xf>
    <xf numFmtId="3" fontId="9" fillId="3" borderId="0" xfId="0" applyNumberFormat="1" applyFont="1" applyFill="1" applyAlignment="1">
      <alignment vertical="top"/>
    </xf>
    <xf numFmtId="3" fontId="3" fillId="3" borderId="36" xfId="0" applyNumberFormat="1" applyFont="1" applyFill="1" applyBorder="1" applyAlignment="1">
      <alignment vertical="top"/>
    </xf>
    <xf numFmtId="3" fontId="3" fillId="3" borderId="0" xfId="0" applyNumberFormat="1" applyFont="1" applyFill="1" applyAlignment="1">
      <alignment horizontal="center" vertical="center" wrapText="1"/>
    </xf>
    <xf numFmtId="3" fontId="9" fillId="3" borderId="0" xfId="0" applyNumberFormat="1" applyFont="1" applyFill="1" applyAlignment="1">
      <alignment horizontal="center" vertical="center" wrapText="1"/>
    </xf>
    <xf numFmtId="3" fontId="10" fillId="3" borderId="30" xfId="0" applyNumberFormat="1" applyFont="1" applyFill="1" applyBorder="1" applyAlignment="1">
      <alignment horizontal="center" vertical="center" wrapText="1"/>
    </xf>
    <xf numFmtId="3" fontId="10" fillId="3" borderId="35" xfId="0" applyNumberFormat="1" applyFont="1" applyFill="1" applyBorder="1" applyAlignment="1">
      <alignment horizontal="center" vertical="center" wrapText="1"/>
    </xf>
    <xf numFmtId="3" fontId="3" fillId="3" borderId="44" xfId="0" applyNumberFormat="1" applyFont="1" applyFill="1" applyBorder="1" applyAlignment="1">
      <alignment horizontal="center" vertical="center" wrapText="1"/>
    </xf>
    <xf numFmtId="3" fontId="3" fillId="3" borderId="0" xfId="0" applyNumberFormat="1" applyFont="1" applyFill="1" applyAlignment="1">
      <alignment vertical="top" wrapText="1"/>
    </xf>
    <xf numFmtId="3" fontId="10" fillId="3" borderId="0" xfId="0" applyNumberFormat="1" applyFont="1" applyFill="1" applyBorder="1" applyAlignment="1">
      <alignment horizontal="center" vertical="top"/>
    </xf>
    <xf numFmtId="164" fontId="3" fillId="3" borderId="0" xfId="0" applyNumberFormat="1" applyFont="1" applyFill="1" applyAlignment="1">
      <alignment horizontal="left" vertical="top"/>
    </xf>
    <xf numFmtId="3" fontId="3" fillId="3" borderId="32" xfId="0" applyNumberFormat="1" applyFont="1" applyFill="1" applyBorder="1" applyAlignment="1">
      <alignment vertical="top" wrapText="1"/>
    </xf>
    <xf numFmtId="164" fontId="3" fillId="0" borderId="32" xfId="0" applyNumberFormat="1" applyFont="1" applyFill="1" applyBorder="1" applyAlignment="1">
      <alignment horizontal="left" vertical="top" wrapText="1"/>
    </xf>
    <xf numFmtId="3" fontId="3" fillId="0" borderId="32" xfId="0" applyNumberFormat="1" applyFont="1" applyFill="1" applyBorder="1" applyAlignment="1">
      <alignment horizontal="left" vertical="top" wrapText="1"/>
    </xf>
    <xf numFmtId="3" fontId="3" fillId="3" borderId="15" xfId="0" applyNumberFormat="1" applyFont="1" applyFill="1" applyBorder="1" applyAlignment="1">
      <alignment horizontal="center" vertical="top" wrapText="1"/>
    </xf>
    <xf numFmtId="3" fontId="3" fillId="3" borderId="41" xfId="0" applyNumberFormat="1" applyFont="1" applyFill="1" applyBorder="1" applyAlignment="1">
      <alignment vertical="top" wrapText="1"/>
    </xf>
    <xf numFmtId="164" fontId="9" fillId="0" borderId="32" xfId="1" applyNumberFormat="1" applyFont="1" applyFill="1" applyBorder="1" applyAlignment="1">
      <alignment horizontal="left" vertical="top" wrapText="1"/>
    </xf>
    <xf numFmtId="164" fontId="9" fillId="0" borderId="37" xfId="1" applyNumberFormat="1" applyFont="1" applyFill="1" applyBorder="1" applyAlignment="1">
      <alignment horizontal="left" vertical="top" wrapText="1"/>
    </xf>
    <xf numFmtId="3" fontId="9" fillId="0" borderId="32" xfId="0" applyNumberFormat="1" applyFont="1" applyFill="1" applyBorder="1" applyAlignment="1">
      <alignment horizontal="left" vertical="top" wrapText="1"/>
    </xf>
    <xf numFmtId="3" fontId="3" fillId="3" borderId="34" xfId="0" applyNumberFormat="1" applyFont="1" applyFill="1" applyBorder="1" applyAlignment="1">
      <alignment vertical="top" wrapText="1"/>
    </xf>
    <xf numFmtId="165" fontId="9" fillId="0" borderId="0" xfId="0" applyNumberFormat="1" applyFont="1" applyAlignment="1">
      <alignment horizontal="center" vertical="top"/>
    </xf>
    <xf numFmtId="165" fontId="3" fillId="3" borderId="58" xfId="0" applyNumberFormat="1" applyFont="1" applyFill="1" applyBorder="1" applyAlignment="1">
      <alignment horizontal="center" vertical="top"/>
    </xf>
    <xf numFmtId="165" fontId="3" fillId="3" borderId="0" xfId="0" applyNumberFormat="1" applyFont="1" applyFill="1" applyAlignment="1">
      <alignment horizontal="center" vertical="top"/>
    </xf>
    <xf numFmtId="165" fontId="3" fillId="0" borderId="0" xfId="0" applyNumberFormat="1" applyFont="1" applyAlignment="1">
      <alignment horizontal="center" vertical="top"/>
    </xf>
    <xf numFmtId="3" fontId="9" fillId="3" borderId="32" xfId="0" applyNumberFormat="1" applyFont="1" applyFill="1" applyBorder="1" applyAlignment="1">
      <alignment horizontal="left" vertical="top" wrapText="1"/>
    </xf>
    <xf numFmtId="165" fontId="3" fillId="3" borderId="8" xfId="0" applyNumberFormat="1" applyFont="1" applyFill="1" applyBorder="1" applyAlignment="1">
      <alignment horizontal="center" vertical="top"/>
    </xf>
    <xf numFmtId="49" fontId="10" fillId="11" borderId="18" xfId="0" applyNumberFormat="1" applyFont="1" applyFill="1" applyBorder="1" applyAlignment="1">
      <alignment horizontal="center" vertical="top"/>
    </xf>
    <xf numFmtId="49" fontId="10" fillId="11" borderId="29" xfId="0" applyNumberFormat="1" applyFont="1" applyFill="1" applyBorder="1" applyAlignment="1">
      <alignment horizontal="center" vertical="top"/>
    </xf>
    <xf numFmtId="49" fontId="10" fillId="11" borderId="43" xfId="0" applyNumberFormat="1" applyFont="1" applyFill="1" applyBorder="1" applyAlignment="1">
      <alignment horizontal="center" vertical="top"/>
    </xf>
    <xf numFmtId="49" fontId="10" fillId="11" borderId="29" xfId="0" applyNumberFormat="1" applyFont="1" applyFill="1" applyBorder="1" applyAlignment="1">
      <alignment vertical="top"/>
    </xf>
    <xf numFmtId="49" fontId="10" fillId="11" borderId="43" xfId="0" applyNumberFormat="1" applyFont="1" applyFill="1" applyBorder="1" applyAlignment="1">
      <alignment vertical="top"/>
    </xf>
    <xf numFmtId="49" fontId="10" fillId="11" borderId="2" xfId="0" applyNumberFormat="1" applyFont="1" applyFill="1" applyBorder="1" applyAlignment="1">
      <alignment vertical="top"/>
    </xf>
    <xf numFmtId="49" fontId="10" fillId="11" borderId="47" xfId="0" applyNumberFormat="1" applyFont="1" applyFill="1" applyBorder="1" applyAlignment="1">
      <alignment horizontal="center" vertical="top"/>
    </xf>
    <xf numFmtId="49" fontId="10" fillId="11" borderId="9" xfId="0" applyNumberFormat="1" applyFont="1" applyFill="1" applyBorder="1" applyAlignment="1">
      <alignment vertical="top"/>
    </xf>
    <xf numFmtId="49" fontId="3" fillId="11" borderId="31" xfId="0" applyNumberFormat="1" applyFont="1" applyFill="1" applyBorder="1" applyAlignment="1">
      <alignment horizontal="center" vertical="top"/>
    </xf>
    <xf numFmtId="49" fontId="10" fillId="11" borderId="25" xfId="0" applyNumberFormat="1" applyFont="1" applyFill="1" applyBorder="1" applyAlignment="1">
      <alignment horizontal="center" vertical="top"/>
    </xf>
    <xf numFmtId="49" fontId="10" fillId="10" borderId="25" xfId="0" applyNumberFormat="1" applyFont="1" applyFill="1" applyBorder="1" applyAlignment="1">
      <alignment horizontal="center" vertical="top"/>
    </xf>
    <xf numFmtId="165" fontId="3" fillId="3" borderId="6" xfId="0" applyNumberFormat="1" applyFont="1" applyFill="1" applyBorder="1" applyAlignment="1">
      <alignment horizontal="center" vertical="top"/>
    </xf>
    <xf numFmtId="3" fontId="10" fillId="3" borderId="10" xfId="0" applyNumberFormat="1" applyFont="1" applyFill="1" applyBorder="1" applyAlignment="1">
      <alignment vertical="top" wrapText="1"/>
    </xf>
    <xf numFmtId="49" fontId="10" fillId="3" borderId="0" xfId="0" applyNumberFormat="1" applyFont="1" applyFill="1" applyBorder="1" applyAlignment="1">
      <alignment vertical="top"/>
    </xf>
    <xf numFmtId="3" fontId="3" fillId="3" borderId="50" xfId="0" applyNumberFormat="1" applyFont="1" applyFill="1" applyBorder="1" applyAlignment="1">
      <alignment horizontal="left" vertical="top"/>
    </xf>
    <xf numFmtId="3" fontId="9" fillId="3" borderId="31" xfId="0" applyNumberFormat="1" applyFont="1" applyFill="1" applyBorder="1" applyAlignment="1">
      <alignment horizontal="left" vertical="top" wrapText="1"/>
    </xf>
    <xf numFmtId="3" fontId="3" fillId="0" borderId="55" xfId="0" applyNumberFormat="1" applyFont="1" applyFill="1" applyBorder="1" applyAlignment="1">
      <alignment horizontal="center" vertical="top" wrapText="1"/>
    </xf>
    <xf numFmtId="3" fontId="3" fillId="3" borderId="3" xfId="0" applyNumberFormat="1" applyFont="1" applyFill="1" applyBorder="1" applyAlignment="1">
      <alignment horizontal="left" vertical="top"/>
    </xf>
    <xf numFmtId="3" fontId="3" fillId="3" borderId="46" xfId="0" applyNumberFormat="1" applyFont="1" applyFill="1" applyBorder="1" applyAlignment="1">
      <alignment vertical="top" wrapText="1"/>
    </xf>
    <xf numFmtId="3" fontId="9" fillId="3" borderId="10" xfId="1" applyNumberFormat="1" applyFont="1" applyFill="1" applyBorder="1" applyAlignment="1">
      <alignment horizontal="center" vertical="top" wrapText="1"/>
    </xf>
    <xf numFmtId="1" fontId="9" fillId="5" borderId="3" xfId="0" applyNumberFormat="1" applyFont="1" applyFill="1" applyBorder="1" applyAlignment="1">
      <alignment horizontal="center" vertical="top" wrapText="1"/>
    </xf>
    <xf numFmtId="1" fontId="9" fillId="0" borderId="34" xfId="1" applyNumberFormat="1" applyFont="1" applyFill="1" applyBorder="1" applyAlignment="1">
      <alignment horizontal="center" vertical="top" wrapText="1"/>
    </xf>
    <xf numFmtId="1" fontId="9" fillId="0" borderId="38" xfId="1" applyNumberFormat="1" applyFont="1" applyFill="1" applyBorder="1" applyAlignment="1">
      <alignment horizontal="center" vertical="top" wrapText="1"/>
    </xf>
    <xf numFmtId="1" fontId="9" fillId="0" borderId="34" xfId="0" applyNumberFormat="1" applyFont="1" applyFill="1" applyBorder="1" applyAlignment="1">
      <alignment horizontal="center" vertical="top" wrapText="1"/>
    </xf>
    <xf numFmtId="1" fontId="9" fillId="3" borderId="34" xfId="0" applyNumberFormat="1" applyFont="1" applyFill="1" applyBorder="1" applyAlignment="1">
      <alignment horizontal="center" vertical="top" wrapText="1"/>
    </xf>
    <xf numFmtId="3" fontId="10" fillId="0" borderId="51" xfId="0" applyNumberFormat="1" applyFont="1" applyBorder="1" applyAlignment="1">
      <alignment horizontal="center" vertical="center" textRotation="90" wrapText="1"/>
    </xf>
    <xf numFmtId="165" fontId="10" fillId="0" borderId="28" xfId="0" applyNumberFormat="1" applyFont="1" applyBorder="1" applyAlignment="1">
      <alignment horizontal="center" vertical="center" textRotation="90" wrapText="1"/>
    </xf>
    <xf numFmtId="164" fontId="3" fillId="3" borderId="29" xfId="0" applyNumberFormat="1" applyFont="1" applyFill="1" applyBorder="1" applyAlignment="1">
      <alignment horizontal="center" vertical="top"/>
    </xf>
    <xf numFmtId="164" fontId="3" fillId="3" borderId="3" xfId="0" applyNumberFormat="1" applyFont="1" applyFill="1" applyBorder="1" applyAlignment="1">
      <alignment horizontal="center" vertical="top"/>
    </xf>
    <xf numFmtId="164" fontId="3" fillId="3" borderId="36" xfId="0" applyNumberFormat="1" applyFont="1" applyFill="1" applyBorder="1" applyAlignment="1">
      <alignment horizontal="center" vertical="top"/>
    </xf>
    <xf numFmtId="164" fontId="3" fillId="3" borderId="31" xfId="0" applyNumberFormat="1" applyFont="1" applyFill="1" applyBorder="1" applyAlignment="1">
      <alignment horizontal="center" vertical="top" wrapText="1"/>
    </xf>
    <xf numFmtId="164" fontId="10" fillId="4" borderId="57" xfId="0" applyNumberFormat="1" applyFont="1" applyFill="1" applyBorder="1" applyAlignment="1">
      <alignment horizontal="center" vertical="top" wrapText="1"/>
    </xf>
    <xf numFmtId="164" fontId="10" fillId="4" borderId="23" xfId="0" applyNumberFormat="1" applyFont="1" applyFill="1" applyBorder="1" applyAlignment="1">
      <alignment horizontal="center" vertical="top" wrapText="1"/>
    </xf>
    <xf numFmtId="164" fontId="3" fillId="3" borderId="31" xfId="0" applyNumberFormat="1" applyFont="1" applyFill="1" applyBorder="1" applyAlignment="1">
      <alignment horizontal="center" vertical="top"/>
    </xf>
    <xf numFmtId="164" fontId="10" fillId="4" borderId="22" xfId="0" applyNumberFormat="1" applyFont="1" applyFill="1" applyBorder="1" applyAlignment="1">
      <alignment horizontal="center" vertical="top"/>
    </xf>
    <xf numFmtId="164" fontId="10" fillId="4" borderId="57" xfId="0" applyNumberFormat="1" applyFont="1" applyFill="1" applyBorder="1" applyAlignment="1">
      <alignment horizontal="center" vertical="top"/>
    </xf>
    <xf numFmtId="164" fontId="3" fillId="3" borderId="15" xfId="0" applyNumberFormat="1" applyFont="1" applyFill="1" applyBorder="1" applyAlignment="1">
      <alignment horizontal="center" vertical="top" wrapText="1"/>
    </xf>
    <xf numFmtId="164" fontId="3" fillId="3" borderId="42" xfId="0" applyNumberFormat="1" applyFont="1" applyFill="1" applyBorder="1" applyAlignment="1">
      <alignment horizontal="center" vertical="top"/>
    </xf>
    <xf numFmtId="164" fontId="3" fillId="3" borderId="32" xfId="0" applyNumberFormat="1" applyFont="1" applyFill="1" applyBorder="1" applyAlignment="1">
      <alignment horizontal="center" vertical="top" wrapText="1"/>
    </xf>
    <xf numFmtId="164" fontId="3" fillId="3" borderId="34" xfId="0" applyNumberFormat="1" applyFont="1" applyFill="1" applyBorder="1" applyAlignment="1">
      <alignment horizontal="center" vertical="top" wrapText="1"/>
    </xf>
    <xf numFmtId="164" fontId="10" fillId="2" borderId="51" xfId="0" applyNumberFormat="1" applyFont="1" applyFill="1" applyBorder="1" applyAlignment="1">
      <alignment horizontal="center" vertical="top"/>
    </xf>
    <xf numFmtId="164" fontId="3" fillId="3" borderId="15" xfId="0" applyNumberFormat="1" applyFont="1" applyFill="1" applyBorder="1" applyAlignment="1">
      <alignment horizontal="center" vertical="top"/>
    </xf>
    <xf numFmtId="164" fontId="14" fillId="4" borderId="57" xfId="0" applyNumberFormat="1" applyFont="1" applyFill="1" applyBorder="1" applyAlignment="1">
      <alignment horizontal="center" vertical="top" wrapText="1"/>
    </xf>
    <xf numFmtId="164" fontId="3" fillId="3" borderId="34" xfId="0" applyNumberFormat="1" applyFont="1" applyFill="1" applyBorder="1" applyAlignment="1">
      <alignment horizontal="center" vertical="top"/>
    </xf>
    <xf numFmtId="49" fontId="10" fillId="3" borderId="1" xfId="0" applyNumberFormat="1" applyFont="1" applyFill="1" applyBorder="1" applyAlignment="1">
      <alignment horizontal="center" vertical="top"/>
    </xf>
    <xf numFmtId="164" fontId="3" fillId="0" borderId="0" xfId="0" applyNumberFormat="1" applyFont="1" applyAlignment="1">
      <alignment vertical="top"/>
    </xf>
    <xf numFmtId="3" fontId="3" fillId="3" borderId="45" xfId="0" applyNumberFormat="1" applyFont="1" applyFill="1" applyBorder="1" applyAlignment="1">
      <alignment horizontal="left" vertical="top"/>
    </xf>
    <xf numFmtId="3" fontId="3" fillId="3" borderId="55" xfId="0" applyNumberFormat="1" applyFont="1" applyFill="1" applyBorder="1" applyAlignment="1">
      <alignment horizontal="left" vertical="top"/>
    </xf>
    <xf numFmtId="3" fontId="23" fillId="0" borderId="18" xfId="0" applyNumberFormat="1" applyFont="1" applyFill="1" applyBorder="1" applyAlignment="1">
      <alignment vertical="top" wrapText="1"/>
    </xf>
    <xf numFmtId="3" fontId="23" fillId="0" borderId="19" xfId="0" applyNumberFormat="1" applyFont="1" applyFill="1" applyBorder="1" applyAlignment="1">
      <alignment vertical="top" wrapText="1"/>
    </xf>
    <xf numFmtId="3" fontId="10" fillId="3" borderId="40" xfId="0" applyNumberFormat="1" applyFont="1" applyFill="1" applyBorder="1" applyAlignment="1">
      <alignment horizontal="center" vertical="top" wrapText="1"/>
    </xf>
    <xf numFmtId="3" fontId="10" fillId="3" borderId="0" xfId="0" applyNumberFormat="1" applyFont="1" applyFill="1" applyBorder="1" applyAlignment="1">
      <alignment horizontal="center" vertical="top" wrapText="1"/>
    </xf>
    <xf numFmtId="3" fontId="10" fillId="3" borderId="35" xfId="0" applyNumberFormat="1" applyFont="1" applyFill="1" applyBorder="1" applyAlignment="1">
      <alignment vertical="top" wrapText="1"/>
    </xf>
    <xf numFmtId="3" fontId="3" fillId="3" borderId="6" xfId="0" applyNumberFormat="1" applyFont="1" applyFill="1" applyBorder="1" applyAlignment="1">
      <alignment horizontal="center" vertical="top"/>
    </xf>
    <xf numFmtId="164" fontId="3" fillId="3" borderId="58" xfId="0" applyNumberFormat="1" applyFont="1" applyFill="1" applyBorder="1" applyAlignment="1">
      <alignment horizontal="center" vertical="top"/>
    </xf>
    <xf numFmtId="164" fontId="3" fillId="3" borderId="8" xfId="0" applyNumberFormat="1" applyFont="1" applyFill="1" applyBorder="1" applyAlignment="1">
      <alignment horizontal="center" vertical="top"/>
    </xf>
    <xf numFmtId="1" fontId="3" fillId="3" borderId="16" xfId="0" applyNumberFormat="1" applyFont="1" applyFill="1" applyBorder="1" applyAlignment="1">
      <alignment horizontal="center" vertical="center"/>
    </xf>
    <xf numFmtId="1" fontId="3" fillId="3" borderId="55" xfId="0" applyNumberFormat="1" applyFont="1" applyFill="1" applyBorder="1" applyAlignment="1">
      <alignment horizontal="center" vertical="center"/>
    </xf>
    <xf numFmtId="3" fontId="10" fillId="3" borderId="56" xfId="0" applyNumberFormat="1" applyFont="1" applyFill="1" applyBorder="1" applyAlignment="1">
      <alignment horizontal="center" vertical="center" wrapText="1"/>
    </xf>
    <xf numFmtId="3" fontId="3" fillId="3" borderId="31" xfId="0" applyNumberFormat="1" applyFont="1" applyFill="1" applyBorder="1" applyAlignment="1">
      <alignment vertical="top" wrapText="1"/>
    </xf>
    <xf numFmtId="3" fontId="24" fillId="3" borderId="19" xfId="0" applyNumberFormat="1" applyFont="1" applyFill="1" applyBorder="1" applyAlignment="1">
      <alignment horizontal="left" vertical="top" wrapText="1"/>
    </xf>
    <xf numFmtId="1" fontId="3" fillId="3" borderId="34" xfId="0" applyNumberFormat="1" applyFont="1" applyFill="1" applyBorder="1" applyAlignment="1">
      <alignment horizontal="center" vertical="top" wrapText="1"/>
    </xf>
    <xf numFmtId="1" fontId="3" fillId="3" borderId="3" xfId="0" applyNumberFormat="1" applyFont="1" applyFill="1" applyBorder="1" applyAlignment="1">
      <alignment horizontal="center" vertical="top" wrapText="1"/>
    </xf>
    <xf numFmtId="3" fontId="11" fillId="3" borderId="38" xfId="0" applyNumberFormat="1" applyFont="1" applyFill="1" applyBorder="1" applyAlignment="1">
      <alignment vertical="top" wrapText="1"/>
    </xf>
    <xf numFmtId="3" fontId="10" fillId="3" borderId="60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Border="1" applyAlignment="1">
      <alignment vertical="top"/>
    </xf>
    <xf numFmtId="3" fontId="3" fillId="3" borderId="0" xfId="0" applyNumberFormat="1" applyFont="1" applyFill="1" applyBorder="1" applyAlignment="1">
      <alignment horizontal="center" vertical="center" wrapText="1"/>
    </xf>
    <xf numFmtId="3" fontId="3" fillId="3" borderId="35" xfId="0" applyNumberFormat="1" applyFont="1" applyFill="1" applyBorder="1" applyAlignment="1">
      <alignment horizontal="center" vertical="center" wrapText="1"/>
    </xf>
    <xf numFmtId="3" fontId="3" fillId="3" borderId="32" xfId="0" applyNumberFormat="1" applyFont="1" applyFill="1" applyBorder="1" applyAlignment="1">
      <alignment horizontal="center" vertical="top" wrapText="1"/>
    </xf>
    <xf numFmtId="3" fontId="3" fillId="3" borderId="34" xfId="0" applyNumberFormat="1" applyFont="1" applyFill="1" applyBorder="1" applyAlignment="1">
      <alignment horizontal="center" vertical="top" wrapText="1"/>
    </xf>
    <xf numFmtId="49" fontId="10" fillId="11" borderId="31" xfId="0" applyNumberFormat="1" applyFont="1" applyFill="1" applyBorder="1" applyAlignment="1">
      <alignment horizontal="center" vertical="top"/>
    </xf>
    <xf numFmtId="3" fontId="3" fillId="3" borderId="32" xfId="0" applyNumberFormat="1" applyFont="1" applyFill="1" applyBorder="1" applyAlignment="1">
      <alignment horizontal="left" vertical="top" wrapText="1"/>
    </xf>
    <xf numFmtId="164" fontId="3" fillId="3" borderId="0" xfId="0" applyNumberFormat="1" applyFont="1" applyFill="1" applyBorder="1" applyAlignment="1">
      <alignment horizontal="center" vertical="top"/>
    </xf>
    <xf numFmtId="3" fontId="21" fillId="3" borderId="0" xfId="0" applyNumberFormat="1" applyFont="1" applyFill="1" applyAlignment="1">
      <alignment vertical="top" wrapText="1"/>
    </xf>
    <xf numFmtId="3" fontId="3" fillId="3" borderId="10" xfId="0" applyNumberFormat="1" applyFont="1" applyFill="1" applyBorder="1" applyAlignment="1">
      <alignment vertical="top" wrapText="1"/>
    </xf>
    <xf numFmtId="3" fontId="3" fillId="0" borderId="0" xfId="0" applyNumberFormat="1" applyFont="1" applyAlignment="1">
      <alignment vertical="top"/>
    </xf>
    <xf numFmtId="49" fontId="10" fillId="11" borderId="31" xfId="0" applyNumberFormat="1" applyFont="1" applyFill="1" applyBorder="1" applyAlignment="1">
      <alignment vertical="top"/>
    </xf>
    <xf numFmtId="3" fontId="3" fillId="3" borderId="35" xfId="0" applyNumberFormat="1" applyFont="1" applyFill="1" applyBorder="1" applyAlignment="1">
      <alignment horizontal="center" vertical="center" textRotation="90" wrapText="1"/>
    </xf>
    <xf numFmtId="164" fontId="3" fillId="3" borderId="10" xfId="1" applyNumberFormat="1" applyFont="1" applyFill="1" applyBorder="1" applyAlignment="1">
      <alignment horizontal="center" vertical="top" wrapText="1"/>
    </xf>
    <xf numFmtId="3" fontId="3" fillId="3" borderId="33" xfId="0" applyNumberFormat="1" applyFont="1" applyFill="1" applyBorder="1" applyAlignment="1">
      <alignment horizontal="center" vertical="top" wrapText="1"/>
    </xf>
    <xf numFmtId="3" fontId="3" fillId="3" borderId="45" xfId="0" applyNumberFormat="1" applyFont="1" applyFill="1" applyBorder="1" applyAlignment="1">
      <alignment horizontal="center" vertical="top" wrapText="1"/>
    </xf>
    <xf numFmtId="3" fontId="10" fillId="3" borderId="60" xfId="0" applyNumberFormat="1" applyFont="1" applyFill="1" applyBorder="1" applyAlignment="1">
      <alignment horizontal="center" vertical="top" wrapText="1"/>
    </xf>
    <xf numFmtId="3" fontId="10" fillId="3" borderId="35" xfId="0" applyNumberFormat="1" applyFont="1" applyFill="1" applyBorder="1" applyAlignment="1">
      <alignment horizontal="center" vertical="top" wrapText="1"/>
    </xf>
    <xf numFmtId="164" fontId="3" fillId="3" borderId="6" xfId="0" applyNumberFormat="1" applyFont="1" applyFill="1" applyBorder="1" applyAlignment="1">
      <alignment horizontal="center" vertical="top" wrapText="1"/>
    </xf>
    <xf numFmtId="164" fontId="3" fillId="3" borderId="58" xfId="0" applyNumberFormat="1" applyFont="1" applyFill="1" applyBorder="1" applyAlignment="1">
      <alignment horizontal="center" vertical="top" wrapText="1"/>
    </xf>
    <xf numFmtId="164" fontId="3" fillId="3" borderId="8" xfId="0" applyNumberFormat="1" applyFont="1" applyFill="1" applyBorder="1" applyAlignment="1">
      <alignment horizontal="center" vertical="top" wrapText="1"/>
    </xf>
    <xf numFmtId="164" fontId="22" fillId="3" borderId="31" xfId="0" applyNumberFormat="1" applyFont="1" applyFill="1" applyBorder="1" applyAlignment="1">
      <alignment horizontal="center" vertical="top" wrapText="1"/>
    </xf>
    <xf numFmtId="164" fontId="22" fillId="3" borderId="42" xfId="0" applyNumberFormat="1" applyFont="1" applyFill="1" applyBorder="1" applyAlignment="1">
      <alignment horizontal="center" vertical="top" wrapText="1"/>
    </xf>
    <xf numFmtId="164" fontId="22" fillId="3" borderId="31" xfId="0" applyNumberFormat="1" applyFont="1" applyFill="1" applyBorder="1" applyAlignment="1">
      <alignment horizontal="center" vertical="top"/>
    </xf>
    <xf numFmtId="164" fontId="22" fillId="3" borderId="10" xfId="1" applyNumberFormat="1" applyFont="1" applyFill="1" applyBorder="1" applyAlignment="1">
      <alignment horizontal="center" vertical="top" wrapText="1"/>
    </xf>
    <xf numFmtId="3" fontId="22" fillId="0" borderId="12" xfId="0" applyNumberFormat="1" applyFont="1" applyBorder="1" applyAlignment="1">
      <alignment horizontal="center" vertical="top"/>
    </xf>
    <xf numFmtId="164" fontId="22" fillId="0" borderId="10" xfId="0" applyNumberFormat="1" applyFont="1" applyBorder="1" applyAlignment="1">
      <alignment horizontal="center" vertical="top"/>
    </xf>
    <xf numFmtId="164" fontId="22" fillId="0" borderId="10" xfId="0" applyNumberFormat="1" applyFont="1" applyFill="1" applyBorder="1" applyAlignment="1">
      <alignment horizontal="center" vertical="top"/>
    </xf>
    <xf numFmtId="164" fontId="22" fillId="0" borderId="9" xfId="0" applyNumberFormat="1" applyFont="1" applyBorder="1" applyAlignment="1">
      <alignment horizontal="center" vertical="top"/>
    </xf>
    <xf numFmtId="164" fontId="22" fillId="3" borderId="9" xfId="1" applyNumberFormat="1" applyFont="1" applyFill="1" applyBorder="1" applyAlignment="1">
      <alignment horizontal="center" vertical="top" wrapText="1"/>
    </xf>
    <xf numFmtId="3" fontId="22" fillId="3" borderId="31" xfId="0" applyNumberFormat="1" applyFont="1" applyFill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3" fontId="10" fillId="3" borderId="62" xfId="0" applyNumberFormat="1" applyFont="1" applyFill="1" applyBorder="1" applyAlignment="1">
      <alignment horizontal="left" vertical="top" wrapText="1"/>
    </xf>
    <xf numFmtId="3" fontId="3" fillId="3" borderId="12" xfId="0" applyNumberFormat="1" applyFont="1" applyFill="1" applyBorder="1" applyAlignment="1">
      <alignment horizontal="center" vertical="top"/>
    </xf>
    <xf numFmtId="164" fontId="14" fillId="4" borderId="23" xfId="0" applyNumberFormat="1" applyFont="1" applyFill="1" applyBorder="1" applyAlignment="1">
      <alignment horizontal="center" vertical="top" wrapText="1"/>
    </xf>
    <xf numFmtId="164" fontId="3" fillId="3" borderId="9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3" fontId="3" fillId="3" borderId="3" xfId="0" applyNumberFormat="1" applyFont="1" applyFill="1" applyBorder="1" applyAlignment="1">
      <alignment vertical="top" wrapText="1"/>
    </xf>
    <xf numFmtId="3" fontId="10" fillId="2" borderId="28" xfId="0" applyNumberFormat="1" applyFont="1" applyFill="1" applyBorder="1" applyAlignment="1">
      <alignment vertical="top" wrapText="1"/>
    </xf>
    <xf numFmtId="3" fontId="3" fillId="7" borderId="47" xfId="0" applyNumberFormat="1" applyFont="1" applyFill="1" applyBorder="1" applyAlignment="1">
      <alignment vertical="top" wrapText="1"/>
    </xf>
    <xf numFmtId="3" fontId="3" fillId="7" borderId="28" xfId="0" applyNumberFormat="1" applyFont="1" applyFill="1" applyBorder="1" applyAlignment="1">
      <alignment vertical="top" wrapText="1"/>
    </xf>
    <xf numFmtId="3" fontId="10" fillId="11" borderId="47" xfId="0" applyNumberFormat="1" applyFont="1" applyFill="1" applyBorder="1" applyAlignment="1">
      <alignment vertical="top" wrapText="1"/>
    </xf>
    <xf numFmtId="3" fontId="10" fillId="11" borderId="28" xfId="0" applyNumberFormat="1" applyFont="1" applyFill="1" applyBorder="1" applyAlignment="1">
      <alignment vertical="top" wrapText="1"/>
    </xf>
    <xf numFmtId="3" fontId="10" fillId="10" borderId="47" xfId="0" applyNumberFormat="1" applyFont="1" applyFill="1" applyBorder="1" applyAlignment="1">
      <alignment vertical="top" wrapText="1"/>
    </xf>
    <xf numFmtId="3" fontId="10" fillId="10" borderId="28" xfId="0" applyNumberFormat="1" applyFont="1" applyFill="1" applyBorder="1" applyAlignment="1">
      <alignment vertical="top" wrapText="1"/>
    </xf>
    <xf numFmtId="164" fontId="3" fillId="3" borderId="29" xfId="0" applyNumberFormat="1" applyFont="1" applyFill="1" applyBorder="1" applyAlignment="1">
      <alignment horizontal="left" vertical="top" wrapText="1"/>
    </xf>
    <xf numFmtId="3" fontId="3" fillId="0" borderId="31" xfId="0" applyNumberFormat="1" applyFont="1" applyFill="1" applyBorder="1" applyAlignment="1">
      <alignment horizontal="left" vertical="top" wrapText="1"/>
    </xf>
    <xf numFmtId="3" fontId="3" fillId="3" borderId="63" xfId="0" applyNumberFormat="1" applyFont="1" applyFill="1" applyBorder="1" applyAlignment="1">
      <alignment horizontal="center" vertical="top" wrapText="1"/>
    </xf>
    <xf numFmtId="3" fontId="3" fillId="3" borderId="37" xfId="0" applyNumberFormat="1" applyFont="1" applyFill="1" applyBorder="1" applyAlignment="1">
      <alignment horizontal="left" vertical="top" wrapText="1"/>
    </xf>
    <xf numFmtId="164" fontId="3" fillId="3" borderId="32" xfId="0" applyNumberFormat="1" applyFont="1" applyFill="1" applyBorder="1" applyAlignment="1">
      <alignment horizontal="left" vertical="top" wrapText="1"/>
    </xf>
    <xf numFmtId="3" fontId="3" fillId="3" borderId="29" xfId="0" applyNumberFormat="1" applyFont="1" applyFill="1" applyBorder="1" applyAlignment="1">
      <alignment horizontal="left" vertical="top"/>
    </xf>
    <xf numFmtId="3" fontId="9" fillId="3" borderId="35" xfId="0" applyNumberFormat="1" applyFont="1" applyFill="1" applyBorder="1" applyAlignment="1">
      <alignment horizontal="center" vertical="top" textRotation="90" wrapText="1"/>
    </xf>
    <xf numFmtId="164" fontId="3" fillId="3" borderId="12" xfId="0" applyNumberFormat="1" applyFont="1" applyFill="1" applyBorder="1" applyAlignment="1">
      <alignment horizontal="center" vertical="top" wrapText="1"/>
    </xf>
    <xf numFmtId="164" fontId="10" fillId="4" borderId="54" xfId="0" applyNumberFormat="1" applyFont="1" applyFill="1" applyBorder="1" applyAlignment="1">
      <alignment horizontal="center" vertical="top" wrapText="1"/>
    </xf>
    <xf numFmtId="164" fontId="3" fillId="3" borderId="12" xfId="0" applyNumberFormat="1" applyFont="1" applyFill="1" applyBorder="1" applyAlignment="1">
      <alignment horizontal="center" vertical="top"/>
    </xf>
    <xf numFmtId="164" fontId="3" fillId="3" borderId="46" xfId="0" applyNumberFormat="1" applyFont="1" applyFill="1" applyBorder="1" applyAlignment="1">
      <alignment horizontal="center" vertical="top" wrapText="1"/>
    </xf>
    <xf numFmtId="164" fontId="3" fillId="3" borderId="49" xfId="0" applyNumberFormat="1" applyFont="1" applyFill="1" applyBorder="1" applyAlignment="1">
      <alignment horizontal="center" vertical="top" wrapText="1"/>
    </xf>
    <xf numFmtId="3" fontId="3" fillId="0" borderId="41" xfId="0" applyNumberFormat="1" applyFont="1" applyFill="1" applyBorder="1" applyAlignment="1">
      <alignment horizontal="left" vertical="top" wrapText="1"/>
    </xf>
    <xf numFmtId="3" fontId="10" fillId="3" borderId="34" xfId="0" applyNumberFormat="1" applyFont="1" applyFill="1" applyBorder="1" applyAlignment="1">
      <alignment horizontal="center" vertical="top" wrapText="1"/>
    </xf>
    <xf numFmtId="3" fontId="9" fillId="3" borderId="38" xfId="0" applyNumberFormat="1" applyFont="1" applyFill="1" applyBorder="1" applyAlignment="1">
      <alignment horizontal="center" vertical="top" textRotation="90" wrapText="1"/>
    </xf>
    <xf numFmtId="164" fontId="3" fillId="3" borderId="48" xfId="0" applyNumberFormat="1" applyFont="1" applyFill="1" applyBorder="1" applyAlignment="1">
      <alignment horizontal="center" vertical="top" wrapText="1"/>
    </xf>
    <xf numFmtId="3" fontId="10" fillId="3" borderId="56" xfId="0" applyNumberFormat="1" applyFont="1" applyFill="1" applyBorder="1" applyAlignment="1">
      <alignment horizontal="center" vertical="top" wrapText="1"/>
    </xf>
    <xf numFmtId="49" fontId="10" fillId="3" borderId="0" xfId="0" applyNumberFormat="1" applyFont="1" applyFill="1" applyAlignment="1">
      <alignment horizontal="center" vertical="top"/>
    </xf>
    <xf numFmtId="49" fontId="10" fillId="11" borderId="62" xfId="0" applyNumberFormat="1" applyFont="1" applyFill="1" applyBorder="1" applyAlignment="1">
      <alignment horizontal="center" vertical="top"/>
    </xf>
    <xf numFmtId="3" fontId="10" fillId="11" borderId="60" xfId="0" applyNumberFormat="1" applyFont="1" applyFill="1" applyBorder="1" applyAlignment="1">
      <alignment vertical="top"/>
    </xf>
    <xf numFmtId="3" fontId="10" fillId="2" borderId="24" xfId="0" applyNumberFormat="1" applyFont="1" applyFill="1" applyBorder="1" applyAlignment="1">
      <alignment vertical="top" wrapText="1"/>
    </xf>
    <xf numFmtId="3" fontId="10" fillId="2" borderId="23" xfId="0" applyNumberFormat="1" applyFont="1" applyFill="1" applyBorder="1" applyAlignment="1">
      <alignment vertical="top" wrapText="1"/>
    </xf>
    <xf numFmtId="3" fontId="3" fillId="3" borderId="9" xfId="0" applyNumberFormat="1" applyFont="1" applyFill="1" applyBorder="1" applyAlignment="1">
      <alignment horizontal="center" vertical="top" wrapText="1"/>
    </xf>
    <xf numFmtId="164" fontId="3" fillId="3" borderId="62" xfId="0" applyNumberFormat="1" applyFont="1" applyFill="1" applyBorder="1" applyAlignment="1">
      <alignment horizontal="center" vertical="top"/>
    </xf>
    <xf numFmtId="1" fontId="3" fillId="3" borderId="50" xfId="0" applyNumberFormat="1" applyFont="1" applyFill="1" applyBorder="1" applyAlignment="1">
      <alignment horizontal="center" vertical="top" wrapText="1"/>
    </xf>
    <xf numFmtId="1" fontId="3" fillId="3" borderId="15" xfId="0" applyNumberFormat="1" applyFont="1" applyFill="1" applyBorder="1" applyAlignment="1">
      <alignment horizontal="center" vertical="top" wrapText="1"/>
    </xf>
    <xf numFmtId="1" fontId="3" fillId="3" borderId="2" xfId="0" applyNumberFormat="1" applyFont="1" applyFill="1" applyBorder="1" applyAlignment="1">
      <alignment horizontal="center" vertical="top" wrapText="1"/>
    </xf>
    <xf numFmtId="1" fontId="3" fillId="3" borderId="33" xfId="0" applyNumberFormat="1" applyFont="1" applyFill="1" applyBorder="1" applyAlignment="1">
      <alignment horizontal="center" vertical="top" wrapText="1"/>
    </xf>
    <xf numFmtId="3" fontId="3" fillId="3" borderId="56" xfId="0" applyNumberFormat="1" applyFont="1" applyFill="1" applyBorder="1" applyAlignment="1">
      <alignment horizontal="center" vertical="top" wrapText="1"/>
    </xf>
    <xf numFmtId="164" fontId="10" fillId="4" borderId="24" xfId="0" applyNumberFormat="1" applyFont="1" applyFill="1" applyBorder="1" applyAlignment="1">
      <alignment horizontal="center" vertical="top" wrapText="1"/>
    </xf>
    <xf numFmtId="164" fontId="22" fillId="3" borderId="12" xfId="0" applyNumberFormat="1" applyFont="1" applyFill="1" applyBorder="1" applyAlignment="1">
      <alignment horizontal="center" vertical="top"/>
    </xf>
    <xf numFmtId="1" fontId="9" fillId="3" borderId="15" xfId="0" applyNumberFormat="1" applyFont="1" applyFill="1" applyBorder="1" applyAlignment="1">
      <alignment horizontal="center" vertical="top" wrapText="1"/>
    </xf>
    <xf numFmtId="1" fontId="9" fillId="3" borderId="33" xfId="0" applyNumberFormat="1" applyFont="1" applyFill="1" applyBorder="1" applyAlignment="1">
      <alignment horizontal="center" vertical="top" wrapText="1"/>
    </xf>
    <xf numFmtId="1" fontId="9" fillId="3" borderId="9" xfId="0" applyNumberFormat="1" applyFont="1" applyFill="1" applyBorder="1" applyAlignment="1">
      <alignment horizontal="center" vertical="top" wrapText="1"/>
    </xf>
    <xf numFmtId="3" fontId="3" fillId="3" borderId="52" xfId="0" applyNumberFormat="1" applyFont="1" applyFill="1" applyBorder="1" applyAlignment="1">
      <alignment horizontal="left" vertical="top" wrapText="1"/>
    </xf>
    <xf numFmtId="3" fontId="10" fillId="7" borderId="47" xfId="0" applyNumberFormat="1" applyFont="1" applyFill="1" applyBorder="1" applyAlignment="1">
      <alignment vertical="top" wrapText="1"/>
    </xf>
    <xf numFmtId="3" fontId="3" fillId="3" borderId="42" xfId="0" applyNumberFormat="1" applyFont="1" applyFill="1" applyBorder="1" applyAlignment="1">
      <alignment horizontal="center" vertical="top" wrapText="1"/>
    </xf>
    <xf numFmtId="3" fontId="23" fillId="0" borderId="52" xfId="0" applyNumberFormat="1" applyFont="1" applyFill="1" applyBorder="1" applyAlignment="1">
      <alignment vertical="top" wrapText="1"/>
    </xf>
    <xf numFmtId="3" fontId="3" fillId="3" borderId="18" xfId="0" applyNumberFormat="1" applyFont="1" applyFill="1" applyBorder="1" applyAlignment="1">
      <alignment horizontal="left" vertical="top" wrapText="1"/>
    </xf>
    <xf numFmtId="3" fontId="10" fillId="3" borderId="42" xfId="0" applyNumberFormat="1" applyFont="1" applyFill="1" applyBorder="1" applyAlignment="1">
      <alignment horizontal="left" vertical="top" wrapText="1"/>
    </xf>
    <xf numFmtId="3" fontId="3" fillId="3" borderId="59" xfId="0" applyNumberFormat="1" applyFont="1" applyFill="1" applyBorder="1" applyAlignment="1">
      <alignment horizontal="center" vertical="top" wrapText="1"/>
    </xf>
    <xf numFmtId="1" fontId="9" fillId="5" borderId="50" xfId="0" applyNumberFormat="1" applyFont="1" applyFill="1" applyBorder="1" applyAlignment="1">
      <alignment horizontal="center" vertical="top" wrapText="1"/>
    </xf>
    <xf numFmtId="1" fontId="9" fillId="0" borderId="15" xfId="1" applyNumberFormat="1" applyFont="1" applyFill="1" applyBorder="1" applyAlignment="1">
      <alignment horizontal="center" vertical="top" wrapText="1"/>
    </xf>
    <xf numFmtId="1" fontId="9" fillId="0" borderId="59" xfId="1" applyNumberFormat="1" applyFont="1" applyFill="1" applyBorder="1" applyAlignment="1">
      <alignment horizontal="center" vertical="top" wrapText="1"/>
    </xf>
    <xf numFmtId="1" fontId="9" fillId="0" borderId="15" xfId="0" applyNumberFormat="1" applyFont="1" applyFill="1" applyBorder="1" applyAlignment="1">
      <alignment horizontal="center" vertical="top" wrapText="1"/>
    </xf>
    <xf numFmtId="3" fontId="9" fillId="3" borderId="42" xfId="1" applyNumberFormat="1" applyFont="1" applyFill="1" applyBorder="1" applyAlignment="1">
      <alignment horizontal="center" vertical="top" wrapText="1"/>
    </xf>
    <xf numFmtId="3" fontId="3" fillId="0" borderId="52" xfId="1" applyNumberFormat="1" applyFont="1" applyFill="1" applyBorder="1" applyAlignment="1">
      <alignment horizontal="center" vertical="top" wrapText="1"/>
    </xf>
    <xf numFmtId="1" fontId="9" fillId="5" borderId="2" xfId="0" applyNumberFormat="1" applyFont="1" applyFill="1" applyBorder="1" applyAlignment="1">
      <alignment horizontal="center" vertical="top" wrapText="1"/>
    </xf>
    <xf numFmtId="1" fontId="9" fillId="0" borderId="33" xfId="1" applyNumberFormat="1" applyFont="1" applyFill="1" applyBorder="1" applyAlignment="1">
      <alignment horizontal="center" vertical="top" wrapText="1"/>
    </xf>
    <xf numFmtId="1" fontId="9" fillId="0" borderId="62" xfId="1" applyNumberFormat="1" applyFont="1" applyFill="1" applyBorder="1" applyAlignment="1">
      <alignment horizontal="center" vertical="top" wrapText="1"/>
    </xf>
    <xf numFmtId="1" fontId="9" fillId="0" borderId="33" xfId="0" applyNumberFormat="1" applyFont="1" applyFill="1" applyBorder="1" applyAlignment="1">
      <alignment horizontal="center" vertical="top" wrapText="1"/>
    </xf>
    <xf numFmtId="3" fontId="9" fillId="3" borderId="9" xfId="1" applyNumberFormat="1" applyFont="1" applyFill="1" applyBorder="1" applyAlignment="1">
      <alignment horizontal="center" vertical="top" wrapText="1"/>
    </xf>
    <xf numFmtId="3" fontId="3" fillId="7" borderId="0" xfId="0" applyNumberFormat="1" applyFont="1" applyFill="1" applyAlignment="1">
      <alignment vertical="top"/>
    </xf>
    <xf numFmtId="3" fontId="3" fillId="3" borderId="43" xfId="0" applyNumberFormat="1" applyFont="1" applyFill="1" applyBorder="1" applyAlignment="1">
      <alignment vertical="top" wrapText="1"/>
    </xf>
    <xf numFmtId="3" fontId="3" fillId="3" borderId="48" xfId="0" applyNumberFormat="1" applyFont="1" applyFill="1" applyBorder="1" applyAlignment="1">
      <alignment horizontal="center" vertical="top" wrapText="1"/>
    </xf>
    <xf numFmtId="3" fontId="3" fillId="3" borderId="50" xfId="0" applyNumberFormat="1" applyFont="1" applyFill="1" applyBorder="1" applyAlignment="1">
      <alignment horizontal="left" vertical="top" wrapText="1"/>
    </xf>
    <xf numFmtId="3" fontId="3" fillId="3" borderId="8" xfId="0" applyNumberFormat="1" applyFont="1" applyFill="1" applyBorder="1" applyAlignment="1">
      <alignment horizontal="center" vertical="top" wrapText="1"/>
    </xf>
    <xf numFmtId="3" fontId="21" fillId="3" borderId="55" xfId="0" applyNumberFormat="1" applyFont="1" applyFill="1" applyBorder="1" applyAlignment="1">
      <alignment horizontal="center" vertical="top" wrapText="1"/>
    </xf>
    <xf numFmtId="3" fontId="3" fillId="3" borderId="2" xfId="0" applyNumberFormat="1" applyFont="1" applyFill="1" applyBorder="1" applyAlignment="1">
      <alignment horizontal="left" vertical="top" wrapText="1"/>
    </xf>
    <xf numFmtId="3" fontId="3" fillId="0" borderId="33" xfId="0" applyNumberFormat="1" applyFont="1" applyFill="1" applyBorder="1" applyAlignment="1">
      <alignment horizontal="center" vertical="top" wrapText="1"/>
    </xf>
    <xf numFmtId="3" fontId="3" fillId="3" borderId="68" xfId="0" applyNumberFormat="1" applyFont="1" applyFill="1" applyBorder="1" applyAlignment="1">
      <alignment horizontal="center" vertical="top" wrapText="1"/>
    </xf>
    <xf numFmtId="3" fontId="3" fillId="3" borderId="2" xfId="0" applyNumberFormat="1" applyFont="1" applyFill="1" applyBorder="1" applyAlignment="1">
      <alignment horizontal="left" vertical="top"/>
    </xf>
    <xf numFmtId="3" fontId="3" fillId="3" borderId="58" xfId="0" applyNumberFormat="1" applyFont="1" applyFill="1" applyBorder="1" applyAlignment="1">
      <alignment horizontal="center" vertical="top" wrapText="1"/>
    </xf>
    <xf numFmtId="3" fontId="3" fillId="0" borderId="31" xfId="0" applyNumberFormat="1" applyFont="1" applyBorder="1" applyAlignment="1">
      <alignment vertical="top"/>
    </xf>
    <xf numFmtId="3" fontId="10" fillId="2" borderId="27" xfId="0" applyNumberFormat="1" applyFont="1" applyFill="1" applyBorder="1" applyAlignment="1">
      <alignment vertical="top" wrapText="1"/>
    </xf>
    <xf numFmtId="165" fontId="10" fillId="3" borderId="29" xfId="0" applyNumberFormat="1" applyFont="1" applyFill="1" applyBorder="1" applyAlignment="1">
      <alignment horizontal="center" vertical="top"/>
    </xf>
    <xf numFmtId="165" fontId="10" fillId="3" borderId="64" xfId="0" applyNumberFormat="1" applyFont="1" applyFill="1" applyBorder="1" applyAlignment="1">
      <alignment horizontal="center" vertical="top"/>
    </xf>
    <xf numFmtId="3" fontId="3" fillId="7" borderId="27" xfId="0" applyNumberFormat="1" applyFont="1" applyFill="1" applyBorder="1" applyAlignment="1">
      <alignment vertical="top"/>
    </xf>
    <xf numFmtId="3" fontId="3" fillId="7" borderId="27" xfId="0" applyNumberFormat="1" applyFont="1" applyFill="1" applyBorder="1" applyAlignment="1">
      <alignment vertical="top" wrapText="1"/>
    </xf>
    <xf numFmtId="3" fontId="10" fillId="11" borderId="27" xfId="0" applyNumberFormat="1" applyFont="1" applyFill="1" applyBorder="1" applyAlignment="1">
      <alignment vertical="top" wrapText="1"/>
    </xf>
    <xf numFmtId="3" fontId="10" fillId="10" borderId="27" xfId="0" applyNumberFormat="1" applyFont="1" applyFill="1" applyBorder="1" applyAlignment="1">
      <alignment vertical="top" wrapText="1"/>
    </xf>
    <xf numFmtId="3" fontId="10" fillId="11" borderId="31" xfId="0" applyNumberFormat="1" applyFont="1" applyFill="1" applyBorder="1" applyAlignment="1">
      <alignment vertical="top"/>
    </xf>
    <xf numFmtId="3" fontId="10" fillId="11" borderId="0" xfId="0" applyNumberFormat="1" applyFont="1" applyFill="1" applyBorder="1" applyAlignment="1">
      <alignment vertical="top"/>
    </xf>
    <xf numFmtId="164" fontId="10" fillId="4" borderId="67" xfId="0" applyNumberFormat="1" applyFont="1" applyFill="1" applyBorder="1" applyAlignment="1">
      <alignment horizontal="center" vertical="top" wrapText="1"/>
    </xf>
    <xf numFmtId="164" fontId="10" fillId="4" borderId="66" xfId="0" applyNumberFormat="1" applyFont="1" applyFill="1" applyBorder="1" applyAlignment="1">
      <alignment horizontal="center" vertical="top" wrapText="1"/>
    </xf>
    <xf numFmtId="3" fontId="3" fillId="3" borderId="20" xfId="0" applyNumberFormat="1" applyFont="1" applyFill="1" applyBorder="1" applyAlignment="1">
      <alignment horizontal="left" vertical="top" wrapText="1"/>
    </xf>
    <xf numFmtId="3" fontId="22" fillId="3" borderId="0" xfId="0" applyNumberFormat="1" applyFont="1" applyFill="1" applyBorder="1" applyAlignment="1">
      <alignment horizontal="center" vertical="top"/>
    </xf>
    <xf numFmtId="3" fontId="3" fillId="3" borderId="19" xfId="0" applyNumberFormat="1" applyFont="1" applyFill="1" applyBorder="1" applyAlignment="1">
      <alignment horizontal="center" vertical="center" textRotation="90" wrapText="1"/>
    </xf>
    <xf numFmtId="3" fontId="10" fillId="7" borderId="43" xfId="0" applyNumberFormat="1" applyFont="1" applyFill="1" applyBorder="1" applyAlignment="1">
      <alignment vertical="top" wrapText="1"/>
    </xf>
    <xf numFmtId="164" fontId="10" fillId="4" borderId="24" xfId="0" applyNumberFormat="1" applyFont="1" applyFill="1" applyBorder="1" applyAlignment="1">
      <alignment horizontal="center" vertical="top"/>
    </xf>
    <xf numFmtId="164" fontId="10" fillId="4" borderId="67" xfId="0" applyNumberFormat="1" applyFont="1" applyFill="1" applyBorder="1" applyAlignment="1">
      <alignment horizontal="center" vertical="top"/>
    </xf>
    <xf numFmtId="164" fontId="14" fillId="4" borderId="67" xfId="0" applyNumberFormat="1" applyFont="1" applyFill="1" applyBorder="1" applyAlignment="1">
      <alignment horizontal="center" vertical="top" wrapText="1"/>
    </xf>
    <xf numFmtId="3" fontId="10" fillId="0" borderId="25" xfId="0" applyNumberFormat="1" applyFont="1" applyBorder="1" applyAlignment="1">
      <alignment horizontal="center" vertical="center" textRotation="90" wrapText="1"/>
    </xf>
    <xf numFmtId="164" fontId="10" fillId="7" borderId="18" xfId="0" applyNumberFormat="1" applyFont="1" applyFill="1" applyBorder="1" applyAlignment="1">
      <alignment horizontal="center" vertical="top"/>
    </xf>
    <xf numFmtId="164" fontId="10" fillId="7" borderId="19" xfId="0" applyNumberFormat="1" applyFont="1" applyFill="1" applyBorder="1" applyAlignment="1">
      <alignment horizontal="center" vertical="top"/>
    </xf>
    <xf numFmtId="164" fontId="10" fillId="7" borderId="52" xfId="0" applyNumberFormat="1" applyFont="1" applyFill="1" applyBorder="1" applyAlignment="1">
      <alignment horizontal="center" vertical="top"/>
    </xf>
    <xf numFmtId="49" fontId="10" fillId="3" borderId="44" xfId="0" applyNumberFormat="1" applyFont="1" applyFill="1" applyBorder="1" applyAlignment="1">
      <alignment vertical="top"/>
    </xf>
    <xf numFmtId="165" fontId="9" fillId="0" borderId="62" xfId="1" applyNumberFormat="1" applyFont="1" applyFill="1" applyBorder="1" applyAlignment="1">
      <alignment horizontal="center" vertical="top" wrapText="1"/>
    </xf>
    <xf numFmtId="3" fontId="9" fillId="0" borderId="31" xfId="0" applyNumberFormat="1" applyFont="1" applyFill="1" applyBorder="1" applyAlignment="1">
      <alignment horizontal="left" vertical="top" wrapText="1"/>
    </xf>
    <xf numFmtId="3" fontId="9" fillId="0" borderId="46" xfId="0" applyNumberFormat="1" applyFont="1" applyFill="1" applyBorder="1" applyAlignment="1">
      <alignment horizontal="left" vertical="top" wrapText="1"/>
    </xf>
    <xf numFmtId="3" fontId="3" fillId="3" borderId="55" xfId="0" applyNumberFormat="1" applyFont="1" applyFill="1" applyBorder="1" applyAlignment="1">
      <alignment horizontal="center" vertical="top" wrapText="1"/>
    </xf>
    <xf numFmtId="1" fontId="3" fillId="3" borderId="52" xfId="0" applyNumberFormat="1" applyFont="1" applyFill="1" applyBorder="1" applyAlignment="1">
      <alignment horizontal="center" vertical="top" wrapText="1"/>
    </xf>
    <xf numFmtId="164" fontId="3" fillId="0" borderId="31" xfId="0" applyNumberFormat="1" applyFont="1" applyFill="1" applyBorder="1" applyAlignment="1">
      <alignment horizontal="left" vertical="top" wrapText="1"/>
    </xf>
    <xf numFmtId="164" fontId="3" fillId="3" borderId="0" xfId="0" applyNumberFormat="1" applyFont="1" applyFill="1" applyAlignment="1">
      <alignment horizontal="center" vertical="top"/>
    </xf>
    <xf numFmtId="164" fontId="10" fillId="3" borderId="9" xfId="0" applyNumberFormat="1" applyFont="1" applyFill="1" applyBorder="1" applyAlignment="1">
      <alignment horizontal="center" vertical="top" wrapText="1"/>
    </xf>
    <xf numFmtId="164" fontId="10" fillId="3" borderId="35" xfId="0" applyNumberFormat="1" applyFont="1" applyFill="1" applyBorder="1" applyAlignment="1">
      <alignment horizontal="center" vertical="top" wrapText="1"/>
    </xf>
    <xf numFmtId="164" fontId="10" fillId="3" borderId="11" xfId="0" applyNumberFormat="1" applyFont="1" applyFill="1" applyBorder="1" applyAlignment="1">
      <alignment horizontal="center" vertical="top" wrapText="1"/>
    </xf>
    <xf numFmtId="164" fontId="3" fillId="3" borderId="33" xfId="0" applyNumberFormat="1" applyFont="1" applyFill="1" applyBorder="1" applyAlignment="1">
      <alignment horizontal="center" vertical="top" wrapText="1"/>
    </xf>
    <xf numFmtId="164" fontId="3" fillId="3" borderId="33" xfId="0" applyNumberFormat="1" applyFont="1" applyFill="1" applyBorder="1" applyAlignment="1">
      <alignment horizontal="center" vertical="top"/>
    </xf>
    <xf numFmtId="3" fontId="25" fillId="0" borderId="46" xfId="0" applyNumberFormat="1" applyFont="1" applyFill="1" applyBorder="1" applyAlignment="1">
      <alignment horizontal="left" vertical="top" wrapText="1"/>
    </xf>
    <xf numFmtId="3" fontId="25" fillId="0" borderId="33" xfId="0" applyNumberFormat="1" applyFont="1" applyFill="1" applyBorder="1" applyAlignment="1">
      <alignment horizontal="center" vertical="top" wrapText="1"/>
    </xf>
    <xf numFmtId="3" fontId="3" fillId="0" borderId="40" xfId="0" applyNumberFormat="1" applyFont="1" applyFill="1" applyBorder="1" applyAlignment="1">
      <alignment horizontal="center" vertical="top" wrapText="1"/>
    </xf>
    <xf numFmtId="3" fontId="3" fillId="0" borderId="63" xfId="0" applyNumberFormat="1" applyFont="1" applyFill="1" applyBorder="1" applyAlignment="1">
      <alignment horizontal="center" vertical="top" wrapText="1"/>
    </xf>
    <xf numFmtId="3" fontId="3" fillId="0" borderId="39" xfId="0" applyNumberFormat="1" applyFont="1" applyFill="1" applyBorder="1" applyAlignment="1">
      <alignment horizontal="center" vertical="top" wrapText="1"/>
    </xf>
    <xf numFmtId="49" fontId="10" fillId="7" borderId="10" xfId="0" applyNumberFormat="1" applyFont="1" applyFill="1" applyBorder="1" applyAlignment="1">
      <alignment horizontal="center" vertical="top"/>
    </xf>
    <xf numFmtId="3" fontId="25" fillId="0" borderId="37" xfId="0" applyNumberFormat="1" applyFont="1" applyFill="1" applyBorder="1" applyAlignment="1">
      <alignment horizontal="left" vertical="top" wrapText="1"/>
    </xf>
    <xf numFmtId="3" fontId="3" fillId="0" borderId="37" xfId="0" applyNumberFormat="1" applyFont="1" applyFill="1" applyBorder="1" applyAlignment="1">
      <alignment horizontal="left" vertical="top" wrapText="1"/>
    </xf>
    <xf numFmtId="3" fontId="3" fillId="0" borderId="56" xfId="0" applyNumberFormat="1" applyFont="1" applyFill="1" applyBorder="1" applyAlignment="1">
      <alignment horizontal="center" vertical="top" wrapText="1"/>
    </xf>
    <xf numFmtId="3" fontId="21" fillId="0" borderId="0" xfId="0" applyNumberFormat="1" applyFont="1" applyBorder="1" applyAlignment="1">
      <alignment horizontal="center" vertical="center" wrapText="1"/>
    </xf>
    <xf numFmtId="3" fontId="21" fillId="0" borderId="34" xfId="0" applyNumberFormat="1" applyFont="1" applyFill="1" applyBorder="1" applyAlignment="1">
      <alignment vertical="top" wrapText="1"/>
    </xf>
    <xf numFmtId="164" fontId="3" fillId="0" borderId="41" xfId="0" applyNumberFormat="1" applyFont="1" applyFill="1" applyBorder="1" applyAlignment="1">
      <alignment vertical="top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55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top"/>
    </xf>
    <xf numFmtId="3" fontId="3" fillId="0" borderId="16" xfId="0" applyNumberFormat="1" applyFont="1" applyFill="1" applyBorder="1" applyAlignment="1">
      <alignment horizontal="center" vertical="top" wrapText="1"/>
    </xf>
    <xf numFmtId="49" fontId="10" fillId="0" borderId="0" xfId="0" applyNumberFormat="1" applyFont="1" applyFill="1" applyAlignment="1">
      <alignment horizontal="center" vertical="top"/>
    </xf>
    <xf numFmtId="3" fontId="21" fillId="0" borderId="15" xfId="0" applyNumberFormat="1" applyFont="1" applyFill="1" applyBorder="1" applyAlignment="1">
      <alignment vertical="top" wrapText="1"/>
    </xf>
    <xf numFmtId="3" fontId="10" fillId="0" borderId="35" xfId="0" applyNumberFormat="1" applyFont="1" applyFill="1" applyBorder="1" applyAlignment="1">
      <alignment horizontal="center" vertical="top" wrapText="1"/>
    </xf>
    <xf numFmtId="1" fontId="25" fillId="0" borderId="33" xfId="0" applyNumberFormat="1" applyFont="1" applyFill="1" applyBorder="1" applyAlignment="1">
      <alignment horizontal="center" vertical="top" wrapText="1"/>
    </xf>
    <xf numFmtId="1" fontId="25" fillId="0" borderId="34" xfId="0" applyNumberFormat="1" applyFont="1" applyFill="1" applyBorder="1" applyAlignment="1">
      <alignment horizontal="center" vertical="top" wrapText="1"/>
    </xf>
    <xf numFmtId="1" fontId="25" fillId="0" borderId="15" xfId="0" applyNumberFormat="1" applyFont="1" applyFill="1" applyBorder="1" applyAlignment="1">
      <alignment horizontal="center" vertical="top" wrapText="1"/>
    </xf>
    <xf numFmtId="49" fontId="10" fillId="0" borderId="35" xfId="0" applyNumberFormat="1" applyFont="1" applyFill="1" applyBorder="1" applyAlignment="1">
      <alignment horizontal="center" vertical="top"/>
    </xf>
    <xf numFmtId="3" fontId="3" fillId="3" borderId="40" xfId="0" applyNumberFormat="1" applyFont="1" applyFill="1" applyBorder="1" applyAlignment="1">
      <alignment horizontal="center" vertical="top" wrapText="1"/>
    </xf>
    <xf numFmtId="3" fontId="3" fillId="3" borderId="32" xfId="0" applyNumberFormat="1" applyFont="1" applyFill="1" applyBorder="1" applyAlignment="1">
      <alignment horizontal="center" vertical="top"/>
    </xf>
    <xf numFmtId="3" fontId="25" fillId="3" borderId="46" xfId="0" applyNumberFormat="1" applyFont="1" applyFill="1" applyBorder="1" applyAlignment="1">
      <alignment horizontal="left" vertical="top" wrapText="1"/>
    </xf>
    <xf numFmtId="3" fontId="25" fillId="3" borderId="14" xfId="0" applyNumberFormat="1" applyFont="1" applyFill="1" applyBorder="1" applyAlignment="1">
      <alignment horizontal="left" vertical="top" wrapText="1"/>
    </xf>
    <xf numFmtId="3" fontId="26" fillId="3" borderId="0" xfId="0" applyNumberFormat="1" applyFont="1" applyFill="1" applyBorder="1" applyAlignment="1">
      <alignment horizontal="center" vertical="top" wrapText="1"/>
    </xf>
    <xf numFmtId="3" fontId="25" fillId="0" borderId="46" xfId="0" applyNumberFormat="1" applyFont="1" applyFill="1" applyBorder="1" applyAlignment="1">
      <alignment vertical="top" wrapText="1"/>
    </xf>
    <xf numFmtId="164" fontId="25" fillId="3" borderId="33" xfId="0" applyNumberFormat="1" applyFont="1" applyFill="1" applyBorder="1" applyAlignment="1">
      <alignment horizontal="center" vertical="top"/>
    </xf>
    <xf numFmtId="3" fontId="21" fillId="3" borderId="0" xfId="0" applyNumberFormat="1" applyFont="1" applyFill="1" applyBorder="1" applyAlignment="1">
      <alignment vertical="top" wrapText="1"/>
    </xf>
    <xf numFmtId="1" fontId="9" fillId="3" borderId="55" xfId="0" applyNumberFormat="1" applyFont="1" applyFill="1" applyBorder="1" applyAlignment="1">
      <alignment horizontal="center" vertical="top" wrapText="1"/>
    </xf>
    <xf numFmtId="165" fontId="3" fillId="3" borderId="3" xfId="0" applyNumberFormat="1" applyFont="1" applyFill="1" applyBorder="1" applyAlignment="1">
      <alignment horizontal="center" vertical="top"/>
    </xf>
    <xf numFmtId="1" fontId="25" fillId="0" borderId="61" xfId="0" applyNumberFormat="1" applyFont="1" applyFill="1" applyBorder="1" applyAlignment="1">
      <alignment horizontal="center" vertical="top" wrapText="1"/>
    </xf>
    <xf numFmtId="1" fontId="25" fillId="0" borderId="16" xfId="0" applyNumberFormat="1" applyFont="1" applyFill="1" applyBorder="1" applyAlignment="1">
      <alignment horizontal="center" vertical="top" wrapText="1"/>
    </xf>
    <xf numFmtId="1" fontId="25" fillId="0" borderId="17" xfId="0" applyNumberFormat="1" applyFont="1" applyFill="1" applyBorder="1" applyAlignment="1">
      <alignment horizontal="center" vertical="top" wrapText="1"/>
    </xf>
    <xf numFmtId="164" fontId="3" fillId="3" borderId="62" xfId="1" applyNumberFormat="1" applyFont="1" applyFill="1" applyBorder="1" applyAlignment="1">
      <alignment horizontal="center" vertical="top" wrapText="1"/>
    </xf>
    <xf numFmtId="3" fontId="26" fillId="3" borderId="14" xfId="0" applyNumberFormat="1" applyFont="1" applyFill="1" applyBorder="1" applyAlignment="1">
      <alignment horizontal="center" vertical="top" wrapText="1"/>
    </xf>
    <xf numFmtId="3" fontId="10" fillId="0" borderId="38" xfId="0" applyNumberFormat="1" applyFont="1" applyFill="1" applyBorder="1" applyAlignment="1">
      <alignment horizontal="center" vertical="top" wrapText="1"/>
    </xf>
    <xf numFmtId="3" fontId="25" fillId="3" borderId="33" xfId="0" applyNumberFormat="1" applyFont="1" applyFill="1" applyBorder="1" applyAlignment="1">
      <alignment horizontal="center" vertical="top" wrapText="1"/>
    </xf>
    <xf numFmtId="1" fontId="3" fillId="3" borderId="39" xfId="0" applyNumberFormat="1" applyFont="1" applyFill="1" applyBorder="1" applyAlignment="1">
      <alignment horizontal="center" vertical="top" wrapText="1"/>
    </xf>
    <xf numFmtId="3" fontId="25" fillId="3" borderId="41" xfId="0" applyNumberFormat="1" applyFont="1" applyFill="1" applyBorder="1" applyAlignment="1">
      <alignment vertical="top" wrapText="1"/>
    </xf>
    <xf numFmtId="3" fontId="25" fillId="3" borderId="61" xfId="0" applyNumberFormat="1" applyFont="1" applyFill="1" applyBorder="1" applyAlignment="1">
      <alignment horizontal="center" vertical="top" wrapText="1"/>
    </xf>
    <xf numFmtId="49" fontId="10" fillId="6" borderId="10" xfId="0" applyNumberFormat="1" applyFont="1" applyFill="1" applyBorder="1" applyAlignment="1">
      <alignment horizontal="center" vertical="top"/>
    </xf>
    <xf numFmtId="3" fontId="26" fillId="0" borderId="56" xfId="0" applyNumberFormat="1" applyFont="1" applyFill="1" applyBorder="1" applyAlignment="1">
      <alignment horizontal="center" vertical="top" wrapText="1"/>
    </xf>
    <xf numFmtId="3" fontId="25" fillId="3" borderId="41" xfId="0" applyNumberFormat="1" applyFont="1" applyFill="1" applyBorder="1" applyAlignment="1">
      <alignment horizontal="left" vertical="top" wrapText="1"/>
    </xf>
    <xf numFmtId="3" fontId="28" fillId="3" borderId="34" xfId="0" applyNumberFormat="1" applyFont="1" applyFill="1" applyBorder="1" applyAlignment="1">
      <alignment horizontal="left" vertical="top" wrapText="1"/>
    </xf>
    <xf numFmtId="3" fontId="25" fillId="3" borderId="34" xfId="0" applyNumberFormat="1" applyFont="1" applyFill="1" applyBorder="1" applyAlignment="1">
      <alignment horizontal="center" vertical="top" wrapText="1"/>
    </xf>
    <xf numFmtId="3" fontId="25" fillId="0" borderId="61" xfId="0" applyNumberFormat="1" applyFont="1" applyFill="1" applyBorder="1" applyAlignment="1">
      <alignment horizontal="center" vertical="top" wrapText="1"/>
    </xf>
    <xf numFmtId="3" fontId="21" fillId="3" borderId="0" xfId="0" applyNumberFormat="1" applyFont="1" applyFill="1" applyBorder="1" applyAlignment="1">
      <alignment horizontal="center" vertical="center" wrapText="1"/>
    </xf>
    <xf numFmtId="3" fontId="21" fillId="3" borderId="59" xfId="0" applyNumberFormat="1" applyFont="1" applyFill="1" applyBorder="1" applyAlignment="1">
      <alignment horizontal="center" vertical="top" wrapText="1"/>
    </xf>
    <xf numFmtId="164" fontId="10" fillId="10" borderId="62" xfId="0" applyNumberFormat="1" applyFont="1" applyFill="1" applyBorder="1" applyAlignment="1">
      <alignment horizontal="center" vertical="top" wrapText="1"/>
    </xf>
    <xf numFmtId="164" fontId="10" fillId="10" borderId="38" xfId="0" applyNumberFormat="1" applyFont="1" applyFill="1" applyBorder="1" applyAlignment="1">
      <alignment horizontal="center" vertical="top" wrapText="1"/>
    </xf>
    <xf numFmtId="164" fontId="10" fillId="10" borderId="59" xfId="0" applyNumberFormat="1" applyFont="1" applyFill="1" applyBorder="1" applyAlignment="1">
      <alignment horizontal="center" vertical="top" wrapText="1"/>
    </xf>
    <xf numFmtId="164" fontId="10" fillId="4" borderId="33" xfId="0" applyNumberFormat="1" applyFont="1" applyFill="1" applyBorder="1" applyAlignment="1">
      <alignment horizontal="center" vertical="top" wrapText="1"/>
    </xf>
    <xf numFmtId="164" fontId="10" fillId="4" borderId="34" xfId="0" applyNumberFormat="1" applyFont="1" applyFill="1" applyBorder="1" applyAlignment="1">
      <alignment horizontal="center" vertical="top" wrapText="1"/>
    </xf>
    <xf numFmtId="164" fontId="10" fillId="4" borderId="15" xfId="0" applyNumberFormat="1" applyFont="1" applyFill="1" applyBorder="1" applyAlignment="1">
      <alignment horizontal="center" vertical="top" wrapText="1"/>
    </xf>
    <xf numFmtId="164" fontId="3" fillId="0" borderId="33" xfId="0" applyNumberFormat="1" applyFont="1" applyBorder="1" applyAlignment="1">
      <alignment horizontal="center" vertical="top"/>
    </xf>
    <xf numFmtId="164" fontId="3" fillId="0" borderId="34" xfId="0" applyNumberFormat="1" applyFont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 vertical="top"/>
    </xf>
    <xf numFmtId="164" fontId="3" fillId="0" borderId="33" xfId="0" applyNumberFormat="1" applyFont="1" applyBorder="1" applyAlignment="1">
      <alignment horizontal="center" vertical="top" wrapText="1"/>
    </xf>
    <xf numFmtId="164" fontId="3" fillId="0" borderId="34" xfId="0" applyNumberFormat="1" applyFont="1" applyBorder="1" applyAlignment="1">
      <alignment horizontal="center" vertical="top" wrapText="1"/>
    </xf>
    <xf numFmtId="164" fontId="3" fillId="0" borderId="15" xfId="0" applyNumberFormat="1" applyFont="1" applyBorder="1" applyAlignment="1">
      <alignment horizontal="center" vertical="top" wrapText="1"/>
    </xf>
    <xf numFmtId="164" fontId="3" fillId="4" borderId="33" xfId="0" applyNumberFormat="1" applyFont="1" applyFill="1" applyBorder="1" applyAlignment="1">
      <alignment horizontal="center" vertical="top"/>
    </xf>
    <xf numFmtId="164" fontId="3" fillId="4" borderId="34" xfId="0" applyNumberFormat="1" applyFont="1" applyFill="1" applyBorder="1" applyAlignment="1">
      <alignment horizontal="center" vertical="top"/>
    </xf>
    <xf numFmtId="164" fontId="3" fillId="4" borderId="15" xfId="0" applyNumberFormat="1" applyFont="1" applyFill="1" applyBorder="1" applyAlignment="1">
      <alignment horizontal="center" vertical="top"/>
    </xf>
    <xf numFmtId="164" fontId="3" fillId="4" borderId="33" xfId="0" applyNumberFormat="1" applyFont="1" applyFill="1" applyBorder="1" applyAlignment="1">
      <alignment horizontal="center" vertical="top" wrapText="1"/>
    </xf>
    <xf numFmtId="164" fontId="3" fillId="4" borderId="34" xfId="0" applyNumberFormat="1" applyFont="1" applyFill="1" applyBorder="1" applyAlignment="1">
      <alignment horizontal="center" vertical="top" wrapText="1"/>
    </xf>
    <xf numFmtId="164" fontId="3" fillId="4" borderId="15" xfId="0" applyNumberFormat="1" applyFont="1" applyFill="1" applyBorder="1" applyAlignment="1">
      <alignment horizontal="center" vertical="top" wrapText="1"/>
    </xf>
    <xf numFmtId="164" fontId="3" fillId="10" borderId="33" xfId="0" applyNumberFormat="1" applyFont="1" applyFill="1" applyBorder="1" applyAlignment="1">
      <alignment horizontal="center" vertical="top" wrapText="1"/>
    </xf>
    <xf numFmtId="164" fontId="3" fillId="10" borderId="34" xfId="0" applyNumberFormat="1" applyFont="1" applyFill="1" applyBorder="1" applyAlignment="1">
      <alignment horizontal="center" vertical="top" wrapText="1"/>
    </xf>
    <xf numFmtId="164" fontId="3" fillId="10" borderId="15" xfId="0" applyNumberFormat="1" applyFont="1" applyFill="1" applyBorder="1" applyAlignment="1">
      <alignment horizontal="center" vertical="top" wrapText="1"/>
    </xf>
    <xf numFmtId="164" fontId="3" fillId="0" borderId="31" xfId="0" applyNumberFormat="1" applyFont="1" applyFill="1" applyBorder="1" applyAlignment="1">
      <alignment horizontal="center" vertical="top" wrapText="1"/>
    </xf>
    <xf numFmtId="164" fontId="10" fillId="4" borderId="41" xfId="0" applyNumberFormat="1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top"/>
    </xf>
    <xf numFmtId="164" fontId="3" fillId="3" borderId="17" xfId="0" applyNumberFormat="1" applyFont="1" applyFill="1" applyBorder="1" applyAlignment="1">
      <alignment horizontal="center" vertical="top"/>
    </xf>
    <xf numFmtId="164" fontId="3" fillId="3" borderId="9" xfId="1" applyNumberFormat="1" applyFont="1" applyFill="1" applyBorder="1" applyAlignment="1">
      <alignment horizontal="center" vertical="top" wrapText="1"/>
    </xf>
    <xf numFmtId="164" fontId="3" fillId="3" borderId="38" xfId="1" applyNumberFormat="1" applyFont="1" applyFill="1" applyBorder="1" applyAlignment="1">
      <alignment horizontal="center" vertical="top" wrapText="1"/>
    </xf>
    <xf numFmtId="164" fontId="10" fillId="7" borderId="25" xfId="0" applyNumberFormat="1" applyFont="1" applyFill="1" applyBorder="1" applyAlignment="1">
      <alignment horizontal="center" vertical="top"/>
    </xf>
    <xf numFmtId="164" fontId="10" fillId="7" borderId="51" xfId="0" applyNumberFormat="1" applyFont="1" applyFill="1" applyBorder="1" applyAlignment="1">
      <alignment horizontal="center" vertical="top"/>
    </xf>
    <xf numFmtId="164" fontId="10" fillId="7" borderId="28" xfId="0" applyNumberFormat="1" applyFont="1" applyFill="1" applyBorder="1" applyAlignment="1">
      <alignment horizontal="center" vertical="top"/>
    </xf>
    <xf numFmtId="164" fontId="3" fillId="3" borderId="63" xfId="0" applyNumberFormat="1" applyFont="1" applyFill="1" applyBorder="1" applyAlignment="1">
      <alignment horizontal="center" vertical="top"/>
    </xf>
    <xf numFmtId="164" fontId="3" fillId="3" borderId="38" xfId="0" applyNumberFormat="1" applyFont="1" applyFill="1" applyBorder="1" applyAlignment="1">
      <alignment horizontal="center" vertical="top"/>
    </xf>
    <xf numFmtId="164" fontId="3" fillId="3" borderId="39" xfId="0" applyNumberFormat="1" applyFont="1" applyFill="1" applyBorder="1" applyAlignment="1">
      <alignment horizontal="center" vertical="top"/>
    </xf>
    <xf numFmtId="164" fontId="3" fillId="3" borderId="59" xfId="0" applyNumberFormat="1" applyFont="1" applyFill="1" applyBorder="1" applyAlignment="1">
      <alignment horizontal="center" vertical="top" wrapText="1"/>
    </xf>
    <xf numFmtId="164" fontId="3" fillId="3" borderId="37" xfId="0" applyNumberFormat="1" applyFont="1" applyFill="1" applyBorder="1" applyAlignment="1">
      <alignment horizontal="center" vertical="top" wrapText="1"/>
    </xf>
    <xf numFmtId="164" fontId="3" fillId="3" borderId="32" xfId="0" applyNumberFormat="1" applyFont="1" applyFill="1" applyBorder="1" applyAlignment="1">
      <alignment horizontal="center" vertical="top"/>
    </xf>
    <xf numFmtId="164" fontId="3" fillId="3" borderId="68" xfId="0" applyNumberFormat="1" applyFont="1" applyFill="1" applyBorder="1" applyAlignment="1">
      <alignment horizontal="center" vertical="top" wrapText="1"/>
    </xf>
    <xf numFmtId="164" fontId="10" fillId="2" borderId="25" xfId="0" applyNumberFormat="1" applyFont="1" applyFill="1" applyBorder="1" applyAlignment="1">
      <alignment horizontal="center" vertical="top"/>
    </xf>
    <xf numFmtId="164" fontId="10" fillId="2" borderId="27" xfId="0" applyNumberFormat="1" applyFont="1" applyFill="1" applyBorder="1" applyAlignment="1">
      <alignment horizontal="center" vertical="top"/>
    </xf>
    <xf numFmtId="164" fontId="10" fillId="11" borderId="25" xfId="0" applyNumberFormat="1" applyFont="1" applyFill="1" applyBorder="1" applyAlignment="1">
      <alignment horizontal="center" vertical="top"/>
    </xf>
    <xf numFmtId="164" fontId="10" fillId="11" borderId="51" xfId="0" applyNumberFormat="1" applyFont="1" applyFill="1" applyBorder="1" applyAlignment="1">
      <alignment horizontal="center" vertical="top"/>
    </xf>
    <xf numFmtId="164" fontId="10" fillId="11" borderId="27" xfId="0" applyNumberFormat="1" applyFont="1" applyFill="1" applyBorder="1" applyAlignment="1">
      <alignment horizontal="center" vertical="top"/>
    </xf>
    <xf numFmtId="164" fontId="10" fillId="10" borderId="25" xfId="0" applyNumberFormat="1" applyFont="1" applyFill="1" applyBorder="1" applyAlignment="1">
      <alignment horizontal="center" vertical="top"/>
    </xf>
    <xf numFmtId="164" fontId="10" fillId="10" borderId="51" xfId="0" applyNumberFormat="1" applyFont="1" applyFill="1" applyBorder="1" applyAlignment="1">
      <alignment horizontal="center" vertical="top"/>
    </xf>
    <xf numFmtId="164" fontId="10" fillId="10" borderId="27" xfId="0" applyNumberFormat="1" applyFont="1" applyFill="1" applyBorder="1" applyAlignment="1">
      <alignment horizontal="center" vertical="top"/>
    </xf>
    <xf numFmtId="164" fontId="10" fillId="4" borderId="18" xfId="0" applyNumberFormat="1" applyFont="1" applyFill="1" applyBorder="1" applyAlignment="1">
      <alignment horizontal="center" vertical="top"/>
    </xf>
    <xf numFmtId="164" fontId="10" fillId="4" borderId="19" xfId="0" applyNumberFormat="1" applyFont="1" applyFill="1" applyBorder="1" applyAlignment="1">
      <alignment horizontal="center" vertical="top"/>
    </xf>
    <xf numFmtId="164" fontId="10" fillId="4" borderId="52" xfId="0" applyNumberFormat="1" applyFont="1" applyFill="1" applyBorder="1" applyAlignment="1">
      <alignment horizontal="center" vertical="top"/>
    </xf>
    <xf numFmtId="3" fontId="25" fillId="0" borderId="21" xfId="0" applyNumberFormat="1" applyFont="1" applyFill="1" applyBorder="1" applyAlignment="1">
      <alignment vertical="top" wrapText="1"/>
    </xf>
    <xf numFmtId="3" fontId="25" fillId="0" borderId="18" xfId="0" applyNumberFormat="1" applyFont="1" applyFill="1" applyBorder="1" applyAlignment="1">
      <alignment vertical="top" wrapText="1"/>
    </xf>
    <xf numFmtId="3" fontId="21" fillId="0" borderId="19" xfId="0" applyNumberFormat="1" applyFont="1" applyFill="1" applyBorder="1" applyAlignment="1">
      <alignment vertical="top" wrapText="1"/>
    </xf>
    <xf numFmtId="3" fontId="21" fillId="0" borderId="20" xfId="0" applyNumberFormat="1" applyFont="1" applyFill="1" applyBorder="1" applyAlignment="1">
      <alignment vertical="top" wrapText="1"/>
    </xf>
    <xf numFmtId="3" fontId="25" fillId="0" borderId="9" xfId="0" applyNumberFormat="1" applyFont="1" applyFill="1" applyBorder="1" applyAlignment="1">
      <alignment horizontal="center" vertical="top" wrapText="1"/>
    </xf>
    <xf numFmtId="3" fontId="21" fillId="0" borderId="11" xfId="0" applyNumberFormat="1" applyFont="1" applyFill="1" applyBorder="1" applyAlignment="1">
      <alignment vertical="top" wrapText="1"/>
    </xf>
    <xf numFmtId="3" fontId="3" fillId="0" borderId="0" xfId="0" applyNumberFormat="1" applyFont="1" applyBorder="1" applyAlignment="1">
      <alignment horizontal="center" vertical="center"/>
    </xf>
    <xf numFmtId="3" fontId="21" fillId="0" borderId="63" xfId="0" applyNumberFormat="1" applyFont="1" applyFill="1" applyBorder="1" applyAlignment="1">
      <alignment vertical="top" wrapText="1"/>
    </xf>
    <xf numFmtId="3" fontId="3" fillId="3" borderId="0" xfId="0" applyNumberFormat="1" applyFont="1" applyFill="1" applyBorder="1" applyAlignment="1">
      <alignment horizontal="center" vertical="top"/>
    </xf>
    <xf numFmtId="3" fontId="3" fillId="3" borderId="69" xfId="0" applyNumberFormat="1" applyFont="1" applyFill="1" applyBorder="1" applyAlignment="1">
      <alignment horizontal="center" vertical="top" wrapText="1"/>
    </xf>
    <xf numFmtId="3" fontId="3" fillId="3" borderId="70" xfId="0" applyNumberFormat="1" applyFont="1" applyFill="1" applyBorder="1" applyAlignment="1">
      <alignment horizontal="center" vertical="top" wrapText="1"/>
    </xf>
    <xf numFmtId="3" fontId="3" fillId="3" borderId="71" xfId="0" applyNumberFormat="1" applyFont="1" applyFill="1" applyBorder="1" applyAlignment="1">
      <alignment vertical="top" wrapText="1"/>
    </xf>
    <xf numFmtId="3" fontId="3" fillId="3" borderId="72" xfId="0" applyNumberFormat="1" applyFont="1" applyFill="1" applyBorder="1" applyAlignment="1">
      <alignment horizontal="center" vertical="top" wrapText="1"/>
    </xf>
    <xf numFmtId="3" fontId="3" fillId="3" borderId="73" xfId="0" applyNumberFormat="1" applyFont="1" applyFill="1" applyBorder="1" applyAlignment="1">
      <alignment horizontal="center" vertical="top" wrapText="1"/>
    </xf>
    <xf numFmtId="3" fontId="3" fillId="3" borderId="74" xfId="0" applyNumberFormat="1" applyFont="1" applyFill="1" applyBorder="1" applyAlignment="1">
      <alignment horizontal="center" vertical="top" wrapText="1"/>
    </xf>
    <xf numFmtId="3" fontId="26" fillId="0" borderId="0" xfId="0" applyNumberFormat="1" applyFont="1" applyFill="1" applyBorder="1" applyAlignment="1">
      <alignment horizontal="center" vertical="top" wrapText="1"/>
    </xf>
    <xf numFmtId="3" fontId="21" fillId="0" borderId="17" xfId="0" applyNumberFormat="1" applyFont="1" applyFill="1" applyBorder="1" applyAlignment="1">
      <alignment vertical="top" wrapText="1"/>
    </xf>
    <xf numFmtId="164" fontId="3" fillId="3" borderId="68" xfId="0" applyNumberFormat="1" applyFont="1" applyFill="1" applyBorder="1" applyAlignment="1">
      <alignment horizontal="center" vertical="top"/>
    </xf>
    <xf numFmtId="164" fontId="9" fillId="3" borderId="41" xfId="1" applyNumberFormat="1" applyFont="1" applyFill="1" applyBorder="1" applyAlignment="1">
      <alignment vertical="top" wrapText="1"/>
    </xf>
    <xf numFmtId="164" fontId="9" fillId="3" borderId="43" xfId="1" applyNumberFormat="1" applyFont="1" applyFill="1" applyBorder="1" applyAlignment="1">
      <alignment vertical="top" wrapText="1"/>
    </xf>
    <xf numFmtId="164" fontId="9" fillId="3" borderId="37" xfId="1" applyNumberFormat="1" applyFont="1" applyFill="1" applyBorder="1" applyAlignment="1">
      <alignment vertical="top" wrapText="1"/>
    </xf>
    <xf numFmtId="3" fontId="9" fillId="3" borderId="62" xfId="1" applyNumberFormat="1" applyFont="1" applyFill="1" applyBorder="1" applyAlignment="1">
      <alignment horizontal="center" vertical="top" wrapText="1"/>
    </xf>
    <xf numFmtId="3" fontId="9" fillId="3" borderId="38" xfId="1" applyNumberFormat="1" applyFont="1" applyFill="1" applyBorder="1" applyAlignment="1">
      <alignment horizontal="center" vertical="top" wrapText="1"/>
    </xf>
    <xf numFmtId="3" fontId="9" fillId="3" borderId="59" xfId="1" applyNumberFormat="1" applyFont="1" applyFill="1" applyBorder="1" applyAlignment="1">
      <alignment horizontal="center" vertical="top" wrapText="1"/>
    </xf>
    <xf numFmtId="164" fontId="9" fillId="3" borderId="31" xfId="1" applyNumberFormat="1" applyFont="1" applyFill="1" applyBorder="1" applyAlignment="1">
      <alignment vertical="top" wrapText="1"/>
    </xf>
    <xf numFmtId="3" fontId="10" fillId="3" borderId="3" xfId="0" applyNumberFormat="1" applyFont="1" applyFill="1" applyBorder="1" applyAlignment="1">
      <alignment horizontal="left" vertical="top" wrapText="1"/>
    </xf>
    <xf numFmtId="3" fontId="10" fillId="3" borderId="10" xfId="0" applyNumberFormat="1" applyFont="1" applyFill="1" applyBorder="1" applyAlignment="1">
      <alignment horizontal="left" vertical="top" wrapText="1"/>
    </xf>
    <xf numFmtId="164" fontId="3" fillId="3" borderId="41" xfId="0" applyNumberFormat="1" applyFont="1" applyFill="1" applyBorder="1" applyAlignment="1">
      <alignment horizontal="left" vertical="top" wrapText="1"/>
    </xf>
    <xf numFmtId="3" fontId="3" fillId="3" borderId="41" xfId="0" applyNumberFormat="1" applyFont="1" applyFill="1" applyBorder="1" applyAlignment="1">
      <alignment horizontal="left" vertical="top" wrapText="1"/>
    </xf>
    <xf numFmtId="3" fontId="3" fillId="3" borderId="16" xfId="0" applyNumberFormat="1" applyFont="1" applyFill="1" applyBorder="1" applyAlignment="1">
      <alignment horizontal="left" vertical="top" wrapText="1"/>
    </xf>
    <xf numFmtId="3" fontId="3" fillId="3" borderId="10" xfId="0" applyNumberFormat="1" applyFont="1" applyFill="1" applyBorder="1" applyAlignment="1">
      <alignment horizontal="left" vertical="top" wrapText="1"/>
    </xf>
    <xf numFmtId="3" fontId="3" fillId="3" borderId="38" xfId="0" applyNumberFormat="1" applyFont="1" applyFill="1" applyBorder="1" applyAlignment="1">
      <alignment horizontal="left" vertical="top" wrapText="1"/>
    </xf>
    <xf numFmtId="1" fontId="3" fillId="3" borderId="61" xfId="0" applyNumberFormat="1" applyFont="1" applyFill="1" applyBorder="1" applyAlignment="1">
      <alignment horizontal="center" vertical="top" wrapText="1"/>
    </xf>
    <xf numFmtId="1" fontId="3" fillId="3" borderId="18" xfId="0" applyNumberFormat="1" applyFont="1" applyFill="1" applyBorder="1" applyAlignment="1">
      <alignment horizontal="center" vertical="top" wrapText="1"/>
    </xf>
    <xf numFmtId="1" fontId="3" fillId="3" borderId="16" xfId="0" applyNumberFormat="1" applyFont="1" applyFill="1" applyBorder="1" applyAlignment="1">
      <alignment horizontal="center" vertical="top" wrapText="1"/>
    </xf>
    <xf numFmtId="1" fontId="3" fillId="3" borderId="19" xfId="0" applyNumberFormat="1" applyFont="1" applyFill="1" applyBorder="1" applyAlignment="1">
      <alignment horizontal="center" vertical="top" wrapText="1"/>
    </xf>
    <xf numFmtId="3" fontId="3" fillId="0" borderId="17" xfId="0" applyNumberFormat="1" applyFont="1" applyFill="1" applyBorder="1" applyAlignment="1">
      <alignment horizontal="center" vertical="top" wrapText="1"/>
    </xf>
    <xf numFmtId="3" fontId="3" fillId="3" borderId="29" xfId="0" applyNumberFormat="1" applyFont="1" applyFill="1" applyBorder="1" applyAlignment="1">
      <alignment horizontal="left" vertical="top" wrapText="1"/>
    </xf>
    <xf numFmtId="0" fontId="3" fillId="3" borderId="49" xfId="0" applyFont="1" applyFill="1" applyBorder="1" applyAlignment="1">
      <alignment horizontal="left" vertical="top" wrapText="1"/>
    </xf>
    <xf numFmtId="49" fontId="10" fillId="11" borderId="9" xfId="0" applyNumberFormat="1" applyFont="1" applyFill="1" applyBorder="1" applyAlignment="1">
      <alignment horizontal="center" vertical="top"/>
    </xf>
    <xf numFmtId="3" fontId="12" fillId="3" borderId="10" xfId="0" applyNumberFormat="1" applyFont="1" applyFill="1" applyBorder="1" applyAlignment="1">
      <alignment horizontal="left" vertical="top" wrapText="1"/>
    </xf>
    <xf numFmtId="3" fontId="3" fillId="3" borderId="19" xfId="0" applyNumberFormat="1" applyFont="1" applyFill="1" applyBorder="1" applyAlignment="1">
      <alignment horizontal="left" vertical="top" wrapText="1"/>
    </xf>
    <xf numFmtId="164" fontId="22" fillId="3" borderId="11" xfId="0" applyNumberFormat="1" applyFont="1" applyFill="1" applyBorder="1" applyAlignment="1">
      <alignment horizontal="center" vertical="top"/>
    </xf>
    <xf numFmtId="164" fontId="22" fillId="3" borderId="9" xfId="0" applyNumberFormat="1" applyFont="1" applyFill="1" applyBorder="1" applyAlignment="1">
      <alignment horizontal="center" vertical="top"/>
    </xf>
    <xf numFmtId="164" fontId="22" fillId="3" borderId="10" xfId="0" applyNumberFormat="1" applyFont="1" applyFill="1" applyBorder="1" applyAlignment="1">
      <alignment horizontal="center" vertical="top"/>
    </xf>
    <xf numFmtId="3" fontId="3" fillId="3" borderId="3" xfId="0" applyNumberFormat="1" applyFont="1" applyFill="1" applyBorder="1" applyAlignment="1">
      <alignment horizontal="center" vertical="top" wrapText="1"/>
    </xf>
    <xf numFmtId="3" fontId="3" fillId="3" borderId="38" xfId="0" applyNumberFormat="1" applyFont="1" applyFill="1" applyBorder="1" applyAlignment="1">
      <alignment horizontal="center" vertical="top" wrapText="1"/>
    </xf>
    <xf numFmtId="3" fontId="3" fillId="3" borderId="4" xfId="0" applyNumberFormat="1" applyFont="1" applyFill="1" applyBorder="1" applyAlignment="1">
      <alignment horizontal="center" vertical="top" wrapText="1"/>
    </xf>
    <xf numFmtId="3" fontId="3" fillId="3" borderId="39" xfId="0" applyNumberFormat="1" applyFont="1" applyFill="1" applyBorder="1" applyAlignment="1">
      <alignment horizontal="center" vertical="top" wrapText="1"/>
    </xf>
    <xf numFmtId="3" fontId="9" fillId="3" borderId="10" xfId="0" applyNumberFormat="1" applyFont="1" applyFill="1" applyBorder="1" applyAlignment="1">
      <alignment horizontal="left" vertical="top" wrapText="1"/>
    </xf>
    <xf numFmtId="3" fontId="3" fillId="3" borderId="3" xfId="0" applyNumberFormat="1" applyFont="1" applyFill="1" applyBorder="1" applyAlignment="1">
      <alignment horizontal="left" vertical="top" wrapText="1"/>
    </xf>
    <xf numFmtId="3" fontId="5" fillId="0" borderId="0" xfId="0" applyNumberFormat="1" applyFont="1" applyAlignment="1">
      <alignment horizontal="left" vertical="top" wrapText="1"/>
    </xf>
    <xf numFmtId="3" fontId="22" fillId="3" borderId="12" xfId="0" applyNumberFormat="1" applyFont="1" applyFill="1" applyBorder="1" applyAlignment="1">
      <alignment horizontal="center" vertical="top"/>
    </xf>
    <xf numFmtId="3" fontId="3" fillId="3" borderId="62" xfId="0" applyNumberFormat="1" applyFont="1" applyFill="1" applyBorder="1" applyAlignment="1">
      <alignment horizontal="center" vertical="top" wrapText="1"/>
    </xf>
    <xf numFmtId="3" fontId="3" fillId="3" borderId="31" xfId="0" applyNumberFormat="1" applyFont="1" applyFill="1" applyBorder="1" applyAlignment="1">
      <alignment horizontal="left" vertical="top" wrapText="1"/>
    </xf>
    <xf numFmtId="3" fontId="3" fillId="3" borderId="0" xfId="0" applyNumberFormat="1" applyFont="1" applyFill="1" applyBorder="1" applyAlignment="1">
      <alignment horizontal="left" vertical="top" wrapText="1"/>
    </xf>
    <xf numFmtId="3" fontId="3" fillId="3" borderId="16" xfId="0" applyNumberFormat="1" applyFont="1" applyFill="1" applyBorder="1" applyAlignment="1">
      <alignment horizontal="center" vertical="top" wrapText="1"/>
    </xf>
    <xf numFmtId="3" fontId="3" fillId="3" borderId="10" xfId="0" applyNumberFormat="1" applyFont="1" applyFill="1" applyBorder="1" applyAlignment="1">
      <alignment horizontal="center" vertical="top" wrapText="1"/>
    </xf>
    <xf numFmtId="3" fontId="3" fillId="3" borderId="19" xfId="0" applyNumberFormat="1" applyFont="1" applyFill="1" applyBorder="1" applyAlignment="1">
      <alignment horizontal="center" vertical="top" wrapText="1"/>
    </xf>
    <xf numFmtId="164" fontId="22" fillId="3" borderId="9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 wrapText="1"/>
    </xf>
    <xf numFmtId="164" fontId="22" fillId="3" borderId="11" xfId="0" applyNumberFormat="1" applyFont="1" applyFill="1" applyBorder="1" applyAlignment="1">
      <alignment horizontal="center" vertical="top" wrapText="1"/>
    </xf>
    <xf numFmtId="1" fontId="3" fillId="3" borderId="9" xfId="0" applyNumberFormat="1" applyFont="1" applyFill="1" applyBorder="1" applyAlignment="1">
      <alignment horizontal="center" vertical="top" wrapText="1"/>
    </xf>
    <xf numFmtId="1" fontId="3" fillId="3" borderId="10" xfId="0" applyNumberFormat="1" applyFont="1" applyFill="1" applyBorder="1" applyAlignment="1">
      <alignment horizontal="center" vertical="top" wrapText="1"/>
    </xf>
    <xf numFmtId="1" fontId="3" fillId="3" borderId="55" xfId="0" applyNumberFormat="1" applyFont="1" applyFill="1" applyBorder="1" applyAlignment="1">
      <alignment horizontal="center" vertical="top" wrapText="1"/>
    </xf>
    <xf numFmtId="3" fontId="10" fillId="3" borderId="10" xfId="0" applyNumberFormat="1" applyFont="1" applyFill="1" applyBorder="1" applyAlignment="1">
      <alignment horizontal="center" vertical="top" wrapText="1"/>
    </xf>
    <xf numFmtId="3" fontId="10" fillId="3" borderId="38" xfId="0" applyNumberFormat="1" applyFont="1" applyFill="1" applyBorder="1" applyAlignment="1">
      <alignment horizontal="center" vertical="top" wrapText="1"/>
    </xf>
    <xf numFmtId="0" fontId="3" fillId="3" borderId="41" xfId="0" applyFont="1" applyFill="1" applyBorder="1" applyAlignment="1">
      <alignment horizontal="left" vertical="top" wrapText="1"/>
    </xf>
    <xf numFmtId="3" fontId="10" fillId="3" borderId="30" xfId="0" applyNumberFormat="1" applyFont="1" applyFill="1" applyBorder="1" applyAlignment="1">
      <alignment horizontal="center" vertical="top" wrapText="1"/>
    </xf>
    <xf numFmtId="164" fontId="3" fillId="3" borderId="38" xfId="0" applyNumberFormat="1" applyFont="1" applyFill="1" applyBorder="1" applyAlignment="1">
      <alignment horizontal="center" vertical="top" wrapText="1"/>
    </xf>
    <xf numFmtId="164" fontId="3" fillId="3" borderId="39" xfId="0" applyNumberFormat="1" applyFont="1" applyFill="1" applyBorder="1" applyAlignment="1">
      <alignment horizontal="center" vertical="top" wrapText="1"/>
    </xf>
    <xf numFmtId="3" fontId="9" fillId="3" borderId="44" xfId="0" applyNumberFormat="1" applyFont="1" applyFill="1" applyBorder="1" applyAlignment="1">
      <alignment horizontal="center" vertical="center" textRotation="90" wrapText="1"/>
    </xf>
    <xf numFmtId="164" fontId="3" fillId="3" borderId="9" xfId="0" applyNumberFormat="1" applyFont="1" applyFill="1" applyBorder="1" applyAlignment="1">
      <alignment horizontal="center" vertical="top" wrapText="1"/>
    </xf>
    <xf numFmtId="164" fontId="3" fillId="3" borderId="10" xfId="0" applyNumberFormat="1" applyFont="1" applyFill="1" applyBorder="1" applyAlignment="1">
      <alignment horizontal="center" vertical="top" wrapText="1"/>
    </xf>
    <xf numFmtId="164" fontId="3" fillId="3" borderId="11" xfId="0" applyNumberFormat="1" applyFont="1" applyFill="1" applyBorder="1" applyAlignment="1">
      <alignment horizontal="center" vertical="top" wrapText="1"/>
    </xf>
    <xf numFmtId="3" fontId="28" fillId="3" borderId="16" xfId="0" applyNumberFormat="1" applyFont="1" applyFill="1" applyBorder="1" applyAlignment="1">
      <alignment horizontal="left" vertical="top" wrapText="1"/>
    </xf>
    <xf numFmtId="3" fontId="26" fillId="0" borderId="16" xfId="0" applyNumberFormat="1" applyFont="1" applyFill="1" applyBorder="1" applyAlignment="1">
      <alignment horizontal="center" vertical="top" wrapText="1"/>
    </xf>
    <xf numFmtId="3" fontId="3" fillId="3" borderId="17" xfId="0" applyNumberFormat="1" applyFont="1" applyFill="1" applyBorder="1" applyAlignment="1">
      <alignment horizontal="center" vertical="top" wrapText="1"/>
    </xf>
    <xf numFmtId="3" fontId="25" fillId="0" borderId="49" xfId="0" applyNumberFormat="1" applyFont="1" applyFill="1" applyBorder="1" applyAlignment="1">
      <alignment horizontal="left" vertical="top" wrapText="1"/>
    </xf>
    <xf numFmtId="1" fontId="3" fillId="0" borderId="38" xfId="0" applyNumberFormat="1" applyFont="1" applyFill="1" applyBorder="1" applyAlignment="1">
      <alignment horizontal="center" vertical="top" wrapText="1"/>
    </xf>
    <xf numFmtId="1" fontId="3" fillId="0" borderId="39" xfId="0" applyNumberFormat="1" applyFont="1" applyFill="1" applyBorder="1" applyAlignment="1">
      <alignment horizontal="center" vertical="top" wrapText="1"/>
    </xf>
    <xf numFmtId="0" fontId="3" fillId="0" borderId="49" xfId="0" applyFont="1" applyFill="1" applyBorder="1" applyAlignment="1">
      <alignment horizontal="center" vertical="top" wrapText="1"/>
    </xf>
    <xf numFmtId="1" fontId="3" fillId="0" borderId="62" xfId="0" applyNumberFormat="1" applyFont="1" applyFill="1" applyBorder="1" applyAlignment="1">
      <alignment horizontal="center" vertical="top" wrapText="1"/>
    </xf>
    <xf numFmtId="1" fontId="9" fillId="3" borderId="16" xfId="0" applyNumberFormat="1" applyFont="1" applyFill="1" applyBorder="1" applyAlignment="1">
      <alignment horizontal="center" vertical="top" wrapText="1"/>
    </xf>
    <xf numFmtId="49" fontId="10" fillId="2" borderId="10" xfId="0" applyNumberFormat="1" applyFont="1" applyFill="1" applyBorder="1" applyAlignment="1">
      <alignment horizontal="center" vertical="top"/>
    </xf>
    <xf numFmtId="3" fontId="3" fillId="3" borderId="20" xfId="0" applyNumberFormat="1" applyFont="1" applyFill="1" applyBorder="1" applyAlignment="1">
      <alignment horizontal="center" vertical="top" wrapText="1"/>
    </xf>
    <xf numFmtId="1" fontId="9" fillId="3" borderId="61" xfId="0" applyNumberFormat="1" applyFont="1" applyFill="1" applyBorder="1" applyAlignment="1">
      <alignment horizontal="center" vertical="top" wrapText="1"/>
    </xf>
    <xf numFmtId="164" fontId="3" fillId="3" borderId="10" xfId="0" applyNumberFormat="1" applyFont="1" applyFill="1" applyBorder="1" applyAlignment="1">
      <alignment horizontal="center" vertical="top"/>
    </xf>
    <xf numFmtId="3" fontId="3" fillId="0" borderId="62" xfId="0" applyNumberFormat="1" applyFont="1" applyFill="1" applyBorder="1" applyAlignment="1">
      <alignment horizontal="center" vertical="top" wrapText="1"/>
    </xf>
    <xf numFmtId="3" fontId="3" fillId="3" borderId="61" xfId="0" applyNumberFormat="1" applyFont="1" applyFill="1" applyBorder="1" applyAlignment="1">
      <alignment horizontal="center" vertical="top" wrapText="1"/>
    </xf>
    <xf numFmtId="3" fontId="3" fillId="3" borderId="18" xfId="0" applyNumberFormat="1" applyFont="1" applyFill="1" applyBorder="1" applyAlignment="1">
      <alignment horizontal="center" vertical="top" wrapText="1"/>
    </xf>
    <xf numFmtId="3" fontId="3" fillId="0" borderId="18" xfId="1" applyNumberFormat="1" applyFont="1" applyFill="1" applyBorder="1" applyAlignment="1">
      <alignment horizontal="center" vertical="top" wrapText="1"/>
    </xf>
    <xf numFmtId="3" fontId="3" fillId="0" borderId="19" xfId="1" applyNumberFormat="1" applyFont="1" applyFill="1" applyBorder="1" applyAlignment="1">
      <alignment horizontal="center" vertical="top" wrapText="1"/>
    </xf>
    <xf numFmtId="3" fontId="3" fillId="3" borderId="10" xfId="0" applyNumberFormat="1" applyFont="1" applyFill="1" applyBorder="1" applyAlignment="1">
      <alignment horizontal="left" vertical="top" wrapText="1"/>
    </xf>
    <xf numFmtId="164" fontId="22" fillId="3" borderId="9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 wrapText="1"/>
    </xf>
    <xf numFmtId="164" fontId="22" fillId="3" borderId="11" xfId="0" applyNumberFormat="1" applyFont="1" applyFill="1" applyBorder="1" applyAlignment="1">
      <alignment horizontal="center" vertical="top" wrapText="1"/>
    </xf>
    <xf numFmtId="164" fontId="22" fillId="3" borderId="9" xfId="0" applyNumberFormat="1" applyFont="1" applyFill="1" applyBorder="1" applyAlignment="1">
      <alignment horizontal="center" vertical="top"/>
    </xf>
    <xf numFmtId="164" fontId="22" fillId="3" borderId="10" xfId="0" applyNumberFormat="1" applyFont="1" applyFill="1" applyBorder="1" applyAlignment="1">
      <alignment horizontal="center" vertical="top"/>
    </xf>
    <xf numFmtId="164" fontId="22" fillId="3" borderId="11" xfId="0" applyNumberFormat="1" applyFont="1" applyFill="1" applyBorder="1" applyAlignment="1">
      <alignment horizontal="center" vertical="top"/>
    </xf>
    <xf numFmtId="3" fontId="10" fillId="3" borderId="10" xfId="0" applyNumberFormat="1" applyFont="1" applyFill="1" applyBorder="1" applyAlignment="1">
      <alignment horizontal="left" vertical="top" wrapText="1"/>
    </xf>
    <xf numFmtId="49" fontId="10" fillId="2" borderId="10" xfId="0" applyNumberFormat="1" applyFont="1" applyFill="1" applyBorder="1" applyAlignment="1">
      <alignment horizontal="center" vertical="top"/>
    </xf>
    <xf numFmtId="164" fontId="3" fillId="3" borderId="10" xfId="0" applyNumberFormat="1" applyFont="1" applyFill="1" applyBorder="1" applyAlignment="1">
      <alignment horizontal="center" vertical="top"/>
    </xf>
    <xf numFmtId="164" fontId="3" fillId="3" borderId="17" xfId="0" applyNumberFormat="1" applyFont="1" applyFill="1" applyBorder="1" applyAlignment="1">
      <alignment horizontal="center" vertical="top" wrapText="1"/>
    </xf>
    <xf numFmtId="3" fontId="3" fillId="3" borderId="13" xfId="0" applyNumberFormat="1" applyFont="1" applyFill="1" applyBorder="1" applyAlignment="1">
      <alignment horizontal="center" vertical="top"/>
    </xf>
    <xf numFmtId="3" fontId="3" fillId="3" borderId="29" xfId="1" applyNumberFormat="1" applyFont="1" applyFill="1" applyBorder="1" applyAlignment="1">
      <alignment horizontal="center" vertical="top" wrapText="1"/>
    </xf>
    <xf numFmtId="164" fontId="3" fillId="3" borderId="50" xfId="0" applyNumberFormat="1" applyFont="1" applyFill="1" applyBorder="1" applyAlignment="1">
      <alignment horizontal="center" vertical="top"/>
    </xf>
    <xf numFmtId="3" fontId="3" fillId="3" borderId="41" xfId="1" applyNumberFormat="1" applyFont="1" applyFill="1" applyBorder="1" applyAlignment="1">
      <alignment horizontal="center" vertical="top" wrapText="1"/>
    </xf>
    <xf numFmtId="3" fontId="3" fillId="3" borderId="32" xfId="1" applyNumberFormat="1" applyFont="1" applyFill="1" applyBorder="1" applyAlignment="1">
      <alignment horizontal="center" vertical="top" wrapText="1"/>
    </xf>
    <xf numFmtId="164" fontId="22" fillId="3" borderId="12" xfId="0" applyNumberFormat="1" applyFont="1" applyFill="1" applyBorder="1" applyAlignment="1">
      <alignment horizontal="center" vertical="top" wrapText="1"/>
    </xf>
    <xf numFmtId="164" fontId="3" fillId="0" borderId="29" xfId="0" applyNumberFormat="1" applyFont="1" applyFill="1" applyBorder="1" applyAlignment="1">
      <alignment horizontal="center" vertical="top" wrapText="1"/>
    </xf>
    <xf numFmtId="3" fontId="22" fillId="3" borderId="31" xfId="1" applyNumberFormat="1" applyFont="1" applyFill="1" applyBorder="1" applyAlignment="1">
      <alignment horizontal="center" vertical="top" wrapText="1"/>
    </xf>
    <xf numFmtId="164" fontId="22" fillId="0" borderId="10" xfId="0" applyNumberFormat="1" applyFont="1" applyFill="1" applyBorder="1" applyAlignment="1">
      <alignment horizontal="center" vertical="top"/>
    </xf>
    <xf numFmtId="164" fontId="22" fillId="0" borderId="11" xfId="0" applyNumberFormat="1" applyFont="1" applyFill="1" applyBorder="1" applyAlignment="1">
      <alignment horizontal="center" vertical="top"/>
    </xf>
    <xf numFmtId="164" fontId="33" fillId="3" borderId="42" xfId="0" applyNumberFormat="1" applyFont="1" applyFill="1" applyBorder="1" applyAlignment="1">
      <alignment horizontal="center" vertical="top" wrapText="1"/>
    </xf>
    <xf numFmtId="3" fontId="22" fillId="0" borderId="31" xfId="0" applyNumberFormat="1" applyFont="1" applyBorder="1" applyAlignment="1">
      <alignment horizontal="center" vertical="top"/>
    </xf>
    <xf numFmtId="164" fontId="22" fillId="3" borderId="31" xfId="1" applyNumberFormat="1" applyFont="1" applyFill="1" applyBorder="1" applyAlignment="1">
      <alignment horizontal="center" vertical="top" wrapText="1"/>
    </xf>
    <xf numFmtId="3" fontId="22" fillId="0" borderId="49" xfId="0" applyNumberFormat="1" applyFont="1" applyFill="1" applyBorder="1" applyAlignment="1">
      <alignment horizontal="center" vertical="top"/>
    </xf>
    <xf numFmtId="164" fontId="22" fillId="0" borderId="11" xfId="0" applyNumberFormat="1" applyFont="1" applyBorder="1" applyAlignment="1">
      <alignment horizontal="center" vertical="top"/>
    </xf>
    <xf numFmtId="164" fontId="22" fillId="0" borderId="39" xfId="0" applyNumberFormat="1" applyFont="1" applyFill="1" applyBorder="1" applyAlignment="1">
      <alignment horizontal="center" vertical="top" wrapText="1"/>
    </xf>
    <xf numFmtId="164" fontId="22" fillId="0" borderId="9" xfId="0" applyNumberFormat="1" applyFont="1" applyFill="1" applyBorder="1" applyAlignment="1">
      <alignment horizontal="center" vertical="top"/>
    </xf>
    <xf numFmtId="164" fontId="22" fillId="0" borderId="11" xfId="0" applyNumberFormat="1" applyFont="1" applyFill="1" applyBorder="1" applyAlignment="1">
      <alignment horizontal="center" vertical="top" wrapText="1"/>
    </xf>
    <xf numFmtId="164" fontId="34" fillId="3" borderId="42" xfId="10" applyNumberFormat="1" applyFont="1" applyFill="1" applyBorder="1" applyAlignment="1">
      <alignment horizontal="center" vertical="top" wrapText="1"/>
    </xf>
    <xf numFmtId="3" fontId="35" fillId="3" borderId="31" xfId="0" applyNumberFormat="1" applyFont="1" applyFill="1" applyBorder="1" applyAlignment="1">
      <alignment horizontal="center" vertical="top"/>
    </xf>
    <xf numFmtId="164" fontId="22" fillId="0" borderId="38" xfId="0" applyNumberFormat="1" applyFont="1" applyFill="1" applyBorder="1" applyAlignment="1">
      <alignment horizontal="center" vertical="top" wrapText="1"/>
    </xf>
    <xf numFmtId="3" fontId="3" fillId="3" borderId="9" xfId="0" applyNumberFormat="1" applyFont="1" applyFill="1" applyBorder="1" applyAlignment="1">
      <alignment horizontal="left" vertical="top" wrapText="1"/>
    </xf>
    <xf numFmtId="3" fontId="3" fillId="3" borderId="42" xfId="0" applyNumberFormat="1" applyFont="1" applyFill="1" applyBorder="1" applyAlignment="1">
      <alignment horizontal="left" vertical="top" wrapText="1"/>
    </xf>
    <xf numFmtId="164" fontId="22" fillId="0" borderId="39" xfId="0" applyNumberFormat="1" applyFont="1" applyFill="1" applyBorder="1" applyAlignment="1">
      <alignment horizontal="center" vertical="top"/>
    </xf>
    <xf numFmtId="164" fontId="22" fillId="0" borderId="38" xfId="0" applyNumberFormat="1" applyFont="1" applyFill="1" applyBorder="1" applyAlignment="1">
      <alignment horizontal="center" vertical="top"/>
    </xf>
    <xf numFmtId="164" fontId="22" fillId="0" borderId="10" xfId="0" applyNumberFormat="1" applyFont="1" applyFill="1" applyBorder="1" applyAlignment="1">
      <alignment horizontal="center" vertical="top" wrapText="1"/>
    </xf>
    <xf numFmtId="3" fontId="22" fillId="3" borderId="12" xfId="0" applyNumberFormat="1" applyFont="1" applyFill="1" applyBorder="1" applyAlignment="1">
      <alignment horizontal="center" vertical="top" wrapText="1"/>
    </xf>
    <xf numFmtId="3" fontId="22" fillId="0" borderId="37" xfId="0" applyNumberFormat="1" applyFont="1" applyFill="1" applyBorder="1" applyAlignment="1">
      <alignment horizontal="center" vertical="top" wrapText="1"/>
    </xf>
    <xf numFmtId="3" fontId="22" fillId="0" borderId="12" xfId="0" applyNumberFormat="1" applyFont="1" applyFill="1" applyBorder="1" applyAlignment="1">
      <alignment horizontal="center" vertical="top" wrapText="1"/>
    </xf>
    <xf numFmtId="164" fontId="22" fillId="0" borderId="62" xfId="0" applyNumberFormat="1" applyFont="1" applyFill="1" applyBorder="1" applyAlignment="1">
      <alignment horizontal="center" vertical="top"/>
    </xf>
    <xf numFmtId="164" fontId="22" fillId="0" borderId="31" xfId="0" applyNumberFormat="1" applyFont="1" applyFill="1" applyBorder="1" applyAlignment="1">
      <alignment horizontal="center" vertical="top"/>
    </xf>
    <xf numFmtId="3" fontId="3" fillId="0" borderId="10" xfId="0" applyNumberFormat="1" applyFont="1" applyFill="1" applyBorder="1" applyAlignment="1">
      <alignment horizontal="center" vertical="top" wrapText="1"/>
    </xf>
    <xf numFmtId="3" fontId="3" fillId="3" borderId="31" xfId="0" applyNumberFormat="1" applyFont="1" applyFill="1" applyBorder="1" applyAlignment="1">
      <alignment horizontal="left" vertical="top"/>
    </xf>
    <xf numFmtId="3" fontId="3" fillId="3" borderId="9" xfId="0" applyNumberFormat="1" applyFont="1" applyFill="1" applyBorder="1" applyAlignment="1">
      <alignment horizontal="left" vertical="top"/>
    </xf>
    <xf numFmtId="3" fontId="3" fillId="3" borderId="10" xfId="0" applyNumberFormat="1" applyFont="1" applyFill="1" applyBorder="1" applyAlignment="1">
      <alignment horizontal="left" vertical="top"/>
    </xf>
    <xf numFmtId="3" fontId="3" fillId="3" borderId="42" xfId="0" applyNumberFormat="1" applyFont="1" applyFill="1" applyBorder="1" applyAlignment="1">
      <alignment horizontal="left" vertical="top"/>
    </xf>
    <xf numFmtId="164" fontId="22" fillId="3" borderId="62" xfId="0" applyNumberFormat="1" applyFont="1" applyFill="1" applyBorder="1" applyAlignment="1">
      <alignment horizontal="center" vertical="top"/>
    </xf>
    <xf numFmtId="164" fontId="22" fillId="3" borderId="39" xfId="0" applyNumberFormat="1" applyFont="1" applyFill="1" applyBorder="1" applyAlignment="1">
      <alignment horizontal="center" vertical="top"/>
    </xf>
    <xf numFmtId="164" fontId="36" fillId="3" borderId="10" xfId="0" applyNumberFormat="1" applyFont="1" applyFill="1" applyBorder="1" applyAlignment="1">
      <alignment horizontal="center" vertical="top"/>
    </xf>
    <xf numFmtId="164" fontId="22" fillId="3" borderId="38" xfId="0" applyNumberFormat="1" applyFont="1" applyFill="1" applyBorder="1" applyAlignment="1">
      <alignment horizontal="center" vertical="top"/>
    </xf>
    <xf numFmtId="164" fontId="36" fillId="3" borderId="10" xfId="0" applyNumberFormat="1" applyFont="1" applyFill="1" applyBorder="1" applyAlignment="1">
      <alignment horizontal="right" vertical="top"/>
    </xf>
    <xf numFmtId="164" fontId="36" fillId="3" borderId="11" xfId="0" applyNumberFormat="1" applyFont="1" applyFill="1" applyBorder="1" applyAlignment="1">
      <alignment horizontal="center" vertical="top"/>
    </xf>
    <xf numFmtId="164" fontId="36" fillId="3" borderId="9" xfId="0" applyNumberFormat="1" applyFont="1" applyFill="1" applyBorder="1" applyAlignment="1">
      <alignment horizontal="center" vertical="top"/>
    </xf>
    <xf numFmtId="164" fontId="22" fillId="3" borderId="49" xfId="0" applyNumberFormat="1" applyFont="1" applyFill="1" applyBorder="1" applyAlignment="1">
      <alignment horizontal="center" vertical="top"/>
    </xf>
    <xf numFmtId="3" fontId="9" fillId="5" borderId="31" xfId="0" applyNumberFormat="1" applyFont="1" applyFill="1" applyBorder="1" applyAlignment="1">
      <alignment vertical="top" wrapText="1"/>
    </xf>
    <xf numFmtId="1" fontId="9" fillId="5" borderId="9" xfId="0" applyNumberFormat="1" applyFont="1" applyFill="1" applyBorder="1" applyAlignment="1">
      <alignment horizontal="center" vertical="top" wrapText="1"/>
    </xf>
    <xf numFmtId="1" fontId="9" fillId="5" borderId="10" xfId="0" applyNumberFormat="1" applyFont="1" applyFill="1" applyBorder="1" applyAlignment="1">
      <alignment horizontal="center" vertical="top" wrapText="1"/>
    </xf>
    <xf numFmtId="1" fontId="9" fillId="5" borderId="42" xfId="0" applyNumberFormat="1" applyFont="1" applyFill="1" applyBorder="1" applyAlignment="1">
      <alignment horizontal="center" vertical="top" wrapText="1"/>
    </xf>
    <xf numFmtId="165" fontId="9" fillId="3" borderId="8" xfId="0" applyNumberFormat="1" applyFont="1" applyFill="1" applyBorder="1" applyAlignment="1">
      <alignment horizontal="center" vertical="top"/>
    </xf>
    <xf numFmtId="3" fontId="9" fillId="3" borderId="3" xfId="0" applyNumberFormat="1" applyFont="1" applyFill="1" applyBorder="1" applyAlignment="1">
      <alignment vertical="center" textRotation="90" wrapText="1"/>
    </xf>
    <xf numFmtId="165" fontId="9" fillId="0" borderId="6" xfId="0" applyNumberFormat="1" applyFont="1" applyBorder="1" applyAlignment="1">
      <alignment horizontal="center" vertical="top"/>
    </xf>
    <xf numFmtId="165" fontId="9" fillId="3" borderId="6" xfId="0" applyNumberFormat="1" applyFont="1" applyFill="1" applyBorder="1" applyAlignment="1">
      <alignment horizontal="center" vertical="top"/>
    </xf>
    <xf numFmtId="165" fontId="9" fillId="3" borderId="58" xfId="0" applyNumberFormat="1" applyFont="1" applyFill="1" applyBorder="1" applyAlignment="1">
      <alignment horizontal="center" vertical="top"/>
    </xf>
    <xf numFmtId="3" fontId="37" fillId="3" borderId="9" xfId="0" applyNumberFormat="1" applyFont="1" applyFill="1" applyBorder="1" applyAlignment="1">
      <alignment horizontal="center" vertical="top"/>
    </xf>
    <xf numFmtId="165" fontId="38" fillId="3" borderId="10" xfId="0" applyNumberFormat="1" applyFont="1" applyFill="1" applyBorder="1" applyAlignment="1">
      <alignment horizontal="center" vertical="top" wrapText="1"/>
    </xf>
    <xf numFmtId="165" fontId="37" fillId="3" borderId="11" xfId="0" applyNumberFormat="1" applyFont="1" applyFill="1" applyBorder="1" applyAlignment="1">
      <alignment horizontal="center" vertical="top"/>
    </xf>
    <xf numFmtId="165" fontId="38" fillId="3" borderId="31" xfId="0" applyNumberFormat="1" applyFont="1" applyFill="1" applyBorder="1" applyAlignment="1">
      <alignment horizontal="center" vertical="top" wrapText="1"/>
    </xf>
    <xf numFmtId="165" fontId="38" fillId="3" borderId="42" xfId="0" applyNumberFormat="1" applyFont="1" applyFill="1" applyBorder="1" applyAlignment="1">
      <alignment horizontal="center" vertical="top" wrapText="1"/>
    </xf>
    <xf numFmtId="164" fontId="37" fillId="3" borderId="9" xfId="0" applyNumberFormat="1" applyFont="1" applyFill="1" applyBorder="1" applyAlignment="1">
      <alignment horizontal="center" vertical="top" wrapText="1"/>
    </xf>
    <xf numFmtId="165" fontId="37" fillId="3" borderId="10" xfId="0" applyNumberFormat="1" applyFont="1" applyFill="1" applyBorder="1" applyAlignment="1">
      <alignment horizontal="center" vertical="top" wrapText="1"/>
    </xf>
    <xf numFmtId="165" fontId="37" fillId="3" borderId="11" xfId="0" applyNumberFormat="1" applyFont="1" applyFill="1" applyBorder="1" applyAlignment="1">
      <alignment horizontal="center" vertical="top" wrapText="1"/>
    </xf>
    <xf numFmtId="3" fontId="37" fillId="3" borderId="31" xfId="0" applyNumberFormat="1" applyFont="1" applyFill="1" applyBorder="1" applyAlignment="1">
      <alignment horizontal="center" vertical="top"/>
    </xf>
    <xf numFmtId="165" fontId="37" fillId="3" borderId="9" xfId="0" applyNumberFormat="1" applyFont="1" applyFill="1" applyBorder="1" applyAlignment="1">
      <alignment horizontal="center" vertical="top" wrapText="1"/>
    </xf>
    <xf numFmtId="3" fontId="38" fillId="3" borderId="9" xfId="0" applyNumberFormat="1" applyFont="1" applyFill="1" applyBorder="1" applyAlignment="1">
      <alignment horizontal="center" vertical="top" wrapText="1"/>
    </xf>
    <xf numFmtId="164" fontId="37" fillId="3" borderId="62" xfId="0" applyNumberFormat="1" applyFont="1" applyFill="1" applyBorder="1" applyAlignment="1">
      <alignment horizontal="center" vertical="top" wrapText="1"/>
    </xf>
    <xf numFmtId="165" fontId="37" fillId="3" borderId="38" xfId="0" applyNumberFormat="1" applyFont="1" applyFill="1" applyBorder="1" applyAlignment="1">
      <alignment horizontal="center" vertical="top" wrapText="1"/>
    </xf>
    <xf numFmtId="165" fontId="38" fillId="3" borderId="11" xfId="0" applyNumberFormat="1" applyFont="1" applyFill="1" applyBorder="1" applyAlignment="1">
      <alignment horizontal="center" vertical="top" wrapText="1"/>
    </xf>
    <xf numFmtId="165" fontId="37" fillId="3" borderId="39" xfId="0" applyNumberFormat="1" applyFont="1" applyFill="1" applyBorder="1" applyAlignment="1">
      <alignment horizontal="center" vertical="top" wrapText="1"/>
    </xf>
    <xf numFmtId="3" fontId="37" fillId="3" borderId="12" xfId="0" applyNumberFormat="1" applyFont="1" applyFill="1" applyBorder="1" applyAlignment="1">
      <alignment horizontal="center" vertical="top"/>
    </xf>
    <xf numFmtId="3" fontId="3" fillId="3" borderId="39" xfId="0" applyNumberFormat="1" applyFont="1" applyFill="1" applyBorder="1" applyAlignment="1">
      <alignment horizontal="center" vertical="center" wrapText="1"/>
    </xf>
    <xf numFmtId="3" fontId="9" fillId="3" borderId="39" xfId="0" applyNumberFormat="1" applyFont="1" applyFill="1" applyBorder="1" applyAlignment="1">
      <alignment vertical="center" textRotation="90" wrapText="1"/>
    </xf>
    <xf numFmtId="3" fontId="3" fillId="3" borderId="11" xfId="0" applyNumberFormat="1" applyFont="1" applyFill="1" applyBorder="1" applyAlignment="1">
      <alignment horizontal="center" vertical="top" wrapText="1"/>
    </xf>
    <xf numFmtId="3" fontId="3" fillId="3" borderId="41" xfId="0" applyNumberFormat="1" applyFont="1" applyFill="1" applyBorder="1" applyAlignment="1">
      <alignment horizontal="left" vertical="top" wrapText="1"/>
    </xf>
    <xf numFmtId="3" fontId="3" fillId="3" borderId="17" xfId="0" applyNumberFormat="1" applyFont="1" applyFill="1" applyBorder="1" applyAlignment="1">
      <alignment horizontal="center" vertical="top" wrapText="1"/>
    </xf>
    <xf numFmtId="3" fontId="3" fillId="3" borderId="39" xfId="0" applyNumberFormat="1" applyFont="1" applyFill="1" applyBorder="1" applyAlignment="1">
      <alignment horizontal="center" vertical="top" wrapText="1"/>
    </xf>
    <xf numFmtId="3" fontId="3" fillId="3" borderId="16" xfId="0" applyNumberFormat="1" applyFont="1" applyFill="1" applyBorder="1" applyAlignment="1">
      <alignment horizontal="center" vertical="top" wrapText="1"/>
    </xf>
    <xf numFmtId="3" fontId="3" fillId="3" borderId="38" xfId="0" applyNumberFormat="1" applyFont="1" applyFill="1" applyBorder="1" applyAlignment="1">
      <alignment horizontal="center" vertical="top" wrapText="1"/>
    </xf>
    <xf numFmtId="3" fontId="3" fillId="3" borderId="61" xfId="0" applyNumberFormat="1" applyFont="1" applyFill="1" applyBorder="1" applyAlignment="1">
      <alignment horizontal="center" vertical="top" wrapText="1"/>
    </xf>
    <xf numFmtId="3" fontId="22" fillId="0" borderId="31" xfId="0" applyNumberFormat="1" applyFont="1" applyBorder="1" applyAlignment="1">
      <alignment horizontal="center" vertical="top"/>
    </xf>
    <xf numFmtId="164" fontId="22" fillId="0" borderId="9" xfId="0" applyNumberFormat="1" applyFont="1" applyBorder="1" applyAlignment="1">
      <alignment horizontal="center" vertical="top"/>
    </xf>
    <xf numFmtId="164" fontId="22" fillId="0" borderId="10" xfId="0" applyNumberFormat="1" applyFont="1" applyBorder="1" applyAlignment="1">
      <alignment vertical="top"/>
    </xf>
    <xf numFmtId="3" fontId="3" fillId="3" borderId="12" xfId="0" applyNumberFormat="1" applyFont="1" applyFill="1" applyBorder="1" applyAlignment="1">
      <alignment horizontal="left" vertical="top" wrapText="1"/>
    </xf>
    <xf numFmtId="3" fontId="3" fillId="11" borderId="32" xfId="0" applyNumberFormat="1" applyFont="1" applyFill="1" applyBorder="1" applyAlignment="1">
      <alignment horizontal="left" vertical="top" wrapText="1"/>
    </xf>
    <xf numFmtId="3" fontId="3" fillId="11" borderId="14" xfId="0" applyNumberFormat="1" applyFont="1" applyFill="1" applyBorder="1" applyAlignment="1">
      <alignment horizontal="left" vertical="top" wrapText="1"/>
    </xf>
    <xf numFmtId="3" fontId="3" fillId="11" borderId="15" xfId="0" applyNumberFormat="1" applyFont="1" applyFill="1" applyBorder="1" applyAlignment="1">
      <alignment horizontal="left" vertical="top" wrapText="1"/>
    </xf>
    <xf numFmtId="3" fontId="3" fillId="3" borderId="6" xfId="0" applyNumberFormat="1" applyFont="1" applyFill="1" applyBorder="1" applyAlignment="1">
      <alignment horizontal="left" vertical="top" wrapText="1"/>
    </xf>
    <xf numFmtId="3" fontId="5" fillId="0" borderId="0" xfId="0" applyNumberFormat="1" applyFont="1" applyAlignment="1">
      <alignment vertical="top" wrapText="1"/>
    </xf>
    <xf numFmtId="49" fontId="10" fillId="2" borderId="10" xfId="0" applyNumberFormat="1" applyFont="1" applyFill="1" applyBorder="1" applyAlignment="1">
      <alignment horizontal="center" vertical="top"/>
    </xf>
    <xf numFmtId="3" fontId="3" fillId="3" borderId="38" xfId="0" applyNumberFormat="1" applyFont="1" applyFill="1" applyBorder="1" applyAlignment="1">
      <alignment horizontal="left" vertical="top" wrapText="1"/>
    </xf>
    <xf numFmtId="3" fontId="3" fillId="3" borderId="16" xfId="0" applyNumberFormat="1" applyFont="1" applyFill="1" applyBorder="1" applyAlignment="1">
      <alignment horizontal="center" vertical="top" wrapText="1"/>
    </xf>
    <xf numFmtId="3" fontId="3" fillId="3" borderId="61" xfId="0" applyNumberFormat="1" applyFont="1" applyFill="1" applyBorder="1" applyAlignment="1">
      <alignment horizontal="center" vertical="top" wrapText="1"/>
    </xf>
    <xf numFmtId="3" fontId="3" fillId="3" borderId="10" xfId="0" applyNumberFormat="1" applyFont="1" applyFill="1" applyBorder="1" applyAlignment="1">
      <alignment horizontal="left" vertical="top" wrapText="1"/>
    </xf>
    <xf numFmtId="3" fontId="3" fillId="3" borderId="41" xfId="0" applyNumberFormat="1" applyFont="1" applyFill="1" applyBorder="1" applyAlignment="1">
      <alignment horizontal="left" vertical="top" wrapText="1"/>
    </xf>
    <xf numFmtId="3" fontId="10" fillId="3" borderId="10" xfId="0" applyNumberFormat="1" applyFont="1" applyFill="1" applyBorder="1" applyAlignment="1">
      <alignment horizontal="left" vertical="top" wrapText="1"/>
    </xf>
    <xf numFmtId="164" fontId="22" fillId="3" borderId="11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/>
    </xf>
    <xf numFmtId="3" fontId="22" fillId="0" borderId="12" xfId="0" applyNumberFormat="1" applyFont="1" applyBorder="1" applyAlignment="1">
      <alignment horizontal="center" vertical="top"/>
    </xf>
    <xf numFmtId="3" fontId="3" fillId="3" borderId="35" xfId="0" applyNumberFormat="1" applyFont="1" applyFill="1" applyBorder="1" applyAlignment="1">
      <alignment horizontal="center" vertical="center" wrapText="1"/>
    </xf>
    <xf numFmtId="164" fontId="22" fillId="0" borderId="9" xfId="0" applyNumberFormat="1" applyFont="1" applyBorder="1" applyAlignment="1">
      <alignment horizontal="center" vertical="top"/>
    </xf>
    <xf numFmtId="3" fontId="10" fillId="3" borderId="60" xfId="0" applyNumberFormat="1" applyFont="1" applyFill="1" applyBorder="1" applyAlignment="1">
      <alignment horizontal="left" vertical="top" wrapText="1"/>
    </xf>
    <xf numFmtId="3" fontId="10" fillId="3" borderId="39" xfId="0" applyNumberFormat="1" applyFont="1" applyFill="1" applyBorder="1" applyAlignment="1">
      <alignment horizontal="center" vertical="center" wrapText="1"/>
    </xf>
    <xf numFmtId="3" fontId="10" fillId="3" borderId="39" xfId="0" applyNumberFormat="1" applyFont="1" applyFill="1" applyBorder="1" applyAlignment="1">
      <alignment horizontal="left" vertical="top" wrapText="1"/>
    </xf>
    <xf numFmtId="164" fontId="3" fillId="3" borderId="15" xfId="10" applyNumberFormat="1" applyFont="1" applyFill="1" applyBorder="1" applyAlignment="1">
      <alignment horizontal="center" vertical="top" wrapText="1"/>
    </xf>
    <xf numFmtId="1" fontId="3" fillId="3" borderId="32" xfId="0" applyNumberFormat="1" applyFont="1" applyFill="1" applyBorder="1" applyAlignment="1">
      <alignment horizontal="center" vertical="center"/>
    </xf>
    <xf numFmtId="1" fontId="3" fillId="3" borderId="34" xfId="0" applyNumberFormat="1" applyFont="1" applyFill="1" applyBorder="1" applyAlignment="1">
      <alignment horizontal="center" vertical="center"/>
    </xf>
    <xf numFmtId="1" fontId="3" fillId="3" borderId="15" xfId="0" applyNumberFormat="1" applyFont="1" applyFill="1" applyBorder="1" applyAlignment="1">
      <alignment horizontal="center" vertical="center"/>
    </xf>
    <xf numFmtId="164" fontId="3" fillId="0" borderId="10" xfId="0" applyNumberFormat="1" applyFont="1" applyFill="1" applyBorder="1" applyAlignment="1">
      <alignment vertical="top"/>
    </xf>
    <xf numFmtId="164" fontId="13" fillId="0" borderId="11" xfId="0" applyNumberFormat="1" applyFont="1" applyFill="1" applyBorder="1" applyAlignment="1">
      <alignment vertical="top" wrapText="1"/>
    </xf>
    <xf numFmtId="164" fontId="22" fillId="3" borderId="12" xfId="0" applyNumberFormat="1" applyFont="1" applyFill="1" applyBorder="1" applyAlignment="1">
      <alignment horizontal="center" vertical="top" wrapText="1"/>
    </xf>
    <xf numFmtId="164" fontId="22" fillId="3" borderId="9" xfId="0" applyNumberFormat="1" applyFont="1" applyFill="1" applyBorder="1" applyAlignment="1">
      <alignment horizontal="center" vertical="top"/>
    </xf>
    <xf numFmtId="3" fontId="22" fillId="0" borderId="12" xfId="0" applyNumberFormat="1" applyFont="1" applyFill="1" applyBorder="1" applyAlignment="1">
      <alignment horizontal="center" vertical="top"/>
    </xf>
    <xf numFmtId="164" fontId="22" fillId="3" borderId="11" xfId="0" applyNumberFormat="1" applyFont="1" applyFill="1" applyBorder="1" applyAlignment="1">
      <alignment horizontal="center" vertical="top" wrapText="1"/>
    </xf>
    <xf numFmtId="164" fontId="22" fillId="3" borderId="9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 wrapText="1"/>
    </xf>
    <xf numFmtId="164" fontId="3" fillId="3" borderId="38" xfId="0" applyNumberFormat="1" applyFont="1" applyFill="1" applyBorder="1" applyAlignment="1">
      <alignment horizontal="center" vertical="top" wrapText="1"/>
    </xf>
    <xf numFmtId="164" fontId="22" fillId="3" borderId="62" xfId="0" applyNumberFormat="1" applyFont="1" applyFill="1" applyBorder="1" applyAlignment="1">
      <alignment horizontal="center" vertical="top" wrapText="1"/>
    </xf>
    <xf numFmtId="165" fontId="9" fillId="0" borderId="46" xfId="0" applyNumberFormat="1" applyFont="1" applyBorder="1" applyAlignment="1">
      <alignment horizontal="center" vertical="top"/>
    </xf>
    <xf numFmtId="165" fontId="9" fillId="3" borderId="32" xfId="0" applyNumberFormat="1" applyFont="1" applyFill="1" applyBorder="1" applyAlignment="1">
      <alignment horizontal="center" vertical="top"/>
    </xf>
    <xf numFmtId="165" fontId="9" fillId="3" borderId="34" xfId="0" applyNumberFormat="1" applyFont="1" applyFill="1" applyBorder="1" applyAlignment="1">
      <alignment horizontal="center" vertical="top"/>
    </xf>
    <xf numFmtId="165" fontId="9" fillId="3" borderId="15" xfId="0" applyNumberFormat="1" applyFont="1" applyFill="1" applyBorder="1" applyAlignment="1">
      <alignment horizontal="center" vertical="top"/>
    </xf>
    <xf numFmtId="3" fontId="10" fillId="3" borderId="39" xfId="0" applyNumberFormat="1" applyFont="1" applyFill="1" applyBorder="1" applyAlignment="1">
      <alignment horizontal="center" vertical="top" wrapText="1"/>
    </xf>
    <xf numFmtId="165" fontId="3" fillId="3" borderId="41" xfId="0" applyNumberFormat="1" applyFont="1" applyFill="1" applyBorder="1" applyAlignment="1">
      <alignment horizontal="center" vertical="top"/>
    </xf>
    <xf numFmtId="164" fontId="22" fillId="3" borderId="9" xfId="0" applyNumberFormat="1" applyFont="1" applyFill="1" applyBorder="1" applyAlignment="1">
      <alignment horizontal="center" vertical="top"/>
    </xf>
    <xf numFmtId="164" fontId="22" fillId="3" borderId="10" xfId="0" applyNumberFormat="1" applyFont="1" applyFill="1" applyBorder="1" applyAlignment="1">
      <alignment horizontal="center" vertical="top"/>
    </xf>
    <xf numFmtId="164" fontId="22" fillId="3" borderId="11" xfId="0" applyNumberFormat="1" applyFont="1" applyFill="1" applyBorder="1" applyAlignment="1">
      <alignment horizontal="center" vertical="top"/>
    </xf>
    <xf numFmtId="164" fontId="22" fillId="3" borderId="42" xfId="0" applyNumberFormat="1" applyFont="1" applyFill="1" applyBorder="1" applyAlignment="1">
      <alignment horizontal="center" vertical="top"/>
    </xf>
    <xf numFmtId="3" fontId="3" fillId="3" borderId="10" xfId="0" applyNumberFormat="1" applyFont="1" applyFill="1" applyBorder="1" applyAlignment="1">
      <alignment horizontal="left" vertical="top" wrapText="1"/>
    </xf>
    <xf numFmtId="3" fontId="3" fillId="3" borderId="41" xfId="0" applyNumberFormat="1" applyFont="1" applyFill="1" applyBorder="1" applyAlignment="1">
      <alignment horizontal="left" vertical="top" wrapText="1"/>
    </xf>
    <xf numFmtId="3" fontId="3" fillId="3" borderId="61" xfId="0" applyNumberFormat="1" applyFont="1" applyFill="1" applyBorder="1" applyAlignment="1">
      <alignment horizontal="center" vertical="top" wrapText="1"/>
    </xf>
    <xf numFmtId="3" fontId="3" fillId="3" borderId="16" xfId="0" applyNumberFormat="1" applyFont="1" applyFill="1" applyBorder="1" applyAlignment="1">
      <alignment horizontal="center" vertical="top" wrapText="1"/>
    </xf>
    <xf numFmtId="49" fontId="10" fillId="2" borderId="10" xfId="0" applyNumberFormat="1" applyFont="1" applyFill="1" applyBorder="1" applyAlignment="1">
      <alignment horizontal="center" vertical="top"/>
    </xf>
    <xf numFmtId="164" fontId="22" fillId="3" borderId="9" xfId="0" applyNumberFormat="1" applyFont="1" applyFill="1" applyBorder="1" applyAlignment="1">
      <alignment horizontal="center" vertical="top"/>
    </xf>
    <xf numFmtId="164" fontId="22" fillId="3" borderId="10" xfId="0" applyNumberFormat="1" applyFont="1" applyFill="1" applyBorder="1" applyAlignment="1">
      <alignment horizontal="center" vertical="top"/>
    </xf>
    <xf numFmtId="3" fontId="22" fillId="0" borderId="12" xfId="0" applyNumberFormat="1" applyFont="1" applyBorder="1" applyAlignment="1">
      <alignment horizontal="center" vertical="top"/>
    </xf>
    <xf numFmtId="164" fontId="22" fillId="3" borderId="11" xfId="0" applyNumberFormat="1" applyFont="1" applyFill="1" applyBorder="1" applyAlignment="1">
      <alignment horizontal="center" vertical="top"/>
    </xf>
    <xf numFmtId="3" fontId="3" fillId="3" borderId="35" xfId="0" applyNumberFormat="1" applyFont="1" applyFill="1" applyBorder="1" applyAlignment="1">
      <alignment horizontal="center" vertical="center" wrapText="1"/>
    </xf>
    <xf numFmtId="164" fontId="22" fillId="3" borderId="11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 wrapText="1"/>
    </xf>
    <xf numFmtId="164" fontId="25" fillId="3" borderId="13" xfId="0" applyNumberFormat="1" applyFont="1" applyFill="1" applyBorder="1" applyAlignment="1">
      <alignment horizontal="left" vertical="top" wrapText="1"/>
    </xf>
    <xf numFmtId="164" fontId="25" fillId="3" borderId="21" xfId="0" applyNumberFormat="1" applyFont="1" applyFill="1" applyBorder="1" applyAlignment="1">
      <alignment horizontal="left" vertical="top" wrapText="1"/>
    </xf>
    <xf numFmtId="3" fontId="4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 vertical="top"/>
    </xf>
    <xf numFmtId="3" fontId="9" fillId="0" borderId="1" xfId="0" applyNumberFormat="1" applyFont="1" applyBorder="1" applyAlignment="1">
      <alignment horizontal="right" vertical="top" wrapText="1"/>
    </xf>
    <xf numFmtId="3" fontId="10" fillId="0" borderId="47" xfId="0" applyNumberFormat="1" applyFont="1" applyBorder="1" applyAlignment="1">
      <alignment horizontal="center" vertical="center" wrapText="1"/>
    </xf>
    <xf numFmtId="3" fontId="10" fillId="0" borderId="27" xfId="0" applyNumberFormat="1" applyFont="1" applyBorder="1" applyAlignment="1">
      <alignment horizontal="center" vertical="center" wrapText="1"/>
    </xf>
    <xf numFmtId="3" fontId="10" fillId="0" borderId="28" xfId="0" applyNumberFormat="1" applyFont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center" vertical="center" textRotation="90"/>
    </xf>
    <xf numFmtId="3" fontId="3" fillId="0" borderId="1" xfId="0" applyNumberFormat="1" applyFont="1" applyBorder="1" applyAlignment="1">
      <alignment horizontal="center" vertical="center" textRotation="90"/>
    </xf>
    <xf numFmtId="1" fontId="3" fillId="3" borderId="61" xfId="0" applyNumberFormat="1" applyFont="1" applyFill="1" applyBorder="1" applyAlignment="1">
      <alignment horizontal="center" vertical="top" wrapText="1"/>
    </xf>
    <xf numFmtId="1" fontId="3" fillId="3" borderId="9" xfId="0" applyNumberFormat="1" applyFont="1" applyFill="1" applyBorder="1" applyAlignment="1">
      <alignment horizontal="center" vertical="top" wrapText="1"/>
    </xf>
    <xf numFmtId="3" fontId="3" fillId="3" borderId="61" xfId="0" applyNumberFormat="1" applyFont="1" applyFill="1" applyBorder="1" applyAlignment="1">
      <alignment horizontal="center" vertical="top"/>
    </xf>
    <xf numFmtId="3" fontId="3" fillId="3" borderId="18" xfId="0" applyNumberFormat="1" applyFont="1" applyFill="1" applyBorder="1" applyAlignment="1">
      <alignment horizontal="center" vertical="top"/>
    </xf>
    <xf numFmtId="3" fontId="3" fillId="0" borderId="10" xfId="0" applyNumberFormat="1" applyFont="1" applyBorder="1" applyAlignment="1">
      <alignment horizontal="center" vertical="center" textRotation="90"/>
    </xf>
    <xf numFmtId="3" fontId="3" fillId="0" borderId="19" xfId="0" applyNumberFormat="1" applyFont="1" applyBorder="1" applyAlignment="1">
      <alignment horizontal="center" vertical="center" textRotation="90"/>
    </xf>
    <xf numFmtId="1" fontId="3" fillId="3" borderId="16" xfId="0" applyNumberFormat="1" applyFont="1" applyFill="1" applyBorder="1" applyAlignment="1">
      <alignment horizontal="center" vertical="top" wrapText="1"/>
    </xf>
    <xf numFmtId="1" fontId="3" fillId="3" borderId="10" xfId="0" applyNumberFormat="1" applyFont="1" applyFill="1" applyBorder="1" applyAlignment="1">
      <alignment horizontal="center" vertical="top" wrapText="1"/>
    </xf>
    <xf numFmtId="3" fontId="3" fillId="3" borderId="16" xfId="0" applyNumberFormat="1" applyFont="1" applyFill="1" applyBorder="1" applyAlignment="1">
      <alignment horizontal="center" vertical="top"/>
    </xf>
    <xf numFmtId="3" fontId="3" fillId="3" borderId="19" xfId="0" applyNumberFormat="1" applyFont="1" applyFill="1" applyBorder="1" applyAlignment="1">
      <alignment horizontal="center" vertical="top"/>
    </xf>
    <xf numFmtId="3" fontId="3" fillId="0" borderId="42" xfId="0" applyNumberFormat="1" applyFont="1" applyBorder="1" applyAlignment="1">
      <alignment horizontal="center" vertical="center" textRotation="90"/>
    </xf>
    <xf numFmtId="3" fontId="3" fillId="0" borderId="52" xfId="0" applyNumberFormat="1" applyFont="1" applyBorder="1" applyAlignment="1">
      <alignment horizontal="center" vertical="center" textRotation="90"/>
    </xf>
    <xf numFmtId="1" fontId="3" fillId="3" borderId="55" xfId="0" applyNumberFormat="1" applyFont="1" applyFill="1" applyBorder="1" applyAlignment="1">
      <alignment horizontal="center" vertical="top" wrapText="1"/>
    </xf>
    <xf numFmtId="1" fontId="3" fillId="3" borderId="42" xfId="0" applyNumberFormat="1" applyFont="1" applyFill="1" applyBorder="1" applyAlignment="1">
      <alignment horizontal="center" vertical="top" wrapText="1"/>
    </xf>
    <xf numFmtId="3" fontId="3" fillId="3" borderId="55" xfId="0" applyNumberFormat="1" applyFont="1" applyFill="1" applyBorder="1" applyAlignment="1">
      <alignment horizontal="center" vertical="top"/>
    </xf>
    <xf numFmtId="3" fontId="3" fillId="3" borderId="52" xfId="0" applyNumberFormat="1" applyFont="1" applyFill="1" applyBorder="1" applyAlignment="1">
      <alignment horizontal="center" vertical="top"/>
    </xf>
    <xf numFmtId="3" fontId="10" fillId="9" borderId="47" xfId="0" applyNumberFormat="1" applyFont="1" applyFill="1" applyBorder="1" applyAlignment="1">
      <alignment horizontal="left" vertical="top" wrapText="1"/>
    </xf>
    <xf numFmtId="3" fontId="10" fillId="9" borderId="27" xfId="0" applyNumberFormat="1" applyFont="1" applyFill="1" applyBorder="1" applyAlignment="1">
      <alignment horizontal="left" vertical="top" wrapText="1"/>
    </xf>
    <xf numFmtId="3" fontId="10" fillId="9" borderId="1" xfId="0" applyNumberFormat="1" applyFont="1" applyFill="1" applyBorder="1" applyAlignment="1">
      <alignment horizontal="left" vertical="top" wrapText="1"/>
    </xf>
    <xf numFmtId="3" fontId="10" fillId="9" borderId="52" xfId="0" applyNumberFormat="1" applyFont="1" applyFill="1" applyBorder="1" applyAlignment="1">
      <alignment horizontal="left" vertical="top" wrapText="1"/>
    </xf>
    <xf numFmtId="3" fontId="10" fillId="10" borderId="7" xfId="0" applyNumberFormat="1" applyFont="1" applyFill="1" applyBorder="1" applyAlignment="1">
      <alignment vertical="top" wrapText="1"/>
    </xf>
    <xf numFmtId="3" fontId="10" fillId="10" borderId="36" xfId="0" applyNumberFormat="1" applyFont="1" applyFill="1" applyBorder="1" applyAlignment="1">
      <alignment vertical="top" wrapText="1"/>
    </xf>
    <xf numFmtId="3" fontId="10" fillId="10" borderId="8" xfId="0" applyNumberFormat="1" applyFont="1" applyFill="1" applyBorder="1" applyAlignment="1">
      <alignment vertical="top" wrapText="1"/>
    </xf>
    <xf numFmtId="3" fontId="3" fillId="0" borderId="29" xfId="0" applyNumberFormat="1" applyFont="1" applyBorder="1" applyAlignment="1">
      <alignment horizontal="center" vertical="center" textRotation="90" wrapText="1"/>
    </xf>
    <xf numFmtId="3" fontId="3" fillId="0" borderId="31" xfId="0" applyNumberFormat="1" applyFont="1" applyBorder="1" applyAlignment="1">
      <alignment horizontal="center" vertical="center" textRotation="90" wrapText="1"/>
    </xf>
    <xf numFmtId="3" fontId="3" fillId="0" borderId="43" xfId="0" applyNumberFormat="1" applyFont="1" applyBorder="1" applyAlignment="1">
      <alignment horizontal="center" vertical="center" textRotation="90" wrapText="1"/>
    </xf>
    <xf numFmtId="3" fontId="10" fillId="3" borderId="3" xfId="0" applyNumberFormat="1" applyFont="1" applyFill="1" applyBorder="1" applyAlignment="1">
      <alignment horizontal="left" vertical="top" wrapText="1"/>
    </xf>
    <xf numFmtId="3" fontId="10" fillId="3" borderId="10" xfId="0" applyNumberFormat="1" applyFont="1" applyFill="1" applyBorder="1" applyAlignment="1">
      <alignment horizontal="left" vertical="top" wrapText="1"/>
    </xf>
    <xf numFmtId="3" fontId="10" fillId="0" borderId="10" xfId="0" applyNumberFormat="1" applyFont="1" applyFill="1" applyBorder="1" applyAlignment="1">
      <alignment horizontal="center" vertical="top" wrapText="1"/>
    </xf>
    <xf numFmtId="3" fontId="10" fillId="0" borderId="19" xfId="0" applyNumberFormat="1" applyFont="1" applyFill="1" applyBorder="1" applyAlignment="1">
      <alignment horizontal="center" vertical="top" wrapText="1"/>
    </xf>
    <xf numFmtId="49" fontId="10" fillId="0" borderId="10" xfId="0" applyNumberFormat="1" applyFont="1" applyFill="1" applyBorder="1" applyAlignment="1">
      <alignment horizontal="center" vertical="top" wrapText="1"/>
    </xf>
    <xf numFmtId="49" fontId="10" fillId="0" borderId="19" xfId="0" applyNumberFormat="1" applyFont="1" applyFill="1" applyBorder="1" applyAlignment="1">
      <alignment horizontal="center" vertical="top" wrapText="1"/>
    </xf>
    <xf numFmtId="3" fontId="3" fillId="0" borderId="5" xfId="0" applyNumberFormat="1" applyFont="1" applyFill="1" applyBorder="1" applyAlignment="1">
      <alignment horizontal="left" vertical="top" wrapText="1"/>
    </xf>
    <xf numFmtId="3" fontId="3" fillId="0" borderId="21" xfId="0" applyNumberFormat="1" applyFont="1" applyFill="1" applyBorder="1" applyAlignment="1">
      <alignment horizontal="left" vertical="top" wrapText="1"/>
    </xf>
    <xf numFmtId="3" fontId="10" fillId="3" borderId="16" xfId="0" applyNumberFormat="1" applyFont="1" applyFill="1" applyBorder="1" applyAlignment="1">
      <alignment horizontal="center" vertical="top" wrapText="1"/>
    </xf>
    <xf numFmtId="3" fontId="10" fillId="3" borderId="10" xfId="0" applyNumberFormat="1" applyFont="1" applyFill="1" applyBorder="1" applyAlignment="1">
      <alignment horizontal="center" vertical="top" wrapText="1"/>
    </xf>
    <xf numFmtId="3" fontId="10" fillId="3" borderId="38" xfId="0" applyNumberFormat="1" applyFont="1" applyFill="1" applyBorder="1" applyAlignment="1">
      <alignment horizontal="center" vertical="top" wrapText="1"/>
    </xf>
    <xf numFmtId="3" fontId="3" fillId="3" borderId="16" xfId="0" applyNumberFormat="1" applyFont="1" applyFill="1" applyBorder="1" applyAlignment="1">
      <alignment horizontal="left" vertical="top" wrapText="1"/>
    </xf>
    <xf numFmtId="3" fontId="3" fillId="3" borderId="10" xfId="0" applyNumberFormat="1" applyFont="1" applyFill="1" applyBorder="1" applyAlignment="1">
      <alignment horizontal="left" vertical="top" wrapText="1"/>
    </xf>
    <xf numFmtId="0" fontId="3" fillId="3" borderId="41" xfId="0" applyFont="1" applyFill="1" applyBorder="1" applyAlignment="1">
      <alignment horizontal="left" vertical="top" wrapText="1"/>
    </xf>
    <xf numFmtId="0" fontId="3" fillId="3" borderId="31" xfId="0" applyFont="1" applyFill="1" applyBorder="1" applyAlignment="1">
      <alignment horizontal="left" vertical="top" wrapText="1"/>
    </xf>
    <xf numFmtId="3" fontId="3" fillId="3" borderId="41" xfId="0" applyNumberFormat="1" applyFont="1" applyFill="1" applyBorder="1" applyAlignment="1">
      <alignment horizontal="left" vertical="top"/>
    </xf>
    <xf numFmtId="3" fontId="3" fillId="3" borderId="43" xfId="0" applyNumberFormat="1" applyFont="1" applyFill="1" applyBorder="1" applyAlignment="1">
      <alignment horizontal="left" vertical="top"/>
    </xf>
    <xf numFmtId="3" fontId="10" fillId="3" borderId="19" xfId="0" applyNumberFormat="1" applyFont="1" applyFill="1" applyBorder="1" applyAlignment="1">
      <alignment horizontal="left" vertical="top" wrapText="1"/>
    </xf>
    <xf numFmtId="3" fontId="10" fillId="3" borderId="30" xfId="0" applyNumberFormat="1" applyFont="1" applyFill="1" applyBorder="1" applyAlignment="1">
      <alignment horizontal="center" vertical="top" wrapText="1"/>
    </xf>
    <xf numFmtId="3" fontId="10" fillId="3" borderId="44" xfId="0" applyNumberFormat="1" applyFont="1" applyFill="1" applyBorder="1" applyAlignment="1">
      <alignment horizontal="center" vertical="top" wrapText="1"/>
    </xf>
    <xf numFmtId="3" fontId="22" fillId="3" borderId="16" xfId="0" applyNumberFormat="1" applyFont="1" applyFill="1" applyBorder="1" applyAlignment="1">
      <alignment horizontal="center" vertical="top"/>
    </xf>
    <xf numFmtId="3" fontId="22" fillId="3" borderId="38" xfId="0" applyNumberFormat="1" applyFont="1" applyFill="1" applyBorder="1" applyAlignment="1">
      <alignment horizontal="center" vertical="top"/>
    </xf>
    <xf numFmtId="3" fontId="3" fillId="3" borderId="38" xfId="0" applyNumberFormat="1" applyFont="1" applyFill="1" applyBorder="1" applyAlignment="1">
      <alignment horizontal="left" vertical="top" wrapText="1"/>
    </xf>
    <xf numFmtId="164" fontId="3" fillId="3" borderId="62" xfId="0" applyNumberFormat="1" applyFont="1" applyFill="1" applyBorder="1" applyAlignment="1">
      <alignment horizontal="center" vertical="top" wrapText="1"/>
    </xf>
    <xf numFmtId="164" fontId="3" fillId="3" borderId="38" xfId="0" applyNumberFormat="1" applyFont="1" applyFill="1" applyBorder="1" applyAlignment="1">
      <alignment horizontal="center" vertical="top" wrapText="1"/>
    </xf>
    <xf numFmtId="164" fontId="3" fillId="3" borderId="39" xfId="0" applyNumberFormat="1" applyFont="1" applyFill="1" applyBorder="1" applyAlignment="1">
      <alignment horizontal="center" vertical="top" wrapText="1"/>
    </xf>
    <xf numFmtId="3" fontId="3" fillId="3" borderId="19" xfId="0" applyNumberFormat="1" applyFont="1" applyFill="1" applyBorder="1" applyAlignment="1">
      <alignment horizontal="left" vertical="top" wrapText="1"/>
    </xf>
    <xf numFmtId="3" fontId="25" fillId="3" borderId="13" xfId="0" applyNumberFormat="1" applyFont="1" applyFill="1" applyBorder="1" applyAlignment="1">
      <alignment horizontal="left" vertical="top" wrapText="1"/>
    </xf>
    <xf numFmtId="3" fontId="25" fillId="3" borderId="21" xfId="0" applyNumberFormat="1" applyFont="1" applyFill="1" applyBorder="1" applyAlignment="1">
      <alignment horizontal="left" vertical="top" wrapText="1"/>
    </xf>
    <xf numFmtId="3" fontId="6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49" fontId="10" fillId="11" borderId="2" xfId="0" applyNumberFormat="1" applyFont="1" applyFill="1" applyBorder="1" applyAlignment="1">
      <alignment horizontal="center" vertical="top"/>
    </xf>
    <xf numFmtId="49" fontId="10" fillId="11" borderId="9" xfId="0" applyNumberFormat="1" applyFont="1" applyFill="1" applyBorder="1" applyAlignment="1">
      <alignment horizontal="center" vertical="top"/>
    </xf>
    <xf numFmtId="3" fontId="9" fillId="0" borderId="5" xfId="0" applyNumberFormat="1" applyFont="1" applyBorder="1" applyAlignment="1">
      <alignment horizontal="center" vertical="center" wrapText="1"/>
    </xf>
    <xf numFmtId="3" fontId="9" fillId="0" borderId="12" xfId="0" applyNumberFormat="1" applyFont="1" applyBorder="1" applyAlignment="1">
      <alignment horizontal="center" vertical="center" wrapText="1"/>
    </xf>
    <xf numFmtId="3" fontId="9" fillId="0" borderId="21" xfId="0" applyNumberFormat="1" applyFont="1" applyBorder="1" applyAlignment="1">
      <alignment horizontal="center" vertical="center" wrapText="1"/>
    </xf>
    <xf numFmtId="3" fontId="9" fillId="3" borderId="30" xfId="0" applyNumberFormat="1" applyFont="1" applyFill="1" applyBorder="1" applyAlignment="1">
      <alignment horizontal="center" vertical="center" textRotation="90" wrapText="1"/>
    </xf>
    <xf numFmtId="3" fontId="9" fillId="3" borderId="35" xfId="0" applyNumberFormat="1" applyFont="1" applyFill="1" applyBorder="1" applyAlignment="1">
      <alignment horizontal="center" vertical="center" textRotation="90" wrapText="1"/>
    </xf>
    <xf numFmtId="3" fontId="9" fillId="3" borderId="44" xfId="0" applyNumberFormat="1" applyFont="1" applyFill="1" applyBorder="1" applyAlignment="1">
      <alignment horizontal="center" vertical="center" textRotation="90" wrapText="1"/>
    </xf>
    <xf numFmtId="49" fontId="9" fillId="0" borderId="2" xfId="0" applyNumberFormat="1" applyFont="1" applyBorder="1" applyAlignment="1">
      <alignment horizontal="center" vertical="center" textRotation="90" wrapText="1"/>
    </xf>
    <xf numFmtId="49" fontId="9" fillId="0" borderId="9" xfId="0" applyNumberFormat="1" applyFont="1" applyBorder="1" applyAlignment="1">
      <alignment horizontal="center" vertical="center" textRotation="90" wrapText="1"/>
    </xf>
    <xf numFmtId="49" fontId="9" fillId="0" borderId="18" xfId="0" applyNumberFormat="1" applyFont="1" applyBorder="1" applyAlignment="1">
      <alignment horizontal="center" vertical="center" textRotation="90" wrapText="1"/>
    </xf>
    <xf numFmtId="49" fontId="9" fillId="0" borderId="3" xfId="0" applyNumberFormat="1" applyFont="1" applyBorder="1" applyAlignment="1">
      <alignment horizontal="center" vertical="center" textRotation="90" wrapText="1"/>
    </xf>
    <xf numFmtId="49" fontId="9" fillId="0" borderId="10" xfId="0" applyNumberFormat="1" applyFont="1" applyBorder="1" applyAlignment="1">
      <alignment horizontal="center" vertical="center" textRotation="90" wrapText="1"/>
    </xf>
    <xf numFmtId="49" fontId="9" fillId="0" borderId="19" xfId="0" applyNumberFormat="1" applyFont="1" applyBorder="1" applyAlignment="1">
      <alignment horizontal="center" vertical="center" textRotation="90" wrapText="1"/>
    </xf>
    <xf numFmtId="3" fontId="9" fillId="3" borderId="3" xfId="0" applyNumberFormat="1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3" fontId="9" fillId="3" borderId="19" xfId="0" applyNumberFormat="1" applyFont="1" applyFill="1" applyBorder="1" applyAlignment="1">
      <alignment horizontal="center" vertical="center" wrapText="1"/>
    </xf>
    <xf numFmtId="3" fontId="10" fillId="10" borderId="6" xfId="0" applyNumberFormat="1" applyFont="1" applyFill="1" applyBorder="1" applyAlignment="1">
      <alignment horizontal="left" vertical="top" wrapText="1"/>
    </xf>
    <xf numFmtId="3" fontId="10" fillId="10" borderId="7" xfId="0" applyNumberFormat="1" applyFont="1" applyFill="1" applyBorder="1" applyAlignment="1">
      <alignment horizontal="left" vertical="top" wrapText="1"/>
    </xf>
    <xf numFmtId="3" fontId="3" fillId="0" borderId="3" xfId="0" applyNumberFormat="1" applyFont="1" applyBorder="1" applyAlignment="1">
      <alignment horizontal="center" vertical="center" textRotation="90" wrapText="1"/>
    </xf>
    <xf numFmtId="3" fontId="3" fillId="0" borderId="10" xfId="0" applyNumberFormat="1" applyFont="1" applyBorder="1" applyAlignment="1">
      <alignment horizontal="center" vertical="center" textRotation="90" wrapText="1"/>
    </xf>
    <xf numFmtId="3" fontId="3" fillId="0" borderId="19" xfId="0" applyNumberFormat="1" applyFont="1" applyBorder="1" applyAlignment="1">
      <alignment horizontal="center" vertical="center" textRotation="90" wrapText="1"/>
    </xf>
    <xf numFmtId="165" fontId="3" fillId="0" borderId="36" xfId="0" applyNumberFormat="1" applyFont="1" applyBorder="1" applyAlignment="1">
      <alignment horizontal="center" vertical="center" textRotation="90" wrapText="1"/>
    </xf>
    <xf numFmtId="165" fontId="3" fillId="0" borderId="0" xfId="0" applyNumberFormat="1" applyFont="1" applyAlignment="1">
      <alignment horizontal="center" vertical="center" textRotation="90" wrapText="1"/>
    </xf>
    <xf numFmtId="165" fontId="3" fillId="0" borderId="1" xfId="0" applyNumberFormat="1" applyFont="1" applyBorder="1" applyAlignment="1">
      <alignment horizontal="center" vertical="center" textRotation="90" wrapText="1"/>
    </xf>
    <xf numFmtId="3" fontId="3" fillId="0" borderId="6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3" fontId="10" fillId="2" borderId="65" xfId="0" applyNumberFormat="1" applyFont="1" applyFill="1" applyBorder="1" applyAlignment="1">
      <alignment horizontal="left" vertical="top" wrapText="1"/>
    </xf>
    <xf numFmtId="3" fontId="10" fillId="2" borderId="23" xfId="0" applyNumberFormat="1" applyFont="1" applyFill="1" applyBorder="1" applyAlignment="1">
      <alignment horizontal="left" vertical="top" wrapText="1"/>
    </xf>
    <xf numFmtId="3" fontId="10" fillId="2" borderId="1" xfId="0" applyNumberFormat="1" applyFont="1" applyFill="1" applyBorder="1" applyAlignment="1">
      <alignment horizontal="left" vertical="top" wrapText="1"/>
    </xf>
    <xf numFmtId="164" fontId="3" fillId="3" borderId="9" xfId="0" applyNumberFormat="1" applyFont="1" applyFill="1" applyBorder="1" applyAlignment="1">
      <alignment horizontal="center" vertical="top" wrapText="1"/>
    </xf>
    <xf numFmtId="164" fontId="3" fillId="3" borderId="10" xfId="0" applyNumberFormat="1" applyFont="1" applyFill="1" applyBorder="1" applyAlignment="1">
      <alignment horizontal="center" vertical="top" wrapText="1"/>
    </xf>
    <xf numFmtId="164" fontId="3" fillId="3" borderId="11" xfId="0" applyNumberFormat="1" applyFont="1" applyFill="1" applyBorder="1" applyAlignment="1">
      <alignment horizontal="center" vertical="top" wrapText="1"/>
    </xf>
    <xf numFmtId="3" fontId="3" fillId="3" borderId="41" xfId="0" applyNumberFormat="1" applyFont="1" applyFill="1" applyBorder="1" applyAlignment="1">
      <alignment horizontal="left" vertical="top" wrapText="1"/>
    </xf>
    <xf numFmtId="3" fontId="11" fillId="3" borderId="16" xfId="0" applyNumberFormat="1" applyFont="1" applyFill="1" applyBorder="1" applyAlignment="1">
      <alignment horizontal="left" vertical="top" wrapText="1"/>
    </xf>
    <xf numFmtId="3" fontId="11" fillId="3" borderId="38" xfId="0" applyNumberFormat="1" applyFont="1" applyFill="1" applyBorder="1" applyAlignment="1">
      <alignment horizontal="left" vertical="top" wrapText="1"/>
    </xf>
    <xf numFmtId="3" fontId="28" fillId="3" borderId="16" xfId="0" applyNumberFormat="1" applyFont="1" applyFill="1" applyBorder="1" applyAlignment="1">
      <alignment horizontal="left" vertical="top" wrapText="1"/>
    </xf>
    <xf numFmtId="3" fontId="28" fillId="3" borderId="10" xfId="0" applyNumberFormat="1" applyFont="1" applyFill="1" applyBorder="1" applyAlignment="1">
      <alignment horizontal="left" vertical="top" wrapText="1"/>
    </xf>
    <xf numFmtId="3" fontId="28" fillId="3" borderId="38" xfId="0" applyNumberFormat="1" applyFont="1" applyFill="1" applyBorder="1" applyAlignment="1">
      <alignment horizontal="left" vertical="top" wrapText="1"/>
    </xf>
    <xf numFmtId="3" fontId="26" fillId="0" borderId="16" xfId="0" applyNumberFormat="1" applyFont="1" applyFill="1" applyBorder="1" applyAlignment="1">
      <alignment horizontal="center" vertical="top" wrapText="1"/>
    </xf>
    <xf numFmtId="3" fontId="10" fillId="2" borderId="26" xfId="0" applyNumberFormat="1" applyFont="1" applyFill="1" applyBorder="1" applyAlignment="1">
      <alignment horizontal="left" vertical="top" wrapText="1"/>
    </xf>
    <xf numFmtId="3" fontId="10" fillId="2" borderId="27" xfId="0" applyNumberFormat="1" applyFont="1" applyFill="1" applyBorder="1" applyAlignment="1">
      <alignment horizontal="left" vertical="top" wrapText="1"/>
    </xf>
    <xf numFmtId="3" fontId="10" fillId="2" borderId="44" xfId="0" applyNumberFormat="1" applyFont="1" applyFill="1" applyBorder="1" applyAlignment="1">
      <alignment horizontal="right" vertical="top"/>
    </xf>
    <xf numFmtId="3" fontId="10" fillId="2" borderId="1" xfId="0" applyNumberFormat="1" applyFont="1" applyFill="1" applyBorder="1" applyAlignment="1">
      <alignment horizontal="right" vertical="top"/>
    </xf>
    <xf numFmtId="3" fontId="28" fillId="0" borderId="16" xfId="0" applyNumberFormat="1" applyFont="1" applyFill="1" applyBorder="1" applyAlignment="1">
      <alignment horizontal="left" vertical="top" wrapText="1"/>
    </xf>
    <xf numFmtId="3" fontId="28" fillId="0" borderId="38" xfId="0" applyNumberFormat="1" applyFont="1" applyFill="1" applyBorder="1" applyAlignment="1">
      <alignment horizontal="left" vertical="top" wrapText="1"/>
    </xf>
    <xf numFmtId="3" fontId="10" fillId="4" borderId="32" xfId="0" applyNumberFormat="1" applyFont="1" applyFill="1" applyBorder="1" applyAlignment="1">
      <alignment horizontal="right" vertical="top"/>
    </xf>
    <xf numFmtId="3" fontId="10" fillId="4" borderId="14" xfId="0" applyNumberFormat="1" applyFont="1" applyFill="1" applyBorder="1" applyAlignment="1">
      <alignment horizontal="right" vertical="top"/>
    </xf>
    <xf numFmtId="3" fontId="10" fillId="4" borderId="15" xfId="0" applyNumberFormat="1" applyFont="1" applyFill="1" applyBorder="1" applyAlignment="1">
      <alignment horizontal="right" vertical="top"/>
    </xf>
    <xf numFmtId="3" fontId="3" fillId="3" borderId="3" xfId="0" applyNumberFormat="1" applyFont="1" applyFill="1" applyBorder="1" applyAlignment="1">
      <alignment horizontal="left" vertical="top" wrapText="1"/>
    </xf>
    <xf numFmtId="3" fontId="10" fillId="2" borderId="26" xfId="0" applyNumberFormat="1" applyFont="1" applyFill="1" applyBorder="1" applyAlignment="1">
      <alignment horizontal="right" vertical="top"/>
    </xf>
    <xf numFmtId="3" fontId="10" fillId="2" borderId="27" xfId="0" applyNumberFormat="1" applyFont="1" applyFill="1" applyBorder="1" applyAlignment="1">
      <alignment horizontal="right" vertical="top"/>
    </xf>
    <xf numFmtId="3" fontId="10" fillId="2" borderId="28" xfId="0" applyNumberFormat="1" applyFont="1" applyFill="1" applyBorder="1" applyAlignment="1">
      <alignment horizontal="right" vertical="top"/>
    </xf>
    <xf numFmtId="3" fontId="10" fillId="11" borderId="26" xfId="0" applyNumberFormat="1" applyFont="1" applyFill="1" applyBorder="1" applyAlignment="1">
      <alignment horizontal="right" vertical="top"/>
    </xf>
    <xf numFmtId="3" fontId="10" fillId="11" borderId="27" xfId="0" applyNumberFormat="1" applyFont="1" applyFill="1" applyBorder="1" applyAlignment="1">
      <alignment horizontal="right" vertical="top"/>
    </xf>
    <xf numFmtId="3" fontId="10" fillId="11" borderId="28" xfId="0" applyNumberFormat="1" applyFont="1" applyFill="1" applyBorder="1" applyAlignment="1">
      <alignment horizontal="right" vertical="top"/>
    </xf>
    <xf numFmtId="3" fontId="10" fillId="10" borderId="26" xfId="0" applyNumberFormat="1" applyFont="1" applyFill="1" applyBorder="1" applyAlignment="1">
      <alignment horizontal="right" vertical="top"/>
    </xf>
    <xf numFmtId="3" fontId="10" fillId="10" borderId="27" xfId="0" applyNumberFormat="1" applyFont="1" applyFill="1" applyBorder="1" applyAlignment="1">
      <alignment horizontal="right" vertical="top"/>
    </xf>
    <xf numFmtId="3" fontId="10" fillId="10" borderId="28" xfId="0" applyNumberFormat="1" applyFont="1" applyFill="1" applyBorder="1" applyAlignment="1">
      <alignment horizontal="right" vertical="top"/>
    </xf>
    <xf numFmtId="49" fontId="10" fillId="0" borderId="3" xfId="0" applyNumberFormat="1" applyFont="1" applyBorder="1" applyAlignment="1">
      <alignment horizontal="center" vertical="top"/>
    </xf>
    <xf numFmtId="49" fontId="10" fillId="0" borderId="19" xfId="0" applyNumberFormat="1" applyFont="1" applyBorder="1" applyAlignment="1">
      <alignment horizontal="center" vertical="top"/>
    </xf>
    <xf numFmtId="3" fontId="10" fillId="0" borderId="1" xfId="0" applyNumberFormat="1" applyFont="1" applyFill="1" applyBorder="1" applyAlignment="1">
      <alignment horizontal="center" wrapText="1"/>
    </xf>
    <xf numFmtId="3" fontId="10" fillId="0" borderId="47" xfId="0" applyNumberFormat="1" applyFont="1" applyBorder="1" applyAlignment="1">
      <alignment horizontal="center" vertical="center"/>
    </xf>
    <xf numFmtId="3" fontId="10" fillId="0" borderId="27" xfId="0" applyNumberFormat="1" applyFont="1" applyBorder="1" applyAlignment="1">
      <alignment horizontal="center" vertical="center"/>
    </xf>
    <xf numFmtId="3" fontId="10" fillId="0" borderId="28" xfId="0" applyNumberFormat="1" applyFont="1" applyBorder="1" applyAlignment="1">
      <alignment horizontal="center" vertical="center"/>
    </xf>
    <xf numFmtId="3" fontId="10" fillId="10" borderId="6" xfId="0" applyNumberFormat="1" applyFont="1" applyFill="1" applyBorder="1" applyAlignment="1">
      <alignment horizontal="right" vertical="top"/>
    </xf>
    <xf numFmtId="3" fontId="10" fillId="10" borderId="7" xfId="0" applyNumberFormat="1" applyFont="1" applyFill="1" applyBorder="1" applyAlignment="1">
      <alignment horizontal="right" vertical="top"/>
    </xf>
    <xf numFmtId="3" fontId="10" fillId="10" borderId="8" xfId="0" applyNumberFormat="1" applyFont="1" applyFill="1" applyBorder="1" applyAlignment="1">
      <alignment horizontal="right" vertical="top"/>
    </xf>
    <xf numFmtId="3" fontId="3" fillId="0" borderId="2" xfId="1" applyNumberFormat="1" applyFont="1" applyFill="1" applyBorder="1" applyAlignment="1">
      <alignment horizontal="center" vertical="top" wrapText="1"/>
    </xf>
    <xf numFmtId="3" fontId="3" fillId="0" borderId="18" xfId="1" applyNumberFormat="1" applyFont="1" applyFill="1" applyBorder="1" applyAlignment="1">
      <alignment horizontal="center" vertical="top" wrapText="1"/>
    </xf>
    <xf numFmtId="3" fontId="3" fillId="0" borderId="3" xfId="1" applyNumberFormat="1" applyFont="1" applyFill="1" applyBorder="1" applyAlignment="1">
      <alignment horizontal="center" vertical="top" wrapText="1"/>
    </xf>
    <xf numFmtId="3" fontId="3" fillId="0" borderId="19" xfId="1" applyNumberFormat="1" applyFont="1" applyFill="1" applyBorder="1" applyAlignment="1">
      <alignment horizontal="center" vertical="top" wrapText="1"/>
    </xf>
    <xf numFmtId="3" fontId="3" fillId="0" borderId="4" xfId="1" applyNumberFormat="1" applyFont="1" applyFill="1" applyBorder="1" applyAlignment="1">
      <alignment horizontal="center" vertical="top" wrapText="1"/>
    </xf>
    <xf numFmtId="3" fontId="3" fillId="0" borderId="20" xfId="1" applyNumberFormat="1" applyFont="1" applyFill="1" applyBorder="1" applyAlignment="1">
      <alignment horizontal="center" vertical="top" wrapText="1"/>
    </xf>
    <xf numFmtId="164" fontId="3" fillId="0" borderId="5" xfId="1" applyNumberFormat="1" applyFont="1" applyFill="1" applyBorder="1" applyAlignment="1">
      <alignment horizontal="left" vertical="top" wrapText="1"/>
    </xf>
    <xf numFmtId="164" fontId="3" fillId="0" borderId="21" xfId="1" applyNumberFormat="1" applyFont="1" applyFill="1" applyBorder="1" applyAlignment="1">
      <alignment horizontal="left" vertical="top" wrapText="1"/>
    </xf>
    <xf numFmtId="3" fontId="10" fillId="4" borderId="22" xfId="0" applyNumberFormat="1" applyFont="1" applyFill="1" applyBorder="1" applyAlignment="1">
      <alignment horizontal="right" vertical="top"/>
    </xf>
    <xf numFmtId="3" fontId="10" fillId="4" borderId="23" xfId="0" applyNumberFormat="1" applyFont="1" applyFill="1" applyBorder="1" applyAlignment="1">
      <alignment horizontal="right" vertical="top"/>
    </xf>
    <xf numFmtId="3" fontId="10" fillId="4" borderId="24" xfId="0" applyNumberFormat="1" applyFont="1" applyFill="1" applyBorder="1" applyAlignment="1">
      <alignment horizontal="right" vertical="top"/>
    </xf>
    <xf numFmtId="3" fontId="3" fillId="0" borderId="0" xfId="0" applyNumberFormat="1" applyFont="1" applyAlignment="1">
      <alignment horizontal="center" vertical="center" wrapText="1"/>
    </xf>
    <xf numFmtId="3" fontId="3" fillId="4" borderId="32" xfId="0" applyNumberFormat="1" applyFont="1" applyFill="1" applyBorder="1" applyAlignment="1">
      <alignment horizontal="left" vertical="top" wrapText="1"/>
    </xf>
    <xf numFmtId="3" fontId="3" fillId="4" borderId="14" xfId="0" applyNumberFormat="1" applyFont="1" applyFill="1" applyBorder="1" applyAlignment="1">
      <alignment horizontal="left" vertical="top" wrapText="1"/>
    </xf>
    <xf numFmtId="3" fontId="3" fillId="4" borderId="15" xfId="0" applyNumberFormat="1" applyFont="1" applyFill="1" applyBorder="1" applyAlignment="1">
      <alignment horizontal="left" vertical="top" wrapText="1"/>
    </xf>
    <xf numFmtId="3" fontId="10" fillId="10" borderId="32" xfId="0" applyNumberFormat="1" applyFont="1" applyFill="1" applyBorder="1" applyAlignment="1">
      <alignment horizontal="right" vertical="top"/>
    </xf>
    <xf numFmtId="3" fontId="10" fillId="10" borderId="14" xfId="0" applyNumberFormat="1" applyFont="1" applyFill="1" applyBorder="1" applyAlignment="1">
      <alignment horizontal="right" vertical="top"/>
    </xf>
    <xf numFmtId="3" fontId="10" fillId="10" borderId="15" xfId="0" applyNumberFormat="1" applyFont="1" applyFill="1" applyBorder="1" applyAlignment="1">
      <alignment horizontal="right" vertical="top"/>
    </xf>
    <xf numFmtId="3" fontId="3" fillId="3" borderId="32" xfId="0" applyNumberFormat="1" applyFont="1" applyFill="1" applyBorder="1" applyAlignment="1">
      <alignment horizontal="left" vertical="top"/>
    </xf>
    <xf numFmtId="3" fontId="3" fillId="3" borderId="14" xfId="0" applyNumberFormat="1" applyFont="1" applyFill="1" applyBorder="1" applyAlignment="1">
      <alignment horizontal="left" vertical="top"/>
    </xf>
    <xf numFmtId="3" fontId="3" fillId="0" borderId="32" xfId="0" applyNumberFormat="1" applyFont="1" applyBorder="1" applyAlignment="1">
      <alignment horizontal="left" vertical="top"/>
    </xf>
    <xf numFmtId="3" fontId="3" fillId="0" borderId="14" xfId="0" applyNumberFormat="1" applyFont="1" applyBorder="1" applyAlignment="1">
      <alignment horizontal="left" vertical="top"/>
    </xf>
    <xf numFmtId="3" fontId="3" fillId="0" borderId="15" xfId="0" applyNumberFormat="1" applyFont="1" applyBorder="1" applyAlignment="1">
      <alignment horizontal="left" vertical="top"/>
    </xf>
    <xf numFmtId="3" fontId="3" fillId="0" borderId="32" xfId="0" applyNumberFormat="1" applyFont="1" applyBorder="1" applyAlignment="1">
      <alignment horizontal="left" vertical="top" wrapText="1"/>
    </xf>
    <xf numFmtId="3" fontId="3" fillId="0" borderId="14" xfId="0" applyNumberFormat="1" applyFont="1" applyBorder="1" applyAlignment="1">
      <alignment horizontal="left" vertical="top" wrapText="1"/>
    </xf>
    <xf numFmtId="3" fontId="3" fillId="0" borderId="15" xfId="0" applyNumberFormat="1" applyFont="1" applyBorder="1" applyAlignment="1">
      <alignment horizontal="left" vertical="top" wrapText="1"/>
    </xf>
    <xf numFmtId="3" fontId="3" fillId="4" borderId="32" xfId="0" applyNumberFormat="1" applyFont="1" applyFill="1" applyBorder="1" applyAlignment="1">
      <alignment horizontal="left" vertical="top"/>
    </xf>
    <xf numFmtId="3" fontId="3" fillId="4" borderId="14" xfId="0" applyNumberFormat="1" applyFont="1" applyFill="1" applyBorder="1" applyAlignment="1">
      <alignment horizontal="left" vertical="top"/>
    </xf>
    <xf numFmtId="3" fontId="3" fillId="4" borderId="15" xfId="0" applyNumberFormat="1" applyFont="1" applyFill="1" applyBorder="1" applyAlignment="1">
      <alignment horizontal="left" vertical="top"/>
    </xf>
    <xf numFmtId="3" fontId="3" fillId="3" borderId="15" xfId="0" applyNumberFormat="1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center" vertical="top" wrapText="1"/>
    </xf>
    <xf numFmtId="1" fontId="3" fillId="0" borderId="2" xfId="0" applyNumberFormat="1" applyFont="1" applyFill="1" applyBorder="1" applyAlignment="1">
      <alignment horizontal="center" vertical="top" wrapText="1"/>
    </xf>
    <xf numFmtId="3" fontId="3" fillId="0" borderId="0" xfId="0" applyNumberFormat="1" applyFont="1" applyBorder="1" applyAlignment="1">
      <alignment horizontal="left" vertical="top" wrapText="1"/>
    </xf>
    <xf numFmtId="3" fontId="3" fillId="0" borderId="0" xfId="0" applyNumberFormat="1" applyFont="1" applyAlignment="1">
      <alignment horizontal="left" vertical="top" wrapText="1"/>
    </xf>
    <xf numFmtId="3" fontId="21" fillId="3" borderId="0" xfId="0" applyNumberFormat="1" applyFont="1" applyFill="1" applyBorder="1" applyAlignment="1">
      <alignment horizontal="center" vertical="top" wrapText="1"/>
    </xf>
    <xf numFmtId="3" fontId="21" fillId="3" borderId="0" xfId="0" applyNumberFormat="1" applyFont="1" applyFill="1" applyBorder="1" applyAlignment="1">
      <alignment horizontal="left" vertical="top" wrapText="1"/>
    </xf>
    <xf numFmtId="3" fontId="27" fillId="3" borderId="0" xfId="0" applyNumberFormat="1" applyFont="1" applyFill="1" applyBorder="1" applyAlignment="1">
      <alignment horizontal="center" vertical="top" wrapText="1"/>
    </xf>
    <xf numFmtId="3" fontId="3" fillId="3" borderId="61" xfId="0" applyNumberFormat="1" applyFont="1" applyFill="1" applyBorder="1" applyAlignment="1">
      <alignment horizontal="center" vertical="top" wrapText="1"/>
    </xf>
    <xf numFmtId="3" fontId="3" fillId="3" borderId="18" xfId="0" applyNumberFormat="1" applyFont="1" applyFill="1" applyBorder="1" applyAlignment="1">
      <alignment horizontal="center" vertical="top" wrapText="1"/>
    </xf>
    <xf numFmtId="3" fontId="3" fillId="3" borderId="16" xfId="0" applyNumberFormat="1" applyFont="1" applyFill="1" applyBorder="1" applyAlignment="1">
      <alignment horizontal="center" vertical="top" wrapText="1"/>
    </xf>
    <xf numFmtId="3" fontId="3" fillId="3" borderId="19" xfId="0" applyNumberFormat="1" applyFont="1" applyFill="1" applyBorder="1" applyAlignment="1">
      <alignment horizontal="center" vertical="top" wrapText="1"/>
    </xf>
    <xf numFmtId="3" fontId="3" fillId="3" borderId="17" xfId="0" applyNumberFormat="1" applyFont="1" applyFill="1" applyBorder="1" applyAlignment="1">
      <alignment horizontal="center" vertical="top" wrapText="1"/>
    </xf>
    <xf numFmtId="3" fontId="3" fillId="3" borderId="20" xfId="0" applyNumberFormat="1" applyFont="1" applyFill="1" applyBorder="1" applyAlignment="1">
      <alignment horizontal="center" vertical="top" wrapText="1"/>
    </xf>
    <xf numFmtId="3" fontId="25" fillId="0" borderId="16" xfId="0" applyNumberFormat="1" applyFont="1" applyFill="1" applyBorder="1" applyAlignment="1">
      <alignment horizontal="left" vertical="top" wrapText="1"/>
    </xf>
    <xf numFmtId="3" fontId="25" fillId="0" borderId="19" xfId="0" applyNumberFormat="1" applyFont="1" applyFill="1" applyBorder="1" applyAlignment="1">
      <alignment horizontal="left" vertical="top" wrapText="1"/>
    </xf>
    <xf numFmtId="49" fontId="10" fillId="2" borderId="10" xfId="0" applyNumberFormat="1" applyFont="1" applyFill="1" applyBorder="1" applyAlignment="1">
      <alignment horizontal="center" vertical="top"/>
    </xf>
    <xf numFmtId="49" fontId="10" fillId="0" borderId="10" xfId="0" applyNumberFormat="1" applyFont="1" applyBorder="1" applyAlignment="1">
      <alignment horizontal="center" vertical="top"/>
    </xf>
    <xf numFmtId="1" fontId="9" fillId="3" borderId="17" xfId="0" applyNumberFormat="1" applyFont="1" applyFill="1" applyBorder="1" applyAlignment="1">
      <alignment horizontal="center" vertical="top" wrapText="1"/>
    </xf>
    <xf numFmtId="1" fontId="9" fillId="3" borderId="20" xfId="0" applyNumberFormat="1" applyFont="1" applyFill="1" applyBorder="1" applyAlignment="1">
      <alignment horizontal="center" vertical="top" wrapText="1"/>
    </xf>
    <xf numFmtId="1" fontId="9" fillId="3" borderId="61" xfId="0" applyNumberFormat="1" applyFont="1" applyFill="1" applyBorder="1" applyAlignment="1">
      <alignment horizontal="center" vertical="top" wrapText="1"/>
    </xf>
    <xf numFmtId="1" fontId="9" fillId="3" borderId="18" xfId="0" applyNumberFormat="1" applyFont="1" applyFill="1" applyBorder="1" applyAlignment="1">
      <alignment horizontal="center" vertical="top" wrapText="1"/>
    </xf>
    <xf numFmtId="3" fontId="26" fillId="0" borderId="38" xfId="0" applyNumberFormat="1" applyFont="1" applyFill="1" applyBorder="1" applyAlignment="1">
      <alignment horizontal="center" vertical="top" wrapText="1"/>
    </xf>
    <xf numFmtId="1" fontId="9" fillId="3" borderId="16" xfId="0" applyNumberFormat="1" applyFont="1" applyFill="1" applyBorder="1" applyAlignment="1">
      <alignment horizontal="center" vertical="top" wrapText="1"/>
    </xf>
    <xf numFmtId="1" fontId="9" fillId="3" borderId="19" xfId="0" applyNumberFormat="1" applyFont="1" applyFill="1" applyBorder="1" applyAlignment="1">
      <alignment horizontal="center" vertical="top" wrapText="1"/>
    </xf>
    <xf numFmtId="1" fontId="3" fillId="0" borderId="3" xfId="0" applyNumberFormat="1" applyFont="1" applyFill="1" applyBorder="1" applyAlignment="1">
      <alignment horizontal="center" vertical="top" wrapText="1"/>
    </xf>
    <xf numFmtId="1" fontId="3" fillId="0" borderId="4" xfId="0" applyNumberFormat="1" applyFont="1" applyFill="1" applyBorder="1" applyAlignment="1">
      <alignment horizontal="center" vertical="top" wrapText="1"/>
    </xf>
    <xf numFmtId="49" fontId="10" fillId="3" borderId="10" xfId="0" applyNumberFormat="1" applyFont="1" applyFill="1" applyBorder="1" applyAlignment="1">
      <alignment horizontal="center" vertical="top"/>
    </xf>
    <xf numFmtId="49" fontId="10" fillId="3" borderId="19" xfId="0" applyNumberFormat="1" applyFont="1" applyFill="1" applyBorder="1" applyAlignment="1">
      <alignment horizontal="center" vertical="top"/>
    </xf>
    <xf numFmtId="3" fontId="25" fillId="0" borderId="38" xfId="0" applyNumberFormat="1" applyFont="1" applyFill="1" applyBorder="1" applyAlignment="1">
      <alignment horizontal="left" vertical="top" wrapText="1"/>
    </xf>
    <xf numFmtId="164" fontId="3" fillId="0" borderId="13" xfId="0" applyNumberFormat="1" applyFont="1" applyFill="1" applyBorder="1" applyAlignment="1">
      <alignment horizontal="left" vertical="top" wrapText="1"/>
    </xf>
    <xf numFmtId="164" fontId="3" fillId="0" borderId="21" xfId="0" applyNumberFormat="1" applyFont="1" applyFill="1" applyBorder="1" applyAlignment="1">
      <alignment horizontal="left" vertical="top" wrapText="1"/>
    </xf>
    <xf numFmtId="3" fontId="25" fillId="0" borderId="13" xfId="0" applyNumberFormat="1" applyFont="1" applyFill="1" applyBorder="1" applyAlignment="1">
      <alignment horizontal="left" vertical="top" wrapText="1"/>
    </xf>
    <xf numFmtId="3" fontId="9" fillId="3" borderId="16" xfId="0" applyNumberFormat="1" applyFont="1" applyFill="1" applyBorder="1" applyAlignment="1">
      <alignment horizontal="left" vertical="top" wrapText="1"/>
    </xf>
    <xf numFmtId="3" fontId="9" fillId="3" borderId="10" xfId="0" applyNumberFormat="1" applyFont="1" applyFill="1" applyBorder="1" applyAlignment="1">
      <alignment horizontal="left" vertical="top" wrapText="1"/>
    </xf>
    <xf numFmtId="3" fontId="9" fillId="3" borderId="38" xfId="0" applyNumberFormat="1" applyFont="1" applyFill="1" applyBorder="1" applyAlignment="1">
      <alignment horizontal="left" vertical="top" wrapText="1"/>
    </xf>
    <xf numFmtId="3" fontId="3" fillId="0" borderId="13" xfId="0" applyNumberFormat="1" applyFont="1" applyFill="1" applyBorder="1" applyAlignment="1">
      <alignment horizontal="left" vertical="top" wrapText="1"/>
    </xf>
    <xf numFmtId="3" fontId="3" fillId="0" borderId="49" xfId="0" applyNumberFormat="1" applyFont="1" applyFill="1" applyBorder="1" applyAlignment="1">
      <alignment horizontal="left" vertical="top" wrapText="1"/>
    </xf>
    <xf numFmtId="3" fontId="27" fillId="3" borderId="31" xfId="0" applyNumberFormat="1" applyFont="1" applyFill="1" applyBorder="1" applyAlignment="1">
      <alignment horizontal="center" vertical="top" wrapText="1"/>
    </xf>
    <xf numFmtId="3" fontId="10" fillId="4" borderId="65" xfId="0" applyNumberFormat="1" applyFont="1" applyFill="1" applyBorder="1" applyAlignment="1">
      <alignment horizontal="right" vertical="top" wrapText="1"/>
    </xf>
    <xf numFmtId="3" fontId="10" fillId="2" borderId="52" xfId="0" applyNumberFormat="1" applyFont="1" applyFill="1" applyBorder="1" applyAlignment="1">
      <alignment horizontal="right" vertical="top"/>
    </xf>
    <xf numFmtId="3" fontId="3" fillId="3" borderId="56" xfId="0" applyNumberFormat="1" applyFont="1" applyFill="1" applyBorder="1" applyAlignment="1">
      <alignment horizontal="left" vertical="top" wrapText="1"/>
    </xf>
    <xf numFmtId="3" fontId="3" fillId="3" borderId="60" xfId="0" applyNumberFormat="1" applyFont="1" applyFill="1" applyBorder="1" applyAlignment="1">
      <alignment horizontal="left" vertical="top" wrapText="1"/>
    </xf>
    <xf numFmtId="3" fontId="3" fillId="0" borderId="61" xfId="0" applyNumberFormat="1" applyFont="1" applyFill="1" applyBorder="1" applyAlignment="1">
      <alignment horizontal="center" vertical="top" wrapText="1"/>
    </xf>
    <xf numFmtId="3" fontId="3" fillId="0" borderId="62" xfId="0" applyNumberFormat="1" applyFont="1" applyFill="1" applyBorder="1" applyAlignment="1">
      <alignment horizontal="center" vertical="top" wrapText="1"/>
    </xf>
    <xf numFmtId="3" fontId="3" fillId="3" borderId="38" xfId="0" applyNumberFormat="1" applyFont="1" applyFill="1" applyBorder="1" applyAlignment="1">
      <alignment horizontal="center" vertical="top" wrapText="1"/>
    </xf>
    <xf numFmtId="3" fontId="3" fillId="3" borderId="39" xfId="0" applyNumberFormat="1" applyFont="1" applyFill="1" applyBorder="1" applyAlignment="1">
      <alignment horizontal="center" vertical="top" wrapText="1"/>
    </xf>
    <xf numFmtId="3" fontId="3" fillId="3" borderId="43" xfId="0" applyNumberFormat="1" applyFont="1" applyFill="1" applyBorder="1" applyAlignment="1">
      <alignment horizontal="left" vertical="top" wrapText="1"/>
    </xf>
    <xf numFmtId="3" fontId="10" fillId="7" borderId="26" xfId="0" applyNumberFormat="1" applyFont="1" applyFill="1" applyBorder="1" applyAlignment="1">
      <alignment horizontal="left" vertical="top" wrapText="1"/>
    </xf>
    <xf numFmtId="3" fontId="10" fillId="7" borderId="27" xfId="0" applyNumberFormat="1" applyFont="1" applyFill="1" applyBorder="1" applyAlignment="1">
      <alignment horizontal="left" vertical="top" wrapText="1"/>
    </xf>
    <xf numFmtId="3" fontId="9" fillId="3" borderId="19" xfId="0" applyNumberFormat="1" applyFont="1" applyFill="1" applyBorder="1" applyAlignment="1">
      <alignment horizontal="left" vertical="top" wrapText="1"/>
    </xf>
    <xf numFmtId="3" fontId="3" fillId="0" borderId="31" xfId="0" applyNumberFormat="1" applyFont="1" applyBorder="1" applyAlignment="1">
      <alignment horizontal="center" vertical="center"/>
    </xf>
    <xf numFmtId="49" fontId="3" fillId="3" borderId="36" xfId="0" applyNumberFormat="1" applyFont="1" applyFill="1" applyBorder="1" applyAlignment="1">
      <alignment horizontal="left" vertical="top" wrapText="1"/>
    </xf>
    <xf numFmtId="3" fontId="3" fillId="3" borderId="13" xfId="0" applyNumberFormat="1" applyFont="1" applyFill="1" applyBorder="1" applyAlignment="1">
      <alignment horizontal="left" vertical="top" wrapText="1"/>
    </xf>
    <xf numFmtId="3" fontId="3" fillId="3" borderId="49" xfId="0" applyNumberFormat="1" applyFont="1" applyFill="1" applyBorder="1" applyAlignment="1">
      <alignment horizontal="left" vertical="top" wrapText="1"/>
    </xf>
    <xf numFmtId="3" fontId="37" fillId="3" borderId="31" xfId="0" applyNumberFormat="1" applyFont="1" applyFill="1" applyBorder="1" applyAlignment="1">
      <alignment horizontal="center" vertical="top"/>
    </xf>
    <xf numFmtId="3" fontId="10" fillId="4" borderId="1" xfId="0" applyNumberFormat="1" applyFont="1" applyFill="1" applyBorder="1" applyAlignment="1">
      <alignment horizontal="right" vertical="top" wrapText="1"/>
    </xf>
    <xf numFmtId="3" fontId="14" fillId="3" borderId="3" xfId="0" applyNumberFormat="1" applyFont="1" applyFill="1" applyBorder="1" applyAlignment="1">
      <alignment horizontal="left" vertical="top" wrapText="1"/>
    </xf>
    <xf numFmtId="3" fontId="14" fillId="3" borderId="38" xfId="0" applyNumberFormat="1" applyFont="1" applyFill="1" applyBorder="1" applyAlignment="1">
      <alignment horizontal="left" vertical="top" wrapText="1"/>
    </xf>
    <xf numFmtId="3" fontId="25" fillId="0" borderId="12" xfId="0" applyNumberFormat="1" applyFont="1" applyFill="1" applyBorder="1" applyAlignment="1">
      <alignment horizontal="left" vertical="top" wrapText="1"/>
    </xf>
    <xf numFmtId="3" fontId="22" fillId="0" borderId="12" xfId="0" applyNumberFormat="1" applyFont="1" applyFill="1" applyBorder="1" applyAlignment="1">
      <alignment horizontal="center" vertical="top" wrapText="1"/>
    </xf>
    <xf numFmtId="164" fontId="22" fillId="0" borderId="9" xfId="0" applyNumberFormat="1" applyFont="1" applyFill="1" applyBorder="1" applyAlignment="1">
      <alignment horizontal="center" vertical="top"/>
    </xf>
    <xf numFmtId="164" fontId="22" fillId="0" borderId="10" xfId="0" applyNumberFormat="1" applyFont="1" applyFill="1" applyBorder="1" applyAlignment="1">
      <alignment horizontal="center" vertical="top"/>
    </xf>
    <xf numFmtId="164" fontId="22" fillId="0" borderId="11" xfId="0" applyNumberFormat="1" applyFont="1" applyFill="1" applyBorder="1" applyAlignment="1">
      <alignment horizontal="center" vertical="top"/>
    </xf>
    <xf numFmtId="3" fontId="14" fillId="3" borderId="10" xfId="0" applyNumberFormat="1" applyFont="1" applyFill="1" applyBorder="1" applyAlignment="1">
      <alignment horizontal="left" vertical="top" wrapText="1"/>
    </xf>
    <xf numFmtId="164" fontId="22" fillId="3" borderId="12" xfId="0" applyNumberFormat="1" applyFont="1" applyFill="1" applyBorder="1" applyAlignment="1">
      <alignment horizontal="center" vertical="top" wrapText="1"/>
    </xf>
    <xf numFmtId="164" fontId="22" fillId="3" borderId="9" xfId="0" applyNumberFormat="1" applyFont="1" applyFill="1" applyBorder="1" applyAlignment="1">
      <alignment horizontal="center" vertical="top"/>
    </xf>
    <xf numFmtId="164" fontId="22" fillId="0" borderId="11" xfId="0" applyNumberFormat="1" applyFont="1" applyBorder="1" applyAlignment="1">
      <alignment horizontal="center" vertical="top"/>
    </xf>
    <xf numFmtId="3" fontId="26" fillId="0" borderId="56" xfId="0" applyNumberFormat="1" applyFont="1" applyFill="1" applyBorder="1" applyAlignment="1">
      <alignment horizontal="center" vertical="top" wrapText="1"/>
    </xf>
    <xf numFmtId="3" fontId="26" fillId="0" borderId="44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/>
    </xf>
    <xf numFmtId="164" fontId="22" fillId="0" borderId="9" xfId="0" applyNumberFormat="1" applyFont="1" applyBorder="1" applyAlignment="1">
      <alignment horizontal="center" vertical="top"/>
    </xf>
    <xf numFmtId="3" fontId="22" fillId="0" borderId="12" xfId="0" applyNumberFormat="1" applyFont="1" applyBorder="1" applyAlignment="1">
      <alignment horizontal="center" vertical="top"/>
    </xf>
    <xf numFmtId="3" fontId="22" fillId="0" borderId="12" xfId="0" applyNumberFormat="1" applyFont="1" applyFill="1" applyBorder="1" applyAlignment="1">
      <alignment horizontal="center" vertical="top"/>
    </xf>
    <xf numFmtId="164" fontId="22" fillId="0" borderId="10" xfId="0" applyNumberFormat="1" applyFont="1" applyBorder="1" applyAlignment="1">
      <alignment horizontal="center" vertical="top"/>
    </xf>
    <xf numFmtId="3" fontId="26" fillId="0" borderId="35" xfId="0" applyNumberFormat="1" applyFont="1" applyFill="1" applyBorder="1" applyAlignment="1">
      <alignment horizontal="center" vertical="top" wrapText="1"/>
    </xf>
    <xf numFmtId="3" fontId="26" fillId="0" borderId="60" xfId="0" applyNumberFormat="1" applyFont="1" applyFill="1" applyBorder="1" applyAlignment="1">
      <alignment horizontal="center" vertical="top" wrapText="1"/>
    </xf>
    <xf numFmtId="164" fontId="22" fillId="3" borderId="11" xfId="0" applyNumberFormat="1" applyFont="1" applyFill="1" applyBorder="1" applyAlignment="1">
      <alignment horizontal="center" vertical="top"/>
    </xf>
    <xf numFmtId="3" fontId="3" fillId="3" borderId="35" xfId="0" applyNumberFormat="1" applyFont="1" applyFill="1" applyBorder="1" applyAlignment="1">
      <alignment horizontal="center" vertical="center" wrapText="1"/>
    </xf>
    <xf numFmtId="3" fontId="10" fillId="3" borderId="49" xfId="0" applyNumberFormat="1" applyFont="1" applyFill="1" applyBorder="1" applyAlignment="1">
      <alignment horizontal="left" vertical="top" wrapText="1"/>
    </xf>
    <xf numFmtId="164" fontId="22" fillId="3" borderId="11" xfId="0" applyNumberFormat="1" applyFont="1" applyFill="1" applyBorder="1" applyAlignment="1">
      <alignment horizontal="center" vertical="top" wrapText="1"/>
    </xf>
    <xf numFmtId="164" fontId="22" fillId="3" borderId="9" xfId="0" applyNumberFormat="1" applyFont="1" applyFill="1" applyBorder="1" applyAlignment="1">
      <alignment horizontal="center" vertical="top" wrapText="1"/>
    </xf>
    <xf numFmtId="164" fontId="22" fillId="3" borderId="62" xfId="0" applyNumberFormat="1" applyFont="1" applyFill="1" applyBorder="1" applyAlignment="1">
      <alignment horizontal="center" vertical="top" wrapText="1"/>
    </xf>
    <xf numFmtId="164" fontId="22" fillId="3" borderId="10" xfId="0" applyNumberFormat="1" applyFont="1" applyFill="1" applyBorder="1" applyAlignment="1">
      <alignment horizontal="center" vertical="top" wrapText="1"/>
    </xf>
    <xf numFmtId="164" fontId="22" fillId="3" borderId="38" xfId="0" applyNumberFormat="1" applyFont="1" applyFill="1" applyBorder="1" applyAlignment="1">
      <alignment horizontal="center" vertical="top" wrapText="1"/>
    </xf>
    <xf numFmtId="164" fontId="22" fillId="3" borderId="39" xfId="0" applyNumberFormat="1" applyFont="1" applyFill="1" applyBorder="1" applyAlignment="1">
      <alignment horizontal="center" vertical="top" wrapText="1"/>
    </xf>
    <xf numFmtId="164" fontId="22" fillId="3" borderId="12" xfId="0" applyNumberFormat="1" applyFont="1" applyFill="1" applyBorder="1" applyAlignment="1">
      <alignment horizontal="center" vertical="top"/>
    </xf>
    <xf numFmtId="3" fontId="10" fillId="3" borderId="11" xfId="0" applyNumberFormat="1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left" vertical="top" wrapText="1"/>
    </xf>
    <xf numFmtId="0" fontId="3" fillId="0" borderId="12" xfId="0" applyFont="1" applyFill="1" applyBorder="1" applyAlignment="1">
      <alignment horizontal="center" vertical="top" wrapText="1"/>
    </xf>
    <xf numFmtId="1" fontId="3" fillId="0" borderId="9" xfId="0" applyNumberFormat="1" applyFont="1" applyFill="1" applyBorder="1" applyAlignment="1">
      <alignment horizontal="center" vertical="top" wrapText="1"/>
    </xf>
    <xf numFmtId="1" fontId="3" fillId="0" borderId="10" xfId="0" applyNumberFormat="1" applyFont="1" applyFill="1" applyBorder="1" applyAlignment="1">
      <alignment horizontal="center" vertical="top" wrapText="1"/>
    </xf>
    <xf numFmtId="1" fontId="3" fillId="0" borderId="11" xfId="0" applyNumberFormat="1" applyFont="1" applyFill="1" applyBorder="1" applyAlignment="1">
      <alignment horizontal="center" vertical="top" wrapText="1"/>
    </xf>
  </cellXfs>
  <cellStyles count="13">
    <cellStyle name="Blogas" xfId="10" builtinId="27"/>
    <cellStyle name="Excel Built-in Normal" xfId="3" xr:uid="{00000000-0005-0000-0000-000001000000}"/>
    <cellStyle name="Įprastas" xfId="0" builtinId="0"/>
    <cellStyle name="Įprastas 2" xfId="1" xr:uid="{00000000-0005-0000-0000-000003000000}"/>
    <cellStyle name="Įprastas 3" xfId="2" xr:uid="{00000000-0005-0000-0000-000004000000}"/>
    <cellStyle name="Normal 2" xfId="7" xr:uid="{00000000-0005-0000-0000-000005000000}"/>
    <cellStyle name="Normal 3" xfId="5" xr:uid="{00000000-0005-0000-0000-000006000000}"/>
    <cellStyle name="Normal 5" xfId="6" xr:uid="{00000000-0005-0000-0000-000007000000}"/>
    <cellStyle name="Normal 6" xfId="4" xr:uid="{00000000-0005-0000-0000-000008000000}"/>
    <cellStyle name="Normal 6 2" xfId="9" xr:uid="{00000000-0005-0000-0000-000009000000}"/>
    <cellStyle name="Normal 7" xfId="8" xr:uid="{00000000-0005-0000-0000-00000A000000}"/>
    <cellStyle name="Normal 7 2" xfId="12" xr:uid="{00000000-0005-0000-0000-00000B000000}"/>
    <cellStyle name="Normal_Sheet1" xfId="11" xr:uid="{00000000-0005-0000-0000-00000C000000}"/>
  </cellStyles>
  <dxfs count="0"/>
  <tableStyles count="0" defaultTableStyle="TableStyleMedium2" defaultPivotStyle="PivotStyleLight16"/>
  <colors>
    <mruColors>
      <color rgb="FFCCFF99"/>
      <color rgb="FFCCFFCC"/>
      <color rgb="FFCCECFF"/>
      <color rgb="FFFFFF99"/>
      <color rgb="FFFFCCFF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88"/>
  <sheetViews>
    <sheetView tabSelected="1" zoomScaleNormal="100" zoomScaleSheetLayoutView="100" workbookViewId="0">
      <selection activeCell="A5" sqref="A5:M5"/>
    </sheetView>
  </sheetViews>
  <sheetFormatPr defaultColWidth="9.33203125" defaultRowHeight="13.2" x14ac:dyDescent="0.25"/>
  <cols>
    <col min="1" max="1" width="2.5546875" style="1" customWidth="1"/>
    <col min="2" max="2" width="3.33203125" style="2" customWidth="1"/>
    <col min="3" max="3" width="2.88671875" style="1" customWidth="1"/>
    <col min="4" max="4" width="25.44140625" style="36" customWidth="1"/>
    <col min="5" max="5" width="3" style="46" customWidth="1"/>
    <col min="6" max="6" width="7" style="3" customWidth="1"/>
    <col min="7" max="8" width="8.33203125" style="3" customWidth="1"/>
    <col min="9" max="9" width="7.6640625" style="66" customWidth="1"/>
    <col min="10" max="10" width="25.5546875" style="28" customWidth="1"/>
    <col min="11" max="11" width="6.6640625" style="28" customWidth="1"/>
    <col min="12" max="12" width="7" style="28" customWidth="1"/>
    <col min="13" max="13" width="6.6640625" style="28" customWidth="1"/>
    <col min="14" max="14" width="10.88671875" style="144" customWidth="1"/>
    <col min="15" max="16384" width="9.33203125" style="144"/>
  </cols>
  <sheetData>
    <row r="1" spans="1:15" ht="31.5" customHeight="1" x14ac:dyDescent="0.25">
      <c r="F1" s="567"/>
      <c r="G1" s="567"/>
      <c r="H1" s="567"/>
      <c r="I1" s="567"/>
      <c r="J1" s="872" t="s">
        <v>200</v>
      </c>
      <c r="K1" s="872"/>
      <c r="L1" s="872"/>
      <c r="M1" s="872"/>
    </row>
    <row r="2" spans="1:15" ht="15.75" customHeight="1" x14ac:dyDescent="0.25">
      <c r="F2" s="428"/>
      <c r="G2" s="428"/>
      <c r="H2" s="428"/>
      <c r="I2" s="428"/>
      <c r="J2" s="428" t="s">
        <v>201</v>
      </c>
      <c r="K2" s="428"/>
      <c r="L2" s="428"/>
      <c r="M2" s="428"/>
    </row>
    <row r="3" spans="1:15" ht="15.75" customHeight="1" x14ac:dyDescent="0.25">
      <c r="F3" s="428"/>
      <c r="G3" s="428"/>
      <c r="H3" s="428"/>
      <c r="I3" s="428"/>
      <c r="J3" s="428"/>
      <c r="K3" s="428"/>
      <c r="L3" s="428"/>
      <c r="M3" s="428"/>
    </row>
    <row r="4" spans="1:15" ht="18" customHeight="1" x14ac:dyDescent="0.25">
      <c r="A4" s="621" t="s">
        <v>197</v>
      </c>
      <c r="B4" s="621"/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1"/>
    </row>
    <row r="5" spans="1:15" ht="13.5" customHeight="1" x14ac:dyDescent="0.25">
      <c r="A5" s="684" t="s">
        <v>0</v>
      </c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</row>
    <row r="6" spans="1:15" s="4" customFormat="1" ht="15.6" x14ac:dyDescent="0.25">
      <c r="A6" s="621" t="s">
        <v>1</v>
      </c>
      <c r="B6" s="622"/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</row>
    <row r="7" spans="1:15" s="4" customFormat="1" ht="14.25" customHeight="1" thickBot="1" x14ac:dyDescent="0.3">
      <c r="A7" s="5"/>
      <c r="B7" s="6"/>
      <c r="C7" s="5"/>
      <c r="D7" s="44"/>
      <c r="E7" s="47"/>
      <c r="F7" s="3"/>
      <c r="G7" s="3"/>
      <c r="H7" s="3"/>
      <c r="I7" s="63"/>
      <c r="J7" s="7"/>
      <c r="K7" s="7"/>
      <c r="L7" s="623" t="s">
        <v>69</v>
      </c>
      <c r="M7" s="623"/>
    </row>
    <row r="8" spans="1:15" s="8" customFormat="1" ht="18" customHeight="1" thickBot="1" x14ac:dyDescent="0.3">
      <c r="A8" s="694" t="s">
        <v>94</v>
      </c>
      <c r="B8" s="697" t="s">
        <v>2</v>
      </c>
      <c r="C8" s="697" t="s">
        <v>3</v>
      </c>
      <c r="D8" s="700" t="s">
        <v>4</v>
      </c>
      <c r="E8" s="691" t="s">
        <v>95</v>
      </c>
      <c r="F8" s="652" t="s">
        <v>5</v>
      </c>
      <c r="G8" s="652" t="s">
        <v>139</v>
      </c>
      <c r="H8" s="705" t="s">
        <v>96</v>
      </c>
      <c r="I8" s="708" t="s">
        <v>140</v>
      </c>
      <c r="J8" s="624" t="s">
        <v>6</v>
      </c>
      <c r="K8" s="625"/>
      <c r="L8" s="625"/>
      <c r="M8" s="626"/>
    </row>
    <row r="9" spans="1:15" s="8" customFormat="1" ht="18" customHeight="1" x14ac:dyDescent="0.25">
      <c r="A9" s="695"/>
      <c r="B9" s="698"/>
      <c r="C9" s="698"/>
      <c r="D9" s="701"/>
      <c r="E9" s="692"/>
      <c r="F9" s="653"/>
      <c r="G9" s="653"/>
      <c r="H9" s="706"/>
      <c r="I9" s="709"/>
      <c r="J9" s="688" t="s">
        <v>4</v>
      </c>
      <c r="K9" s="711" t="s">
        <v>97</v>
      </c>
      <c r="L9" s="712"/>
      <c r="M9" s="713"/>
    </row>
    <row r="10" spans="1:15" s="8" customFormat="1" ht="28.5" customHeight="1" x14ac:dyDescent="0.25">
      <c r="A10" s="695"/>
      <c r="B10" s="698"/>
      <c r="C10" s="698"/>
      <c r="D10" s="701"/>
      <c r="E10" s="692"/>
      <c r="F10" s="653"/>
      <c r="G10" s="653"/>
      <c r="H10" s="706"/>
      <c r="I10" s="709"/>
      <c r="J10" s="689"/>
      <c r="K10" s="627" t="s">
        <v>98</v>
      </c>
      <c r="L10" s="633" t="s">
        <v>99</v>
      </c>
      <c r="M10" s="639" t="s">
        <v>138</v>
      </c>
    </row>
    <row r="11" spans="1:15" s="8" customFormat="1" ht="65.25" customHeight="1" thickBot="1" x14ac:dyDescent="0.3">
      <c r="A11" s="696"/>
      <c r="B11" s="699"/>
      <c r="C11" s="699"/>
      <c r="D11" s="702"/>
      <c r="E11" s="693"/>
      <c r="F11" s="654"/>
      <c r="G11" s="654"/>
      <c r="H11" s="707"/>
      <c r="I11" s="710"/>
      <c r="J11" s="690"/>
      <c r="K11" s="628"/>
      <c r="L11" s="634"/>
      <c r="M11" s="640"/>
    </row>
    <row r="12" spans="1:15" ht="27.75" customHeight="1" thickBot="1" x14ac:dyDescent="0.3">
      <c r="A12" s="645" t="s">
        <v>7</v>
      </c>
      <c r="B12" s="646"/>
      <c r="C12" s="646"/>
      <c r="D12" s="646"/>
      <c r="E12" s="646"/>
      <c r="F12" s="646"/>
      <c r="G12" s="646"/>
      <c r="H12" s="646"/>
      <c r="I12" s="646"/>
      <c r="J12" s="647"/>
      <c r="K12" s="647"/>
      <c r="L12" s="647"/>
      <c r="M12" s="648"/>
    </row>
    <row r="13" spans="1:15" ht="15" customHeight="1" x14ac:dyDescent="0.25">
      <c r="A13" s="703" t="s">
        <v>8</v>
      </c>
      <c r="B13" s="704"/>
      <c r="C13" s="704"/>
      <c r="D13" s="704"/>
      <c r="E13" s="704"/>
      <c r="F13" s="649"/>
      <c r="G13" s="649"/>
      <c r="H13" s="649"/>
      <c r="I13" s="650"/>
      <c r="J13" s="650"/>
      <c r="K13" s="649"/>
      <c r="L13" s="649"/>
      <c r="M13" s="651"/>
    </row>
    <row r="14" spans="1:15" ht="16.95" customHeight="1" x14ac:dyDescent="0.25">
      <c r="A14" s="197" t="s">
        <v>9</v>
      </c>
      <c r="B14" s="198" t="s">
        <v>10</v>
      </c>
      <c r="C14" s="250"/>
      <c r="D14" s="251"/>
      <c r="E14" s="251"/>
      <c r="F14" s="251"/>
      <c r="G14" s="563"/>
      <c r="H14" s="564"/>
      <c r="I14" s="564"/>
      <c r="J14" s="564"/>
      <c r="K14" s="564"/>
      <c r="L14" s="564"/>
      <c r="M14" s="565"/>
    </row>
    <row r="15" spans="1:15" ht="15.6" customHeight="1" thickBot="1" x14ac:dyDescent="0.3">
      <c r="A15" s="69" t="s">
        <v>9</v>
      </c>
      <c r="B15" s="17" t="s">
        <v>9</v>
      </c>
      <c r="C15" s="714" t="s">
        <v>11</v>
      </c>
      <c r="D15" s="715"/>
      <c r="E15" s="715"/>
      <c r="F15" s="715"/>
      <c r="G15" s="715"/>
      <c r="H15" s="715"/>
      <c r="I15" s="715"/>
      <c r="J15" s="716"/>
      <c r="K15" s="200"/>
      <c r="L15" s="200"/>
      <c r="M15" s="199"/>
    </row>
    <row r="16" spans="1:15" ht="26.25" customHeight="1" x14ac:dyDescent="0.25">
      <c r="A16" s="686" t="s">
        <v>9</v>
      </c>
      <c r="B16" s="10" t="s">
        <v>9</v>
      </c>
      <c r="C16" s="11" t="s">
        <v>9</v>
      </c>
      <c r="D16" s="655" t="s">
        <v>54</v>
      </c>
      <c r="E16" s="445" t="s">
        <v>12</v>
      </c>
      <c r="F16" s="96" t="s">
        <v>13</v>
      </c>
      <c r="G16" s="99">
        <f>1198.9-3.9</f>
        <v>1195</v>
      </c>
      <c r="H16" s="450">
        <v>1180</v>
      </c>
      <c r="I16" s="272">
        <v>1180</v>
      </c>
      <c r="J16" s="179" t="s">
        <v>55</v>
      </c>
      <c r="K16" s="205">
        <v>53</v>
      </c>
      <c r="L16" s="131">
        <v>60</v>
      </c>
      <c r="M16" s="203">
        <v>60</v>
      </c>
      <c r="N16" s="36"/>
      <c r="O16" s="36"/>
    </row>
    <row r="17" spans="1:15" ht="27.75" customHeight="1" x14ac:dyDescent="0.25">
      <c r="A17" s="687"/>
      <c r="B17" s="461"/>
      <c r="C17" s="12"/>
      <c r="D17" s="656"/>
      <c r="E17" s="151" t="s">
        <v>102</v>
      </c>
      <c r="F17" s="99"/>
      <c r="G17" s="99"/>
      <c r="H17" s="450"/>
      <c r="I17" s="272"/>
      <c r="J17" s="404" t="s">
        <v>56</v>
      </c>
      <c r="K17" s="409">
        <v>34</v>
      </c>
      <c r="L17" s="411">
        <v>23</v>
      </c>
      <c r="M17" s="441">
        <v>23</v>
      </c>
      <c r="N17" s="36"/>
      <c r="O17" s="36"/>
    </row>
    <row r="18" spans="1:15" ht="27" customHeight="1" x14ac:dyDescent="0.25">
      <c r="A18" s="139"/>
      <c r="B18" s="461"/>
      <c r="C18" s="12"/>
      <c r="D18" s="403"/>
      <c r="E18" s="151" t="s">
        <v>103</v>
      </c>
      <c r="F18" s="99"/>
      <c r="G18" s="99"/>
      <c r="H18" s="450"/>
      <c r="I18" s="272"/>
      <c r="J18" s="54" t="s">
        <v>20</v>
      </c>
      <c r="K18" s="409">
        <v>11</v>
      </c>
      <c r="L18" s="411">
        <v>10</v>
      </c>
      <c r="M18" s="441">
        <v>11</v>
      </c>
    </row>
    <row r="19" spans="1:15" ht="15.75" customHeight="1" x14ac:dyDescent="0.25">
      <c r="A19" s="139"/>
      <c r="B19" s="461"/>
      <c r="C19" s="12"/>
      <c r="D19" s="403"/>
      <c r="E19" s="151"/>
      <c r="F19" s="99"/>
      <c r="G19" s="273"/>
      <c r="H19" s="274"/>
      <c r="I19" s="275"/>
      <c r="J19" s="55" t="s">
        <v>75</v>
      </c>
      <c r="K19" s="206">
        <v>170</v>
      </c>
      <c r="L19" s="130">
        <v>220</v>
      </c>
      <c r="M19" s="204">
        <v>220</v>
      </c>
      <c r="N19" s="114"/>
    </row>
    <row r="20" spans="1:15" ht="39.75" customHeight="1" x14ac:dyDescent="0.25">
      <c r="A20" s="139"/>
      <c r="B20" s="461"/>
      <c r="C20" s="12"/>
      <c r="D20" s="403"/>
      <c r="E20" s="151"/>
      <c r="F20" s="99"/>
      <c r="G20" s="449"/>
      <c r="H20" s="450"/>
      <c r="I20" s="451"/>
      <c r="J20" s="55" t="s">
        <v>76</v>
      </c>
      <c r="K20" s="206">
        <v>75</v>
      </c>
      <c r="L20" s="130">
        <v>85</v>
      </c>
      <c r="M20" s="204">
        <v>100</v>
      </c>
    </row>
    <row r="21" spans="1:15" ht="16.5" customHeight="1" x14ac:dyDescent="0.25">
      <c r="A21" s="139"/>
      <c r="B21" s="461"/>
      <c r="C21" s="12"/>
      <c r="D21" s="403"/>
      <c r="E21" s="151"/>
      <c r="F21" s="99"/>
      <c r="G21" s="717"/>
      <c r="H21" s="718"/>
      <c r="I21" s="719"/>
      <c r="J21" s="271" t="s">
        <v>202</v>
      </c>
      <c r="K21" s="409">
        <v>21</v>
      </c>
      <c r="L21" s="411">
        <v>25</v>
      </c>
      <c r="M21" s="441">
        <v>25</v>
      </c>
    </row>
    <row r="22" spans="1:15" ht="24" customHeight="1" x14ac:dyDescent="0.25">
      <c r="A22" s="139"/>
      <c r="B22" s="283"/>
      <c r="C22" s="659"/>
      <c r="D22" s="657"/>
      <c r="E22" s="296"/>
      <c r="F22" s="350"/>
      <c r="G22" s="678"/>
      <c r="H22" s="679"/>
      <c r="I22" s="680"/>
      <c r="J22" s="619" t="s">
        <v>168</v>
      </c>
      <c r="K22" s="311">
        <v>60</v>
      </c>
      <c r="L22" s="312">
        <v>60</v>
      </c>
      <c r="M22" s="313">
        <v>60</v>
      </c>
    </row>
    <row r="23" spans="1:15" ht="15" customHeight="1" thickBot="1" x14ac:dyDescent="0.3">
      <c r="A23" s="145"/>
      <c r="B23" s="461"/>
      <c r="C23" s="660"/>
      <c r="D23" s="658"/>
      <c r="E23" s="146"/>
      <c r="F23" s="351" t="s">
        <v>14</v>
      </c>
      <c r="G23" s="252">
        <f>SUM(G16:G21)</f>
        <v>1195</v>
      </c>
      <c r="H23" s="101">
        <f>SUM(H16:H21)</f>
        <v>1180</v>
      </c>
      <c r="I23" s="253">
        <f>SUM(I16:I21)</f>
        <v>1180</v>
      </c>
      <c r="J23" s="620"/>
      <c r="K23" s="410"/>
      <c r="L23" s="412"/>
      <c r="M23" s="270"/>
    </row>
    <row r="24" spans="1:15" ht="14.25" customHeight="1" x14ac:dyDescent="0.25">
      <c r="A24" s="70" t="s">
        <v>9</v>
      </c>
      <c r="B24" s="10" t="s">
        <v>9</v>
      </c>
      <c r="C24" s="13" t="s">
        <v>15</v>
      </c>
      <c r="D24" s="655" t="s">
        <v>79</v>
      </c>
      <c r="E24" s="445" t="s">
        <v>191</v>
      </c>
      <c r="F24" s="194" t="s">
        <v>13</v>
      </c>
      <c r="G24" s="152">
        <f>660.8+70-9.7</f>
        <v>721.09999999999991</v>
      </c>
      <c r="H24" s="153">
        <v>1374</v>
      </c>
      <c r="I24" s="154">
        <v>676</v>
      </c>
      <c r="J24" s="785"/>
      <c r="K24" s="786"/>
      <c r="L24" s="809"/>
      <c r="M24" s="810"/>
    </row>
    <row r="25" spans="1:15" ht="14.25" customHeight="1" x14ac:dyDescent="0.25">
      <c r="A25" s="139"/>
      <c r="B25" s="461"/>
      <c r="C25" s="14"/>
      <c r="D25" s="656"/>
      <c r="E25" s="442" t="s">
        <v>103</v>
      </c>
      <c r="F25" s="189" t="s">
        <v>16</v>
      </c>
      <c r="G25" s="107">
        <v>200</v>
      </c>
      <c r="H25" s="108">
        <v>200</v>
      </c>
      <c r="I25" s="105">
        <v>200</v>
      </c>
      <c r="J25" s="873"/>
      <c r="K25" s="874"/>
      <c r="L25" s="875"/>
      <c r="M25" s="876"/>
      <c r="O25" s="114"/>
    </row>
    <row r="26" spans="1:15" ht="14.25" customHeight="1" x14ac:dyDescent="0.25">
      <c r="A26" s="139"/>
      <c r="B26" s="461"/>
      <c r="C26" s="14"/>
      <c r="D26" s="81"/>
      <c r="E26" s="601" t="s">
        <v>102</v>
      </c>
      <c r="F26" s="190" t="s">
        <v>167</v>
      </c>
      <c r="G26" s="363">
        <v>24</v>
      </c>
      <c r="H26" s="595"/>
      <c r="I26" s="362"/>
      <c r="J26" s="458"/>
      <c r="K26" s="459"/>
      <c r="L26" s="456"/>
      <c r="M26" s="457"/>
    </row>
    <row r="27" spans="1:15" ht="18.75" customHeight="1" x14ac:dyDescent="0.25">
      <c r="A27" s="139"/>
      <c r="B27" s="461"/>
      <c r="C27" s="14"/>
      <c r="D27" s="666" t="s">
        <v>112</v>
      </c>
      <c r="E27" s="871" t="s">
        <v>103</v>
      </c>
      <c r="F27" s="486" t="s">
        <v>89</v>
      </c>
      <c r="G27" s="436">
        <v>26</v>
      </c>
      <c r="H27" s="437">
        <v>50</v>
      </c>
      <c r="I27" s="438">
        <v>50</v>
      </c>
      <c r="J27" s="668" t="s">
        <v>80</v>
      </c>
      <c r="K27" s="629">
        <v>1</v>
      </c>
      <c r="L27" s="635">
        <v>1</v>
      </c>
      <c r="M27" s="641">
        <v>1</v>
      </c>
      <c r="N27" s="134"/>
    </row>
    <row r="28" spans="1:15" ht="7.5" customHeight="1" x14ac:dyDescent="0.25">
      <c r="A28" s="139"/>
      <c r="B28" s="461"/>
      <c r="C28" s="14"/>
      <c r="D28" s="667"/>
      <c r="E28" s="871"/>
      <c r="F28" s="486" t="s">
        <v>88</v>
      </c>
      <c r="G28" s="436">
        <v>200</v>
      </c>
      <c r="H28" s="437">
        <v>200</v>
      </c>
      <c r="I28" s="438">
        <v>200</v>
      </c>
      <c r="J28" s="669"/>
      <c r="K28" s="630"/>
      <c r="L28" s="636"/>
      <c r="M28" s="642"/>
      <c r="N28" s="134"/>
    </row>
    <row r="29" spans="1:15" ht="6" customHeight="1" x14ac:dyDescent="0.25">
      <c r="A29" s="139"/>
      <c r="B29" s="461"/>
      <c r="C29" s="14"/>
      <c r="D29" s="408"/>
      <c r="E29" s="442"/>
      <c r="F29" s="486" t="s">
        <v>192</v>
      </c>
      <c r="G29" s="436">
        <v>24</v>
      </c>
      <c r="H29" s="437"/>
      <c r="I29" s="438"/>
      <c r="J29" s="415"/>
      <c r="K29" s="439"/>
      <c r="L29" s="440"/>
      <c r="M29" s="318"/>
      <c r="N29" s="134"/>
    </row>
    <row r="30" spans="1:15" ht="27" customHeight="1" x14ac:dyDescent="0.25">
      <c r="A30" s="139"/>
      <c r="B30" s="461"/>
      <c r="C30" s="14"/>
      <c r="D30" s="666" t="s">
        <v>130</v>
      </c>
      <c r="E30" s="663" t="s">
        <v>103</v>
      </c>
      <c r="F30" s="589" t="s">
        <v>89</v>
      </c>
      <c r="G30" s="593">
        <f>136+70</f>
        <v>206</v>
      </c>
      <c r="H30" s="594">
        <v>1074</v>
      </c>
      <c r="I30" s="592">
        <v>136</v>
      </c>
      <c r="J30" s="444" t="s">
        <v>101</v>
      </c>
      <c r="K30" s="409">
        <v>1</v>
      </c>
      <c r="L30" s="411">
        <v>1</v>
      </c>
      <c r="M30" s="441">
        <v>1</v>
      </c>
    </row>
    <row r="31" spans="1:15" ht="41.25" customHeight="1" x14ac:dyDescent="0.25">
      <c r="A31" s="139"/>
      <c r="B31" s="461"/>
      <c r="C31" s="14"/>
      <c r="D31" s="667"/>
      <c r="E31" s="664"/>
      <c r="F31" s="486"/>
      <c r="G31" s="420"/>
      <c r="H31" s="421"/>
      <c r="I31" s="438"/>
      <c r="J31" s="444" t="s">
        <v>137</v>
      </c>
      <c r="K31" s="409">
        <v>30</v>
      </c>
      <c r="L31" s="411">
        <v>100</v>
      </c>
      <c r="M31" s="441"/>
    </row>
    <row r="32" spans="1:15" ht="27" customHeight="1" x14ac:dyDescent="0.25">
      <c r="A32" s="139"/>
      <c r="B32" s="461"/>
      <c r="C32" s="14"/>
      <c r="D32" s="407"/>
      <c r="E32" s="664"/>
      <c r="F32" s="486"/>
      <c r="G32" s="157"/>
      <c r="H32" s="421"/>
      <c r="I32" s="156"/>
      <c r="J32" s="444" t="s">
        <v>83</v>
      </c>
      <c r="K32" s="409">
        <v>10</v>
      </c>
      <c r="L32" s="411">
        <v>100</v>
      </c>
      <c r="M32" s="441">
        <v>10</v>
      </c>
    </row>
    <row r="33" spans="1:16" ht="26.25" customHeight="1" x14ac:dyDescent="0.25">
      <c r="A33" s="139"/>
      <c r="B33" s="461"/>
      <c r="C33" s="14"/>
      <c r="D33" s="407"/>
      <c r="E33" s="664"/>
      <c r="F33" s="486"/>
      <c r="G33" s="420"/>
      <c r="H33" s="421"/>
      <c r="I33" s="438"/>
      <c r="J33" s="444" t="s">
        <v>131</v>
      </c>
      <c r="K33" s="409">
        <v>10</v>
      </c>
      <c r="L33" s="411">
        <v>50</v>
      </c>
      <c r="M33" s="441">
        <v>10</v>
      </c>
    </row>
    <row r="34" spans="1:16" ht="27" customHeight="1" x14ac:dyDescent="0.25">
      <c r="A34" s="139"/>
      <c r="B34" s="461"/>
      <c r="C34" s="14"/>
      <c r="D34" s="407"/>
      <c r="E34" s="664"/>
      <c r="F34" s="486"/>
      <c r="G34" s="420"/>
      <c r="H34" s="421"/>
      <c r="I34" s="156"/>
      <c r="J34" s="444" t="s">
        <v>132</v>
      </c>
      <c r="K34" s="409">
        <v>10</v>
      </c>
      <c r="L34" s="411">
        <v>50</v>
      </c>
      <c r="M34" s="441">
        <v>10</v>
      </c>
    </row>
    <row r="35" spans="1:16" ht="18" customHeight="1" x14ac:dyDescent="0.25">
      <c r="A35" s="139"/>
      <c r="B35" s="461"/>
      <c r="C35" s="14"/>
      <c r="D35" s="407"/>
      <c r="E35" s="665"/>
      <c r="F35" s="486"/>
      <c r="G35" s="420"/>
      <c r="H35" s="421"/>
      <c r="I35" s="438"/>
      <c r="J35" s="444" t="s">
        <v>133</v>
      </c>
      <c r="K35" s="409">
        <v>1</v>
      </c>
      <c r="L35" s="411">
        <v>1</v>
      </c>
      <c r="M35" s="441">
        <v>1</v>
      </c>
    </row>
    <row r="36" spans="1:16" ht="18" customHeight="1" x14ac:dyDescent="0.25">
      <c r="A36" s="139"/>
      <c r="B36" s="461"/>
      <c r="C36" s="14"/>
      <c r="D36" s="666" t="s">
        <v>124</v>
      </c>
      <c r="E36" s="675" t="s">
        <v>89</v>
      </c>
      <c r="F36" s="870" t="s">
        <v>89</v>
      </c>
      <c r="G36" s="850">
        <v>90</v>
      </c>
      <c r="H36" s="854">
        <v>10</v>
      </c>
      <c r="I36" s="864">
        <v>90</v>
      </c>
      <c r="J36" s="67" t="s">
        <v>82</v>
      </c>
      <c r="K36" s="211">
        <v>1</v>
      </c>
      <c r="L36" s="93"/>
      <c r="M36" s="210">
        <v>1</v>
      </c>
    </row>
    <row r="37" spans="1:16" ht="27" customHeight="1" x14ac:dyDescent="0.25">
      <c r="A37" s="416"/>
      <c r="B37" s="461"/>
      <c r="C37" s="14"/>
      <c r="D37" s="677"/>
      <c r="E37" s="676"/>
      <c r="F37" s="870"/>
      <c r="G37" s="850"/>
      <c r="H37" s="854"/>
      <c r="I37" s="864"/>
      <c r="J37" s="61" t="s">
        <v>153</v>
      </c>
      <c r="K37" s="211">
        <v>100</v>
      </c>
      <c r="L37" s="93">
        <v>30</v>
      </c>
      <c r="M37" s="210">
        <v>100</v>
      </c>
    </row>
    <row r="38" spans="1:16" ht="18" customHeight="1" x14ac:dyDescent="0.25">
      <c r="A38" s="687"/>
      <c r="B38" s="800"/>
      <c r="C38" s="14"/>
      <c r="D38" s="666" t="s">
        <v>203</v>
      </c>
      <c r="E38" s="663"/>
      <c r="F38" s="870" t="s">
        <v>89</v>
      </c>
      <c r="G38" s="850">
        <f>14.5-10.5</f>
        <v>4</v>
      </c>
      <c r="H38" s="854">
        <v>90</v>
      </c>
      <c r="I38" s="864">
        <v>15</v>
      </c>
      <c r="J38" s="67" t="s">
        <v>82</v>
      </c>
      <c r="K38" s="211"/>
      <c r="L38" s="93">
        <v>1</v>
      </c>
      <c r="M38" s="210"/>
    </row>
    <row r="39" spans="1:16" ht="27" customHeight="1" x14ac:dyDescent="0.25">
      <c r="A39" s="687"/>
      <c r="B39" s="800"/>
      <c r="C39" s="300"/>
      <c r="D39" s="677"/>
      <c r="E39" s="665"/>
      <c r="F39" s="870"/>
      <c r="G39" s="850"/>
      <c r="H39" s="854"/>
      <c r="I39" s="864"/>
      <c r="J39" s="61" t="s">
        <v>153</v>
      </c>
      <c r="K39" s="297">
        <v>30</v>
      </c>
      <c r="L39" s="298">
        <v>100</v>
      </c>
      <c r="M39" s="299">
        <v>30</v>
      </c>
    </row>
    <row r="40" spans="1:16" ht="25.5" customHeight="1" x14ac:dyDescent="0.25">
      <c r="A40" s="687"/>
      <c r="B40" s="800"/>
      <c r="C40" s="14"/>
      <c r="D40" s="62" t="s">
        <v>113</v>
      </c>
      <c r="E40" s="192"/>
      <c r="F40" s="209" t="s">
        <v>89</v>
      </c>
      <c r="G40" s="436">
        <v>120</v>
      </c>
      <c r="H40" s="437">
        <v>120</v>
      </c>
      <c r="I40" s="438">
        <v>120</v>
      </c>
      <c r="J40" s="67" t="s">
        <v>81</v>
      </c>
      <c r="K40" s="211">
        <v>1</v>
      </c>
      <c r="L40" s="93">
        <v>1</v>
      </c>
      <c r="M40" s="210">
        <v>1</v>
      </c>
      <c r="N40" s="36"/>
    </row>
    <row r="41" spans="1:16" ht="27.75" customHeight="1" x14ac:dyDescent="0.25">
      <c r="A41" s="139"/>
      <c r="B41" s="461"/>
      <c r="C41" s="14"/>
      <c r="D41" s="406" t="s">
        <v>114</v>
      </c>
      <c r="E41" s="151"/>
      <c r="F41" s="209" t="s">
        <v>89</v>
      </c>
      <c r="G41" s="420">
        <v>21.8</v>
      </c>
      <c r="H41" s="421"/>
      <c r="I41" s="438"/>
      <c r="J41" s="84" t="s">
        <v>91</v>
      </c>
      <c r="K41" s="212">
        <v>1</v>
      </c>
      <c r="L41" s="460"/>
      <c r="M41" s="309"/>
    </row>
    <row r="42" spans="1:16" ht="29.25" customHeight="1" x14ac:dyDescent="0.25">
      <c r="A42" s="139"/>
      <c r="B42" s="461"/>
      <c r="C42" s="14"/>
      <c r="D42" s="666" t="s">
        <v>204</v>
      </c>
      <c r="E42" s="255" t="s">
        <v>89</v>
      </c>
      <c r="F42" s="209" t="s">
        <v>89</v>
      </c>
      <c r="G42" s="865">
        <f>248+15</f>
        <v>263</v>
      </c>
      <c r="H42" s="867">
        <v>30</v>
      </c>
      <c r="I42" s="864">
        <v>265</v>
      </c>
      <c r="J42" s="303" t="s">
        <v>148</v>
      </c>
      <c r="K42" s="463">
        <v>100</v>
      </c>
      <c r="L42" s="460">
        <v>30</v>
      </c>
      <c r="M42" s="309">
        <v>100</v>
      </c>
      <c r="N42" s="36"/>
      <c r="O42" s="36"/>
      <c r="P42" s="36"/>
    </row>
    <row r="43" spans="1:16" ht="18.75" customHeight="1" x14ac:dyDescent="0.25">
      <c r="A43" s="139"/>
      <c r="B43" s="461"/>
      <c r="C43" s="14"/>
      <c r="D43" s="667"/>
      <c r="E43" s="255"/>
      <c r="F43" s="209"/>
      <c r="G43" s="866"/>
      <c r="H43" s="868"/>
      <c r="I43" s="869"/>
      <c r="J43" s="682" t="s">
        <v>161</v>
      </c>
      <c r="K43" s="804">
        <v>2</v>
      </c>
      <c r="L43" s="807"/>
      <c r="M43" s="802">
        <v>2</v>
      </c>
    </row>
    <row r="44" spans="1:16" ht="16.5" customHeight="1" thickBot="1" x14ac:dyDescent="0.3">
      <c r="A44" s="71"/>
      <c r="B44" s="9"/>
      <c r="C44" s="15"/>
      <c r="D44" s="681"/>
      <c r="E44" s="256"/>
      <c r="F44" s="187" t="s">
        <v>14</v>
      </c>
      <c r="G44" s="252">
        <f>SUM(G24:G26)</f>
        <v>945.09999999999991</v>
      </c>
      <c r="H44" s="100">
        <f>SUM(H24:H26)</f>
        <v>1574</v>
      </c>
      <c r="I44" s="208">
        <f>SUM(I24:I26)</f>
        <v>876</v>
      </c>
      <c r="J44" s="683"/>
      <c r="K44" s="805"/>
      <c r="L44" s="808"/>
      <c r="M44" s="803"/>
    </row>
    <row r="45" spans="1:16" ht="18" customHeight="1" x14ac:dyDescent="0.25">
      <c r="A45" s="72" t="s">
        <v>9</v>
      </c>
      <c r="B45" s="10" t="s">
        <v>9</v>
      </c>
      <c r="C45" s="746" t="s">
        <v>17</v>
      </c>
      <c r="D45" s="655" t="s">
        <v>57</v>
      </c>
      <c r="E45" s="673" t="s">
        <v>102</v>
      </c>
      <c r="F45" s="352" t="s">
        <v>13</v>
      </c>
      <c r="G45" s="96">
        <v>110.2</v>
      </c>
      <c r="H45" s="97">
        <v>110.2</v>
      </c>
      <c r="I45" s="98">
        <v>110.2</v>
      </c>
      <c r="J45" s="661" t="s">
        <v>205</v>
      </c>
      <c r="K45" s="201">
        <v>25</v>
      </c>
      <c r="L45" s="422">
        <v>25</v>
      </c>
      <c r="M45" s="424">
        <v>25</v>
      </c>
    </row>
    <row r="46" spans="1:16" ht="15.6" customHeight="1" thickBot="1" x14ac:dyDescent="0.3">
      <c r="A46" s="73"/>
      <c r="B46" s="9"/>
      <c r="C46" s="747"/>
      <c r="D46" s="672"/>
      <c r="E46" s="674"/>
      <c r="F46" s="187" t="s">
        <v>14</v>
      </c>
      <c r="G46" s="252">
        <f t="shared" ref="G46:I46" si="0">G45</f>
        <v>110.2</v>
      </c>
      <c r="H46" s="100">
        <f t="shared" si="0"/>
        <v>110.2</v>
      </c>
      <c r="I46" s="208">
        <f t="shared" si="0"/>
        <v>110.2</v>
      </c>
      <c r="J46" s="662"/>
      <c r="K46" s="217"/>
      <c r="L46" s="418"/>
      <c r="M46" s="254"/>
    </row>
    <row r="47" spans="1:16" ht="28.5" customHeight="1" x14ac:dyDescent="0.25">
      <c r="A47" s="74" t="s">
        <v>9</v>
      </c>
      <c r="B47" s="10" t="s">
        <v>9</v>
      </c>
      <c r="C47" s="746" t="s">
        <v>18</v>
      </c>
      <c r="D47" s="655" t="s">
        <v>111</v>
      </c>
      <c r="E47" s="445" t="s">
        <v>102</v>
      </c>
      <c r="F47" s="487" t="s">
        <v>13</v>
      </c>
      <c r="G47" s="102">
        <f>182.4-12+104.9+1.5</f>
        <v>276.8</v>
      </c>
      <c r="H47" s="464">
        <v>175</v>
      </c>
      <c r="I47" s="141">
        <v>175</v>
      </c>
      <c r="J47" s="180" t="s">
        <v>206</v>
      </c>
      <c r="K47" s="201">
        <v>4</v>
      </c>
      <c r="L47" s="434">
        <v>4</v>
      </c>
      <c r="M47" s="215">
        <v>4</v>
      </c>
    </row>
    <row r="48" spans="1:16" ht="29.25" customHeight="1" x14ac:dyDescent="0.25">
      <c r="A48" s="145"/>
      <c r="B48" s="461"/>
      <c r="C48" s="801"/>
      <c r="D48" s="656"/>
      <c r="E48" s="146"/>
      <c r="F48" s="186"/>
      <c r="G48" s="169"/>
      <c r="H48" s="464"/>
      <c r="I48" s="170"/>
      <c r="J48" s="56" t="s">
        <v>207</v>
      </c>
      <c r="K48" s="148">
        <v>15</v>
      </c>
      <c r="L48" s="138">
        <v>15</v>
      </c>
      <c r="M48" s="57">
        <v>15</v>
      </c>
    </row>
    <row r="49" spans="1:15" ht="27.75" customHeight="1" x14ac:dyDescent="0.25">
      <c r="A49" s="145"/>
      <c r="B49" s="461"/>
      <c r="C49" s="801"/>
      <c r="D49" s="442"/>
      <c r="E49" s="146"/>
      <c r="F49" s="102"/>
      <c r="G49" s="169"/>
      <c r="H49" s="464"/>
      <c r="I49" s="170"/>
      <c r="J49" s="191" t="s">
        <v>208</v>
      </c>
      <c r="K49" s="466">
        <v>9</v>
      </c>
      <c r="L49" s="433">
        <v>9</v>
      </c>
      <c r="M49" s="269">
        <v>9</v>
      </c>
    </row>
    <row r="50" spans="1:15" ht="36" customHeight="1" x14ac:dyDescent="0.25">
      <c r="A50" s="145"/>
      <c r="B50" s="461"/>
      <c r="C50" s="801"/>
      <c r="D50" s="442"/>
      <c r="E50" s="146"/>
      <c r="F50" s="102"/>
      <c r="G50" s="102"/>
      <c r="H50" s="464"/>
      <c r="I50" s="141"/>
      <c r="J50" s="820" t="s">
        <v>135</v>
      </c>
      <c r="K50" s="466">
        <v>100</v>
      </c>
      <c r="L50" s="433"/>
      <c r="M50" s="269"/>
    </row>
    <row r="51" spans="1:15" ht="16.5" customHeight="1" thickBot="1" x14ac:dyDescent="0.3">
      <c r="A51" s="145"/>
      <c r="B51" s="461"/>
      <c r="C51" s="747"/>
      <c r="D51" s="129"/>
      <c r="E51" s="146"/>
      <c r="F51" s="103" t="s">
        <v>14</v>
      </c>
      <c r="G51" s="259">
        <f>SUM(G47:G50)</f>
        <v>276.8</v>
      </c>
      <c r="H51" s="104">
        <f>SUM(H47:H50)</f>
        <v>175</v>
      </c>
      <c r="I51" s="258">
        <f>SUM(I47:I50)</f>
        <v>175</v>
      </c>
      <c r="J51" s="662"/>
      <c r="K51" s="117"/>
      <c r="L51" s="118"/>
      <c r="M51" s="216"/>
    </row>
    <row r="52" spans="1:15" ht="15.75" customHeight="1" x14ac:dyDescent="0.25">
      <c r="A52" s="72" t="s">
        <v>9</v>
      </c>
      <c r="B52" s="10" t="s">
        <v>9</v>
      </c>
      <c r="C52" s="746" t="s">
        <v>19</v>
      </c>
      <c r="D52" s="655" t="s">
        <v>61</v>
      </c>
      <c r="E52" s="445" t="s">
        <v>102</v>
      </c>
      <c r="F52" s="96" t="s">
        <v>13</v>
      </c>
      <c r="G52" s="165">
        <v>45</v>
      </c>
      <c r="H52" s="97">
        <v>50</v>
      </c>
      <c r="I52" s="141">
        <v>50</v>
      </c>
      <c r="J52" s="128" t="s">
        <v>92</v>
      </c>
      <c r="K52" s="201">
        <v>3</v>
      </c>
      <c r="L52" s="434">
        <v>3</v>
      </c>
      <c r="M52" s="215">
        <v>3</v>
      </c>
    </row>
    <row r="53" spans="1:15" ht="27" customHeight="1" x14ac:dyDescent="0.25">
      <c r="A53" s="145"/>
      <c r="B53" s="461"/>
      <c r="C53" s="801"/>
      <c r="D53" s="656"/>
      <c r="E53" s="146"/>
      <c r="F53" s="188"/>
      <c r="G53" s="354"/>
      <c r="H53" s="147"/>
      <c r="I53" s="451"/>
      <c r="J53" s="405" t="s">
        <v>93</v>
      </c>
      <c r="K53" s="466">
        <v>3</v>
      </c>
      <c r="L53" s="433">
        <v>3</v>
      </c>
      <c r="M53" s="269">
        <v>3</v>
      </c>
    </row>
    <row r="54" spans="1:15" ht="16.5" customHeight="1" x14ac:dyDescent="0.25">
      <c r="A54" s="145"/>
      <c r="B54" s="461"/>
      <c r="C54" s="801"/>
      <c r="D54" s="407"/>
      <c r="E54" s="146"/>
      <c r="F54" s="102"/>
      <c r="G54" s="354"/>
      <c r="H54" s="147"/>
      <c r="I54" s="451"/>
      <c r="J54" s="58" t="s">
        <v>21</v>
      </c>
      <c r="K54" s="466">
        <v>1</v>
      </c>
      <c r="L54" s="433">
        <v>1</v>
      </c>
      <c r="M54" s="269">
        <v>1</v>
      </c>
    </row>
    <row r="55" spans="1:15" ht="11.25" customHeight="1" x14ac:dyDescent="0.25">
      <c r="A55" s="145"/>
      <c r="B55" s="461"/>
      <c r="C55" s="801"/>
      <c r="D55" s="407"/>
      <c r="E55" s="146"/>
      <c r="F55" s="102"/>
      <c r="G55" s="314"/>
      <c r="H55" s="355"/>
      <c r="I55" s="447"/>
      <c r="J55" s="670" t="s">
        <v>52</v>
      </c>
      <c r="K55" s="631">
        <v>7</v>
      </c>
      <c r="L55" s="637">
        <v>7</v>
      </c>
      <c r="M55" s="643">
        <v>7</v>
      </c>
    </row>
    <row r="56" spans="1:15" ht="15.75" customHeight="1" thickBot="1" x14ac:dyDescent="0.3">
      <c r="A56" s="73"/>
      <c r="B56" s="9"/>
      <c r="C56" s="747"/>
      <c r="D56" s="418"/>
      <c r="E56" s="16"/>
      <c r="F56" s="103" t="s">
        <v>14</v>
      </c>
      <c r="G56" s="259">
        <f t="shared" ref="G56:I56" si="1">SUM(G52:G55)</f>
        <v>45</v>
      </c>
      <c r="H56" s="104">
        <f t="shared" si="1"/>
        <v>50</v>
      </c>
      <c r="I56" s="258">
        <f t="shared" si="1"/>
        <v>50</v>
      </c>
      <c r="J56" s="671"/>
      <c r="K56" s="632"/>
      <c r="L56" s="638"/>
      <c r="M56" s="644"/>
    </row>
    <row r="57" spans="1:15" ht="15" customHeight="1" thickBot="1" x14ac:dyDescent="0.3">
      <c r="A57" s="71" t="s">
        <v>9</v>
      </c>
      <c r="B57" s="17" t="s">
        <v>9</v>
      </c>
      <c r="C57" s="729" t="s">
        <v>22</v>
      </c>
      <c r="D57" s="730"/>
      <c r="E57" s="730"/>
      <c r="F57" s="730"/>
      <c r="G57" s="356">
        <f>+G51+G46+G23+G56+G44</f>
        <v>2572.1</v>
      </c>
      <c r="H57" s="357">
        <f>+H51+H46+H23+H56+H44</f>
        <v>3089.2</v>
      </c>
      <c r="I57" s="358">
        <f>+I51+I46+I23+I56+I44</f>
        <v>2391.1999999999998</v>
      </c>
      <c r="J57" s="214"/>
      <c r="K57" s="243"/>
      <c r="L57" s="243"/>
      <c r="M57" s="172"/>
    </row>
    <row r="58" spans="1:15" ht="13.5" customHeight="1" thickBot="1" x14ac:dyDescent="0.3">
      <c r="A58" s="75" t="s">
        <v>9</v>
      </c>
      <c r="B58" s="35" t="s">
        <v>15</v>
      </c>
      <c r="C58" s="727" t="s">
        <v>23</v>
      </c>
      <c r="D58" s="728"/>
      <c r="E58" s="728"/>
      <c r="F58" s="728"/>
      <c r="G58" s="728"/>
      <c r="H58" s="728"/>
      <c r="I58" s="728"/>
      <c r="J58" s="728"/>
      <c r="K58" s="243"/>
      <c r="L58" s="243"/>
      <c r="M58" s="172"/>
    </row>
    <row r="59" spans="1:15" ht="15.75" customHeight="1" x14ac:dyDescent="0.25">
      <c r="A59" s="70" t="s">
        <v>9</v>
      </c>
      <c r="B59" s="10" t="s">
        <v>15</v>
      </c>
      <c r="C59" s="746" t="s">
        <v>9</v>
      </c>
      <c r="D59" s="655" t="s">
        <v>24</v>
      </c>
      <c r="E59" s="48" t="s">
        <v>12</v>
      </c>
      <c r="F59" s="482" t="s">
        <v>13</v>
      </c>
      <c r="G59" s="96">
        <f>7667.5+4+15+5-27-10+10-7.4</f>
        <v>7657.1</v>
      </c>
      <c r="H59" s="97">
        <v>7493.6</v>
      </c>
      <c r="I59" s="483">
        <v>7356.6</v>
      </c>
      <c r="J59" s="566" t="s">
        <v>25</v>
      </c>
      <c r="K59" s="80">
        <v>581.29999999999995</v>
      </c>
      <c r="L59" s="64">
        <v>732.5</v>
      </c>
      <c r="M59" s="68">
        <v>761.5</v>
      </c>
    </row>
    <row r="60" spans="1:15" ht="26.25" customHeight="1" x14ac:dyDescent="0.25">
      <c r="A60" s="139"/>
      <c r="B60" s="461"/>
      <c r="C60" s="801"/>
      <c r="D60" s="656"/>
      <c r="E60" s="49" t="s">
        <v>103</v>
      </c>
      <c r="F60" s="484" t="s">
        <v>26</v>
      </c>
      <c r="G60" s="277">
        <f>413.7+205.9</f>
        <v>619.6</v>
      </c>
      <c r="H60" s="112">
        <v>474.1</v>
      </c>
      <c r="I60" s="353">
        <v>479.1</v>
      </c>
      <c r="J60" s="58" t="s">
        <v>84</v>
      </c>
      <c r="K60" s="602">
        <v>289.10000000000002</v>
      </c>
      <c r="L60" s="125"/>
      <c r="M60" s="126"/>
    </row>
    <row r="61" spans="1:15" ht="15.75" customHeight="1" x14ac:dyDescent="0.25">
      <c r="A61" s="139"/>
      <c r="B61" s="461"/>
      <c r="C61" s="801"/>
      <c r="D61" s="417"/>
      <c r="E61" s="49"/>
      <c r="F61" s="485" t="s">
        <v>51</v>
      </c>
      <c r="G61" s="307">
        <f>30.7+184.6</f>
        <v>215.29999999999998</v>
      </c>
      <c r="H61" s="464"/>
      <c r="I61" s="359"/>
      <c r="J61" s="54" t="s">
        <v>115</v>
      </c>
      <c r="K61" s="584">
        <v>2872</v>
      </c>
      <c r="L61" s="585">
        <v>2964</v>
      </c>
      <c r="M61" s="586">
        <v>3084</v>
      </c>
      <c r="O61" s="114"/>
    </row>
    <row r="62" spans="1:15" ht="15" customHeight="1" x14ac:dyDescent="0.25">
      <c r="A62" s="139"/>
      <c r="B62" s="461"/>
      <c r="C62" s="801"/>
      <c r="D62" s="417"/>
      <c r="E62" s="49"/>
      <c r="F62" s="485" t="s">
        <v>85</v>
      </c>
      <c r="G62" s="364">
        <v>57.4</v>
      </c>
      <c r="H62" s="112"/>
      <c r="I62" s="583"/>
      <c r="J62" s="837" t="s">
        <v>216</v>
      </c>
      <c r="K62" s="201">
        <v>112</v>
      </c>
      <c r="L62" s="574"/>
      <c r="M62" s="218"/>
    </row>
    <row r="63" spans="1:15" ht="16.5" customHeight="1" x14ac:dyDescent="0.25">
      <c r="A63" s="139"/>
      <c r="B63" s="568"/>
      <c r="C63" s="801"/>
      <c r="D63" s="417"/>
      <c r="E63" s="581"/>
      <c r="F63" s="485" t="s">
        <v>188</v>
      </c>
      <c r="G63" s="364">
        <v>25</v>
      </c>
      <c r="H63" s="112"/>
      <c r="I63" s="583"/>
      <c r="J63" s="863"/>
      <c r="K63" s="166"/>
      <c r="L63" s="580"/>
      <c r="M63" s="582"/>
    </row>
    <row r="64" spans="1:15" ht="15.75" customHeight="1" x14ac:dyDescent="0.25">
      <c r="A64" s="139"/>
      <c r="B64" s="461"/>
      <c r="C64" s="801"/>
      <c r="D64" s="666" t="s">
        <v>27</v>
      </c>
      <c r="E64" s="49" t="s">
        <v>102</v>
      </c>
      <c r="F64" s="429" t="s">
        <v>89</v>
      </c>
      <c r="G64" s="603">
        <f>996.7-25+4+15+5+10</f>
        <v>1005.7</v>
      </c>
      <c r="H64" s="604">
        <v>996.7</v>
      </c>
      <c r="I64" s="605">
        <v>996.7</v>
      </c>
      <c r="J64" s="553" t="s">
        <v>179</v>
      </c>
      <c r="K64" s="148">
        <v>4</v>
      </c>
      <c r="L64" s="301"/>
      <c r="M64" s="181"/>
    </row>
    <row r="65" spans="1:16" ht="27.75" customHeight="1" x14ac:dyDescent="0.25">
      <c r="A65" s="139"/>
      <c r="B65" s="461"/>
      <c r="C65" s="801"/>
      <c r="D65" s="667"/>
      <c r="E65" s="136"/>
      <c r="F65" s="488"/>
      <c r="G65" s="157"/>
      <c r="H65" s="604"/>
      <c r="I65" s="606"/>
      <c r="J65" s="553" t="s">
        <v>156</v>
      </c>
      <c r="K65" s="148">
        <v>1</v>
      </c>
      <c r="L65" s="301"/>
      <c r="M65" s="181"/>
    </row>
    <row r="66" spans="1:16" ht="26.25" customHeight="1" x14ac:dyDescent="0.25">
      <c r="A66" s="139"/>
      <c r="B66" s="461"/>
      <c r="C66" s="801"/>
      <c r="D66" s="667"/>
      <c r="E66" s="136"/>
      <c r="F66" s="164" t="s">
        <v>89</v>
      </c>
      <c r="G66" s="603">
        <v>9.5</v>
      </c>
      <c r="H66" s="604"/>
      <c r="I66" s="605"/>
      <c r="J66" s="405" t="s">
        <v>157</v>
      </c>
      <c r="K66" s="148">
        <v>1</v>
      </c>
      <c r="L66" s="301"/>
      <c r="M66" s="181"/>
    </row>
    <row r="67" spans="1:16" ht="26.25" customHeight="1" x14ac:dyDescent="0.25">
      <c r="A67" s="139"/>
      <c r="B67" s="611"/>
      <c r="C67" s="801"/>
      <c r="D67" s="667"/>
      <c r="E67" s="616"/>
      <c r="F67" s="164"/>
      <c r="G67" s="612"/>
      <c r="H67" s="613"/>
      <c r="I67" s="615"/>
      <c r="J67" s="608" t="s">
        <v>222</v>
      </c>
      <c r="K67" s="148">
        <v>100</v>
      </c>
      <c r="L67" s="301"/>
      <c r="M67" s="181"/>
    </row>
    <row r="68" spans="1:16" ht="39.75" customHeight="1" x14ac:dyDescent="0.25">
      <c r="A68" s="139"/>
      <c r="B68" s="461"/>
      <c r="C68" s="801"/>
      <c r="D68" s="667"/>
      <c r="E68" s="136"/>
      <c r="F68" s="429" t="s">
        <v>89</v>
      </c>
      <c r="G68" s="603">
        <v>2.6</v>
      </c>
      <c r="H68" s="604"/>
      <c r="I68" s="605"/>
      <c r="J68" s="405" t="s">
        <v>182</v>
      </c>
      <c r="K68" s="148">
        <v>1</v>
      </c>
      <c r="L68" s="301"/>
      <c r="M68" s="181"/>
    </row>
    <row r="69" spans="1:16" ht="26.25" customHeight="1" x14ac:dyDescent="0.25">
      <c r="A69" s="139"/>
      <c r="B69" s="461"/>
      <c r="C69" s="801"/>
      <c r="D69" s="407"/>
      <c r="E69" s="136"/>
      <c r="F69" s="429" t="s">
        <v>89</v>
      </c>
      <c r="G69" s="603"/>
      <c r="H69" s="604">
        <v>70</v>
      </c>
      <c r="I69" s="606"/>
      <c r="J69" s="405" t="s">
        <v>183</v>
      </c>
      <c r="K69" s="148"/>
      <c r="L69" s="301">
        <v>1</v>
      </c>
      <c r="M69" s="181"/>
    </row>
    <row r="70" spans="1:16" ht="40.5" customHeight="1" x14ac:dyDescent="0.25">
      <c r="A70" s="139"/>
      <c r="B70" s="283"/>
      <c r="C70" s="801"/>
      <c r="D70" s="723" t="s">
        <v>143</v>
      </c>
      <c r="E70" s="852" t="s">
        <v>102</v>
      </c>
      <c r="F70" s="857" t="s">
        <v>89</v>
      </c>
      <c r="G70" s="850">
        <v>67</v>
      </c>
      <c r="H70" s="846"/>
      <c r="I70" s="847"/>
      <c r="J70" s="278" t="s">
        <v>144</v>
      </c>
      <c r="K70" s="279">
        <v>100</v>
      </c>
      <c r="L70" s="280"/>
      <c r="M70" s="281"/>
    </row>
    <row r="71" spans="1:16" ht="39" customHeight="1" x14ac:dyDescent="0.25">
      <c r="A71" s="139"/>
      <c r="B71" s="283"/>
      <c r="C71" s="801"/>
      <c r="D71" s="724"/>
      <c r="E71" s="859"/>
      <c r="F71" s="857"/>
      <c r="G71" s="850"/>
      <c r="H71" s="846"/>
      <c r="I71" s="847"/>
      <c r="J71" s="278" t="s">
        <v>145</v>
      </c>
      <c r="K71" s="279">
        <v>1</v>
      </c>
      <c r="L71" s="280"/>
      <c r="M71" s="282"/>
    </row>
    <row r="72" spans="1:16" ht="25.5" customHeight="1" x14ac:dyDescent="0.25">
      <c r="A72" s="139"/>
      <c r="B72" s="283"/>
      <c r="C72" s="801"/>
      <c r="D72" s="724"/>
      <c r="E72" s="859"/>
      <c r="F72" s="857"/>
      <c r="G72" s="850"/>
      <c r="H72" s="846"/>
      <c r="I72" s="847"/>
      <c r="J72" s="278" t="s">
        <v>146</v>
      </c>
      <c r="K72" s="279">
        <v>100</v>
      </c>
      <c r="L72" s="280"/>
      <c r="M72" s="281"/>
    </row>
    <row r="73" spans="1:16" ht="16.5" customHeight="1" x14ac:dyDescent="0.25">
      <c r="A73" s="139"/>
      <c r="B73" s="283"/>
      <c r="C73" s="801"/>
      <c r="D73" s="724"/>
      <c r="E73" s="859"/>
      <c r="F73" s="857"/>
      <c r="G73" s="850"/>
      <c r="H73" s="846"/>
      <c r="I73" s="847"/>
      <c r="J73" s="278" t="s">
        <v>147</v>
      </c>
      <c r="K73" s="279">
        <v>1</v>
      </c>
      <c r="L73" s="280"/>
      <c r="M73" s="281"/>
    </row>
    <row r="74" spans="1:16" ht="41.25" customHeight="1" x14ac:dyDescent="0.25">
      <c r="A74" s="139"/>
      <c r="B74" s="283"/>
      <c r="C74" s="801"/>
      <c r="D74" s="725"/>
      <c r="E74" s="859"/>
      <c r="F74" s="857"/>
      <c r="G74" s="850"/>
      <c r="H74" s="846"/>
      <c r="I74" s="847"/>
      <c r="J74" s="303" t="s">
        <v>166</v>
      </c>
      <c r="K74" s="317">
        <v>100</v>
      </c>
      <c r="L74" s="280"/>
      <c r="M74" s="281"/>
      <c r="N74" s="134"/>
    </row>
    <row r="75" spans="1:16" ht="27.75" customHeight="1" x14ac:dyDescent="0.25">
      <c r="A75" s="139"/>
      <c r="B75" s="461"/>
      <c r="C75" s="801"/>
      <c r="D75" s="666" t="s">
        <v>108</v>
      </c>
      <c r="E75" s="127" t="s">
        <v>102</v>
      </c>
      <c r="F75" s="164" t="s">
        <v>89</v>
      </c>
      <c r="G75" s="420">
        <f>1843.3-15</f>
        <v>1828.3</v>
      </c>
      <c r="H75" s="421">
        <v>1843.3</v>
      </c>
      <c r="I75" s="419">
        <v>1843.3</v>
      </c>
      <c r="J75" s="182" t="s">
        <v>154</v>
      </c>
      <c r="K75" s="148">
        <v>1</v>
      </c>
      <c r="L75" s="301"/>
      <c r="M75" s="181"/>
      <c r="N75" s="432"/>
      <c r="O75" s="142"/>
    </row>
    <row r="76" spans="1:16" ht="26.25" customHeight="1" x14ac:dyDescent="0.25">
      <c r="A76" s="139"/>
      <c r="B76" s="461"/>
      <c r="C76" s="801"/>
      <c r="D76" s="667"/>
      <c r="E76" s="136"/>
      <c r="F76" s="164"/>
      <c r="G76" s="560"/>
      <c r="H76" s="561"/>
      <c r="I76" s="491"/>
      <c r="J76" s="182" t="s">
        <v>155</v>
      </c>
      <c r="K76" s="148">
        <v>1</v>
      </c>
      <c r="L76" s="301"/>
      <c r="M76" s="181"/>
      <c r="N76" s="432"/>
      <c r="O76" s="142"/>
    </row>
    <row r="77" spans="1:16" ht="41.25" customHeight="1" x14ac:dyDescent="0.25">
      <c r="A77" s="139"/>
      <c r="B77" s="568"/>
      <c r="C77" s="801"/>
      <c r="D77" s="677"/>
      <c r="E77" s="578"/>
      <c r="F77" s="164"/>
      <c r="G77" s="579"/>
      <c r="H77" s="561"/>
      <c r="I77" s="491"/>
      <c r="J77" s="182" t="s">
        <v>217</v>
      </c>
      <c r="K77" s="148">
        <v>100</v>
      </c>
      <c r="L77" s="301"/>
      <c r="M77" s="181"/>
      <c r="N77" s="432"/>
      <c r="O77" s="142"/>
    </row>
    <row r="78" spans="1:16" ht="26.25" customHeight="1" x14ac:dyDescent="0.25">
      <c r="A78" s="687"/>
      <c r="B78" s="800"/>
      <c r="C78" s="801"/>
      <c r="D78" s="723" t="s">
        <v>176</v>
      </c>
      <c r="E78" s="852" t="s">
        <v>102</v>
      </c>
      <c r="F78" s="591" t="s">
        <v>89</v>
      </c>
      <c r="G78" s="590">
        <f>74.9-25-27</f>
        <v>22.900000000000006</v>
      </c>
      <c r="H78" s="587"/>
      <c r="I78" s="588"/>
      <c r="J78" s="284" t="s">
        <v>149</v>
      </c>
      <c r="K78" s="317">
        <v>100</v>
      </c>
      <c r="L78" s="280"/>
      <c r="M78" s="281"/>
      <c r="N78" s="308"/>
      <c r="O78" s="308"/>
      <c r="P78" s="134"/>
    </row>
    <row r="79" spans="1:16" ht="16.5" customHeight="1" x14ac:dyDescent="0.25">
      <c r="A79" s="687"/>
      <c r="B79" s="800"/>
      <c r="C79" s="801"/>
      <c r="D79" s="725"/>
      <c r="E79" s="859"/>
      <c r="F79" s="591" t="s">
        <v>218</v>
      </c>
      <c r="G79" s="590">
        <v>25</v>
      </c>
      <c r="H79" s="587"/>
      <c r="I79" s="588"/>
      <c r="J79" s="455" t="s">
        <v>150</v>
      </c>
      <c r="K79" s="317">
        <v>1</v>
      </c>
      <c r="L79" s="280"/>
      <c r="M79" s="413"/>
      <c r="N79" s="790"/>
      <c r="O79" s="790"/>
      <c r="P79" s="790"/>
    </row>
    <row r="80" spans="1:16" ht="28.5" customHeight="1" x14ac:dyDescent="0.25">
      <c r="A80" s="687"/>
      <c r="B80" s="800"/>
      <c r="C80" s="801"/>
      <c r="D80" s="731" t="s">
        <v>159</v>
      </c>
      <c r="E80" s="852" t="s">
        <v>105</v>
      </c>
      <c r="F80" s="857" t="s">
        <v>89</v>
      </c>
      <c r="G80" s="845">
        <f>74.8-44.8</f>
        <v>30</v>
      </c>
      <c r="H80" s="854">
        <f>74.8-44.8</f>
        <v>30</v>
      </c>
      <c r="I80" s="861">
        <f>75.8-44.8</f>
        <v>31</v>
      </c>
      <c r="J80" s="285" t="s">
        <v>151</v>
      </c>
      <c r="K80" s="238">
        <v>1</v>
      </c>
      <c r="L80" s="301">
        <v>1</v>
      </c>
      <c r="M80" s="181">
        <v>1</v>
      </c>
      <c r="N80" s="791"/>
      <c r="O80" s="791"/>
      <c r="P80" s="791"/>
    </row>
    <row r="81" spans="1:16" ht="28.5" customHeight="1" x14ac:dyDescent="0.25">
      <c r="A81" s="687"/>
      <c r="B81" s="800"/>
      <c r="C81" s="801"/>
      <c r="D81" s="732"/>
      <c r="E81" s="860"/>
      <c r="F81" s="857"/>
      <c r="G81" s="845"/>
      <c r="H81" s="854"/>
      <c r="I81" s="861"/>
      <c r="J81" s="285" t="s">
        <v>169</v>
      </c>
      <c r="K81" s="465">
        <v>500</v>
      </c>
      <c r="L81" s="301">
        <v>700</v>
      </c>
      <c r="M81" s="181">
        <v>800</v>
      </c>
      <c r="N81" s="791"/>
      <c r="O81" s="791"/>
      <c r="P81" s="791"/>
    </row>
    <row r="82" spans="1:16" ht="16.5" customHeight="1" x14ac:dyDescent="0.25">
      <c r="A82" s="139"/>
      <c r="B82" s="461"/>
      <c r="C82" s="801"/>
      <c r="D82" s="666" t="s">
        <v>28</v>
      </c>
      <c r="E82" s="151" t="s">
        <v>102</v>
      </c>
      <c r="F82" s="856" t="s">
        <v>89</v>
      </c>
      <c r="G82" s="162">
        <f>194-16.8</f>
        <v>177.2</v>
      </c>
      <c r="H82" s="160">
        <v>194</v>
      </c>
      <c r="I82" s="495">
        <v>194</v>
      </c>
      <c r="J82" s="431"/>
      <c r="K82" s="558"/>
      <c r="L82" s="207"/>
      <c r="M82" s="554"/>
      <c r="N82" s="432"/>
      <c r="O82" s="308"/>
      <c r="P82" s="134"/>
    </row>
    <row r="83" spans="1:16" ht="15.75" customHeight="1" x14ac:dyDescent="0.25">
      <c r="A83" s="139"/>
      <c r="B83" s="461"/>
      <c r="C83" s="801"/>
      <c r="D83" s="667"/>
      <c r="E83" s="136"/>
      <c r="F83" s="856"/>
      <c r="G83" s="420"/>
      <c r="H83" s="421"/>
      <c r="I83" s="419"/>
      <c r="J83" s="562"/>
      <c r="K83" s="201"/>
      <c r="L83" s="434"/>
      <c r="M83" s="552"/>
      <c r="N83" s="432"/>
      <c r="O83" s="308"/>
      <c r="P83" s="134"/>
    </row>
    <row r="84" spans="1:16" ht="9" customHeight="1" x14ac:dyDescent="0.25">
      <c r="A84" s="139"/>
      <c r="B84" s="461"/>
      <c r="C84" s="801"/>
      <c r="D84" s="667"/>
      <c r="E84" s="550"/>
      <c r="F84" s="856"/>
      <c r="G84" s="420"/>
      <c r="H84" s="421"/>
      <c r="I84" s="419"/>
      <c r="J84" s="431"/>
      <c r="K84" s="430"/>
      <c r="L84" s="557"/>
      <c r="M84" s="555"/>
      <c r="N84" s="134"/>
      <c r="O84" s="134"/>
      <c r="P84" s="134"/>
    </row>
    <row r="85" spans="1:16" ht="28.5" customHeight="1" x14ac:dyDescent="0.25">
      <c r="A85" s="139"/>
      <c r="B85" s="461"/>
      <c r="C85" s="801"/>
      <c r="D85" s="666" t="s">
        <v>72</v>
      </c>
      <c r="E85" s="49" t="s">
        <v>102</v>
      </c>
      <c r="F85" s="429" t="s">
        <v>89</v>
      </c>
      <c r="G85" s="420">
        <v>1708.6</v>
      </c>
      <c r="H85" s="421">
        <v>1708.6</v>
      </c>
      <c r="I85" s="419">
        <v>1708.6</v>
      </c>
      <c r="J85" s="405" t="s">
        <v>29</v>
      </c>
      <c r="K85" s="466">
        <v>500</v>
      </c>
      <c r="L85" s="433">
        <v>500</v>
      </c>
      <c r="M85" s="269">
        <v>500</v>
      </c>
    </row>
    <row r="86" spans="1:16" ht="27.75" customHeight="1" x14ac:dyDescent="0.25">
      <c r="A86" s="145"/>
      <c r="B86" s="461"/>
      <c r="C86" s="801"/>
      <c r="D86" s="667"/>
      <c r="E86" s="136"/>
      <c r="F86" s="164"/>
      <c r="G86" s="855"/>
      <c r="H86" s="854"/>
      <c r="I86" s="156"/>
      <c r="J86" s="140" t="s">
        <v>74</v>
      </c>
      <c r="K86" s="148">
        <v>800</v>
      </c>
      <c r="L86" s="138">
        <v>800</v>
      </c>
      <c r="M86" s="57">
        <v>800</v>
      </c>
      <c r="O86" s="134"/>
    </row>
    <row r="87" spans="1:16" ht="16.5" customHeight="1" x14ac:dyDescent="0.25">
      <c r="A87" s="145"/>
      <c r="B87" s="461"/>
      <c r="C87" s="801"/>
      <c r="D87" s="677"/>
      <c r="E87" s="136"/>
      <c r="F87" s="164"/>
      <c r="G87" s="855"/>
      <c r="H87" s="854"/>
      <c r="I87" s="156"/>
      <c r="J87" s="140" t="s">
        <v>136</v>
      </c>
      <c r="K87" s="148">
        <v>1</v>
      </c>
      <c r="L87" s="138">
        <v>1</v>
      </c>
      <c r="M87" s="57">
        <v>1</v>
      </c>
      <c r="O87" s="134"/>
    </row>
    <row r="88" spans="1:16" ht="66" customHeight="1" x14ac:dyDescent="0.25">
      <c r="A88" s="687"/>
      <c r="B88" s="800"/>
      <c r="C88" s="801"/>
      <c r="D88" s="452" t="s">
        <v>209</v>
      </c>
      <c r="E88" s="322" t="s">
        <v>105</v>
      </c>
      <c r="F88" s="429" t="s">
        <v>89</v>
      </c>
      <c r="G88" s="497">
        <v>55</v>
      </c>
      <c r="H88" s="161"/>
      <c r="I88" s="498"/>
      <c r="J88" s="323" t="s">
        <v>116</v>
      </c>
      <c r="K88" s="326">
        <v>1</v>
      </c>
      <c r="L88" s="286"/>
      <c r="M88" s="281"/>
      <c r="N88" s="287"/>
      <c r="O88" s="134"/>
    </row>
    <row r="89" spans="1:16" ht="39" customHeight="1" x14ac:dyDescent="0.25">
      <c r="A89" s="687"/>
      <c r="B89" s="800"/>
      <c r="C89" s="801"/>
      <c r="D89" s="324" t="s">
        <v>173</v>
      </c>
      <c r="E89" s="315" t="s">
        <v>105</v>
      </c>
      <c r="F89" s="429" t="s">
        <v>89</v>
      </c>
      <c r="G89" s="420">
        <f>145-45</f>
        <v>100</v>
      </c>
      <c r="H89" s="421"/>
      <c r="I89" s="438"/>
      <c r="J89" s="304" t="s">
        <v>174</v>
      </c>
      <c r="K89" s="317">
        <v>100</v>
      </c>
      <c r="L89" s="138"/>
      <c r="M89" s="57"/>
      <c r="N89" s="327"/>
      <c r="O89" s="134"/>
    </row>
    <row r="90" spans="1:16" ht="16.5" customHeight="1" x14ac:dyDescent="0.25">
      <c r="A90" s="145"/>
      <c r="B90" s="461"/>
      <c r="C90" s="801"/>
      <c r="D90" s="666" t="s">
        <v>109</v>
      </c>
      <c r="E90" s="40" t="s">
        <v>102</v>
      </c>
      <c r="F90" s="429" t="s">
        <v>89</v>
      </c>
      <c r="G90" s="420">
        <f>616.1-42.2-8+0.4</f>
        <v>566.29999999999995</v>
      </c>
      <c r="H90" s="858">
        <v>616.1</v>
      </c>
      <c r="I90" s="495">
        <v>616.1</v>
      </c>
      <c r="J90" s="553" t="s">
        <v>179</v>
      </c>
      <c r="K90" s="558">
        <v>1</v>
      </c>
      <c r="L90" s="556"/>
      <c r="M90" s="269"/>
      <c r="N90" s="789"/>
    </row>
    <row r="91" spans="1:16" ht="16.5" customHeight="1" x14ac:dyDescent="0.25">
      <c r="A91" s="145"/>
      <c r="B91" s="461"/>
      <c r="C91" s="801"/>
      <c r="D91" s="667"/>
      <c r="E91" s="135"/>
      <c r="F91" s="559"/>
      <c r="G91" s="560"/>
      <c r="H91" s="858"/>
      <c r="I91" s="156"/>
      <c r="J91" s="553" t="s">
        <v>125</v>
      </c>
      <c r="K91" s="558">
        <v>4</v>
      </c>
      <c r="L91" s="556"/>
      <c r="M91" s="269"/>
      <c r="N91" s="789"/>
    </row>
    <row r="92" spans="1:16" ht="27" customHeight="1" x14ac:dyDescent="0.25">
      <c r="A92" s="145"/>
      <c r="B92" s="461"/>
      <c r="C92" s="801"/>
      <c r="D92" s="667"/>
      <c r="E92" s="862"/>
      <c r="F92" s="492" t="s">
        <v>89</v>
      </c>
      <c r="G92" s="163">
        <v>3.2</v>
      </c>
      <c r="H92" s="421"/>
      <c r="I92" s="438"/>
      <c r="J92" s="405" t="s">
        <v>175</v>
      </c>
      <c r="K92" s="466">
        <v>4</v>
      </c>
      <c r="L92" s="433"/>
      <c r="M92" s="269"/>
    </row>
    <row r="93" spans="1:16" ht="29.25" customHeight="1" x14ac:dyDescent="0.25">
      <c r="A93" s="145"/>
      <c r="B93" s="461"/>
      <c r="C93" s="801"/>
      <c r="D93" s="407"/>
      <c r="E93" s="862"/>
      <c r="F93" s="159" t="s">
        <v>89</v>
      </c>
      <c r="G93" s="163">
        <v>2.9</v>
      </c>
      <c r="H93" s="421"/>
      <c r="I93" s="438"/>
      <c r="J93" s="405" t="s">
        <v>184</v>
      </c>
      <c r="K93" s="466">
        <v>1</v>
      </c>
      <c r="L93" s="433"/>
      <c r="M93" s="269"/>
    </row>
    <row r="94" spans="1:16" ht="29.25" customHeight="1" x14ac:dyDescent="0.25">
      <c r="A94" s="145"/>
      <c r="B94" s="611"/>
      <c r="C94" s="801"/>
      <c r="D94" s="607"/>
      <c r="E94" s="616"/>
      <c r="F94" s="614"/>
      <c r="G94" s="163"/>
      <c r="H94" s="613"/>
      <c r="I94" s="617"/>
      <c r="J94" s="608" t="s">
        <v>223</v>
      </c>
      <c r="K94" s="609">
        <v>100</v>
      </c>
      <c r="L94" s="610"/>
      <c r="M94" s="269"/>
    </row>
    <row r="95" spans="1:16" ht="39.75" customHeight="1" x14ac:dyDescent="0.25">
      <c r="A95" s="145"/>
      <c r="B95" s="568"/>
      <c r="C95" s="801"/>
      <c r="D95" s="572"/>
      <c r="E95" s="550"/>
      <c r="F95" s="577"/>
      <c r="G95" s="163"/>
      <c r="H95" s="576"/>
      <c r="I95" s="575"/>
      <c r="J95" s="573" t="s">
        <v>219</v>
      </c>
      <c r="K95" s="571">
        <v>33</v>
      </c>
      <c r="L95" s="570"/>
      <c r="M95" s="269"/>
    </row>
    <row r="96" spans="1:16" ht="15" customHeight="1" x14ac:dyDescent="0.25">
      <c r="A96" s="145"/>
      <c r="B96" s="461"/>
      <c r="C96" s="801"/>
      <c r="D96" s="721" t="s">
        <v>77</v>
      </c>
      <c r="E96" s="120" t="s">
        <v>129</v>
      </c>
      <c r="F96" s="857" t="s">
        <v>89</v>
      </c>
      <c r="G96" s="163">
        <f>38.9-12</f>
        <v>26.9</v>
      </c>
      <c r="H96" s="158">
        <v>40.9</v>
      </c>
      <c r="I96" s="438">
        <v>42.9</v>
      </c>
      <c r="J96" s="405" t="s">
        <v>58</v>
      </c>
      <c r="K96" s="466">
        <v>14</v>
      </c>
      <c r="L96" s="433">
        <v>16</v>
      </c>
      <c r="M96" s="181">
        <v>16</v>
      </c>
    </row>
    <row r="97" spans="1:17" ht="52.5" customHeight="1" x14ac:dyDescent="0.25">
      <c r="A97" s="145"/>
      <c r="B97" s="461"/>
      <c r="C97" s="801"/>
      <c r="D97" s="722"/>
      <c r="E97" s="150" t="s">
        <v>102</v>
      </c>
      <c r="F97" s="857"/>
      <c r="G97" s="163"/>
      <c r="H97" s="158"/>
      <c r="I97" s="438"/>
      <c r="J97" s="405" t="s">
        <v>78</v>
      </c>
      <c r="K97" s="466">
        <v>4</v>
      </c>
      <c r="L97" s="138">
        <v>6</v>
      </c>
      <c r="M97" s="181">
        <v>6</v>
      </c>
    </row>
    <row r="98" spans="1:17" ht="16.2" customHeight="1" x14ac:dyDescent="0.25">
      <c r="A98" s="76"/>
      <c r="B98" s="461"/>
      <c r="C98" s="801"/>
      <c r="D98" s="666" t="s">
        <v>110</v>
      </c>
      <c r="E98" s="195" t="s">
        <v>102</v>
      </c>
      <c r="F98" s="429" t="s">
        <v>89</v>
      </c>
      <c r="G98" s="850">
        <f>1215.4-20</f>
        <v>1195.4000000000001</v>
      </c>
      <c r="H98" s="858">
        <v>1215.4000000000001</v>
      </c>
      <c r="I98" s="851">
        <v>1215.4000000000001</v>
      </c>
      <c r="J98" s="553" t="s">
        <v>126</v>
      </c>
      <c r="K98" s="558">
        <v>8</v>
      </c>
      <c r="L98" s="556">
        <v>5</v>
      </c>
      <c r="M98" s="269">
        <v>5</v>
      </c>
    </row>
    <row r="99" spans="1:17" ht="16.5" customHeight="1" x14ac:dyDescent="0.25">
      <c r="A99" s="76"/>
      <c r="B99" s="461"/>
      <c r="C99" s="801"/>
      <c r="D99" s="667"/>
      <c r="E99" s="151" t="s">
        <v>103</v>
      </c>
      <c r="F99" s="488"/>
      <c r="G99" s="850"/>
      <c r="H99" s="858"/>
      <c r="I99" s="851"/>
      <c r="J99" s="553" t="s">
        <v>179</v>
      </c>
      <c r="K99" s="558">
        <v>3</v>
      </c>
      <c r="L99" s="207"/>
      <c r="M99" s="181"/>
    </row>
    <row r="100" spans="1:17" ht="15.75" customHeight="1" x14ac:dyDescent="0.25">
      <c r="A100" s="76"/>
      <c r="B100" s="461"/>
      <c r="C100" s="801"/>
      <c r="D100" s="667"/>
      <c r="E100" s="121"/>
      <c r="F100" s="488"/>
      <c r="G100" s="850"/>
      <c r="H100" s="858"/>
      <c r="I100" s="156"/>
      <c r="J100" s="553" t="s">
        <v>158</v>
      </c>
      <c r="K100" s="558">
        <v>1</v>
      </c>
      <c r="L100" s="207"/>
      <c r="M100" s="554"/>
    </row>
    <row r="101" spans="1:17" ht="27" customHeight="1" x14ac:dyDescent="0.25">
      <c r="A101" s="145"/>
      <c r="B101" s="461"/>
      <c r="C101" s="801"/>
      <c r="D101" s="667"/>
      <c r="E101" s="151"/>
      <c r="F101" s="488"/>
      <c r="G101" s="157"/>
      <c r="H101" s="421"/>
      <c r="I101" s="156"/>
      <c r="J101" s="553" t="s">
        <v>181</v>
      </c>
      <c r="K101" s="558">
        <v>2</v>
      </c>
      <c r="L101" s="207"/>
      <c r="M101" s="181"/>
    </row>
    <row r="102" spans="1:17" ht="27" customHeight="1" x14ac:dyDescent="0.25">
      <c r="A102" s="145"/>
      <c r="B102" s="568"/>
      <c r="C102" s="801"/>
      <c r="D102" s="569"/>
      <c r="E102" s="151"/>
      <c r="F102" s="488"/>
      <c r="G102" s="157"/>
      <c r="H102" s="576"/>
      <c r="I102" s="156"/>
      <c r="J102" s="573" t="s">
        <v>220</v>
      </c>
      <c r="K102" s="571">
        <v>33</v>
      </c>
      <c r="L102" s="207"/>
      <c r="M102" s="181"/>
    </row>
    <row r="103" spans="1:17" ht="59.4" customHeight="1" x14ac:dyDescent="0.25">
      <c r="A103" s="145"/>
      <c r="B103" s="461"/>
      <c r="C103" s="801"/>
      <c r="D103" s="132" t="s">
        <v>30</v>
      </c>
      <c r="E103" s="119" t="s">
        <v>119</v>
      </c>
      <c r="F103" s="493" t="s">
        <v>89</v>
      </c>
      <c r="G103" s="420">
        <v>100</v>
      </c>
      <c r="H103" s="421">
        <v>70</v>
      </c>
      <c r="I103" s="499"/>
      <c r="J103" s="140" t="s">
        <v>116</v>
      </c>
      <c r="K103" s="148">
        <v>1</v>
      </c>
      <c r="L103" s="325">
        <v>1</v>
      </c>
      <c r="M103" s="328"/>
      <c r="N103" s="134"/>
      <c r="Q103" s="134"/>
    </row>
    <row r="104" spans="1:17" ht="26.25" customHeight="1" x14ac:dyDescent="0.25">
      <c r="A104" s="76"/>
      <c r="B104" s="461"/>
      <c r="C104" s="801"/>
      <c r="D104" s="666" t="s">
        <v>31</v>
      </c>
      <c r="E104" s="151" t="s">
        <v>102</v>
      </c>
      <c r="F104" s="856" t="s">
        <v>89</v>
      </c>
      <c r="G104" s="436">
        <f>608.4-20+10.5</f>
        <v>598.9</v>
      </c>
      <c r="H104" s="437">
        <v>608.4</v>
      </c>
      <c r="I104" s="438">
        <v>608.4</v>
      </c>
      <c r="J104" s="553" t="s">
        <v>160</v>
      </c>
      <c r="K104" s="558">
        <v>100</v>
      </c>
      <c r="L104" s="556"/>
      <c r="M104" s="269"/>
      <c r="N104" s="308"/>
    </row>
    <row r="105" spans="1:17" ht="23.4" customHeight="1" x14ac:dyDescent="0.25">
      <c r="A105" s="145"/>
      <c r="B105" s="461"/>
      <c r="C105" s="801"/>
      <c r="D105" s="667"/>
      <c r="E105" s="151" t="s">
        <v>103</v>
      </c>
      <c r="F105" s="856"/>
      <c r="G105" s="436"/>
      <c r="H105" s="437"/>
      <c r="I105" s="438"/>
      <c r="J105" s="553" t="s">
        <v>170</v>
      </c>
      <c r="K105" s="558">
        <v>3</v>
      </c>
      <c r="L105" s="556"/>
      <c r="M105" s="269"/>
      <c r="N105" s="308"/>
    </row>
    <row r="106" spans="1:17" ht="26.25" customHeight="1" x14ac:dyDescent="0.25">
      <c r="A106" s="145"/>
      <c r="B106" s="461"/>
      <c r="C106" s="801"/>
      <c r="D106" s="667"/>
      <c r="E106" s="151"/>
      <c r="F106" s="159" t="s">
        <v>89</v>
      </c>
      <c r="G106" s="155">
        <v>9.1999999999999993</v>
      </c>
      <c r="H106" s="437"/>
      <c r="I106" s="438"/>
      <c r="J106" s="405" t="s">
        <v>171</v>
      </c>
      <c r="K106" s="466">
        <v>1</v>
      </c>
      <c r="L106" s="433"/>
      <c r="M106" s="269"/>
      <c r="N106" s="308"/>
    </row>
    <row r="107" spans="1:17" ht="26.25" customHeight="1" x14ac:dyDescent="0.25">
      <c r="A107" s="145"/>
      <c r="B107" s="611"/>
      <c r="C107" s="801"/>
      <c r="D107" s="607"/>
      <c r="E107" s="151"/>
      <c r="F107" s="614"/>
      <c r="G107" s="155"/>
      <c r="H107" s="618"/>
      <c r="I107" s="617"/>
      <c r="J107" s="608" t="s">
        <v>224</v>
      </c>
      <c r="K107" s="609">
        <v>1</v>
      </c>
      <c r="L107" s="610"/>
      <c r="M107" s="269"/>
      <c r="N107" s="308"/>
    </row>
    <row r="108" spans="1:17" ht="18" customHeight="1" x14ac:dyDescent="0.25">
      <c r="A108" s="145"/>
      <c r="B108" s="611"/>
      <c r="C108" s="801"/>
      <c r="D108" s="607"/>
      <c r="E108" s="151"/>
      <c r="F108" s="614"/>
      <c r="G108" s="155"/>
      <c r="H108" s="618"/>
      <c r="I108" s="617"/>
      <c r="J108" s="608" t="s">
        <v>225</v>
      </c>
      <c r="K108" s="609">
        <v>1</v>
      </c>
      <c r="L108" s="610"/>
      <c r="M108" s="269"/>
      <c r="N108" s="308"/>
    </row>
    <row r="109" spans="1:17" ht="27" customHeight="1" x14ac:dyDescent="0.25">
      <c r="A109" s="145"/>
      <c r="B109" s="461"/>
      <c r="C109" s="801"/>
      <c r="D109" s="666" t="s">
        <v>64</v>
      </c>
      <c r="E109" s="195" t="s">
        <v>102</v>
      </c>
      <c r="F109" s="429" t="s">
        <v>89</v>
      </c>
      <c r="G109" s="436">
        <v>70.2</v>
      </c>
      <c r="H109" s="437">
        <v>70.2</v>
      </c>
      <c r="I109" s="438">
        <v>70.2</v>
      </c>
      <c r="J109" s="183" t="s">
        <v>90</v>
      </c>
      <c r="K109" s="148">
        <v>10</v>
      </c>
      <c r="L109" s="138">
        <v>10</v>
      </c>
      <c r="M109" s="57">
        <v>10</v>
      </c>
      <c r="N109" s="308"/>
    </row>
    <row r="110" spans="1:17" ht="15" customHeight="1" x14ac:dyDescent="0.25">
      <c r="A110" s="687"/>
      <c r="B110" s="800"/>
      <c r="C110" s="801"/>
      <c r="D110" s="677"/>
      <c r="E110" s="136"/>
      <c r="F110" s="500"/>
      <c r="G110" s="436"/>
      <c r="H110" s="437"/>
      <c r="I110" s="438"/>
      <c r="J110" s="289" t="s">
        <v>122</v>
      </c>
      <c r="K110" s="148">
        <v>11</v>
      </c>
      <c r="L110" s="290">
        <v>11.1</v>
      </c>
      <c r="M110" s="291">
        <v>11.2</v>
      </c>
      <c r="N110" s="308"/>
    </row>
    <row r="111" spans="1:17" ht="19.5" customHeight="1" x14ac:dyDescent="0.25">
      <c r="A111" s="687"/>
      <c r="B111" s="800"/>
      <c r="C111" s="801"/>
      <c r="D111" s="798" t="s">
        <v>152</v>
      </c>
      <c r="E111" s="852" t="s">
        <v>105</v>
      </c>
      <c r="F111" s="494" t="s">
        <v>89</v>
      </c>
      <c r="G111" s="596">
        <f>48.5-18.5-10</f>
        <v>20</v>
      </c>
      <c r="H111" s="501">
        <f>48.5-18.5</f>
        <v>30</v>
      </c>
      <c r="I111" s="496">
        <f>48.5-18.5</f>
        <v>30</v>
      </c>
      <c r="J111" s="814" t="s">
        <v>122</v>
      </c>
      <c r="K111" s="792">
        <v>21</v>
      </c>
      <c r="L111" s="794">
        <v>31</v>
      </c>
      <c r="M111" s="796">
        <v>31</v>
      </c>
      <c r="N111" s="787"/>
      <c r="O111" s="788"/>
      <c r="P111" s="788"/>
    </row>
    <row r="112" spans="1:17" ht="14.25" customHeight="1" thickBot="1" x14ac:dyDescent="0.3">
      <c r="A112" s="71"/>
      <c r="B112" s="9"/>
      <c r="C112" s="747"/>
      <c r="D112" s="799"/>
      <c r="E112" s="853"/>
      <c r="F112" s="31" t="s">
        <v>14</v>
      </c>
      <c r="G112" s="252">
        <f>SUM(G59:G63)</f>
        <v>8574.4</v>
      </c>
      <c r="H112" s="100">
        <f>SUM(H59:H62)</f>
        <v>7967.7000000000007</v>
      </c>
      <c r="I112" s="208">
        <f>SUM(I59:I62)</f>
        <v>7835.7000000000007</v>
      </c>
      <c r="J112" s="815"/>
      <c r="K112" s="793"/>
      <c r="L112" s="795"/>
      <c r="M112" s="797"/>
    </row>
    <row r="113" spans="1:16" ht="15" customHeight="1" x14ac:dyDescent="0.25">
      <c r="A113" s="70" t="s">
        <v>9</v>
      </c>
      <c r="B113" s="19" t="s">
        <v>15</v>
      </c>
      <c r="C113" s="20" t="s">
        <v>15</v>
      </c>
      <c r="D113" s="402" t="s">
        <v>32</v>
      </c>
      <c r="E113" s="21"/>
      <c r="F113" s="233" t="s">
        <v>13</v>
      </c>
      <c r="G113" s="363">
        <v>102</v>
      </c>
      <c r="H113" s="446">
        <v>97.8</v>
      </c>
      <c r="I113" s="362">
        <v>20</v>
      </c>
      <c r="J113" s="414"/>
      <c r="K113" s="237"/>
      <c r="L113" s="427"/>
      <c r="M113" s="234"/>
      <c r="O113" s="114"/>
    </row>
    <row r="114" spans="1:16" ht="14.25" customHeight="1" x14ac:dyDescent="0.25">
      <c r="A114" s="139"/>
      <c r="B114" s="321"/>
      <c r="C114" s="82"/>
      <c r="D114" s="477"/>
      <c r="E114" s="135"/>
      <c r="F114" s="137" t="s">
        <v>34</v>
      </c>
      <c r="G114" s="107">
        <v>77</v>
      </c>
      <c r="H114" s="108"/>
      <c r="I114" s="362"/>
      <c r="J114" s="431"/>
      <c r="K114" s="502"/>
      <c r="L114" s="470"/>
      <c r="M114" s="503"/>
    </row>
    <row r="115" spans="1:16" ht="13.5" customHeight="1" x14ac:dyDescent="0.25">
      <c r="A115" s="139"/>
      <c r="B115" s="321"/>
      <c r="C115" s="82"/>
      <c r="D115" s="477"/>
      <c r="E115" s="135"/>
      <c r="F115" s="137" t="s">
        <v>36</v>
      </c>
      <c r="G115" s="276">
        <v>3</v>
      </c>
      <c r="H115" s="108"/>
      <c r="I115" s="105"/>
      <c r="J115" s="431"/>
      <c r="K115" s="502"/>
      <c r="L115" s="470"/>
      <c r="M115" s="503"/>
    </row>
    <row r="116" spans="1:16" ht="15" customHeight="1" x14ac:dyDescent="0.25">
      <c r="A116" s="687"/>
      <c r="B116" s="800"/>
      <c r="C116" s="22"/>
      <c r="D116" s="666" t="s">
        <v>210</v>
      </c>
      <c r="E116" s="663" t="s">
        <v>102</v>
      </c>
      <c r="F116" s="507" t="s">
        <v>89</v>
      </c>
      <c r="G116" s="471">
        <v>19.3</v>
      </c>
      <c r="H116" s="472">
        <v>20</v>
      </c>
      <c r="I116" s="473">
        <v>20</v>
      </c>
      <c r="J116" s="820" t="s">
        <v>198</v>
      </c>
      <c r="K116" s="827">
        <v>1</v>
      </c>
      <c r="L116" s="794">
        <v>1</v>
      </c>
      <c r="M116" s="796">
        <v>1</v>
      </c>
      <c r="N116" s="822"/>
      <c r="O116" s="791"/>
      <c r="P116" s="791"/>
    </row>
    <row r="117" spans="1:16" ht="26.25" customHeight="1" x14ac:dyDescent="0.25">
      <c r="A117" s="687"/>
      <c r="B117" s="800"/>
      <c r="C117" s="292"/>
      <c r="D117" s="677"/>
      <c r="E117" s="665"/>
      <c r="F117" s="507" t="s">
        <v>193</v>
      </c>
      <c r="G117" s="471">
        <v>3.01</v>
      </c>
      <c r="H117" s="506"/>
      <c r="I117" s="498"/>
      <c r="J117" s="821"/>
      <c r="K117" s="828"/>
      <c r="L117" s="829"/>
      <c r="M117" s="830"/>
      <c r="N117" s="822"/>
      <c r="O117" s="791"/>
      <c r="P117" s="791"/>
    </row>
    <row r="118" spans="1:16" ht="34.200000000000003" customHeight="1" x14ac:dyDescent="0.25">
      <c r="A118" s="687"/>
      <c r="B118" s="800"/>
      <c r="C118" s="196"/>
      <c r="D118" s="666" t="s">
        <v>106</v>
      </c>
      <c r="E118" s="305" t="s">
        <v>105</v>
      </c>
      <c r="F118" s="849" t="s">
        <v>89</v>
      </c>
      <c r="G118" s="850">
        <v>41.9</v>
      </c>
      <c r="H118" s="475"/>
      <c r="I118" s="476"/>
      <c r="J118" s="58" t="s">
        <v>118</v>
      </c>
      <c r="K118" s="466">
        <v>100</v>
      </c>
      <c r="L118" s="433"/>
      <c r="M118" s="269"/>
      <c r="N118" s="134"/>
    </row>
    <row r="119" spans="1:16" ht="27.75" customHeight="1" x14ac:dyDescent="0.25">
      <c r="A119" s="687"/>
      <c r="B119" s="800"/>
      <c r="C119" s="294"/>
      <c r="D119" s="667"/>
      <c r="E119" s="316"/>
      <c r="F119" s="849"/>
      <c r="G119" s="850"/>
      <c r="H119" s="489"/>
      <c r="I119" s="490"/>
      <c r="J119" s="319" t="s">
        <v>165</v>
      </c>
      <c r="K119" s="320">
        <v>100</v>
      </c>
      <c r="L119" s="293"/>
      <c r="M119" s="85"/>
      <c r="N119" s="134"/>
    </row>
    <row r="120" spans="1:16" ht="27" customHeight="1" x14ac:dyDescent="0.25">
      <c r="A120" s="687"/>
      <c r="B120" s="800"/>
      <c r="C120" s="811"/>
      <c r="D120" s="798" t="s">
        <v>162</v>
      </c>
      <c r="E120" s="726" t="s">
        <v>105</v>
      </c>
      <c r="F120" s="844" t="s">
        <v>89</v>
      </c>
      <c r="G120" s="845">
        <v>40.799999999999997</v>
      </c>
      <c r="H120" s="846"/>
      <c r="I120" s="847"/>
      <c r="J120" s="306" t="s">
        <v>163</v>
      </c>
      <c r="K120" s="279">
        <v>100</v>
      </c>
      <c r="L120" s="288"/>
      <c r="M120" s="295"/>
      <c r="N120" s="835"/>
    </row>
    <row r="121" spans="1:16" ht="27" customHeight="1" x14ac:dyDescent="0.25">
      <c r="A121" s="687"/>
      <c r="B121" s="800"/>
      <c r="C121" s="811"/>
      <c r="D121" s="813"/>
      <c r="E121" s="806"/>
      <c r="F121" s="844"/>
      <c r="G121" s="845"/>
      <c r="H121" s="846"/>
      <c r="I121" s="847"/>
      <c r="J121" s="306" t="s">
        <v>164</v>
      </c>
      <c r="K121" s="279">
        <v>100</v>
      </c>
      <c r="L121" s="288"/>
      <c r="M121" s="384"/>
      <c r="N121" s="835"/>
    </row>
    <row r="122" spans="1:16" ht="16.5" customHeight="1" x14ac:dyDescent="0.25">
      <c r="A122" s="139"/>
      <c r="B122" s="461"/>
      <c r="C122" s="811"/>
      <c r="D122" s="666" t="s">
        <v>59</v>
      </c>
      <c r="E122" s="453" t="s">
        <v>102</v>
      </c>
      <c r="F122" s="509" t="s">
        <v>194</v>
      </c>
      <c r="G122" s="511">
        <v>77</v>
      </c>
      <c r="H122" s="489"/>
      <c r="I122" s="490"/>
      <c r="J122" s="816" t="s">
        <v>187</v>
      </c>
      <c r="K122" s="326">
        <v>50</v>
      </c>
      <c r="L122" s="293">
        <v>100</v>
      </c>
      <c r="M122" s="393"/>
      <c r="N122" s="383"/>
    </row>
    <row r="123" spans="1:16" ht="15" customHeight="1" x14ac:dyDescent="0.25">
      <c r="A123" s="139"/>
      <c r="B123" s="461"/>
      <c r="C123" s="811"/>
      <c r="D123" s="667"/>
      <c r="E123" s="392"/>
      <c r="F123" s="508" t="s">
        <v>89</v>
      </c>
      <c r="G123" s="510"/>
      <c r="H123" s="505">
        <v>77.8</v>
      </c>
      <c r="I123" s="504"/>
      <c r="J123" s="843"/>
      <c r="K123" s="381"/>
      <c r="L123" s="512"/>
      <c r="M123" s="382"/>
      <c r="N123" s="383"/>
    </row>
    <row r="124" spans="1:16" ht="16.95" customHeight="1" thickBot="1" x14ac:dyDescent="0.3">
      <c r="A124" s="139"/>
      <c r="B124" s="461"/>
      <c r="C124" s="812"/>
      <c r="D124" s="681"/>
      <c r="E124" s="50"/>
      <c r="F124" s="31" t="s">
        <v>14</v>
      </c>
      <c r="G124" s="252">
        <f>SUM(G113:G115)</f>
        <v>182</v>
      </c>
      <c r="H124" s="100">
        <f>SUM(H113:H115)</f>
        <v>97.8</v>
      </c>
      <c r="I124" s="208">
        <f>SUM(I113:I115)</f>
        <v>20</v>
      </c>
      <c r="J124" s="377"/>
      <c r="K124" s="378"/>
      <c r="L124" s="379"/>
      <c r="M124" s="380"/>
    </row>
    <row r="125" spans="1:16" ht="14.7" customHeight="1" x14ac:dyDescent="0.25">
      <c r="A125" s="70" t="s">
        <v>9</v>
      </c>
      <c r="B125" s="19" t="s">
        <v>15</v>
      </c>
      <c r="C125" s="20" t="s">
        <v>17</v>
      </c>
      <c r="D125" s="171" t="s">
        <v>195</v>
      </c>
      <c r="E125" s="48" t="s">
        <v>102</v>
      </c>
      <c r="F125" s="122" t="s">
        <v>13</v>
      </c>
      <c r="G125" s="394">
        <f>867-67-50-60-200</f>
        <v>490</v>
      </c>
      <c r="H125" s="123">
        <v>960</v>
      </c>
      <c r="I125" s="362">
        <v>960</v>
      </c>
      <c r="J125" s="128" t="s">
        <v>186</v>
      </c>
      <c r="K125" s="239">
        <v>7</v>
      </c>
      <c r="L125" s="241">
        <v>7</v>
      </c>
      <c r="M125" s="235">
        <v>7</v>
      </c>
    </row>
    <row r="126" spans="1:16" ht="27" customHeight="1" x14ac:dyDescent="0.25">
      <c r="A126" s="139"/>
      <c r="B126" s="321"/>
      <c r="C126" s="82"/>
      <c r="D126" s="143"/>
      <c r="E126" s="49"/>
      <c r="F126" s="481" t="s">
        <v>34</v>
      </c>
      <c r="G126" s="102">
        <v>90.7</v>
      </c>
      <c r="H126" s="479"/>
      <c r="I126" s="480"/>
      <c r="J126" s="87" t="s">
        <v>172</v>
      </c>
      <c r="K126" s="430">
        <v>7</v>
      </c>
      <c r="L126" s="423">
        <v>7</v>
      </c>
      <c r="M126" s="219">
        <v>7</v>
      </c>
    </row>
    <row r="127" spans="1:16" ht="40.5" customHeight="1" x14ac:dyDescent="0.25">
      <c r="A127" s="139"/>
      <c r="B127" s="461"/>
      <c r="C127" s="82"/>
      <c r="D127" s="143"/>
      <c r="E127" s="146"/>
      <c r="F127" s="167"/>
      <c r="G127" s="169"/>
      <c r="H127" s="479"/>
      <c r="I127" s="106"/>
      <c r="J127" s="128" t="s">
        <v>214</v>
      </c>
      <c r="K127" s="148">
        <v>7</v>
      </c>
      <c r="L127" s="138">
        <v>7</v>
      </c>
      <c r="M127" s="57">
        <v>7</v>
      </c>
    </row>
    <row r="128" spans="1:16" ht="29.25" customHeight="1" x14ac:dyDescent="0.25">
      <c r="A128" s="139"/>
      <c r="B128" s="461"/>
      <c r="C128" s="82"/>
      <c r="D128" s="143"/>
      <c r="E128" s="146"/>
      <c r="F128" s="38"/>
      <c r="G128" s="202"/>
      <c r="H128" s="360"/>
      <c r="I128" s="361"/>
      <c r="J128" s="720" t="s">
        <v>121</v>
      </c>
      <c r="K128" s="201">
        <v>7</v>
      </c>
      <c r="L128" s="434">
        <v>7</v>
      </c>
      <c r="M128" s="215">
        <v>7</v>
      </c>
    </row>
    <row r="129" spans="1:15" ht="14.7" customHeight="1" thickBot="1" x14ac:dyDescent="0.3">
      <c r="A129" s="139"/>
      <c r="B129" s="461"/>
      <c r="C129" s="113"/>
      <c r="D129" s="32"/>
      <c r="E129" s="50"/>
      <c r="F129" s="31" t="s">
        <v>14</v>
      </c>
      <c r="G129" s="252">
        <f>SUM(G125:G128)</f>
        <v>580.70000000000005</v>
      </c>
      <c r="H129" s="100">
        <f t="shared" ref="H129:I129" si="2">SUM(H125:H128)</f>
        <v>960</v>
      </c>
      <c r="I129" s="208">
        <f t="shared" si="2"/>
        <v>960</v>
      </c>
      <c r="J129" s="831"/>
      <c r="K129" s="217"/>
      <c r="L129" s="418"/>
      <c r="M129" s="213"/>
    </row>
    <row r="130" spans="1:15" ht="15" customHeight="1" x14ac:dyDescent="0.25">
      <c r="A130" s="70" t="s">
        <v>9</v>
      </c>
      <c r="B130" s="10" t="s">
        <v>15</v>
      </c>
      <c r="C130" s="20" t="s">
        <v>18</v>
      </c>
      <c r="D130" s="841" t="s">
        <v>35</v>
      </c>
      <c r="E130" s="39"/>
      <c r="F130" s="122" t="s">
        <v>13</v>
      </c>
      <c r="G130" s="365">
        <f>195.9-33.8</f>
        <v>162.10000000000002</v>
      </c>
      <c r="H130" s="153">
        <v>1109.5</v>
      </c>
      <c r="I130" s="124">
        <v>1898.4</v>
      </c>
      <c r="J130" s="184"/>
      <c r="K130" s="240"/>
      <c r="L130" s="86"/>
      <c r="M130" s="83"/>
    </row>
    <row r="131" spans="1:15" ht="15.75" customHeight="1" x14ac:dyDescent="0.25">
      <c r="A131" s="139"/>
      <c r="B131" s="478"/>
      <c r="C131" s="18"/>
      <c r="D131" s="848"/>
      <c r="E131" s="40"/>
      <c r="F131" s="302" t="s">
        <v>34</v>
      </c>
      <c r="G131" s="107">
        <v>22</v>
      </c>
      <c r="H131" s="108"/>
      <c r="I131" s="110"/>
      <c r="J131" s="513"/>
      <c r="K131" s="514"/>
      <c r="L131" s="515"/>
      <c r="M131" s="516"/>
      <c r="O131" s="114"/>
    </row>
    <row r="132" spans="1:15" ht="15.75" customHeight="1" x14ac:dyDescent="0.25">
      <c r="A132" s="139"/>
      <c r="B132" s="478"/>
      <c r="C132" s="18"/>
      <c r="D132" s="842"/>
      <c r="E132" s="40"/>
      <c r="F132" s="302" t="s">
        <v>66</v>
      </c>
      <c r="G132" s="276">
        <v>112.9</v>
      </c>
      <c r="H132" s="108"/>
      <c r="I132" s="110"/>
      <c r="J132" s="513"/>
      <c r="K132" s="514"/>
      <c r="L132" s="515"/>
      <c r="M132" s="516"/>
    </row>
    <row r="133" spans="1:15" ht="15" customHeight="1" x14ac:dyDescent="0.25">
      <c r="A133" s="77"/>
      <c r="B133" s="461"/>
      <c r="C133" s="37"/>
      <c r="D133" s="666" t="s">
        <v>39</v>
      </c>
      <c r="E133" s="195" t="s">
        <v>71</v>
      </c>
      <c r="F133" s="429" t="s">
        <v>89</v>
      </c>
      <c r="G133" s="157">
        <v>43.7</v>
      </c>
      <c r="H133" s="475"/>
      <c r="I133" s="476"/>
      <c r="J133" s="405" t="s">
        <v>40</v>
      </c>
      <c r="K133" s="466">
        <v>100</v>
      </c>
      <c r="L133" s="433"/>
      <c r="M133" s="269"/>
    </row>
    <row r="134" spans="1:15" ht="15.75" customHeight="1" x14ac:dyDescent="0.25">
      <c r="A134" s="77"/>
      <c r="B134" s="461"/>
      <c r="C134" s="37"/>
      <c r="D134" s="667"/>
      <c r="E134" s="151" t="s">
        <v>62</v>
      </c>
      <c r="F134" s="429" t="s">
        <v>194</v>
      </c>
      <c r="G134" s="474">
        <v>22</v>
      </c>
      <c r="H134" s="475"/>
      <c r="I134" s="476"/>
      <c r="J134" s="431"/>
      <c r="K134" s="201"/>
      <c r="L134" s="434"/>
      <c r="M134" s="215"/>
    </row>
    <row r="135" spans="1:15" ht="36.75" customHeight="1" x14ac:dyDescent="0.25">
      <c r="A135" s="77"/>
      <c r="B135" s="461"/>
      <c r="C135" s="37"/>
      <c r="D135" s="667"/>
      <c r="E135" s="151"/>
      <c r="F135" s="164" t="s">
        <v>196</v>
      </c>
      <c r="G135" s="474">
        <v>112.9</v>
      </c>
      <c r="H135" s="475"/>
      <c r="I135" s="476"/>
      <c r="J135" s="431"/>
      <c r="K135" s="201"/>
      <c r="L135" s="434"/>
      <c r="M135" s="215"/>
    </row>
    <row r="136" spans="1:15" ht="27.75" customHeight="1" x14ac:dyDescent="0.25">
      <c r="A136" s="139"/>
      <c r="B136" s="461"/>
      <c r="C136" s="18"/>
      <c r="D136" s="666" t="s">
        <v>87</v>
      </c>
      <c r="E136" s="195" t="s">
        <v>62</v>
      </c>
      <c r="F136" s="429" t="s">
        <v>89</v>
      </c>
      <c r="G136" s="474">
        <v>93.1</v>
      </c>
      <c r="H136" s="475">
        <v>559.5</v>
      </c>
      <c r="I136" s="476">
        <v>918.4</v>
      </c>
      <c r="J136" s="58" t="s">
        <v>37</v>
      </c>
      <c r="K136" s="466">
        <v>1</v>
      </c>
      <c r="L136" s="433"/>
      <c r="M136" s="236"/>
    </row>
    <row r="137" spans="1:15" ht="25.5" customHeight="1" x14ac:dyDescent="0.25">
      <c r="A137" s="139"/>
      <c r="B137" s="461"/>
      <c r="C137" s="18"/>
      <c r="D137" s="677"/>
      <c r="E137" s="150" t="s">
        <v>103</v>
      </c>
      <c r="F137" s="164"/>
      <c r="G137" s="474"/>
      <c r="H137" s="475"/>
      <c r="I137" s="476"/>
      <c r="J137" s="54" t="s">
        <v>38</v>
      </c>
      <c r="K137" s="148"/>
      <c r="L137" s="138">
        <v>35</v>
      </c>
      <c r="M137" s="57">
        <v>100</v>
      </c>
    </row>
    <row r="138" spans="1:15" ht="17.25" customHeight="1" x14ac:dyDescent="0.25">
      <c r="A138" s="139"/>
      <c r="B138" s="461"/>
      <c r="C138" s="18"/>
      <c r="D138" s="666" t="s">
        <v>33</v>
      </c>
      <c r="E138" s="127" t="s">
        <v>100</v>
      </c>
      <c r="F138" s="429" t="s">
        <v>89</v>
      </c>
      <c r="G138" s="474">
        <v>59.1</v>
      </c>
      <c r="H138" s="521"/>
      <c r="I138" s="522"/>
      <c r="J138" s="58" t="s">
        <v>38</v>
      </c>
      <c r="K138" s="466">
        <v>100</v>
      </c>
      <c r="L138" s="433"/>
      <c r="M138" s="269"/>
    </row>
    <row r="139" spans="1:15" ht="26.25" customHeight="1" x14ac:dyDescent="0.25">
      <c r="A139" s="139"/>
      <c r="B139" s="461"/>
      <c r="C139" s="18"/>
      <c r="D139" s="677"/>
      <c r="E139" s="133" t="s">
        <v>120</v>
      </c>
      <c r="F139" s="429"/>
      <c r="G139" s="474"/>
      <c r="H139" s="475"/>
      <c r="I139" s="476"/>
      <c r="J139" s="128"/>
      <c r="K139" s="201"/>
      <c r="L139" s="434"/>
      <c r="M139" s="215"/>
    </row>
    <row r="140" spans="1:15" ht="26.25" customHeight="1" x14ac:dyDescent="0.25">
      <c r="A140" s="139"/>
      <c r="B140" s="461"/>
      <c r="C140" s="18"/>
      <c r="D140" s="407" t="s">
        <v>178</v>
      </c>
      <c r="E140" s="195" t="s">
        <v>103</v>
      </c>
      <c r="F140" s="164" t="s">
        <v>89</v>
      </c>
      <c r="G140" s="474"/>
      <c r="H140" s="475">
        <v>500</v>
      </c>
      <c r="I140" s="476"/>
      <c r="J140" s="58" t="s">
        <v>177</v>
      </c>
      <c r="K140" s="387"/>
      <c r="L140" s="433">
        <v>1</v>
      </c>
      <c r="M140" s="386"/>
    </row>
    <row r="141" spans="1:15" ht="27.75" customHeight="1" x14ac:dyDescent="0.25">
      <c r="A141" s="139"/>
      <c r="B141" s="461"/>
      <c r="C141" s="18"/>
      <c r="D141" s="407"/>
      <c r="E141" s="151" t="s">
        <v>105</v>
      </c>
      <c r="F141" s="429" t="s">
        <v>89</v>
      </c>
      <c r="G141" s="474"/>
      <c r="H141" s="475">
        <v>50</v>
      </c>
      <c r="I141" s="476"/>
      <c r="J141" s="388" t="s">
        <v>185</v>
      </c>
      <c r="K141" s="201"/>
      <c r="L141" s="390">
        <v>1</v>
      </c>
      <c r="M141" s="215"/>
    </row>
    <row r="142" spans="1:15" ht="30" customHeight="1" x14ac:dyDescent="0.25">
      <c r="A142" s="139"/>
      <c r="B142" s="461"/>
      <c r="C142" s="18"/>
      <c r="D142" s="407"/>
      <c r="E142" s="151" t="s">
        <v>62</v>
      </c>
      <c r="F142" s="429" t="s">
        <v>89</v>
      </c>
      <c r="G142" s="523"/>
      <c r="H142" s="519"/>
      <c r="I142" s="476">
        <v>100</v>
      </c>
      <c r="J142" s="388" t="s">
        <v>37</v>
      </c>
      <c r="K142" s="389"/>
      <c r="L142" s="390"/>
      <c r="M142" s="391"/>
    </row>
    <row r="143" spans="1:15" ht="15" customHeight="1" x14ac:dyDescent="0.25">
      <c r="A143" s="139"/>
      <c r="B143" s="461"/>
      <c r="C143" s="18"/>
      <c r="D143" s="825" t="s">
        <v>211</v>
      </c>
      <c r="E143" s="127" t="s">
        <v>100</v>
      </c>
      <c r="F143" s="157" t="s">
        <v>89</v>
      </c>
      <c r="G143" s="157"/>
      <c r="H143" s="475"/>
      <c r="I143" s="476">
        <v>20</v>
      </c>
      <c r="J143" s="837" t="s">
        <v>37</v>
      </c>
      <c r="K143" s="466"/>
      <c r="L143" s="433"/>
      <c r="M143" s="149">
        <v>1</v>
      </c>
      <c r="N143" s="242"/>
    </row>
    <row r="144" spans="1:15" ht="28.5" customHeight="1" x14ac:dyDescent="0.25">
      <c r="A144" s="139"/>
      <c r="B144" s="461"/>
      <c r="C144" s="18"/>
      <c r="D144" s="826"/>
      <c r="E144" s="133" t="s">
        <v>62</v>
      </c>
      <c r="F144" s="157"/>
      <c r="G144" s="474"/>
      <c r="H144" s="475"/>
      <c r="I144" s="476"/>
      <c r="J144" s="838"/>
      <c r="K144" s="430"/>
      <c r="L144" s="423"/>
      <c r="M144" s="425"/>
      <c r="N144" s="242"/>
    </row>
    <row r="145" spans="1:15" ht="34.5" customHeight="1" x14ac:dyDescent="0.25">
      <c r="A145" s="139"/>
      <c r="B145" s="461"/>
      <c r="C145" s="18"/>
      <c r="D145" s="666" t="s">
        <v>104</v>
      </c>
      <c r="E145" s="195" t="s">
        <v>120</v>
      </c>
      <c r="F145" s="524" t="s">
        <v>89</v>
      </c>
      <c r="G145" s="517"/>
      <c r="H145" s="520"/>
      <c r="I145" s="518">
        <v>860</v>
      </c>
      <c r="J145" s="128" t="s">
        <v>38</v>
      </c>
      <c r="K145" s="201"/>
      <c r="L145" s="434"/>
      <c r="M145" s="454">
        <v>10</v>
      </c>
    </row>
    <row r="146" spans="1:15" ht="15" customHeight="1" thickBot="1" x14ac:dyDescent="0.3">
      <c r="A146" s="71"/>
      <c r="B146" s="9"/>
      <c r="C146" s="265"/>
      <c r="D146" s="681"/>
      <c r="E146" s="823" t="s">
        <v>128</v>
      </c>
      <c r="F146" s="840"/>
      <c r="G146" s="374">
        <f>SUM(G130:G132)</f>
        <v>297</v>
      </c>
      <c r="H146" s="375">
        <f>SUM(H130:H132)</f>
        <v>1109.5</v>
      </c>
      <c r="I146" s="376">
        <f>SUM(I130:I132)</f>
        <v>1898.4</v>
      </c>
      <c r="J146" s="232"/>
      <c r="K146" s="467"/>
      <c r="L146" s="435"/>
      <c r="M146" s="462"/>
      <c r="O146" s="134"/>
    </row>
    <row r="147" spans="1:15" ht="16.5" customHeight="1" thickBot="1" x14ac:dyDescent="0.3">
      <c r="A147" s="71" t="s">
        <v>9</v>
      </c>
      <c r="B147" s="9" t="s">
        <v>15</v>
      </c>
      <c r="C147" s="729" t="s">
        <v>22</v>
      </c>
      <c r="D147" s="730"/>
      <c r="E147" s="730"/>
      <c r="F147" s="824"/>
      <c r="G147" s="262">
        <f>G129+G124+G112+G146</f>
        <v>9634.1</v>
      </c>
      <c r="H147" s="263">
        <f>H129+H124+H112+H146</f>
        <v>10135</v>
      </c>
      <c r="I147" s="264">
        <f>I129+I124+I112+I146</f>
        <v>10714.1</v>
      </c>
      <c r="J147" s="257"/>
      <c r="K147" s="243"/>
      <c r="L147" s="243"/>
      <c r="M147" s="172"/>
    </row>
    <row r="148" spans="1:15" ht="15.75" customHeight="1" thickBot="1" x14ac:dyDescent="0.3">
      <c r="A148" s="75" t="s">
        <v>9</v>
      </c>
      <c r="B148" s="35" t="s">
        <v>17</v>
      </c>
      <c r="C148" s="832" t="s">
        <v>41</v>
      </c>
      <c r="D148" s="833"/>
      <c r="E148" s="833"/>
      <c r="F148" s="833"/>
      <c r="G148" s="833"/>
      <c r="H148" s="833"/>
      <c r="I148" s="833"/>
      <c r="J148" s="833"/>
      <c r="K148" s="246"/>
      <c r="L148" s="231"/>
      <c r="M148" s="231"/>
      <c r="N148" s="242"/>
    </row>
    <row r="149" spans="1:15" ht="15.75" customHeight="1" x14ac:dyDescent="0.25">
      <c r="A149" s="70" t="s">
        <v>9</v>
      </c>
      <c r="B149" s="10" t="s">
        <v>17</v>
      </c>
      <c r="C149" s="746" t="s">
        <v>9</v>
      </c>
      <c r="D149" s="841" t="s">
        <v>199</v>
      </c>
      <c r="E149" s="530"/>
      <c r="F149" s="531" t="s">
        <v>13</v>
      </c>
      <c r="G149" s="532">
        <f>139.6-20</f>
        <v>119.6</v>
      </c>
      <c r="H149" s="533">
        <v>127.6</v>
      </c>
      <c r="I149" s="529">
        <v>127.6</v>
      </c>
      <c r="J149" s="33"/>
      <c r="K149" s="226"/>
      <c r="L149" s="89"/>
      <c r="M149" s="220"/>
    </row>
    <row r="150" spans="1:15" ht="25.5" customHeight="1" x14ac:dyDescent="0.25">
      <c r="A150" s="139"/>
      <c r="B150" s="478"/>
      <c r="C150" s="801"/>
      <c r="D150" s="842"/>
      <c r="E150" s="551"/>
      <c r="F150" s="597" t="s">
        <v>34</v>
      </c>
      <c r="G150" s="598">
        <v>25</v>
      </c>
      <c r="H150" s="599"/>
      <c r="I150" s="600"/>
      <c r="J150" s="525"/>
      <c r="K150" s="526"/>
      <c r="L150" s="527"/>
      <c r="M150" s="528"/>
    </row>
    <row r="151" spans="1:15" ht="40.5" customHeight="1" x14ac:dyDescent="0.25">
      <c r="A151" s="139"/>
      <c r="B151" s="461"/>
      <c r="C151" s="801"/>
      <c r="D151" s="817" t="s">
        <v>70</v>
      </c>
      <c r="E151" s="151" t="s">
        <v>102</v>
      </c>
      <c r="F151" s="839" t="s">
        <v>89</v>
      </c>
      <c r="G151" s="543">
        <v>107.6</v>
      </c>
      <c r="H151" s="540">
        <v>107.6</v>
      </c>
      <c r="I151" s="541">
        <v>107.6</v>
      </c>
      <c r="J151" s="59" t="s">
        <v>123</v>
      </c>
      <c r="K151" s="227">
        <v>1</v>
      </c>
      <c r="L151" s="90">
        <v>1</v>
      </c>
      <c r="M151" s="221">
        <v>1</v>
      </c>
    </row>
    <row r="152" spans="1:15" ht="39" customHeight="1" x14ac:dyDescent="0.25">
      <c r="A152" s="139"/>
      <c r="B152" s="461"/>
      <c r="C152" s="801"/>
      <c r="D152" s="818"/>
      <c r="E152" s="185"/>
      <c r="F152" s="839"/>
      <c r="G152" s="534"/>
      <c r="H152" s="535"/>
      <c r="I152" s="536"/>
      <c r="J152" s="60" t="s">
        <v>127</v>
      </c>
      <c r="K152" s="266">
        <v>34.200000000000003</v>
      </c>
      <c r="L152" s="91">
        <v>35</v>
      </c>
      <c r="M152" s="222">
        <v>36</v>
      </c>
      <c r="O152" s="114"/>
    </row>
    <row r="153" spans="1:15" ht="27" customHeight="1" x14ac:dyDescent="0.25">
      <c r="A153" s="139"/>
      <c r="B153" s="461"/>
      <c r="C153" s="801"/>
      <c r="D153" s="818"/>
      <c r="E153" s="185"/>
      <c r="F153" s="839"/>
      <c r="G153" s="537"/>
      <c r="H153" s="535"/>
      <c r="I153" s="538"/>
      <c r="J153" s="60" t="s">
        <v>212</v>
      </c>
      <c r="K153" s="228">
        <v>7700</v>
      </c>
      <c r="L153" s="91">
        <v>8000</v>
      </c>
      <c r="M153" s="222">
        <v>8500</v>
      </c>
    </row>
    <row r="154" spans="1:15" ht="27" customHeight="1" x14ac:dyDescent="0.25">
      <c r="A154" s="139"/>
      <c r="B154" s="461"/>
      <c r="C154" s="801"/>
      <c r="D154" s="819"/>
      <c r="E154" s="193"/>
      <c r="F154" s="839"/>
      <c r="G154" s="544"/>
      <c r="H154" s="535"/>
      <c r="I154" s="547"/>
      <c r="J154" s="268" t="s">
        <v>60</v>
      </c>
      <c r="K154" s="229">
        <v>1</v>
      </c>
      <c r="L154" s="92">
        <v>1</v>
      </c>
      <c r="M154" s="223">
        <v>1</v>
      </c>
    </row>
    <row r="155" spans="1:15" ht="54.75" customHeight="1" x14ac:dyDescent="0.25">
      <c r="A155" s="139"/>
      <c r="B155" s="461"/>
      <c r="C155" s="801"/>
      <c r="D155" s="426" t="s">
        <v>141</v>
      </c>
      <c r="E155" s="192" t="s">
        <v>142</v>
      </c>
      <c r="F155" s="549" t="s">
        <v>89</v>
      </c>
      <c r="G155" s="539"/>
      <c r="H155" s="540">
        <v>20</v>
      </c>
      <c r="I155" s="541">
        <v>20</v>
      </c>
      <c r="J155" s="267" t="s">
        <v>213</v>
      </c>
      <c r="K155" s="229"/>
      <c r="L155" s="92">
        <v>80</v>
      </c>
      <c r="M155" s="223">
        <v>80</v>
      </c>
      <c r="N155" s="36"/>
    </row>
    <row r="156" spans="1:15" ht="14.25" customHeight="1" x14ac:dyDescent="0.25">
      <c r="A156" s="139"/>
      <c r="B156" s="461"/>
      <c r="C156" s="801"/>
      <c r="D156" s="817" t="s">
        <v>134</v>
      </c>
      <c r="E156" s="151" t="s">
        <v>102</v>
      </c>
      <c r="F156" s="542"/>
      <c r="G156" s="539"/>
      <c r="H156" s="540"/>
      <c r="I156" s="541"/>
      <c r="J156" s="395" t="s">
        <v>117</v>
      </c>
      <c r="K156" s="230">
        <v>1</v>
      </c>
      <c r="L156" s="88"/>
      <c r="M156" s="224"/>
    </row>
    <row r="157" spans="1:15" ht="39" customHeight="1" x14ac:dyDescent="0.25">
      <c r="A157" s="139"/>
      <c r="B157" s="461"/>
      <c r="C157" s="801"/>
      <c r="D157" s="819"/>
      <c r="E157" s="443"/>
      <c r="F157" s="549" t="s">
        <v>194</v>
      </c>
      <c r="G157" s="539">
        <v>25</v>
      </c>
      <c r="H157" s="540"/>
      <c r="I157" s="541"/>
      <c r="J157" s="397"/>
      <c r="K157" s="398"/>
      <c r="L157" s="399"/>
      <c r="M157" s="400"/>
    </row>
    <row r="158" spans="1:15" ht="21.75" customHeight="1" x14ac:dyDescent="0.25">
      <c r="A158" s="139"/>
      <c r="B158" s="461"/>
      <c r="C158" s="801"/>
      <c r="D158" s="817" t="s">
        <v>189</v>
      </c>
      <c r="E158" s="151" t="s">
        <v>105</v>
      </c>
      <c r="F158" s="542" t="s">
        <v>89</v>
      </c>
      <c r="G158" s="545">
        <v>12</v>
      </c>
      <c r="H158" s="546"/>
      <c r="I158" s="548"/>
      <c r="J158" s="401" t="s">
        <v>190</v>
      </c>
      <c r="K158" s="230">
        <v>1</v>
      </c>
      <c r="L158" s="88"/>
      <c r="M158" s="224"/>
    </row>
    <row r="159" spans="1:15" ht="15.75" customHeight="1" thickBot="1" x14ac:dyDescent="0.3">
      <c r="A159" s="71"/>
      <c r="B159" s="9"/>
      <c r="C159" s="747"/>
      <c r="D159" s="834"/>
      <c r="E159" s="448"/>
      <c r="F159" s="30" t="s">
        <v>14</v>
      </c>
      <c r="G159" s="252">
        <f>SUM(G149:G150)</f>
        <v>144.6</v>
      </c>
      <c r="H159" s="100">
        <f>SUM(H149:H150)</f>
        <v>127.6</v>
      </c>
      <c r="I159" s="101">
        <f>SUM(I149:I150)</f>
        <v>127.6</v>
      </c>
      <c r="J159" s="396"/>
      <c r="K159" s="468"/>
      <c r="L159" s="469"/>
      <c r="M159" s="225"/>
      <c r="O159" s="134"/>
    </row>
    <row r="160" spans="1:15" ht="21.75" customHeight="1" x14ac:dyDescent="0.25">
      <c r="A160" s="139" t="s">
        <v>9</v>
      </c>
      <c r="B160" s="461" t="s">
        <v>17</v>
      </c>
      <c r="C160" s="746" t="s">
        <v>15</v>
      </c>
      <c r="D160" s="736" t="s">
        <v>65</v>
      </c>
      <c r="E160" s="49" t="s">
        <v>102</v>
      </c>
      <c r="F160" s="29" t="s">
        <v>13</v>
      </c>
      <c r="G160" s="244"/>
      <c r="H160" s="310">
        <v>10.4</v>
      </c>
      <c r="I160" s="245"/>
      <c r="J160" s="761" t="s">
        <v>117</v>
      </c>
      <c r="K160" s="755"/>
      <c r="L160" s="757">
        <v>1</v>
      </c>
      <c r="M160" s="759"/>
    </row>
    <row r="161" spans="1:13" ht="15.75" customHeight="1" thickBot="1" x14ac:dyDescent="0.3">
      <c r="A161" s="71"/>
      <c r="B161" s="9"/>
      <c r="C161" s="747"/>
      <c r="D161" s="681"/>
      <c r="E161" s="448"/>
      <c r="F161" s="30" t="s">
        <v>14</v>
      </c>
      <c r="G161" s="260">
        <f t="shared" ref="G161:I161" si="3">SUM(G160:G160)</f>
        <v>0</v>
      </c>
      <c r="H161" s="111">
        <f t="shared" si="3"/>
        <v>10.4</v>
      </c>
      <c r="I161" s="168">
        <f t="shared" si="3"/>
        <v>0</v>
      </c>
      <c r="J161" s="762"/>
      <c r="K161" s="756"/>
      <c r="L161" s="758"/>
      <c r="M161" s="760"/>
    </row>
    <row r="162" spans="1:13" ht="14.25" customHeight="1" thickBot="1" x14ac:dyDescent="0.3">
      <c r="A162" s="78" t="s">
        <v>9</v>
      </c>
      <c r="B162" s="34" t="s">
        <v>17</v>
      </c>
      <c r="C162" s="737" t="s">
        <v>22</v>
      </c>
      <c r="D162" s="738"/>
      <c r="E162" s="738"/>
      <c r="F162" s="739"/>
      <c r="G162" s="366">
        <f>G161+G159</f>
        <v>144.6</v>
      </c>
      <c r="H162" s="109">
        <f t="shared" ref="H162:I162" si="4">H161+H159</f>
        <v>138</v>
      </c>
      <c r="I162" s="367">
        <f t="shared" si="4"/>
        <v>127.6</v>
      </c>
      <c r="J162" s="173"/>
      <c r="K162" s="247"/>
      <c r="L162" s="247"/>
      <c r="M162" s="174"/>
    </row>
    <row r="163" spans="1:13" ht="14.25" customHeight="1" thickBot="1" x14ac:dyDescent="0.3">
      <c r="A163" s="78"/>
      <c r="B163" s="740" t="s">
        <v>42</v>
      </c>
      <c r="C163" s="741"/>
      <c r="D163" s="741"/>
      <c r="E163" s="741"/>
      <c r="F163" s="742"/>
      <c r="G163" s="368">
        <f>+G162+G147+G57</f>
        <v>12350.800000000001</v>
      </c>
      <c r="H163" s="369">
        <f>+H162+H147+H57</f>
        <v>13362.2</v>
      </c>
      <c r="I163" s="370">
        <f>+I162+I147+I57</f>
        <v>13232.900000000001</v>
      </c>
      <c r="J163" s="175"/>
      <c r="K163" s="248"/>
      <c r="L163" s="248"/>
      <c r="M163" s="176"/>
    </row>
    <row r="164" spans="1:13" ht="14.25" customHeight="1" thickBot="1" x14ac:dyDescent="0.3">
      <c r="A164" s="79"/>
      <c r="B164" s="743" t="s">
        <v>43</v>
      </c>
      <c r="C164" s="744"/>
      <c r="D164" s="744"/>
      <c r="E164" s="744"/>
      <c r="F164" s="745"/>
      <c r="G164" s="371">
        <f t="shared" ref="G164:I164" si="5">+G163</f>
        <v>12350.800000000001</v>
      </c>
      <c r="H164" s="372">
        <f t="shared" si="5"/>
        <v>13362.2</v>
      </c>
      <c r="I164" s="373">
        <f t="shared" si="5"/>
        <v>13232.900000000001</v>
      </c>
      <c r="J164" s="177"/>
      <c r="K164" s="249"/>
      <c r="L164" s="249"/>
      <c r="M164" s="178"/>
    </row>
    <row r="165" spans="1:13" s="36" customFormat="1" ht="27.75" customHeight="1" x14ac:dyDescent="0.25">
      <c r="A165" s="836" t="s">
        <v>215</v>
      </c>
      <c r="B165" s="836"/>
      <c r="C165" s="836"/>
      <c r="D165" s="836"/>
      <c r="E165" s="836"/>
      <c r="F165" s="836"/>
      <c r="G165" s="836"/>
      <c r="H165" s="836"/>
      <c r="I165" s="836"/>
      <c r="J165" s="836"/>
      <c r="K165" s="836"/>
    </row>
    <row r="166" spans="1:13" ht="12.75" customHeight="1" thickBot="1" x14ac:dyDescent="0.3">
      <c r="A166" s="748" t="s">
        <v>44</v>
      </c>
      <c r="B166" s="748"/>
      <c r="C166" s="748"/>
      <c r="D166" s="748"/>
      <c r="E166" s="748"/>
      <c r="F166" s="748"/>
      <c r="G166" s="42"/>
      <c r="H166" s="42"/>
      <c r="I166" s="42"/>
      <c r="J166" s="23"/>
      <c r="K166" s="144"/>
      <c r="L166" s="144"/>
      <c r="M166" s="144"/>
    </row>
    <row r="167" spans="1:13" ht="123.75" customHeight="1" thickBot="1" x14ac:dyDescent="0.3">
      <c r="A167" s="749" t="s">
        <v>45</v>
      </c>
      <c r="B167" s="750"/>
      <c r="C167" s="750"/>
      <c r="D167" s="750"/>
      <c r="E167" s="750"/>
      <c r="F167" s="751"/>
      <c r="G167" s="261" t="s">
        <v>139</v>
      </c>
      <c r="H167" s="94" t="s">
        <v>96</v>
      </c>
      <c r="I167" s="95" t="s">
        <v>140</v>
      </c>
      <c r="J167" s="42"/>
      <c r="K167" s="144"/>
      <c r="L167" s="144"/>
      <c r="M167" s="144"/>
    </row>
    <row r="168" spans="1:13" ht="15.75" customHeight="1" x14ac:dyDescent="0.25">
      <c r="A168" s="752" t="s">
        <v>46</v>
      </c>
      <c r="B168" s="753"/>
      <c r="C168" s="753"/>
      <c r="D168" s="753"/>
      <c r="E168" s="753"/>
      <c r="F168" s="754"/>
      <c r="G168" s="329">
        <f>+G169+G174+G177+G176+G175</f>
        <v>12322.800000000001</v>
      </c>
      <c r="H168" s="330">
        <f>+H169+H174+H177+H176+H175</f>
        <v>13362.199999999999</v>
      </c>
      <c r="I168" s="331">
        <f>+I169+I174+I177+I176+I175</f>
        <v>13232.9</v>
      </c>
      <c r="J168" s="42"/>
      <c r="K168" s="144"/>
      <c r="L168" s="144"/>
      <c r="M168" s="144"/>
    </row>
    <row r="169" spans="1:13" ht="15.75" customHeight="1" x14ac:dyDescent="0.25">
      <c r="A169" s="733" t="s">
        <v>68</v>
      </c>
      <c r="B169" s="734"/>
      <c r="C169" s="734"/>
      <c r="D169" s="734"/>
      <c r="E169" s="734"/>
      <c r="F169" s="735"/>
      <c r="G169" s="332">
        <f>SUM(G170:G173)</f>
        <v>11755.900000000001</v>
      </c>
      <c r="H169" s="333">
        <f>SUM(H170:H173)</f>
        <v>13362.199999999999</v>
      </c>
      <c r="I169" s="334">
        <f>SUM(I170:I173)</f>
        <v>13232.9</v>
      </c>
      <c r="J169" s="42"/>
      <c r="K169" s="144"/>
      <c r="L169" s="144"/>
      <c r="M169" s="144"/>
    </row>
    <row r="170" spans="1:13" ht="13.5" customHeight="1" x14ac:dyDescent="0.25">
      <c r="A170" s="775" t="s">
        <v>47</v>
      </c>
      <c r="B170" s="776"/>
      <c r="C170" s="776"/>
      <c r="D170" s="776"/>
      <c r="E170" s="776"/>
      <c r="F170" s="777"/>
      <c r="G170" s="335">
        <f>SUMIF(F16:F161,"sb",G16:G161)</f>
        <v>10878.900000000001</v>
      </c>
      <c r="H170" s="336">
        <f>SUMIF(F16:F161,"sb",H16:H161)</f>
        <v>12688.099999999999</v>
      </c>
      <c r="I170" s="337">
        <f>SUMIF(F16:F161,"sb",I16:I161)</f>
        <v>12553.8</v>
      </c>
      <c r="J170" s="43"/>
      <c r="K170" s="144"/>
      <c r="L170" s="144"/>
      <c r="M170" s="144"/>
    </row>
    <row r="171" spans="1:13" ht="28.5" customHeight="1" x14ac:dyDescent="0.25">
      <c r="A171" s="778" t="s">
        <v>86</v>
      </c>
      <c r="B171" s="779"/>
      <c r="C171" s="779"/>
      <c r="D171" s="779"/>
      <c r="E171" s="779"/>
      <c r="F171" s="780"/>
      <c r="G171" s="335">
        <f>SUMIF(F17:F161,"sb(vb)",G17:G161)</f>
        <v>57.4</v>
      </c>
      <c r="H171" s="336">
        <f>SUMIF(F17:F161,"sb(vb)",H17:H161)</f>
        <v>0</v>
      </c>
      <c r="I171" s="337">
        <f>SUMIF(F17:F161,"sb(vb)",I17:I161)</f>
        <v>0</v>
      </c>
      <c r="J171" s="43"/>
      <c r="K171" s="144"/>
      <c r="L171" s="144"/>
      <c r="M171" s="144"/>
    </row>
    <row r="172" spans="1:13" ht="14.25" customHeight="1" x14ac:dyDescent="0.25">
      <c r="A172" s="775" t="s">
        <v>48</v>
      </c>
      <c r="B172" s="776"/>
      <c r="C172" s="776"/>
      <c r="D172" s="776"/>
      <c r="E172" s="776"/>
      <c r="F172" s="777"/>
      <c r="G172" s="335">
        <f>SUMIF(F16:F161,"sb(vr)",G16:G161)</f>
        <v>200</v>
      </c>
      <c r="H172" s="336">
        <f>SUMIF(F16:F161,"sb(vr)",H16:H161)</f>
        <v>200</v>
      </c>
      <c r="I172" s="337">
        <f>SUMIF(F16:F161,"sb(vr)",I16:I161)</f>
        <v>200</v>
      </c>
      <c r="J172" s="144"/>
      <c r="K172" s="144"/>
      <c r="L172" s="144"/>
      <c r="M172" s="144"/>
    </row>
    <row r="173" spans="1:13" ht="25.5" customHeight="1" x14ac:dyDescent="0.25">
      <c r="A173" s="778" t="s">
        <v>49</v>
      </c>
      <c r="B173" s="779"/>
      <c r="C173" s="779"/>
      <c r="D173" s="779"/>
      <c r="E173" s="779"/>
      <c r="F173" s="780"/>
      <c r="G173" s="338">
        <f>SUMIF(F16:F161,"sb(sp)",G16:G161)</f>
        <v>619.6</v>
      </c>
      <c r="H173" s="339">
        <f>SUMIF(F16:F161,"sb(sp)",H16:H161)</f>
        <v>474.1</v>
      </c>
      <c r="I173" s="340">
        <f>SUMIF(F16:F161,"sb(sp)",I16:I161)</f>
        <v>479.1</v>
      </c>
      <c r="J173" s="24"/>
      <c r="K173" s="144"/>
      <c r="L173" s="144"/>
      <c r="M173" s="144"/>
    </row>
    <row r="174" spans="1:13" ht="13.5" customHeight="1" x14ac:dyDescent="0.25">
      <c r="A174" s="781" t="s">
        <v>63</v>
      </c>
      <c r="B174" s="782"/>
      <c r="C174" s="782"/>
      <c r="D174" s="782"/>
      <c r="E174" s="782"/>
      <c r="F174" s="783"/>
      <c r="G174" s="341">
        <f>SUMIF(F16:F161,"sb(l)",G16:G161)</f>
        <v>214.7</v>
      </c>
      <c r="H174" s="342">
        <f>SUMIF(F16:F161,"sb(l)",H16:H161)</f>
        <v>0</v>
      </c>
      <c r="I174" s="343">
        <f>SUMIF(F16:F161,"sb(vrl)",I16:I161)</f>
        <v>0</v>
      </c>
      <c r="J174" s="43"/>
      <c r="K174" s="144"/>
      <c r="L174" s="144"/>
      <c r="M174" s="144"/>
    </row>
    <row r="175" spans="1:13" ht="13.5" customHeight="1" x14ac:dyDescent="0.25">
      <c r="A175" s="781" t="s">
        <v>180</v>
      </c>
      <c r="B175" s="782"/>
      <c r="C175" s="782"/>
      <c r="D175" s="782"/>
      <c r="E175" s="782"/>
      <c r="F175" s="783"/>
      <c r="G175" s="341">
        <f>SUMIF(F17:F162,"sb(vrl)",G17:G162)</f>
        <v>24</v>
      </c>
      <c r="H175" s="342">
        <f>SUMIF(F17:F162,"sb(vrl)",H17:H162)</f>
        <v>0</v>
      </c>
      <c r="I175" s="343">
        <f>SUMIF(F17:F162,"sb(l)",I17:I162)</f>
        <v>0</v>
      </c>
      <c r="J175" s="43"/>
      <c r="K175" s="144"/>
      <c r="L175" s="144"/>
      <c r="M175" s="144"/>
    </row>
    <row r="176" spans="1:13" ht="27" customHeight="1" x14ac:dyDescent="0.25">
      <c r="A176" s="767" t="s">
        <v>67</v>
      </c>
      <c r="B176" s="768"/>
      <c r="C176" s="768"/>
      <c r="D176" s="768"/>
      <c r="E176" s="768"/>
      <c r="F176" s="769"/>
      <c r="G176" s="341">
        <f>SUMIF(F16:F161,"sb(esl)",G16:G161)</f>
        <v>112.9</v>
      </c>
      <c r="H176" s="342">
        <f>SUMIF(F16:F161,"sb(esl)",H16:H161)</f>
        <v>0</v>
      </c>
      <c r="I176" s="343">
        <f>SUMIF(F16:F161,"sb(esl)",I16:I161)</f>
        <v>0</v>
      </c>
      <c r="J176" s="43"/>
      <c r="K176" s="144"/>
      <c r="L176" s="144"/>
      <c r="M176" s="144"/>
    </row>
    <row r="177" spans="1:13" ht="15" customHeight="1" x14ac:dyDescent="0.25">
      <c r="A177" s="767" t="s">
        <v>73</v>
      </c>
      <c r="B177" s="768"/>
      <c r="C177" s="768"/>
      <c r="D177" s="768"/>
      <c r="E177" s="768"/>
      <c r="F177" s="769"/>
      <c r="G177" s="344">
        <f>SUMIF(F16:F161,"sb(spl)",G16:G161)</f>
        <v>215.29999999999998</v>
      </c>
      <c r="H177" s="345">
        <f>SUMIF(F16:F161,"sb(spl)",H16:H161)</f>
        <v>0</v>
      </c>
      <c r="I177" s="346">
        <f>SUMIF(F16:F161,"sb(spl)",I16:I161)</f>
        <v>0</v>
      </c>
      <c r="J177" s="24"/>
      <c r="K177" s="144"/>
      <c r="L177" s="144"/>
      <c r="M177" s="144"/>
    </row>
    <row r="178" spans="1:13" ht="14.25" customHeight="1" x14ac:dyDescent="0.25">
      <c r="A178" s="770" t="s">
        <v>107</v>
      </c>
      <c r="B178" s="771"/>
      <c r="C178" s="771"/>
      <c r="D178" s="771"/>
      <c r="E178" s="771"/>
      <c r="F178" s="772"/>
      <c r="G178" s="347">
        <f>SUM(G179:G180)</f>
        <v>28</v>
      </c>
      <c r="H178" s="348">
        <f>SUM(H179:H180)</f>
        <v>0</v>
      </c>
      <c r="I178" s="349">
        <f>SUM(I179:I180)</f>
        <v>0</v>
      </c>
      <c r="J178" s="144"/>
      <c r="K178" s="144"/>
      <c r="L178" s="144"/>
      <c r="M178" s="144"/>
    </row>
    <row r="179" spans="1:13" ht="14.25" customHeight="1" x14ac:dyDescent="0.25">
      <c r="A179" s="773" t="s">
        <v>50</v>
      </c>
      <c r="B179" s="774"/>
      <c r="C179" s="774"/>
      <c r="D179" s="774"/>
      <c r="E179" s="115"/>
      <c r="F179" s="116"/>
      <c r="G179" s="276">
        <f>SUMIF(F18:F163,"Kt",G18:G163)</f>
        <v>3</v>
      </c>
      <c r="H179" s="108">
        <f>SUMIF(F18:F163,"Kt",H18:H163)</f>
        <v>0</v>
      </c>
      <c r="I179" s="105">
        <f>SUMIF(F18:F163,"Kt",I18:I163)</f>
        <v>0</v>
      </c>
      <c r="J179" s="144"/>
      <c r="K179" s="144"/>
      <c r="L179" s="144"/>
      <c r="M179" s="144"/>
    </row>
    <row r="180" spans="1:13" ht="14.25" customHeight="1" x14ac:dyDescent="0.25">
      <c r="A180" s="773" t="s">
        <v>221</v>
      </c>
      <c r="B180" s="774"/>
      <c r="C180" s="774"/>
      <c r="D180" s="774"/>
      <c r="E180" s="774"/>
      <c r="F180" s="784"/>
      <c r="G180" s="276">
        <f>SUMIF(F19:F164,"lrvb",G19:G164)</f>
        <v>25</v>
      </c>
      <c r="H180" s="108">
        <f>SUMIF(F19:F164,"lrvb",H19:H164)</f>
        <v>0</v>
      </c>
      <c r="I180" s="105">
        <f>SUMIF(F19:F164,"lrvb",I19:I164)</f>
        <v>0</v>
      </c>
      <c r="J180" s="144"/>
      <c r="K180" s="144"/>
      <c r="L180" s="144"/>
      <c r="M180" s="144"/>
    </row>
    <row r="181" spans="1:13" ht="13.8" thickBot="1" x14ac:dyDescent="0.3">
      <c r="A181" s="763" t="s">
        <v>14</v>
      </c>
      <c r="B181" s="764"/>
      <c r="C181" s="764"/>
      <c r="D181" s="764"/>
      <c r="E181" s="764"/>
      <c r="F181" s="765"/>
      <c r="G181" s="259">
        <f>+G168+G178</f>
        <v>12350.800000000001</v>
      </c>
      <c r="H181" s="104">
        <f>+H168+H178</f>
        <v>13362.199999999999</v>
      </c>
      <c r="I181" s="258">
        <f>+I168+I178</f>
        <v>13232.9</v>
      </c>
      <c r="J181" s="42"/>
      <c r="K181" s="42"/>
      <c r="L181" s="42"/>
      <c r="M181" s="42"/>
    </row>
    <row r="182" spans="1:13" x14ac:dyDescent="0.25">
      <c r="A182" s="25"/>
      <c r="B182" s="26"/>
      <c r="C182" s="25"/>
      <c r="D182" s="45"/>
      <c r="G182" s="41"/>
      <c r="H182" s="41"/>
      <c r="I182" s="65"/>
      <c r="J182" s="27"/>
      <c r="K182" s="27"/>
      <c r="L182" s="27"/>
      <c r="M182" s="27"/>
    </row>
    <row r="183" spans="1:13" ht="16.5" customHeight="1" x14ac:dyDescent="0.25">
      <c r="E183" s="766" t="s">
        <v>53</v>
      </c>
      <c r="F183" s="766"/>
      <c r="G183" s="766"/>
      <c r="H183" s="766"/>
      <c r="I183" s="766"/>
    </row>
    <row r="184" spans="1:13" x14ac:dyDescent="0.25">
      <c r="G184" s="41"/>
      <c r="H184" s="41"/>
      <c r="I184" s="65"/>
    </row>
    <row r="185" spans="1:13" x14ac:dyDescent="0.25">
      <c r="F185" s="41"/>
      <c r="J185" s="51"/>
      <c r="K185" s="51"/>
      <c r="L185" s="51"/>
      <c r="M185" s="51"/>
    </row>
    <row r="186" spans="1:13" x14ac:dyDescent="0.25">
      <c r="F186" s="41"/>
      <c r="J186" s="51"/>
      <c r="K186" s="51"/>
      <c r="L186" s="51"/>
      <c r="M186" s="51"/>
    </row>
    <row r="187" spans="1:13" x14ac:dyDescent="0.25">
      <c r="F187" s="52"/>
      <c r="J187" s="53"/>
      <c r="K187" s="53"/>
      <c r="L187" s="53"/>
      <c r="M187" s="53"/>
    </row>
    <row r="188" spans="1:13" x14ac:dyDescent="0.25">
      <c r="F188" s="385"/>
      <c r="J188" s="51"/>
      <c r="K188" s="51"/>
      <c r="L188" s="51"/>
      <c r="M188" s="51"/>
    </row>
  </sheetData>
  <mergeCells count="202">
    <mergeCell ref="A180:F180"/>
    <mergeCell ref="E183:I183"/>
    <mergeCell ref="D8:D11"/>
    <mergeCell ref="I8:I11"/>
    <mergeCell ref="J8:M8"/>
    <mergeCell ref="J9:J11"/>
    <mergeCell ref="K9:M9"/>
    <mergeCell ref="K10:K11"/>
    <mergeCell ref="L10:L11"/>
    <mergeCell ref="M10:M11"/>
    <mergeCell ref="E8:E11"/>
    <mergeCell ref="F8:F11"/>
    <mergeCell ref="G8:G11"/>
    <mergeCell ref="H8:H11"/>
    <mergeCell ref="I36:I37"/>
    <mergeCell ref="J43:J44"/>
    <mergeCell ref="K43:K44"/>
    <mergeCell ref="L43:L44"/>
    <mergeCell ref="M43:M44"/>
    <mergeCell ref="K55:K56"/>
    <mergeCell ref="L55:L56"/>
    <mergeCell ref="M55:M56"/>
    <mergeCell ref="C57:F57"/>
    <mergeCell ref="C58:J58"/>
    <mergeCell ref="J1:M1"/>
    <mergeCell ref="J22:J23"/>
    <mergeCell ref="J24:J25"/>
    <mergeCell ref="K24:K25"/>
    <mergeCell ref="L24:L25"/>
    <mergeCell ref="M24:M25"/>
    <mergeCell ref="G21:G22"/>
    <mergeCell ref="H21:H22"/>
    <mergeCell ref="I21:I22"/>
    <mergeCell ref="A12:M12"/>
    <mergeCell ref="A13:E13"/>
    <mergeCell ref="F13:M13"/>
    <mergeCell ref="C15:J15"/>
    <mergeCell ref="A16:A17"/>
    <mergeCell ref="D16:D17"/>
    <mergeCell ref="C22:C23"/>
    <mergeCell ref="D22:D23"/>
    <mergeCell ref="A4:M4"/>
    <mergeCell ref="A5:M5"/>
    <mergeCell ref="A6:M6"/>
    <mergeCell ref="L7:M7"/>
    <mergeCell ref="A8:A11"/>
    <mergeCell ref="B8:B11"/>
    <mergeCell ref="C8:C11"/>
    <mergeCell ref="A38:A40"/>
    <mergeCell ref="B38:B40"/>
    <mergeCell ref="D38:D39"/>
    <mergeCell ref="E38:E39"/>
    <mergeCell ref="F38:F39"/>
    <mergeCell ref="G38:G39"/>
    <mergeCell ref="H38:H39"/>
    <mergeCell ref="M27:M28"/>
    <mergeCell ref="D30:D31"/>
    <mergeCell ref="E30:E35"/>
    <mergeCell ref="D36:D37"/>
    <mergeCell ref="E36:E37"/>
    <mergeCell ref="F36:F37"/>
    <mergeCell ref="G36:G37"/>
    <mergeCell ref="H36:H37"/>
    <mergeCell ref="D27:D28"/>
    <mergeCell ref="J27:J28"/>
    <mergeCell ref="K27:K28"/>
    <mergeCell ref="L27:L28"/>
    <mergeCell ref="E27:E28"/>
    <mergeCell ref="C45:C46"/>
    <mergeCell ref="D45:D46"/>
    <mergeCell ref="E45:E46"/>
    <mergeCell ref="I38:I39"/>
    <mergeCell ref="D42:D44"/>
    <mergeCell ref="G42:G43"/>
    <mergeCell ref="H42:H43"/>
    <mergeCell ref="I42:I43"/>
    <mergeCell ref="J45:J46"/>
    <mergeCell ref="G70:G74"/>
    <mergeCell ref="H70:H74"/>
    <mergeCell ref="I70:I74"/>
    <mergeCell ref="C47:C51"/>
    <mergeCell ref="D47:D48"/>
    <mergeCell ref="C52:C56"/>
    <mergeCell ref="D52:D53"/>
    <mergeCell ref="J55:J56"/>
    <mergeCell ref="N80:P81"/>
    <mergeCell ref="J50:J51"/>
    <mergeCell ref="D64:D68"/>
    <mergeCell ref="J62:J63"/>
    <mergeCell ref="D75:D77"/>
    <mergeCell ref="D82:D84"/>
    <mergeCell ref="F82:F84"/>
    <mergeCell ref="A78:A81"/>
    <mergeCell ref="B78:B81"/>
    <mergeCell ref="D78:D79"/>
    <mergeCell ref="E78:E79"/>
    <mergeCell ref="N79:P79"/>
    <mergeCell ref="D80:D81"/>
    <mergeCell ref="E80:E81"/>
    <mergeCell ref="F80:F81"/>
    <mergeCell ref="G80:G81"/>
    <mergeCell ref="H80:H81"/>
    <mergeCell ref="I80:I81"/>
    <mergeCell ref="C59:C112"/>
    <mergeCell ref="D59:D60"/>
    <mergeCell ref="A88:A89"/>
    <mergeCell ref="B88:B89"/>
    <mergeCell ref="H90:H91"/>
    <mergeCell ref="D109:D110"/>
    <mergeCell ref="D70:D74"/>
    <mergeCell ref="E70:E74"/>
    <mergeCell ref="F70:F74"/>
    <mergeCell ref="N90:N91"/>
    <mergeCell ref="E92:E93"/>
    <mergeCell ref="D96:D97"/>
    <mergeCell ref="H86:H87"/>
    <mergeCell ref="G86:G87"/>
    <mergeCell ref="D104:D106"/>
    <mergeCell ref="F104:F105"/>
    <mergeCell ref="F96:F97"/>
    <mergeCell ref="G98:G100"/>
    <mergeCell ref="H98:H100"/>
    <mergeCell ref="D90:D92"/>
    <mergeCell ref="I98:I99"/>
    <mergeCell ref="K111:K112"/>
    <mergeCell ref="L111:L112"/>
    <mergeCell ref="M111:M112"/>
    <mergeCell ref="N111:P111"/>
    <mergeCell ref="A116:A117"/>
    <mergeCell ref="B116:B117"/>
    <mergeCell ref="D116:D117"/>
    <mergeCell ref="E116:E117"/>
    <mergeCell ref="A110:A111"/>
    <mergeCell ref="B110:B111"/>
    <mergeCell ref="D111:D112"/>
    <mergeCell ref="E111:E112"/>
    <mergeCell ref="J111:J112"/>
    <mergeCell ref="N116:P117"/>
    <mergeCell ref="L116:L117"/>
    <mergeCell ref="M116:M117"/>
    <mergeCell ref="D98:D101"/>
    <mergeCell ref="A118:A121"/>
    <mergeCell ref="B118:B121"/>
    <mergeCell ref="D118:D119"/>
    <mergeCell ref="F118:F119"/>
    <mergeCell ref="G118:G119"/>
    <mergeCell ref="C120:C124"/>
    <mergeCell ref="D120:D121"/>
    <mergeCell ref="J116:J117"/>
    <mergeCell ref="K116:K117"/>
    <mergeCell ref="E146:F146"/>
    <mergeCell ref="D149:D150"/>
    <mergeCell ref="D145:D146"/>
    <mergeCell ref="D133:D135"/>
    <mergeCell ref="D136:D137"/>
    <mergeCell ref="N120:N121"/>
    <mergeCell ref="J122:J123"/>
    <mergeCell ref="J128:J129"/>
    <mergeCell ref="E120:E121"/>
    <mergeCell ref="F120:F121"/>
    <mergeCell ref="G120:G121"/>
    <mergeCell ref="H120:H121"/>
    <mergeCell ref="I120:I121"/>
    <mergeCell ref="D130:D132"/>
    <mergeCell ref="L160:L161"/>
    <mergeCell ref="M160:M161"/>
    <mergeCell ref="C162:F162"/>
    <mergeCell ref="B163:F163"/>
    <mergeCell ref="B164:F164"/>
    <mergeCell ref="C160:C161"/>
    <mergeCell ref="D160:D161"/>
    <mergeCell ref="J160:J161"/>
    <mergeCell ref="C148:J148"/>
    <mergeCell ref="C149:C159"/>
    <mergeCell ref="D151:D154"/>
    <mergeCell ref="F151:F154"/>
    <mergeCell ref="D156:D157"/>
    <mergeCell ref="D158:D159"/>
    <mergeCell ref="A165:K165"/>
    <mergeCell ref="J143:J144"/>
    <mergeCell ref="A181:F181"/>
    <mergeCell ref="D122:D124"/>
    <mergeCell ref="D24:D25"/>
    <mergeCell ref="A175:F175"/>
    <mergeCell ref="A176:F176"/>
    <mergeCell ref="A177:F177"/>
    <mergeCell ref="A178:F178"/>
    <mergeCell ref="A179:D179"/>
    <mergeCell ref="A170:F170"/>
    <mergeCell ref="A171:F171"/>
    <mergeCell ref="A172:F172"/>
    <mergeCell ref="A173:F173"/>
    <mergeCell ref="A174:F174"/>
    <mergeCell ref="A166:F166"/>
    <mergeCell ref="A167:F167"/>
    <mergeCell ref="A168:F168"/>
    <mergeCell ref="A169:F169"/>
    <mergeCell ref="D85:D87"/>
    <mergeCell ref="C147:F147"/>
    <mergeCell ref="K160:K161"/>
    <mergeCell ref="D138:D139"/>
    <mergeCell ref="D143:D144"/>
  </mergeCells>
  <pageMargins left="0.78740157480314965" right="0.39370078740157483" top="0.39370078740157483" bottom="0.39370078740157483" header="0" footer="0"/>
  <pageSetup paperSize="9" scale="80" orientation="portrait" r:id="rId1"/>
  <rowBreaks count="4" manualBreakCount="4">
    <brk id="46" max="12" man="1"/>
    <brk id="81" max="12" man="1"/>
    <brk id="115" max="12" man="1"/>
    <brk id="150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8 programa</vt:lpstr>
      <vt:lpstr>'8 programa'!Print_Area</vt:lpstr>
      <vt:lpstr>'8 programa'!Print_Titles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Asta Česnauskienė</cp:lastModifiedBy>
  <cp:lastPrinted>2023-10-03T06:37:02Z</cp:lastPrinted>
  <dcterms:created xsi:type="dcterms:W3CDTF">2018-01-02T18:30:38Z</dcterms:created>
  <dcterms:modified xsi:type="dcterms:W3CDTF">2023-10-26T05:08:39Z</dcterms:modified>
</cp:coreProperties>
</file>