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2. Keitimas (spalis po tarybos, STR3-31)\"/>
    </mc:Choice>
  </mc:AlternateContent>
  <xr:revisionPtr revIDLastSave="0" documentId="13_ncr:1_{9B4005CF-8599-42FD-8FF4-6F1A5F603C3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11 programa MVP" sheetId="19" r:id="rId1"/>
  </sheets>
  <definedNames>
    <definedName name="_xlnm.Print_Area" localSheetId="0">'11 programa MVP'!$A$1:$K$155</definedName>
    <definedName name="_xlnm.Print_Titles" localSheetId="0">'11 programa MVP'!$12:$14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9" l="1"/>
  <c r="I118" i="19"/>
  <c r="I128" i="19"/>
  <c r="I121" i="19"/>
  <c r="I119" i="19"/>
  <c r="I69" i="19" l="1"/>
  <c r="I68" i="19"/>
  <c r="I51" i="19"/>
  <c r="I35" i="19"/>
  <c r="I81" i="19"/>
  <c r="I71" i="19"/>
  <c r="I149" i="19"/>
  <c r="I131" i="19"/>
  <c r="I116" i="19"/>
  <c r="I83" i="19"/>
  <c r="I67" i="19"/>
  <c r="I18" i="19"/>
  <c r="I151" i="19" l="1"/>
  <c r="I100" i="19" l="1"/>
  <c r="I130" i="19" l="1"/>
  <c r="I98" i="19" l="1"/>
  <c r="I134" i="19" l="1"/>
  <c r="I106" i="19" l="1"/>
  <c r="I20" i="19" l="1"/>
  <c r="I17" i="19"/>
  <c r="I19" i="19" s="1"/>
  <c r="I66" i="19" l="1"/>
  <c r="I27" i="19" l="1"/>
  <c r="I70" i="19" l="1"/>
  <c r="I64" i="19" l="1"/>
  <c r="I82" i="19"/>
  <c r="I125" i="19"/>
  <c r="I26" i="19" l="1"/>
  <c r="I147" i="19" l="1"/>
  <c r="I32" i="19" l="1"/>
  <c r="I29" i="19"/>
  <c r="I150" i="19" l="1"/>
  <c r="I148" i="19"/>
  <c r="I146" i="19" s="1"/>
  <c r="I87" i="19"/>
  <c r="I145" i="19" l="1"/>
  <c r="I152" i="19" l="1"/>
  <c r="I137" i="19"/>
  <c r="I133" i="19"/>
  <c r="I138" i="19" l="1"/>
  <c r="I126" i="19"/>
  <c r="I96" i="19"/>
  <c r="I94" i="19"/>
  <c r="I89" i="19"/>
  <c r="I23" i="19"/>
  <c r="I101" i="19" l="1"/>
  <c r="I33" i="19"/>
  <c r="I139" i="19" l="1"/>
  <c r="I140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Administrator</author>
    <author>Snieguole Kacerauskaite</author>
    <author>Skaistė Kliaubienė</author>
  </authors>
  <commentList>
    <comment ref="K17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Sportinių šokių federacijos reitingų varžybos „Klaipėda Open“, Europos merginų jaunimo U19 rankinio čempionatas, F2 Pasaulio čempionato etapas, FIBA Europos U20 merginų krepšinio čempionatas 
</t>
        </r>
      </text>
    </comment>
    <comment ref="F18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P-2.2.3.3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 </t>
        </r>
        <r>
          <rPr>
            <sz val="9"/>
            <color indexed="81"/>
            <rFont val="Tahoma"/>
            <family val="2"/>
            <charset val="186"/>
          </rPr>
          <t xml:space="preserve">Dviračių trekas, Sportuojančio vaiko krepšelis 50 proc.
</t>
        </r>
      </text>
    </comment>
    <comment ref="K27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 xml:space="preserve">Vandens festivalis ir Klaipėdos miesto sporto forumas/konferencija
</t>
        </r>
      </text>
    </comment>
    <comment ref="K30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Baseino abonimentas 9 Eur ir priklauso 11 kartų apsilankyti baseine</t>
        </r>
      </text>
    </comment>
    <comment ref="F36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P-2.2.1.1
P-2.2.2.1
</t>
        </r>
      </text>
    </comment>
    <comment ref="J5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Parkai: Kar Kar; Sąjūdžio; Jono kalnelis, Ąžuolyno giraitė, Gedminų takai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59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šuoliaduobių uždangalas</t>
        </r>
      </text>
    </comment>
    <comment ref="K61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Sportininkų g. 46, paryžiaus Konumos 16 A, Taikos pr. 61 A, Dariaus ir Girėno g. 10</t>
        </r>
      </text>
    </comment>
    <comment ref="F65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 xml:space="preserve">P-2.2.2.1
P-2.2.3.1
</t>
        </r>
      </text>
    </comment>
    <comment ref="F66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P-2.2.1.3
</t>
        </r>
      </text>
    </comment>
    <comment ref="F70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 xml:space="preserve">P-2.2.3.2
P-2.2.3.4
</t>
        </r>
      </text>
    </comment>
    <comment ref="J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VšĮ FM, VšĮ Futbolo klubas "Gintaras" ir Kęstučio Ivaškevičiaus futbolo akademija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6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F90" authorId="2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F91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K95" authorId="3" shapeId="0" xr:uid="{00000000-0006-0000-0000-000011000000}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Optimist pilnas komplektas 1 vnt. (6717,85 Eur)
ILCA pilnas komplektas 1 vnt. (9936,95 Eur)
ILCA 4 stiebo apačia 2 vnt. (225Eur už vnt.; 450 Eur 2 vnt. )
ILCA 4 burė 2 vnt. (657,5 Eur už vnt.; 1315 Eur 2 vnt.)
</t>
        </r>
      </text>
    </comment>
    <comment ref="F104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P-2.2.1.2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08" authorId="0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>Laukininkų g. 28; Varpų g. 3; Kretigos g. 22; Paryžiaus Komunos g. 16A; I. Simonaitytės g. 2; Spoprtininkų g. 46.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11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13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>Dariaus ir Girėno g. 10
Lauko teniso aikštelės rekonstrukcijos darbai</t>
        </r>
      </text>
    </comment>
    <comment ref="J114" authorId="3" shapeId="0" xr:uid="{E21CBFD8-6221-46C1-BB06-A6918D5A4243}">
      <text>
        <r>
          <rPr>
            <sz val="9"/>
            <color indexed="81"/>
            <rFont val="Tahoma"/>
            <family val="2"/>
            <charset val="186"/>
          </rPr>
          <t>Debreceno g. 48</t>
        </r>
      </text>
    </comment>
    <comment ref="J115" authorId="3" shapeId="0" xr:uid="{00000000-0006-0000-0000-00001B000000}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
</t>
        </r>
        <r>
          <rPr>
            <sz val="9"/>
            <color indexed="81"/>
            <rFont val="Tahoma"/>
            <family val="2"/>
            <charset val="186"/>
          </rPr>
          <t>Transporto priemonė skirta ūkinei veiklai vykdyti (mokyklų aikščių priežiūra). Veiklos nuoma 5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J116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186"/>
          </rPr>
          <t xml:space="preserve">Administrator:
</t>
        </r>
        <r>
          <rPr>
            <sz val="9"/>
            <color indexed="81"/>
            <rFont val="Tahoma"/>
            <family val="2"/>
            <charset val="186"/>
          </rPr>
          <t xml:space="preserve">Kretingos g. 23
</t>
        </r>
      </text>
    </comment>
    <comment ref="J119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 xml:space="preserve">Langų pakeitimas, dangos remonto darbai (šaligatvio remontas) ir bėgimo takelių prie maniežo įrengimo darbai
</t>
        </r>
      </text>
    </comment>
    <comment ref="F129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 xml:space="preserve">P-2.2.3.4
</t>
        </r>
      </text>
    </comment>
    <comment ref="F132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 xml:space="preserve">P-2.2.3.2
</t>
        </r>
      </text>
    </comment>
    <comment ref="F135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</commentList>
</comments>
</file>

<file path=xl/sharedStrings.xml><?xml version="1.0" encoding="utf-8"?>
<sst xmlns="http://schemas.openxmlformats.org/spreadsheetml/2006/main" count="393" uniqueCount="183">
  <si>
    <t>Uždavinio kodas</t>
  </si>
  <si>
    <t>Priemonės kodas</t>
  </si>
  <si>
    <t>Pavadinimas</t>
  </si>
  <si>
    <t>Finansavimo šaltinis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</si>
  <si>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</si>
  <si>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</si>
  <si>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</si>
  <si>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Sudaryti sąlygas ugdyti sveiką ir fiziškai aktyvią miesto bendruomenę, profesionaliai atrinkti ir ugdyti talentingus olimpinės pamainos sportininkus</t>
  </si>
  <si>
    <t>Pritraukti didesnį dalyvių skaičių, užtikrinant sporto renginių organizavimo kokybę</t>
  </si>
  <si>
    <t>SB</t>
  </si>
  <si>
    <t>Iš viso:</t>
  </si>
  <si>
    <t>02</t>
  </si>
  <si>
    <t>Suorganizuota pagerbimo ir viešinimo renginių, skaičius</t>
  </si>
  <si>
    <t>03</t>
  </si>
  <si>
    <t>Iš viso uždaviniui:</t>
  </si>
  <si>
    <t>Sudaryti sąlygas sportuoti visų amžiaus grupių miestiečiams, įgyvendinant sveikos gyvensenos ir fizinio aktyvumo programas</t>
  </si>
  <si>
    <t>Sąlygų ugdytis biudžetinėse sporto įstaigose sudarymas:</t>
  </si>
  <si>
    <t>SB(SP)</t>
  </si>
  <si>
    <t>BĮ Klaipėdos „Viesulo“ sporto centre</t>
  </si>
  <si>
    <t>BĮ Klaipėdos „Gintaro“ sporto centre</t>
  </si>
  <si>
    <t>BĮ Klaipėdos Vlado Knašiaus krepšinio mokykloje</t>
  </si>
  <si>
    <t xml:space="preserve">buriavimo, irklavimo, baidarių ir kanojų irklavimo sporto šakų </t>
  </si>
  <si>
    <t>04</t>
  </si>
  <si>
    <t>I</t>
  </si>
  <si>
    <t>Tinkamai reprezentuoti miestą šalies ir tarptautiniuose sporto renginiuose</t>
  </si>
  <si>
    <t>Skirta stipendijų sportininkams, skaičius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</si>
  <si>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</si>
  <si>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</si>
  <si>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</si>
  <si>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</si>
  <si>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</si>
  <si>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</si>
  <si>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t>05</t>
  </si>
  <si>
    <t>Miestą reprezentuojančių komandų, miestą garsinančių individualių sporto šakų sportininkų ir trenerių pagerbimas</t>
  </si>
  <si>
    <t>BĮ Klaipėdos miesto sporto bazių valdymo centre</t>
  </si>
  <si>
    <t>BĮ Klaipėdos miesto sporto bazių valdymo centro pastatų patalpų ir įrenginių atnaujinimo darbai</t>
  </si>
  <si>
    <t>BĮ Klaipėdos miesto lengvosios atletikos mokykloje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</si>
  <si>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</si>
  <si>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</si>
  <si>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Neatlygintinai suteikta sporto bazių sporto renginiams, val.</t>
  </si>
  <si>
    <t>Suorganizuota renginių, skaičius</t>
  </si>
  <si>
    <t>Asmenų, lankančių sporto organizacijas, skaičius</t>
  </si>
  <si>
    <t>Sporto bazių paslaugų teikimas sporto renginiams vykdyti</t>
  </si>
  <si>
    <t>Suteikta paslaugų, valandų skaičius</t>
  </si>
  <si>
    <t>Paslaugų miesto bendruomenei teikimas Klaipėdos miesto daugiafunkciame sveikatingumo centre</t>
  </si>
  <si>
    <t>________________________________________</t>
  </si>
  <si>
    <t>06</t>
  </si>
  <si>
    <t>07</t>
  </si>
  <si>
    <t>Neatlygintinai suteiktų sporto bazių paslaugų kompensavimas</t>
  </si>
  <si>
    <t>Fizinių ir juridinių asmenų, neatlygintinai gaunančių sporto bazių paslaugas, skaičius</t>
  </si>
  <si>
    <t>Klaipėdos miesto antrųjų klasių mokinių mokymas plaukti</t>
  </si>
  <si>
    <t>Apmokyta plaukti vaikų, skaičius</t>
  </si>
  <si>
    <t>Įvertinta paraiškų, skaičius</t>
  </si>
  <si>
    <t xml:space="preserve">Reprezentacinių Klaipėdos miesto sporto komandų dalinis finansavimas  </t>
  </si>
  <si>
    <t xml:space="preserve">Stipendijų mokėjimas perspektyviems Klaipėdos miesto sportininkams   </t>
  </si>
  <si>
    <t>Vidutinis sportininkų, dalyvavusių programose, skaičius, tūkst.</t>
  </si>
  <si>
    <t>Asmenų, lankančių įstaigą, skaičius</t>
  </si>
  <si>
    <t>Miesto bendruomenei aktualių sporto renginių, švenčių organizavimas</t>
  </si>
  <si>
    <t>Sportinės veiklos projektų dalinis finansavimas:</t>
  </si>
  <si>
    <t>Finansuota projektų, iš viso:</t>
  </si>
  <si>
    <t>Valdoma sporto bazių, skaičius</t>
  </si>
  <si>
    <t>Suteikta bazių paslauga, įstaigų skaičius</t>
  </si>
  <si>
    <t>Finansuota federacijų veikla, skaičius</t>
  </si>
  <si>
    <t>Įsigyta prekių ar reprezentacinių leidinių, vnt.</t>
  </si>
  <si>
    <t>Vidutinis sportuojančių neįgalių vaikų, skaičius</t>
  </si>
  <si>
    <t>Motyvuojančios sporto sistemos (fizinio aktyvumo ir aukšto sportinio meistriškumo) modelio įgyvendinimas</t>
  </si>
  <si>
    <t>Sporto bazių paslaugų sporto renginiams vykdyti, poreikis, val.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</si>
  <si>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</si>
  <si>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</si>
  <si>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t>P1</t>
  </si>
  <si>
    <t>Savivaldybės biudžetas, iš jo:</t>
  </si>
  <si>
    <t>Įrengti naujas ir modernizuoti esamas sporto bazes, užtikrinti įstaigų ūkinį aptarnavimą</t>
  </si>
  <si>
    <t xml:space="preserve">Sporto infrastruktūros objektų modernizavimas ir plėtra:
</t>
  </si>
  <si>
    <t>Sporto skyrius</t>
  </si>
  <si>
    <t>Turto valdymo skyrius</t>
  </si>
  <si>
    <t>Statinių administravimo skyrius</t>
  </si>
  <si>
    <t xml:space="preserve">Sporto infrastruktūros objektų einamasis remontas, techninis ir ūkinis aptarnavimas:                                 </t>
  </si>
  <si>
    <t>Įsigyta sportinės įrangos, vnt.</t>
  </si>
  <si>
    <t>Parengtas techninis projektas, vnt.</t>
  </si>
  <si>
    <t>Atliekama stadionų ir aikščių dangos (dirbtinės ir žolės) priežiūra, proc.</t>
  </si>
  <si>
    <t xml:space="preserve">sportuojančio vaiko ugdymo </t>
  </si>
  <si>
    <t xml:space="preserve">tradicinių tarptautinių sporto renginių </t>
  </si>
  <si>
    <t xml:space="preserve">„Sportas visiems“ renginių </t>
  </si>
  <si>
    <t xml:space="preserve">miesto sporto šakų federacijų </t>
  </si>
  <si>
    <t>VšĮ Klaipėdos krašto buriavimo sporto mokyklos „Žiemys“ dalininko kapitalo didinimas</t>
  </si>
  <si>
    <t>Padidintas kapitalas, proc.</t>
  </si>
  <si>
    <t>tūkst. Eur</t>
  </si>
  <si>
    <t>Vidutinis sportuojančių neįgalių vaikų skaičius</t>
  </si>
  <si>
    <t>Senjorų ir neįgaliųjų užsiėmimų Klaipėdos baseine skaičius</t>
  </si>
  <si>
    <t>Papriemonės kodas</t>
  </si>
  <si>
    <t xml:space="preserve">Sporto skyrius – priemonės vykdytojas, </t>
  </si>
  <si>
    <t>Planavimo ir analizės skyrius – programos sąmatų tvirtinimas</t>
  </si>
  <si>
    <t>Sveikatos apsaugos skyrius – priemonės vykdymas, Planavimo ir analizės skyrius – programos sąmatos tvirtintojas</t>
  </si>
  <si>
    <t>planas</t>
  </si>
  <si>
    <t>KŪNO KULTŪROS IR SPORTO PLĖTROS PROGRAMOS (NR. 11)</t>
  </si>
  <si>
    <t>Veiklos plano tikslo kodas</t>
  </si>
  <si>
    <t>Priemonės požymis*</t>
  </si>
  <si>
    <t>Vykdytojas (skyrius/asmuo)</t>
  </si>
  <si>
    <t>2023-ieji metai</t>
  </si>
  <si>
    <t>Produkto kriterijaus</t>
  </si>
  <si>
    <t>Dengto futbolo maniežo statyba</t>
  </si>
  <si>
    <t>08</t>
  </si>
  <si>
    <t>09</t>
  </si>
  <si>
    <t>Įsigytas automobilis ūkiniam aptarnavimui, vnt.</t>
  </si>
  <si>
    <t>P</t>
  </si>
  <si>
    <t>T</t>
  </si>
  <si>
    <t>N</t>
  </si>
  <si>
    <t>Valdoma sporto aikštynų, skaičius</t>
  </si>
  <si>
    <t>Valdoma sporto aikštelių su  įrenginiais, skaičius</t>
  </si>
  <si>
    <t>Futbolą lankančių asmenų skaičius, iš jų:</t>
  </si>
  <si>
    <t>Asmenų, gaunančių fizinio aktyvumo krepšelį, skaičius</t>
  </si>
  <si>
    <t>Asmenų, gaunančių sporto krepšelį, skaičius</t>
  </si>
  <si>
    <t>Neįgaliųjų asmenų skaičius</t>
  </si>
  <si>
    <t>Finansuota futbolo sporto organizacijų, skaičius</t>
  </si>
  <si>
    <t>futbolo sporto šakos motyvuojančio (diferencijuoto) krepšelio principu</t>
  </si>
  <si>
    <t>Dalyvauta tarptautinėse regatose, skaičius</t>
  </si>
  <si>
    <t>Sporto organizacijų, dalyvaujančių sporto apskaitos ir kontrolės sistemoje, skaičius</t>
  </si>
  <si>
    <t>Įdiegta informacinė sistema sportuojančių vaikų lankomumo apskaitai užtikrinti, proc.</t>
  </si>
  <si>
    <t>Atlikti dirbtinės dangos aikštės apšvietimo lempų keitimo darbai, proc.</t>
  </si>
  <si>
    <t>Finansuota programų, skaičius</t>
  </si>
  <si>
    <t>Pasirašyta bendradarbiavimo sutarčių su nacionalinėmis sporto šakų federacijomis, skaičius</t>
  </si>
  <si>
    <t>Sudalyvauta oficialiose tarptautinėse varžybose, skaičius</t>
  </si>
  <si>
    <t>Įdiegtos sistemos palaikymas, proc.</t>
  </si>
  <si>
    <t>Statybos ir infrastruktūros plėtros skyrius</t>
  </si>
  <si>
    <t>Įstaigų, kurioms elektros energija įsigyjama centralizuotai, skaičius</t>
  </si>
  <si>
    <t>Suteikta fizinio aktyvumo krepšelių, asmenų skaičius</t>
  </si>
  <si>
    <t>Suteikta sporto krepšelių, asmenų skaičius</t>
  </si>
  <si>
    <t>miesto jachtų su jaunųjų buriuotojų įgulomis dalyvavimo tarptautinėse regatose</t>
  </si>
  <si>
    <t>Atlikti lauko aikštyno remonto darbai, proc.</t>
  </si>
  <si>
    <t>Įsigyta maudymosi kostiumų džiovintuvų, vnt.</t>
  </si>
  <si>
    <t xml:space="preserve"> Informacinių technologijų skyrius</t>
  </si>
  <si>
    <t>Atliktas poveikio duomenų apsaugos vertinimas, proc.</t>
  </si>
  <si>
    <t>Suorganizuotas Klaipėdos miesto sporto festivalis, vnt.</t>
  </si>
  <si>
    <t>P    T</t>
  </si>
  <si>
    <t>P   T</t>
  </si>
  <si>
    <t>Sporto salių bendrojo ugdymo mokyklose ir kitose sporto bazėse poreikis, val. skaičius</t>
  </si>
  <si>
    <t>Klaipėdos baseino ir elektronikos nuomos poreikis, val. skaičius</t>
  </si>
  <si>
    <t xml:space="preserve">Lankančiųjų neįgaliųjų sporto organizacijas skaičius </t>
  </si>
  <si>
    <t>Vykdyta veiklų pagal sporto šakas, skaičius</t>
  </si>
  <si>
    <t xml:space="preserve">neįgaliųjų fizinio aktyvumo ir sporto </t>
  </si>
  <si>
    <t xml:space="preserve">Prestižinių, tarptautinių ir nacionalinių sporto renginių pritraukimas ir organizavimas </t>
  </si>
  <si>
    <t>Hidrokanalo nuoma Klaipėdos baseine, val.</t>
  </si>
  <si>
    <t>Kabineto nuoma Klaipėdos baseine, val.</t>
  </si>
  <si>
    <t>Klaipėdiečio kortele pasinaudojusių asmenų, skaičius</t>
  </si>
  <si>
    <t>Pagerbtų asmenų skaičius, vnt.</t>
  </si>
  <si>
    <t>Neatlygintinai suteiktų baseino paslaugų kompensavimas</t>
  </si>
  <si>
    <t>Perduotas dalininko įnašas, proc.</t>
  </si>
  <si>
    <t>Įsigyta garso sistema, vnt.</t>
  </si>
  <si>
    <t>Įsigytas defibriliatorius su dėžute, vnt.</t>
  </si>
  <si>
    <t>Atliekama bendrojo ugdymo mokyklų stadionų ir aikščių dirbtinės dangos priežiūra, proc.</t>
  </si>
  <si>
    <t>BĮ Klaipėdos lengvosios atletikos mokyklos infrastruktūros gerinimo darbai</t>
  </si>
  <si>
    <t>Atlikti infrastruktūros gerinimo darbai, proc.</t>
  </si>
  <si>
    <t>Neatlygintinai suteiktų paslaugų BĮ „Gintaro“ sporto centre, val.</t>
  </si>
  <si>
    <t>Įsigyta antivirusinių programų, vnt.</t>
  </si>
  <si>
    <t>P  T</t>
  </si>
  <si>
    <t>Iš jų ukrainiečių, lankančių įstaigą, skaičius</t>
  </si>
  <si>
    <t>Tvarkoma paviršinių (lietaus) nuotekų, įstaigų skaičius</t>
  </si>
  <si>
    <t>Tvarkomas centralizuotas vandentiekis ir kanalizacija, įstaigų skaičius</t>
  </si>
  <si>
    <t>Įsigyta defibriliatorių, vnt.</t>
  </si>
  <si>
    <t>Įsigyta garso technikos įranga, vnt.</t>
  </si>
  <si>
    <t>VšĮ Neptūno krepšinio klubo dalininko įnašo perdavimas</t>
  </si>
  <si>
    <t>IŠ VISO:</t>
  </si>
  <si>
    <t>Išnuomota transporto priemonė, vnt.</t>
  </si>
  <si>
    <r>
      <t>Aukšto meistriškumo sportininkų</t>
    </r>
    <r>
      <rPr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pasirengimas ir dalyvavimas oficialiose tarptautinėse varžybose 
</t>
    </r>
  </si>
  <si>
    <t>Šildoma įstaigų, skaičius</t>
  </si>
  <si>
    <t>TIKSLŲ, UŽDAVINIŲ, PRIEMONIŲ, PRIEMONIŲ IŠLAIDŲ IR PRODUKTO KRITERIJŲ SUVESTINĖ</t>
  </si>
  <si>
    <t>Dalininko įnašo perdavimas VšĮ Klaipėdos futbolo mokyklai</t>
  </si>
  <si>
    <t>Komunalinių paslaugų įsigijimas</t>
  </si>
  <si>
    <t>sporto projektų vertinimo paslaugų pirkimas</t>
  </si>
  <si>
    <t>2023 M. KLAIPĖDOS MIESTO SAVIVALDYBĖS</t>
  </si>
  <si>
    <t>2023 m. asignavimų planas**</t>
  </si>
  <si>
    <t>PATVIRTINTA
Klaipėdos miesto savivaldybės administracijos direktoriaus</t>
  </si>
  <si>
    <t>* N – nauja priemonė, T – tęstinė priemonė, I – investicijų projektas.</t>
  </si>
  <si>
    <t>2023 m. vasario 7 d. įsakymu Nr. AD1-184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</si>
  <si>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</si>
  <si>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</si>
  <si>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SB(VB)</t>
  </si>
  <si>
    <t>Atlikti sporto salės (imtynių) remonto darbai,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</si>
  <si>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</si>
  <si>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Parengtas sporto salės remonto darbų techninis projektas, vnt.</t>
  </si>
  <si>
    <t>Parengtas sporto salės (imtynių) remonto darbų techninis projektas, vnt.</t>
  </si>
  <si>
    <t>** Pagal Klaipėdos miesto savivaldybės tarybos sprendimus: 2023-01-26 Nr. T2-14, 2023-03-23 Nr. T2-16, 2023-06-22 Nr. T2-144, 2023-09-28 Nr. T2-224, 2023-10-26 Nr. T2-277.</t>
  </si>
  <si>
    <t xml:space="preserve">(Klaipėdos miesto savivaldybės administracijos direktoriaus 
2023 m. lapkričio 6 d. įsakymo Nr. AD1-1150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</si>
</sst>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09]General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color theme="0"/>
      <name val="Times New Roman"/>
      <family val="1"/>
      <charset val="186"/>
    </font>
    <font>
      <sz val="10"/>
      <name val="Arial"/>
      <family val="2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8" fillId="0" borderId="0" applyBorder="0" applyProtection="0"/>
    <xf numFmtId="0" fontId="10" fillId="0" borderId="0"/>
  </cellStyleXfs>
  <cellXfs count="574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2" fillId="3" borderId="26" xfId="0" applyNumberFormat="1" applyFont="1" applyFill="1" applyBorder="1" applyAlignment="1">
      <alignment horizontal="center" vertical="top"/>
    </xf>
    <xf numFmtId="49" fontId="2" fillId="3" borderId="37" xfId="0" applyNumberFormat="1" applyFont="1" applyFill="1" applyBorder="1" applyAlignment="1">
      <alignment horizontal="center" vertical="top"/>
    </xf>
    <xf numFmtId="49" fontId="1" fillId="3" borderId="35" xfId="0" applyNumberFormat="1" applyFont="1" applyFill="1" applyBorder="1" applyAlignment="1">
      <alignment horizontal="center" vertical="top"/>
    </xf>
    <xf numFmtId="3" fontId="1" fillId="5" borderId="42" xfId="0" applyNumberFormat="1" applyFont="1" applyFill="1" applyBorder="1" applyAlignment="1">
      <alignment vertical="top" wrapText="1"/>
    </xf>
    <xf numFmtId="49" fontId="2" fillId="3" borderId="26" xfId="0" applyNumberFormat="1" applyFont="1" applyFill="1" applyBorder="1" applyAlignment="1">
      <alignment horizontal="center" vertical="top" wrapText="1"/>
    </xf>
    <xf numFmtId="49" fontId="2" fillId="2" borderId="5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49" fontId="1" fillId="2" borderId="11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9" borderId="18" xfId="0" applyNumberFormat="1" applyFont="1" applyFill="1" applyBorder="1" applyAlignment="1">
      <alignment horizontal="center" vertical="top"/>
    </xf>
    <xf numFmtId="49" fontId="2" fillId="9" borderId="29" xfId="0" applyNumberFormat="1" applyFont="1" applyFill="1" applyBorder="1" applyAlignment="1">
      <alignment vertical="top"/>
    </xf>
    <xf numFmtId="49" fontId="2" fillId="9" borderId="43" xfId="0" applyNumberFormat="1" applyFont="1" applyFill="1" applyBorder="1" applyAlignment="1">
      <alignment vertical="top"/>
    </xf>
    <xf numFmtId="49" fontId="1" fillId="9" borderId="43" xfId="0" applyNumberFormat="1" applyFont="1" applyFill="1" applyBorder="1" applyAlignment="1">
      <alignment vertical="top"/>
    </xf>
    <xf numFmtId="49" fontId="2" fillId="9" borderId="17" xfId="0" applyNumberFormat="1" applyFont="1" applyFill="1" applyBorder="1" applyAlignment="1">
      <alignment vertical="top"/>
    </xf>
    <xf numFmtId="49" fontId="2" fillId="9" borderId="18" xfId="0" applyNumberFormat="1" applyFont="1" applyFill="1" applyBorder="1" applyAlignment="1">
      <alignment horizontal="center" vertical="top" wrapText="1"/>
    </xf>
    <xf numFmtId="49" fontId="2" fillId="9" borderId="27" xfId="0" applyNumberFormat="1" applyFont="1" applyFill="1" applyBorder="1" applyAlignment="1">
      <alignment vertical="top" wrapText="1"/>
    </xf>
    <xf numFmtId="49" fontId="2" fillId="9" borderId="24" xfId="0" applyNumberFormat="1" applyFont="1" applyFill="1" applyBorder="1" applyAlignment="1">
      <alignment horizontal="center" vertical="top"/>
    </xf>
    <xf numFmtId="3" fontId="1" fillId="0" borderId="36" xfId="0" applyNumberFormat="1" applyFont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left" vertical="top" wrapText="1"/>
    </xf>
    <xf numFmtId="164" fontId="1" fillId="5" borderId="0" xfId="0" applyNumberFormat="1" applyFont="1" applyFill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5" borderId="0" xfId="0" applyNumberFormat="1" applyFont="1" applyFill="1"/>
    <xf numFmtId="49" fontId="2" fillId="2" borderId="11" xfId="0" applyNumberFormat="1" applyFont="1" applyFill="1" applyBorder="1" applyAlignment="1">
      <alignment vertical="top"/>
    </xf>
    <xf numFmtId="49" fontId="2" fillId="3" borderId="0" xfId="0" applyNumberFormat="1" applyFont="1" applyFill="1" applyBorder="1" applyAlignment="1">
      <alignment vertical="top"/>
    </xf>
    <xf numFmtId="3" fontId="2" fillId="4" borderId="63" xfId="0" applyNumberFormat="1" applyFont="1" applyFill="1" applyBorder="1" applyAlignment="1">
      <alignment horizontal="right" vertical="top"/>
    </xf>
    <xf numFmtId="3" fontId="1" fillId="0" borderId="52" xfId="0" applyNumberFormat="1" applyFont="1" applyFill="1" applyBorder="1" applyAlignment="1">
      <alignment vertical="top" wrapText="1"/>
    </xf>
    <xf numFmtId="3" fontId="1" fillId="0" borderId="31" xfId="0" applyNumberFormat="1" applyFont="1" applyFill="1" applyBorder="1" applyAlignment="1">
      <alignment vertical="top" wrapText="1"/>
    </xf>
    <xf numFmtId="3" fontId="1" fillId="0" borderId="0" xfId="0" applyNumberFormat="1" applyFont="1" applyAlignment="1">
      <alignment horizontal="center" vertical="top" textRotation="90"/>
    </xf>
    <xf numFmtId="3" fontId="2" fillId="5" borderId="35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3" fontId="1" fillId="5" borderId="42" xfId="0" applyNumberFormat="1" applyFont="1" applyFill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3" fontId="1" fillId="0" borderId="33" xfId="0" applyNumberFormat="1" applyFont="1" applyFill="1" applyBorder="1" applyAlignment="1">
      <alignment vertical="top" wrapText="1"/>
    </xf>
    <xf numFmtId="164" fontId="1" fillId="5" borderId="21" xfId="0" applyNumberFormat="1" applyFont="1" applyFill="1" applyBorder="1" applyAlignment="1">
      <alignment horizontal="center" vertical="top"/>
    </xf>
    <xf numFmtId="3" fontId="1" fillId="0" borderId="21" xfId="0" applyNumberFormat="1" applyFont="1" applyBorder="1" applyAlignment="1">
      <alignment vertical="top" wrapText="1"/>
    </xf>
    <xf numFmtId="3" fontId="1" fillId="5" borderId="21" xfId="0" applyNumberFormat="1" applyFont="1" applyFill="1" applyBorder="1" applyAlignment="1">
      <alignment vertical="top" wrapText="1"/>
    </xf>
    <xf numFmtId="3" fontId="1" fillId="0" borderId="12" xfId="0" applyNumberFormat="1" applyFont="1" applyBorder="1"/>
    <xf numFmtId="49" fontId="2" fillId="9" borderId="34" xfId="0" applyNumberFormat="1" applyFont="1" applyFill="1" applyBorder="1" applyAlignment="1">
      <alignment horizontal="center" vertical="top"/>
    </xf>
    <xf numFmtId="49" fontId="2" fillId="2" borderId="41" xfId="0" applyNumberFormat="1" applyFont="1" applyFill="1" applyBorder="1" applyAlignment="1">
      <alignment horizontal="center" vertical="top" wrapText="1"/>
    </xf>
    <xf numFmtId="49" fontId="2" fillId="7" borderId="18" xfId="0" applyNumberFormat="1" applyFont="1" applyFill="1" applyBorder="1" applyAlignment="1">
      <alignment horizontal="left" vertical="top"/>
    </xf>
    <xf numFmtId="49" fontId="2" fillId="3" borderId="4" xfId="0" applyNumberFormat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vertical="top"/>
    </xf>
    <xf numFmtId="3" fontId="1" fillId="5" borderId="6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vertical="top" wrapText="1"/>
    </xf>
    <xf numFmtId="3" fontId="1" fillId="5" borderId="13" xfId="0" applyNumberFormat="1" applyFont="1" applyFill="1" applyBorder="1" applyAlignment="1">
      <alignment vertical="top" wrapText="1"/>
    </xf>
    <xf numFmtId="3" fontId="2" fillId="4" borderId="33" xfId="0" applyNumberFormat="1" applyFont="1" applyFill="1" applyBorder="1" applyAlignment="1">
      <alignment horizontal="right" vertical="top"/>
    </xf>
    <xf numFmtId="3" fontId="1" fillId="5" borderId="52" xfId="0" applyNumberFormat="1" applyFont="1" applyFill="1" applyBorder="1" applyAlignment="1">
      <alignment horizontal="left" vertical="top" wrapText="1"/>
    </xf>
    <xf numFmtId="3" fontId="1" fillId="5" borderId="38" xfId="0" applyNumberFormat="1" applyFont="1" applyFill="1" applyBorder="1" applyAlignment="1">
      <alignment vertical="top" wrapText="1"/>
    </xf>
    <xf numFmtId="3" fontId="1" fillId="0" borderId="52" xfId="0" applyNumberFormat="1" applyFont="1" applyFill="1" applyBorder="1" applyAlignment="1">
      <alignment horizontal="left" vertical="top" wrapText="1"/>
    </xf>
    <xf numFmtId="3" fontId="1" fillId="5" borderId="33" xfId="0" applyNumberFormat="1" applyFont="1" applyFill="1" applyBorder="1" applyAlignment="1">
      <alignment vertical="top" wrapText="1"/>
    </xf>
    <xf numFmtId="3" fontId="2" fillId="5" borderId="57" xfId="0" applyNumberFormat="1" applyFont="1" applyFill="1" applyBorder="1" applyAlignment="1">
      <alignment horizontal="center" vertical="center" textRotation="90"/>
    </xf>
    <xf numFmtId="3" fontId="2" fillId="5" borderId="35" xfId="0" applyNumberFormat="1" applyFont="1" applyFill="1" applyBorder="1" applyAlignment="1">
      <alignment vertical="top"/>
    </xf>
    <xf numFmtId="3" fontId="2" fillId="5" borderId="37" xfId="0" applyNumberFormat="1" applyFont="1" applyFill="1" applyBorder="1" applyAlignment="1">
      <alignment horizontal="center" vertical="top"/>
    </xf>
    <xf numFmtId="3" fontId="1" fillId="5" borderId="51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vertical="top" wrapText="1"/>
    </xf>
    <xf numFmtId="3" fontId="1" fillId="0" borderId="15" xfId="0" applyNumberFormat="1" applyFont="1" applyFill="1" applyBorder="1" applyAlignment="1">
      <alignment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49" fontId="2" fillId="9" borderId="31" xfId="0" applyNumberFormat="1" applyFont="1" applyFill="1" applyBorder="1" applyAlignment="1">
      <alignment vertical="top" wrapText="1"/>
    </xf>
    <xf numFmtId="49" fontId="2" fillId="2" borderId="15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Border="1"/>
    <xf numFmtId="3" fontId="1" fillId="5" borderId="35" xfId="0" applyNumberFormat="1" applyFont="1" applyFill="1" applyBorder="1" applyAlignment="1">
      <alignment horizontal="center" vertical="top" textRotation="90" wrapText="1"/>
    </xf>
    <xf numFmtId="165" fontId="2" fillId="4" borderId="34" xfId="0" applyNumberFormat="1" applyFont="1" applyFill="1" applyBorder="1" applyAlignment="1">
      <alignment horizontal="center" vertical="top"/>
    </xf>
    <xf numFmtId="49" fontId="2" fillId="9" borderId="25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49" fontId="2" fillId="3" borderId="35" xfId="0" applyNumberFormat="1" applyFont="1" applyFill="1" applyBorder="1" applyAlignment="1">
      <alignment horizontal="center" vertical="top" wrapText="1"/>
    </xf>
    <xf numFmtId="49" fontId="2" fillId="3" borderId="35" xfId="0" applyNumberFormat="1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2" fillId="9" borderId="27" xfId="0" applyNumberFormat="1" applyFont="1" applyFill="1" applyBorder="1" applyAlignment="1">
      <alignment vertical="top"/>
    </xf>
    <xf numFmtId="49" fontId="2" fillId="9" borderId="25" xfId="0" applyNumberFormat="1" applyFont="1" applyFill="1" applyBorder="1" applyAlignment="1">
      <alignment vertical="top"/>
    </xf>
    <xf numFmtId="49" fontId="2" fillId="9" borderId="31" xfId="0" applyNumberFormat="1" applyFont="1" applyFill="1" applyBorder="1" applyAlignment="1">
      <alignment vertical="top"/>
    </xf>
    <xf numFmtId="164" fontId="1" fillId="3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/>
    <xf numFmtId="3" fontId="1" fillId="0" borderId="0" xfId="0" applyNumberFormat="1" applyFont="1" applyBorder="1"/>
    <xf numFmtId="49" fontId="2" fillId="2" borderId="4" xfId="0" applyNumberFormat="1" applyFont="1" applyFill="1" applyBorder="1" applyAlignment="1">
      <alignment vertical="top"/>
    </xf>
    <xf numFmtId="49" fontId="2" fillId="2" borderId="15" xfId="0" applyNumberFormat="1" applyFont="1" applyFill="1" applyBorder="1" applyAlignment="1">
      <alignment vertical="top"/>
    </xf>
    <xf numFmtId="49" fontId="2" fillId="3" borderId="28" xfId="0" applyNumberFormat="1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3" fontId="1" fillId="5" borderId="52" xfId="0" applyNumberFormat="1" applyFont="1" applyFill="1" applyBorder="1" applyAlignment="1">
      <alignment vertical="top" wrapText="1"/>
    </xf>
    <xf numFmtId="3" fontId="1" fillId="5" borderId="12" xfId="0" applyNumberFormat="1" applyFont="1" applyFill="1" applyBorder="1" applyAlignment="1">
      <alignment vertical="top" wrapText="1"/>
    </xf>
    <xf numFmtId="3" fontId="1" fillId="5" borderId="49" xfId="0" applyNumberFormat="1" applyFont="1" applyFill="1" applyBorder="1" applyAlignment="1">
      <alignment vertical="top" wrapText="1"/>
    </xf>
    <xf numFmtId="0" fontId="1" fillId="5" borderId="52" xfId="0" applyNumberFormat="1" applyFont="1" applyFill="1" applyBorder="1" applyAlignment="1">
      <alignment vertical="top" wrapText="1"/>
    </xf>
    <xf numFmtId="3" fontId="2" fillId="0" borderId="35" xfId="0" applyNumberFormat="1" applyFont="1" applyFill="1" applyBorder="1" applyAlignment="1">
      <alignment vertical="top" textRotation="90" wrapText="1"/>
    </xf>
    <xf numFmtId="3" fontId="2" fillId="5" borderId="26" xfId="0" applyNumberFormat="1" applyFont="1" applyFill="1" applyBorder="1" applyAlignment="1">
      <alignment horizontal="center" vertical="top"/>
    </xf>
    <xf numFmtId="3" fontId="1" fillId="5" borderId="64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/>
    </xf>
    <xf numFmtId="3" fontId="2" fillId="0" borderId="37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vertical="top" wrapText="1"/>
    </xf>
    <xf numFmtId="3" fontId="2" fillId="0" borderId="35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3" fontId="2" fillId="5" borderId="35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vertical="top"/>
    </xf>
    <xf numFmtId="3" fontId="1" fillId="5" borderId="49" xfId="0" applyNumberFormat="1" applyFont="1" applyFill="1" applyBorder="1" applyAlignment="1">
      <alignment vertical="top"/>
    </xf>
    <xf numFmtId="3" fontId="2" fillId="5" borderId="3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center" vertical="top" wrapText="1"/>
    </xf>
    <xf numFmtId="3" fontId="2" fillId="4" borderId="31" xfId="0" applyNumberFormat="1" applyFont="1" applyFill="1" applyBorder="1" applyAlignment="1">
      <alignment horizontal="right" vertical="top"/>
    </xf>
    <xf numFmtId="3" fontId="1" fillId="5" borderId="16" xfId="0" applyNumberFormat="1" applyFont="1" applyFill="1" applyBorder="1" applyAlignment="1">
      <alignment vertical="top" wrapText="1"/>
    </xf>
    <xf numFmtId="3" fontId="1" fillId="0" borderId="5" xfId="0" applyNumberFormat="1" applyFont="1" applyFill="1" applyBorder="1" applyAlignment="1">
      <alignment vertical="top" wrapText="1"/>
    </xf>
    <xf numFmtId="3" fontId="2" fillId="4" borderId="16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2" fillId="4" borderId="63" xfId="0" applyNumberFormat="1" applyFont="1" applyFill="1" applyBorder="1" applyAlignment="1">
      <alignment horizontal="center" vertical="top"/>
    </xf>
    <xf numFmtId="165" fontId="9" fillId="5" borderId="0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center" vertical="top"/>
    </xf>
    <xf numFmtId="3" fontId="1" fillId="0" borderId="12" xfId="0" applyNumberFormat="1" applyFont="1" applyBorder="1" applyAlignment="1">
      <alignment horizontal="center" vertical="top"/>
    </xf>
    <xf numFmtId="164" fontId="1" fillId="5" borderId="45" xfId="0" applyNumberFormat="1" applyFont="1" applyFill="1" applyBorder="1" applyAlignment="1">
      <alignment horizontal="center" vertical="top"/>
    </xf>
    <xf numFmtId="164" fontId="1" fillId="5" borderId="49" xfId="0" applyNumberFormat="1" applyFont="1" applyFill="1" applyBorder="1" applyAlignment="1">
      <alignment horizontal="center" vertical="top"/>
    </xf>
    <xf numFmtId="3" fontId="2" fillId="0" borderId="37" xfId="0" applyNumberFormat="1" applyFont="1" applyFill="1" applyBorder="1" applyAlignment="1">
      <alignment vertical="top" wrapText="1"/>
    </xf>
    <xf numFmtId="3" fontId="2" fillId="0" borderId="38" xfId="0" applyNumberFormat="1" applyFont="1" applyFill="1" applyBorder="1" applyAlignment="1">
      <alignment horizontal="center" vertical="top"/>
    </xf>
    <xf numFmtId="3" fontId="2" fillId="0" borderId="36" xfId="0" applyNumberFormat="1" applyFont="1" applyBorder="1" applyAlignment="1">
      <alignment horizontal="center" vertical="top"/>
    </xf>
    <xf numFmtId="3" fontId="2" fillId="5" borderId="36" xfId="0" applyNumberFormat="1" applyFont="1" applyFill="1" applyBorder="1" applyAlignment="1">
      <alignment horizontal="center" vertical="top"/>
    </xf>
    <xf numFmtId="3" fontId="2" fillId="0" borderId="38" xfId="0" applyNumberFormat="1" applyFont="1" applyBorder="1" applyAlignment="1">
      <alignment horizontal="center" vertical="top"/>
    </xf>
    <xf numFmtId="3" fontId="2" fillId="5" borderId="26" xfId="0" applyNumberFormat="1" applyFont="1" applyFill="1" applyBorder="1" applyAlignment="1">
      <alignment horizontal="center" vertical="top" wrapText="1"/>
    </xf>
    <xf numFmtId="49" fontId="2" fillId="2" borderId="37" xfId="0" applyNumberFormat="1" applyFont="1" applyFill="1" applyBorder="1" applyAlignment="1">
      <alignment horizontal="center" vertical="top"/>
    </xf>
    <xf numFmtId="165" fontId="2" fillId="4" borderId="63" xfId="0" applyNumberFormat="1" applyFont="1" applyFill="1" applyBorder="1" applyAlignment="1">
      <alignment horizontal="center" vertical="top"/>
    </xf>
    <xf numFmtId="165" fontId="1" fillId="0" borderId="12" xfId="0" applyNumberFormat="1" applyFont="1" applyBorder="1" applyAlignment="1">
      <alignment horizontal="center" vertical="top"/>
    </xf>
    <xf numFmtId="165" fontId="2" fillId="4" borderId="16" xfId="0" applyNumberFormat="1" applyFont="1" applyFill="1" applyBorder="1" applyAlignment="1">
      <alignment horizontal="center" vertical="top"/>
    </xf>
    <xf numFmtId="165" fontId="2" fillId="4" borderId="45" xfId="0" applyNumberFormat="1" applyFont="1" applyFill="1" applyBorder="1" applyAlignment="1">
      <alignment horizontal="center" vertical="top"/>
    </xf>
    <xf numFmtId="165" fontId="1" fillId="5" borderId="42" xfId="0" applyNumberFormat="1" applyFont="1" applyFill="1" applyBorder="1" applyAlignment="1">
      <alignment horizontal="center" vertical="top"/>
    </xf>
    <xf numFmtId="165" fontId="1" fillId="5" borderId="64" xfId="0" applyNumberFormat="1" applyFont="1" applyFill="1" applyBorder="1" applyAlignment="1">
      <alignment horizontal="center" vertical="top"/>
    </xf>
    <xf numFmtId="49" fontId="2" fillId="2" borderId="41" xfId="0" applyNumberFormat="1" applyFont="1" applyFill="1" applyBorder="1" applyAlignment="1">
      <alignment horizontal="center" vertical="top"/>
    </xf>
    <xf numFmtId="3" fontId="1" fillId="0" borderId="49" xfId="0" applyNumberFormat="1" applyFont="1" applyFill="1" applyBorder="1" applyAlignment="1">
      <alignment horizontal="center" vertical="top"/>
    </xf>
    <xf numFmtId="3" fontId="2" fillId="0" borderId="54" xfId="0" applyNumberFormat="1" applyFont="1" applyFill="1" applyBorder="1" applyAlignment="1">
      <alignment horizontal="center" vertical="top" wrapText="1"/>
    </xf>
    <xf numFmtId="3" fontId="2" fillId="0" borderId="54" xfId="0" applyNumberFormat="1" applyFont="1" applyFill="1" applyBorder="1" applyAlignment="1">
      <alignment horizontal="center"/>
    </xf>
    <xf numFmtId="3" fontId="2" fillId="5" borderId="54" xfId="0" applyNumberFormat="1" applyFont="1" applyFill="1" applyBorder="1" applyAlignment="1">
      <alignment horizontal="center" vertical="top"/>
    </xf>
    <xf numFmtId="3" fontId="2" fillId="0" borderId="54" xfId="0" applyNumberFormat="1" applyFont="1" applyFill="1" applyBorder="1" applyAlignment="1">
      <alignment horizontal="center" vertical="top"/>
    </xf>
    <xf numFmtId="3" fontId="2" fillId="5" borderId="54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top"/>
    </xf>
    <xf numFmtId="49" fontId="1" fillId="3" borderId="26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/>
    </xf>
    <xf numFmtId="49" fontId="1" fillId="3" borderId="65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49" fontId="1" fillId="5" borderId="65" xfId="0" applyNumberFormat="1" applyFont="1" applyFill="1" applyBorder="1" applyAlignment="1">
      <alignment horizontal="center" vertical="top"/>
    </xf>
    <xf numFmtId="49" fontId="1" fillId="3" borderId="26" xfId="0" applyNumberFormat="1" applyFont="1" applyFill="1" applyBorder="1" applyAlignment="1">
      <alignment vertical="top"/>
    </xf>
    <xf numFmtId="49" fontId="1" fillId="3" borderId="35" xfId="0" applyNumberFormat="1" applyFont="1" applyFill="1" applyBorder="1" applyAlignment="1">
      <alignment vertical="top"/>
    </xf>
    <xf numFmtId="3" fontId="1" fillId="3" borderId="11" xfId="0" applyNumberFormat="1" applyFont="1" applyFill="1" applyBorder="1" applyAlignment="1">
      <alignment vertical="top" wrapText="1"/>
    </xf>
    <xf numFmtId="3" fontId="1" fillId="0" borderId="11" xfId="0" applyNumberFormat="1" applyFont="1" applyFill="1" applyBorder="1" applyAlignment="1">
      <alignment vertical="top" wrapText="1"/>
    </xf>
    <xf numFmtId="3" fontId="1" fillId="5" borderId="47" xfId="0" applyNumberFormat="1" applyFont="1" applyFill="1" applyBorder="1" applyAlignment="1">
      <alignment vertical="top" wrapText="1"/>
    </xf>
    <xf numFmtId="3" fontId="1" fillId="5" borderId="54" xfId="0" applyNumberFormat="1" applyFont="1" applyFill="1" applyBorder="1" applyAlignment="1">
      <alignment vertical="top" wrapText="1"/>
    </xf>
    <xf numFmtId="49" fontId="1" fillId="3" borderId="35" xfId="0" applyNumberFormat="1" applyFont="1" applyFill="1" applyBorder="1" applyAlignment="1">
      <alignment horizontal="center" vertical="top" wrapText="1"/>
    </xf>
    <xf numFmtId="49" fontId="1" fillId="5" borderId="35" xfId="0" applyNumberFormat="1" applyFont="1" applyFill="1" applyBorder="1" applyAlignment="1">
      <alignment vertical="top"/>
    </xf>
    <xf numFmtId="3" fontId="2" fillId="5" borderId="3" xfId="0" applyNumberFormat="1" applyFont="1" applyFill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0" borderId="59" xfId="0" applyNumberFormat="1" applyFont="1" applyBorder="1" applyAlignment="1">
      <alignment horizontal="center" vertical="top" wrapText="1"/>
    </xf>
    <xf numFmtId="165" fontId="2" fillId="4" borderId="63" xfId="0" applyNumberFormat="1" applyFont="1" applyFill="1" applyBorder="1" applyAlignment="1">
      <alignment horizontal="center" vertical="top" wrapText="1"/>
    </xf>
    <xf numFmtId="3" fontId="2" fillId="5" borderId="11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textRotation="90"/>
    </xf>
    <xf numFmtId="3" fontId="1" fillId="0" borderId="1" xfId="0" applyNumberFormat="1" applyFont="1" applyBorder="1" applyAlignment="1">
      <alignment horizontal="center" vertical="center" textRotation="90" wrapText="1"/>
    </xf>
    <xf numFmtId="49" fontId="2" fillId="9" borderId="46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3" fontId="1" fillId="5" borderId="42" xfId="0" applyNumberFormat="1" applyFont="1" applyFill="1" applyBorder="1" applyAlignment="1">
      <alignment horizontal="center" vertical="top" wrapText="1"/>
    </xf>
    <xf numFmtId="0" fontId="1" fillId="5" borderId="42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3" fontId="2" fillId="7" borderId="18" xfId="0" applyNumberFormat="1" applyFont="1" applyFill="1" applyBorder="1" applyAlignment="1">
      <alignment horizontal="center" vertical="top"/>
    </xf>
    <xf numFmtId="3" fontId="2" fillId="7" borderId="20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horizontal="left" vertical="top"/>
    </xf>
    <xf numFmtId="164" fontId="2" fillId="4" borderId="63" xfId="0" applyNumberFormat="1" applyFont="1" applyFill="1" applyBorder="1" applyAlignment="1">
      <alignment horizontal="center" vertical="top" wrapText="1"/>
    </xf>
    <xf numFmtId="49" fontId="1" fillId="5" borderId="58" xfId="0" applyNumberFormat="1" applyFont="1" applyFill="1" applyBorder="1" applyAlignment="1">
      <alignment horizontal="center" vertical="top" wrapText="1"/>
    </xf>
    <xf numFmtId="3" fontId="2" fillId="5" borderId="62" xfId="0" applyNumberFormat="1" applyFont="1" applyFill="1" applyBorder="1" applyAlignment="1">
      <alignment horizontal="center" vertical="top" wrapText="1"/>
    </xf>
    <xf numFmtId="3" fontId="2" fillId="0" borderId="57" xfId="0" applyNumberFormat="1" applyFont="1" applyBorder="1" applyAlignment="1">
      <alignment vertical="top"/>
    </xf>
    <xf numFmtId="164" fontId="1" fillId="5" borderId="42" xfId="0" applyNumberFormat="1" applyFont="1" applyFill="1" applyBorder="1" applyAlignment="1">
      <alignment horizontal="center" vertical="top"/>
    </xf>
    <xf numFmtId="3" fontId="1" fillId="0" borderId="35" xfId="0" applyNumberFormat="1" applyFont="1" applyBorder="1" applyAlignment="1">
      <alignment vertical="center" textRotation="90" wrapText="1"/>
    </xf>
    <xf numFmtId="3" fontId="9" fillId="5" borderId="1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3" fontId="9" fillId="5" borderId="0" xfId="0" applyNumberFormat="1" applyFont="1" applyFill="1" applyBorder="1" applyAlignment="1">
      <alignment horizontal="center" vertical="top"/>
    </xf>
    <xf numFmtId="49" fontId="2" fillId="2" borderId="26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/>
    </xf>
    <xf numFmtId="3" fontId="1" fillId="6" borderId="18" xfId="0" applyNumberFormat="1" applyFont="1" applyFill="1" applyBorder="1" applyAlignment="1">
      <alignment horizontal="left" vertical="top" wrapText="1"/>
    </xf>
    <xf numFmtId="3" fontId="1" fillId="6" borderId="20" xfId="0" applyNumberFormat="1" applyFont="1" applyFill="1" applyBorder="1" applyAlignment="1">
      <alignment vertical="top" wrapText="1"/>
    </xf>
    <xf numFmtId="49" fontId="2" fillId="5" borderId="0" xfId="0" applyNumberFormat="1" applyFont="1" applyFill="1" applyBorder="1" applyAlignment="1">
      <alignment horizontal="left" vertical="top" wrapText="1"/>
    </xf>
    <xf numFmtId="164" fontId="2" fillId="7" borderId="18" xfId="0" applyNumberFormat="1" applyFont="1" applyFill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3" fontId="1" fillId="10" borderId="18" xfId="0" applyNumberFormat="1" applyFont="1" applyFill="1" applyBorder="1" applyAlignment="1">
      <alignment vertical="top" wrapText="1"/>
    </xf>
    <xf numFmtId="164" fontId="2" fillId="4" borderId="25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/>
    <xf numFmtId="3" fontId="1" fillId="0" borderId="0" xfId="0" applyNumberFormat="1" applyFont="1" applyAlignment="1"/>
    <xf numFmtId="3" fontId="5" fillId="0" borderId="0" xfId="0" applyNumberFormat="1" applyFont="1" applyBorder="1" applyAlignment="1">
      <alignment vertical="top" wrapText="1"/>
    </xf>
    <xf numFmtId="49" fontId="1" fillId="3" borderId="26" xfId="0" applyNumberFormat="1" applyFont="1" applyFill="1" applyBorder="1" applyAlignment="1">
      <alignment horizontal="center" vertical="top" wrapText="1"/>
    </xf>
    <xf numFmtId="3" fontId="2" fillId="5" borderId="3" xfId="0" applyNumberFormat="1" applyFont="1" applyFill="1" applyBorder="1" applyAlignment="1">
      <alignment horizontal="left" vertical="top" wrapText="1"/>
    </xf>
    <xf numFmtId="3" fontId="2" fillId="0" borderId="30" xfId="0" applyNumberFormat="1" applyFont="1" applyBorder="1" applyAlignment="1">
      <alignment horizontal="center" vertical="top" wrapText="1"/>
    </xf>
    <xf numFmtId="3" fontId="1" fillId="0" borderId="26" xfId="0" applyNumberFormat="1" applyFont="1" applyBorder="1" applyAlignment="1">
      <alignment vertical="center" textRotation="90" wrapText="1"/>
    </xf>
    <xf numFmtId="3" fontId="2" fillId="0" borderId="47" xfId="0" applyNumberFormat="1" applyFont="1" applyFill="1" applyBorder="1" applyAlignment="1">
      <alignment horizontal="center" vertical="top" wrapText="1"/>
    </xf>
    <xf numFmtId="49" fontId="1" fillId="3" borderId="47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49" fontId="2" fillId="3" borderId="15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3" fontId="1" fillId="5" borderId="12" xfId="0" applyNumberFormat="1" applyFont="1" applyFill="1" applyBorder="1" applyAlignment="1">
      <alignment horizontal="center" vertical="top" wrapText="1"/>
    </xf>
    <xf numFmtId="3" fontId="1" fillId="0" borderId="27" xfId="0" applyNumberFormat="1" applyFont="1" applyFill="1" applyBorder="1" applyAlignment="1">
      <alignment vertical="top" wrapText="1"/>
    </xf>
    <xf numFmtId="3" fontId="1" fillId="0" borderId="21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5" borderId="11" xfId="0" applyNumberFormat="1" applyFont="1" applyFill="1" applyBorder="1" applyAlignment="1">
      <alignment horizontal="left" vertical="top" wrapText="1"/>
    </xf>
    <xf numFmtId="49" fontId="1" fillId="0" borderId="57" xfId="0" applyNumberFormat="1" applyFont="1" applyBorder="1" applyAlignment="1">
      <alignment horizontal="center" vertical="top"/>
    </xf>
    <xf numFmtId="49" fontId="1" fillId="0" borderId="54" xfId="0" applyNumberFormat="1" applyFont="1" applyBorder="1" applyAlignment="1">
      <alignment vertical="top" wrapText="1"/>
    </xf>
    <xf numFmtId="49" fontId="2" fillId="0" borderId="54" xfId="0" applyNumberFormat="1" applyFont="1" applyBorder="1" applyAlignment="1">
      <alignment vertical="top" textRotation="90"/>
    </xf>
    <xf numFmtId="3" fontId="2" fillId="4" borderId="42" xfId="0" applyNumberFormat="1" applyFont="1" applyFill="1" applyBorder="1" applyAlignment="1">
      <alignment horizontal="center" vertical="top"/>
    </xf>
    <xf numFmtId="49" fontId="1" fillId="5" borderId="54" xfId="0" applyNumberFormat="1" applyFont="1" applyFill="1" applyBorder="1" applyAlignment="1">
      <alignment vertical="top" wrapText="1"/>
    </xf>
    <xf numFmtId="49" fontId="1" fillId="5" borderId="54" xfId="0" applyNumberFormat="1" applyFont="1" applyFill="1" applyBorder="1" applyAlignment="1">
      <alignment vertical="top"/>
    </xf>
    <xf numFmtId="3" fontId="1" fillId="5" borderId="57" xfId="0" applyNumberFormat="1" applyFont="1" applyFill="1" applyBorder="1" applyAlignment="1">
      <alignment horizontal="center" vertical="top" textRotation="90" wrapText="1"/>
    </xf>
    <xf numFmtId="164" fontId="1" fillId="5" borderId="51" xfId="0" applyNumberFormat="1" applyFont="1" applyFill="1" applyBorder="1" applyAlignment="1">
      <alignment horizontal="center" vertical="top"/>
    </xf>
    <xf numFmtId="3" fontId="1" fillId="5" borderId="35" xfId="0" applyNumberFormat="1" applyFont="1" applyFill="1" applyBorder="1" applyAlignment="1">
      <alignment horizontal="left" vertical="top" wrapText="1"/>
    </xf>
    <xf numFmtId="3" fontId="5" fillId="0" borderId="0" xfId="0" applyNumberFormat="1" applyFont="1"/>
    <xf numFmtId="3" fontId="5" fillId="0" borderId="0" xfId="0" applyNumberFormat="1" applyFont="1" applyAlignment="1">
      <alignment vertical="top"/>
    </xf>
    <xf numFmtId="3" fontId="1" fillId="0" borderId="52" xfId="0" applyNumberFormat="1" applyFont="1" applyBorder="1" applyAlignment="1">
      <alignment horizontal="center" vertical="top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center" vertical="top"/>
    </xf>
    <xf numFmtId="165" fontId="12" fillId="5" borderId="52" xfId="0" applyNumberFormat="1" applyFont="1" applyFill="1" applyBorder="1" applyAlignment="1">
      <alignment horizontal="center" vertical="top"/>
    </xf>
    <xf numFmtId="3" fontId="2" fillId="4" borderId="52" xfId="0" applyNumberFormat="1" applyFont="1" applyFill="1" applyBorder="1" applyAlignment="1">
      <alignment horizontal="center" vertical="top"/>
    </xf>
    <xf numFmtId="0" fontId="1" fillId="5" borderId="22" xfId="0" applyFont="1" applyFill="1" applyBorder="1" applyAlignment="1">
      <alignment vertical="top" wrapText="1"/>
    </xf>
    <xf numFmtId="0" fontId="1" fillId="5" borderId="51" xfId="0" applyNumberFormat="1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49" fontId="2" fillId="5" borderId="47" xfId="0" applyNumberFormat="1" applyFont="1" applyFill="1" applyBorder="1" applyAlignment="1">
      <alignment horizontal="center" vertical="top"/>
    </xf>
    <xf numFmtId="49" fontId="2" fillId="5" borderId="57" xfId="0" applyNumberFormat="1" applyFont="1" applyFill="1" applyBorder="1" applyAlignment="1">
      <alignment vertical="top" textRotation="90"/>
    </xf>
    <xf numFmtId="165" fontId="1" fillId="5" borderId="52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vertical="top" textRotation="90" wrapText="1"/>
    </xf>
    <xf numFmtId="3" fontId="2" fillId="0" borderId="11" xfId="0" applyNumberFormat="1" applyFont="1" applyBorder="1" applyAlignment="1">
      <alignment vertical="top" textRotation="90" wrapText="1"/>
    </xf>
    <xf numFmtId="3" fontId="2" fillId="0" borderId="57" xfId="0" applyNumberFormat="1" applyFont="1" applyFill="1" applyBorder="1" applyAlignment="1">
      <alignment horizontal="center" vertical="top" wrapText="1"/>
    </xf>
    <xf numFmtId="3" fontId="2" fillId="0" borderId="58" xfId="0" applyNumberFormat="1" applyFont="1" applyFill="1" applyBorder="1" applyAlignment="1">
      <alignment vertical="top" textRotation="90" wrapText="1"/>
    </xf>
    <xf numFmtId="3" fontId="2" fillId="4" borderId="56" xfId="0" applyNumberFormat="1" applyFont="1" applyFill="1" applyBorder="1" applyAlignment="1">
      <alignment horizontal="center" vertical="top" wrapText="1"/>
    </xf>
    <xf numFmtId="3" fontId="1" fillId="0" borderId="21" xfId="0" applyNumberFormat="1" applyFont="1" applyFill="1" applyBorder="1" applyAlignment="1">
      <alignment horizontal="left" vertical="top" wrapText="1"/>
    </xf>
    <xf numFmtId="164" fontId="2" fillId="2" borderId="66" xfId="0" applyNumberFormat="1" applyFont="1" applyFill="1" applyBorder="1" applyAlignment="1">
      <alignment horizontal="center" vertical="top"/>
    </xf>
    <xf numFmtId="3" fontId="2" fillId="2" borderId="18" xfId="0" applyNumberFormat="1" applyFont="1" applyFill="1" applyBorder="1" applyAlignment="1">
      <alignment vertical="top"/>
    </xf>
    <xf numFmtId="164" fontId="1" fillId="0" borderId="0" xfId="0" applyNumberFormat="1" applyFont="1" applyBorder="1"/>
    <xf numFmtId="0" fontId="1" fillId="0" borderId="0" xfId="0" applyFont="1" applyBorder="1"/>
    <xf numFmtId="3" fontId="1" fillId="5" borderId="40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/>
    </xf>
    <xf numFmtId="164" fontId="1" fillId="5" borderId="12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top"/>
    </xf>
    <xf numFmtId="0" fontId="1" fillId="5" borderId="22" xfId="0" applyFont="1" applyFill="1" applyBorder="1" applyAlignment="1">
      <alignment horizontal="left" vertical="top" wrapText="1"/>
    </xf>
    <xf numFmtId="49" fontId="1" fillId="5" borderId="11" xfId="0" applyNumberFormat="1" applyFont="1" applyFill="1" applyBorder="1" applyAlignment="1">
      <alignment vertical="top" wrapText="1"/>
    </xf>
    <xf numFmtId="3" fontId="2" fillId="5" borderId="11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Fill="1" applyBorder="1" applyAlignment="1">
      <alignment horizontal="center" vertical="top" wrapText="1"/>
    </xf>
    <xf numFmtId="3" fontId="1" fillId="0" borderId="57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Border="1" applyAlignment="1">
      <alignment vertical="top"/>
    </xf>
    <xf numFmtId="49" fontId="1" fillId="5" borderId="54" xfId="0" applyNumberFormat="1" applyFont="1" applyFill="1" applyBorder="1" applyAlignment="1">
      <alignment horizontal="center" vertical="top"/>
    </xf>
    <xf numFmtId="3" fontId="1" fillId="5" borderId="49" xfId="0" applyNumberFormat="1" applyFont="1" applyFill="1" applyBorder="1" applyAlignment="1">
      <alignment horizontal="center" vertical="top"/>
    </xf>
    <xf numFmtId="49" fontId="1" fillId="5" borderId="35" xfId="0" applyNumberFormat="1" applyFont="1" applyFill="1" applyBorder="1" applyAlignment="1">
      <alignment horizontal="center" vertical="top" wrapText="1"/>
    </xf>
    <xf numFmtId="3" fontId="2" fillId="5" borderId="60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Border="1"/>
    <xf numFmtId="49" fontId="1" fillId="5" borderId="0" xfId="0" applyNumberFormat="1" applyFont="1" applyFill="1" applyAlignment="1">
      <alignment horizontal="left" vertical="top"/>
    </xf>
    <xf numFmtId="0" fontId="1" fillId="0" borderId="22" xfId="0" applyFont="1" applyBorder="1" applyAlignment="1">
      <alignment horizontal="center"/>
    </xf>
    <xf numFmtId="0" fontId="1" fillId="0" borderId="22" xfId="0" applyFont="1" applyBorder="1"/>
    <xf numFmtId="0" fontId="1" fillId="0" borderId="22" xfId="0" applyFont="1" applyBorder="1" applyAlignment="1"/>
    <xf numFmtId="164" fontId="2" fillId="4" borderId="66" xfId="0" applyNumberFormat="1" applyFont="1" applyFill="1" applyBorder="1" applyAlignment="1">
      <alignment horizontal="center" vertical="top"/>
    </xf>
    <xf numFmtId="49" fontId="2" fillId="9" borderId="21" xfId="0" applyNumberFormat="1" applyFont="1" applyFill="1" applyBorder="1" applyAlignment="1">
      <alignment vertical="top"/>
    </xf>
    <xf numFmtId="49" fontId="2" fillId="2" borderId="54" xfId="0" applyNumberFormat="1" applyFont="1" applyFill="1" applyBorder="1" applyAlignment="1">
      <alignment horizontal="center" vertical="top"/>
    </xf>
    <xf numFmtId="49" fontId="2" fillId="3" borderId="54" xfId="0" applyNumberFormat="1" applyFont="1" applyFill="1" applyBorder="1" applyAlignment="1">
      <alignment horizontal="center" vertical="top" wrapText="1"/>
    </xf>
    <xf numFmtId="3" fontId="1" fillId="0" borderId="45" xfId="0" applyNumberFormat="1" applyFont="1" applyBorder="1" applyAlignment="1">
      <alignment horizontal="center" vertical="top" wrapText="1"/>
    </xf>
    <xf numFmtId="0" fontId="1" fillId="0" borderId="36" xfId="0" applyFont="1" applyBorder="1" applyAlignment="1">
      <alignment vertical="top"/>
    </xf>
    <xf numFmtId="3" fontId="13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/>
    </xf>
    <xf numFmtId="165" fontId="1" fillId="0" borderId="64" xfId="0" applyNumberFormat="1" applyFont="1" applyBorder="1" applyAlignment="1">
      <alignment horizontal="center" vertical="top"/>
    </xf>
    <xf numFmtId="49" fontId="1" fillId="3" borderId="15" xfId="0" applyNumberFormat="1" applyFont="1" applyFill="1" applyBorder="1" applyAlignment="1">
      <alignment horizontal="center" vertical="top"/>
    </xf>
    <xf numFmtId="165" fontId="9" fillId="5" borderId="36" xfId="0" applyNumberFormat="1" applyFont="1" applyFill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center" vertical="top"/>
    </xf>
    <xf numFmtId="49" fontId="1" fillId="5" borderId="37" xfId="0" applyNumberFormat="1" applyFont="1" applyFill="1" applyBorder="1" applyAlignment="1">
      <alignment horizontal="center" vertical="top"/>
    </xf>
    <xf numFmtId="3" fontId="1" fillId="0" borderId="16" xfId="0" applyNumberFormat="1" applyFont="1" applyBorder="1"/>
    <xf numFmtId="164" fontId="1" fillId="5" borderId="7" xfId="0" applyNumberFormat="1" applyFont="1" applyFill="1" applyBorder="1" applyAlignment="1">
      <alignment horizontal="center" vertical="top"/>
    </xf>
    <xf numFmtId="3" fontId="1" fillId="0" borderId="64" xfId="0" applyNumberFormat="1" applyFont="1" applyFill="1" applyBorder="1" applyAlignment="1">
      <alignment horizontal="center" vertical="top"/>
    </xf>
    <xf numFmtId="3" fontId="2" fillId="2" borderId="20" xfId="0" applyNumberFormat="1" applyFont="1" applyFill="1" applyBorder="1" applyAlignment="1">
      <alignment vertical="top"/>
    </xf>
    <xf numFmtId="49" fontId="2" fillId="9" borderId="29" xfId="0" applyNumberFormat="1" applyFont="1" applyFill="1" applyBorder="1" applyAlignment="1">
      <alignment horizontal="center" vertical="top"/>
    </xf>
    <xf numFmtId="49" fontId="2" fillId="9" borderId="17" xfId="0" applyNumberFormat="1" applyFont="1" applyFill="1" applyBorder="1" applyAlignment="1">
      <alignment horizontal="center" vertical="top"/>
    </xf>
    <xf numFmtId="49" fontId="2" fillId="9" borderId="31" xfId="0" applyNumberFormat="1" applyFont="1" applyFill="1" applyBorder="1" applyAlignment="1">
      <alignment horizontal="center" vertical="top"/>
    </xf>
    <xf numFmtId="49" fontId="2" fillId="9" borderId="43" xfId="0" applyNumberFormat="1" applyFont="1" applyFill="1" applyBorder="1" applyAlignment="1">
      <alignment horizontal="center" vertical="top"/>
    </xf>
    <xf numFmtId="3" fontId="1" fillId="0" borderId="30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5" xfId="0" applyNumberFormat="1" applyFont="1" applyFill="1" applyBorder="1" applyAlignment="1">
      <alignment horizontal="center" vertical="top"/>
    </xf>
    <xf numFmtId="3" fontId="2" fillId="0" borderId="26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5" borderId="36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3" fontId="2" fillId="2" borderId="19" xfId="0" applyNumberFormat="1" applyFont="1" applyFill="1" applyBorder="1" applyAlignment="1">
      <alignment horizontal="right" vertical="top"/>
    </xf>
    <xf numFmtId="3" fontId="1" fillId="5" borderId="33" xfId="0" applyNumberFormat="1" applyFont="1" applyFill="1" applyBorder="1" applyAlignment="1">
      <alignment horizontal="left" vertical="top" wrapText="1"/>
    </xf>
    <xf numFmtId="3" fontId="1" fillId="5" borderId="21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1" fillId="6" borderId="40" xfId="0" applyNumberFormat="1" applyFont="1" applyFill="1" applyBorder="1" applyAlignment="1">
      <alignment vertical="top" wrapText="1"/>
    </xf>
    <xf numFmtId="3" fontId="1" fillId="0" borderId="27" xfId="0" applyNumberFormat="1" applyFont="1" applyFill="1" applyBorder="1" applyAlignment="1">
      <alignment horizontal="left" vertical="top" wrapText="1"/>
    </xf>
    <xf numFmtId="3" fontId="2" fillId="4" borderId="34" xfId="0" applyNumberFormat="1" applyFont="1" applyFill="1" applyBorder="1" applyAlignment="1">
      <alignment horizontal="right" vertical="top"/>
    </xf>
    <xf numFmtId="3" fontId="1" fillId="5" borderId="0" xfId="0" applyNumberFormat="1" applyFont="1" applyFill="1" applyBorder="1" applyAlignment="1">
      <alignment horizontal="left" wrapText="1"/>
    </xf>
    <xf numFmtId="49" fontId="2" fillId="0" borderId="35" xfId="0" applyNumberFormat="1" applyFont="1" applyBorder="1" applyAlignment="1">
      <alignment horizontal="center" vertical="top"/>
    </xf>
    <xf numFmtId="3" fontId="1" fillId="5" borderId="11" xfId="0" applyNumberFormat="1" applyFont="1" applyFill="1" applyBorder="1" applyAlignment="1">
      <alignment vertical="top" wrapText="1"/>
    </xf>
    <xf numFmtId="3" fontId="1" fillId="5" borderId="15" xfId="0" applyNumberFormat="1" applyFont="1" applyFill="1" applyBorder="1" applyAlignment="1">
      <alignment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48" xfId="0" applyNumberFormat="1" applyFont="1" applyFill="1" applyBorder="1" applyAlignment="1">
      <alignment horizontal="center" vertical="top" wrapText="1"/>
    </xf>
    <xf numFmtId="165" fontId="1" fillId="5" borderId="45" xfId="0" applyNumberFormat="1" applyFont="1" applyFill="1" applyBorder="1" applyAlignment="1">
      <alignment horizontal="center" vertical="top"/>
    </xf>
    <xf numFmtId="165" fontId="1" fillId="5" borderId="12" xfId="0" applyNumberFormat="1" applyFont="1" applyFill="1" applyBorder="1" applyAlignment="1">
      <alignment horizontal="center" vertical="top"/>
    </xf>
    <xf numFmtId="165" fontId="1" fillId="5" borderId="49" xfId="0" applyNumberFormat="1" applyFont="1" applyFill="1" applyBorder="1" applyAlignment="1">
      <alignment horizontal="center" vertical="top"/>
    </xf>
    <xf numFmtId="49" fontId="1" fillId="3" borderId="58" xfId="0" applyNumberFormat="1" applyFont="1" applyFill="1" applyBorder="1" applyAlignment="1">
      <alignment horizontal="center" vertical="top"/>
    </xf>
    <xf numFmtId="3" fontId="2" fillId="10" borderId="20" xfId="0" applyNumberFormat="1" applyFont="1" applyFill="1" applyBorder="1" applyAlignment="1">
      <alignment horizontal="left" vertical="top"/>
    </xf>
    <xf numFmtId="3" fontId="1" fillId="5" borderId="27" xfId="0" applyNumberFormat="1" applyFont="1" applyFill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5" xfId="0" applyNumberFormat="1" applyFont="1" applyFill="1" applyBorder="1" applyAlignment="1">
      <alignment horizontal="center" vertical="top"/>
    </xf>
    <xf numFmtId="49" fontId="1" fillId="5" borderId="26" xfId="0" applyNumberFormat="1" applyFont="1" applyFill="1" applyBorder="1" applyAlignment="1">
      <alignment horizontal="center" vertical="top"/>
    </xf>
    <xf numFmtId="49" fontId="1" fillId="5" borderId="35" xfId="0" applyNumberFormat="1" applyFont="1" applyFill="1" applyBorder="1" applyAlignment="1">
      <alignment horizontal="center" vertical="top"/>
    </xf>
    <xf numFmtId="3" fontId="1" fillId="0" borderId="45" xfId="0" applyNumberFormat="1" applyFont="1" applyFill="1" applyBorder="1" applyAlignment="1">
      <alignment horizontal="center" vertical="top" wrapText="1"/>
    </xf>
    <xf numFmtId="3" fontId="1" fillId="5" borderId="45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5" borderId="33" xfId="0" applyNumberFormat="1" applyFont="1" applyFill="1" applyBorder="1" applyAlignment="1">
      <alignment horizontal="center" vertical="top"/>
    </xf>
    <xf numFmtId="3" fontId="1" fillId="5" borderId="25" xfId="0" applyNumberFormat="1" applyFont="1" applyFill="1" applyBorder="1" applyAlignment="1">
      <alignment horizontal="center" vertical="top"/>
    </xf>
    <xf numFmtId="3" fontId="1" fillId="5" borderId="21" xfId="0" applyNumberFormat="1" applyFont="1" applyFill="1" applyBorder="1" applyAlignment="1">
      <alignment horizontal="center" vertical="top"/>
    </xf>
    <xf numFmtId="3" fontId="1" fillId="0" borderId="33" xfId="0" applyNumberFormat="1" applyFont="1" applyBorder="1" applyAlignment="1">
      <alignment horizontal="center" vertical="top"/>
    </xf>
    <xf numFmtId="3" fontId="1" fillId="0" borderId="25" xfId="0" applyNumberFormat="1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center" vertical="top"/>
    </xf>
    <xf numFmtId="3" fontId="1" fillId="5" borderId="49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/>
    </xf>
    <xf numFmtId="3" fontId="1" fillId="0" borderId="49" xfId="0" applyNumberFormat="1" applyFont="1" applyBorder="1" applyAlignment="1">
      <alignment horizontal="center" vertical="top"/>
    </xf>
    <xf numFmtId="3" fontId="1" fillId="0" borderId="25" xfId="0" applyNumberFormat="1" applyFont="1" applyFill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1" fillId="0" borderId="64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44" xfId="0" applyNumberFormat="1" applyFont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vertical="top" wrapText="1"/>
    </xf>
    <xf numFmtId="3" fontId="1" fillId="0" borderId="42" xfId="0" applyNumberFormat="1" applyFont="1" applyBorder="1" applyAlignment="1">
      <alignment horizontal="center" vertical="top" wrapText="1"/>
    </xf>
    <xf numFmtId="0" fontId="1" fillId="5" borderId="42" xfId="0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vertical="top"/>
    </xf>
    <xf numFmtId="0" fontId="1" fillId="5" borderId="49" xfId="0" applyFont="1" applyFill="1" applyBorder="1" applyAlignment="1">
      <alignment vertical="top" wrapText="1"/>
    </xf>
    <xf numFmtId="0" fontId="1" fillId="5" borderId="49" xfId="0" applyFont="1" applyFill="1" applyBorder="1" applyAlignment="1">
      <alignment horizontal="center" vertical="top" wrapText="1"/>
    </xf>
    <xf numFmtId="0" fontId="1" fillId="5" borderId="45" xfId="0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5" xfId="0" applyNumberFormat="1" applyFont="1" applyFill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164" fontId="2" fillId="5" borderId="12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Border="1" applyAlignment="1">
      <alignment vertical="top"/>
    </xf>
    <xf numFmtId="164" fontId="2" fillId="5" borderId="12" xfId="0" applyNumberFormat="1" applyFont="1" applyFill="1" applyBorder="1" applyAlignment="1">
      <alignment horizontal="center" vertical="top"/>
    </xf>
    <xf numFmtId="164" fontId="1" fillId="5" borderId="45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top" wrapText="1"/>
    </xf>
    <xf numFmtId="165" fontId="1" fillId="5" borderId="49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Border="1" applyAlignment="1">
      <alignment vertical="top" wrapText="1"/>
    </xf>
    <xf numFmtId="165" fontId="2" fillId="4" borderId="42" xfId="0" applyNumberFormat="1" applyFont="1" applyFill="1" applyBorder="1" applyAlignment="1">
      <alignment horizontal="center" vertical="top"/>
    </xf>
    <xf numFmtId="165" fontId="2" fillId="4" borderId="42" xfId="0" applyNumberFormat="1" applyFont="1" applyFill="1" applyBorder="1" applyAlignment="1">
      <alignment horizontal="center" vertical="top" wrapText="1"/>
    </xf>
    <xf numFmtId="3" fontId="1" fillId="5" borderId="51" xfId="0" applyNumberFormat="1" applyFont="1" applyFill="1" applyBorder="1" applyAlignment="1">
      <alignment vertical="top" wrapText="1"/>
    </xf>
    <xf numFmtId="3" fontId="1" fillId="5" borderId="5" xfId="0" applyNumberFormat="1" applyFont="1" applyFill="1" applyBorder="1" applyAlignment="1">
      <alignment horizontal="left" vertical="top" wrapText="1"/>
    </xf>
    <xf numFmtId="3" fontId="1" fillId="5" borderId="5" xfId="0" applyNumberFormat="1" applyFont="1" applyFill="1" applyBorder="1" applyAlignment="1">
      <alignment vertical="top" wrapText="1"/>
    </xf>
    <xf numFmtId="164" fontId="2" fillId="7" borderId="64" xfId="0" applyNumberFormat="1" applyFont="1" applyFill="1" applyBorder="1" applyAlignment="1">
      <alignment horizontal="center" vertical="top" wrapText="1"/>
    </xf>
    <xf numFmtId="164" fontId="2" fillId="4" borderId="42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3" fontId="2" fillId="0" borderId="66" xfId="0" applyNumberFormat="1" applyFont="1" applyBorder="1" applyAlignment="1">
      <alignment horizontal="center" vertical="center" wrapText="1"/>
    </xf>
    <xf numFmtId="3" fontId="1" fillId="5" borderId="27" xfId="0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top" wrapText="1"/>
    </xf>
    <xf numFmtId="0" fontId="1" fillId="5" borderId="38" xfId="0" applyFont="1" applyFill="1" applyBorder="1" applyAlignment="1">
      <alignment vertical="top" wrapText="1"/>
    </xf>
    <xf numFmtId="0" fontId="7" fillId="5" borderId="15" xfId="0" applyFont="1" applyFill="1" applyBorder="1" applyAlignment="1">
      <alignment horizontal="center" vertical="top"/>
    </xf>
    <xf numFmtId="3" fontId="2" fillId="5" borderId="15" xfId="0" applyNumberFormat="1" applyFont="1" applyFill="1" applyBorder="1" applyAlignment="1">
      <alignment vertical="top" textRotation="90" wrapText="1"/>
    </xf>
    <xf numFmtId="3" fontId="2" fillId="0" borderId="54" xfId="0" applyNumberFormat="1" applyFont="1" applyFill="1" applyBorder="1" applyAlignment="1">
      <alignment vertical="top" textRotation="90" wrapText="1"/>
    </xf>
    <xf numFmtId="3" fontId="2" fillId="5" borderId="54" xfId="0" applyNumberFormat="1" applyFont="1" applyFill="1" applyBorder="1" applyAlignment="1">
      <alignment vertical="top" textRotation="90" wrapText="1"/>
    </xf>
    <xf numFmtId="3" fontId="2" fillId="5" borderId="15" xfId="0" applyNumberFormat="1" applyFont="1" applyFill="1" applyBorder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1" fillId="3" borderId="64" xfId="0" applyNumberFormat="1" applyFont="1" applyFill="1" applyBorder="1" applyAlignment="1">
      <alignment horizontal="center" vertical="top" wrapText="1"/>
    </xf>
    <xf numFmtId="3" fontId="1" fillId="5" borderId="38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vertical="top" wrapText="1"/>
    </xf>
    <xf numFmtId="3" fontId="1" fillId="5" borderId="15" xfId="0" applyNumberFormat="1" applyFont="1" applyFill="1" applyBorder="1" applyAlignment="1">
      <alignment vertical="top" wrapText="1"/>
    </xf>
    <xf numFmtId="3" fontId="5" fillId="0" borderId="0" xfId="0" applyNumberFormat="1" applyFont="1" applyBorder="1" applyAlignment="1">
      <alignment horizontal="left" wrapText="1"/>
    </xf>
    <xf numFmtId="3" fontId="1" fillId="5" borderId="45" xfId="0" applyNumberFormat="1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1" fillId="0" borderId="64" xfId="0" applyNumberFormat="1" applyFont="1" applyBorder="1" applyAlignment="1">
      <alignment horizontal="center" vertical="top"/>
    </xf>
    <xf numFmtId="49" fontId="1" fillId="0" borderId="35" xfId="0" applyNumberFormat="1" applyFont="1" applyBorder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3" fontId="1" fillId="0" borderId="33" xfId="0" applyNumberFormat="1" applyFont="1" applyFill="1" applyBorder="1" applyAlignment="1">
      <alignment horizontal="left" vertical="top" wrapText="1"/>
    </xf>
    <xf numFmtId="3" fontId="1" fillId="0" borderId="31" xfId="0" applyNumberFormat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/>
    </xf>
    <xf numFmtId="49" fontId="2" fillId="9" borderId="27" xfId="0" applyNumberFormat="1" applyFont="1" applyFill="1" applyBorder="1" applyAlignment="1">
      <alignment horizontal="center" vertical="top"/>
    </xf>
    <xf numFmtId="49" fontId="2" fillId="9" borderId="25" xfId="0" applyNumberFormat="1" applyFont="1" applyFill="1" applyBorder="1" applyAlignment="1">
      <alignment horizontal="center" vertical="top"/>
    </xf>
    <xf numFmtId="49" fontId="2" fillId="9" borderId="31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28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3" fontId="2" fillId="0" borderId="26" xfId="0" applyNumberFormat="1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11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11" xfId="0" applyNumberFormat="1" applyFont="1" applyBorder="1" applyAlignment="1">
      <alignment horizontal="center" vertical="center" textRotation="90" wrapText="1"/>
    </xf>
    <xf numFmtId="49" fontId="1" fillId="0" borderId="15" xfId="0" applyNumberFormat="1" applyFont="1" applyBorder="1" applyAlignment="1">
      <alignment horizontal="center" vertical="center" textRotation="90" wrapText="1"/>
    </xf>
    <xf numFmtId="3" fontId="1" fillId="0" borderId="30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left" vertical="top" wrapText="1"/>
    </xf>
    <xf numFmtId="3" fontId="2" fillId="0" borderId="58" xfId="0" applyNumberFormat="1" applyFont="1" applyFill="1" applyBorder="1" applyAlignment="1">
      <alignment horizontal="center" vertical="top" textRotation="90" wrapText="1"/>
    </xf>
    <xf numFmtId="3" fontId="2" fillId="0" borderId="35" xfId="0" applyNumberFormat="1" applyFont="1" applyFill="1" applyBorder="1" applyAlignment="1">
      <alignment horizontal="center" vertical="top" textRotation="90" wrapText="1"/>
    </xf>
    <xf numFmtId="49" fontId="2" fillId="2" borderId="15" xfId="0" applyNumberFormat="1" applyFont="1" applyFill="1" applyBorder="1" applyAlignment="1">
      <alignment horizontal="center" vertical="top"/>
    </xf>
    <xf numFmtId="3" fontId="1" fillId="5" borderId="45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left" wrapText="1"/>
    </xf>
    <xf numFmtId="49" fontId="2" fillId="0" borderId="26" xfId="0" applyNumberFormat="1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49" fontId="2" fillId="0" borderId="37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top"/>
    </xf>
    <xf numFmtId="49" fontId="1" fillId="0" borderId="35" xfId="0" applyNumberFormat="1" applyFont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3" fontId="1" fillId="5" borderId="47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54" xfId="0" applyNumberFormat="1" applyFont="1" applyFill="1" applyBorder="1" applyAlignment="1">
      <alignment horizontal="left" vertical="top" wrapText="1"/>
    </xf>
    <xf numFmtId="3" fontId="2" fillId="0" borderId="37" xfId="0" applyNumberFormat="1" applyFont="1" applyFill="1" applyBorder="1" applyAlignment="1">
      <alignment horizontal="center" vertical="top" wrapText="1"/>
    </xf>
    <xf numFmtId="3" fontId="1" fillId="5" borderId="51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0" fontId="1" fillId="5" borderId="51" xfId="0" applyNumberFormat="1" applyFont="1" applyFill="1" applyBorder="1" applyAlignment="1">
      <alignment horizontal="left" vertical="top" wrapText="1"/>
    </xf>
    <xf numFmtId="0" fontId="1" fillId="5" borderId="22" xfId="0" applyNumberFormat="1" applyFont="1" applyFill="1" applyBorder="1" applyAlignment="1">
      <alignment horizontal="left" vertical="top" wrapText="1"/>
    </xf>
    <xf numFmtId="3" fontId="2" fillId="2" borderId="18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2" fillId="10" borderId="41" xfId="0" applyNumberFormat="1" applyFont="1" applyFill="1" applyBorder="1" applyAlignment="1">
      <alignment horizontal="right" vertical="top"/>
    </xf>
    <xf numFmtId="3" fontId="2" fillId="10" borderId="19" xfId="0" applyNumberFormat="1" applyFont="1" applyFill="1" applyBorder="1" applyAlignment="1">
      <alignment horizontal="right" vertical="top"/>
    </xf>
    <xf numFmtId="3" fontId="2" fillId="10" borderId="20" xfId="0" applyNumberFormat="1" applyFont="1" applyFill="1" applyBorder="1" applyAlignment="1">
      <alignment horizontal="right" vertical="top"/>
    </xf>
    <xf numFmtId="3" fontId="1" fillId="5" borderId="4" xfId="0" applyNumberFormat="1" applyFont="1" applyFill="1" applyBorder="1" applyAlignment="1">
      <alignment vertical="top" wrapText="1"/>
    </xf>
    <xf numFmtId="3" fontId="1" fillId="5" borderId="11" xfId="0" applyNumberFormat="1" applyFont="1" applyFill="1" applyBorder="1" applyAlignment="1">
      <alignment vertical="top" wrapText="1"/>
    </xf>
    <xf numFmtId="3" fontId="1" fillId="5" borderId="15" xfId="0" applyNumberFormat="1" applyFont="1" applyFill="1" applyBorder="1" applyAlignment="1">
      <alignment vertical="top" wrapText="1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5" borderId="15" xfId="0" applyNumberFormat="1" applyFont="1" applyFill="1" applyBorder="1" applyAlignment="1">
      <alignment horizontal="left" vertical="top" wrapText="1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55" xfId="0" applyNumberFormat="1" applyFont="1" applyFill="1" applyBorder="1" applyAlignment="1">
      <alignment horizontal="center" vertical="top" wrapText="1"/>
    </xf>
    <xf numFmtId="3" fontId="1" fillId="5" borderId="33" xfId="0" applyNumberFormat="1" applyFont="1" applyFill="1" applyBorder="1" applyAlignment="1">
      <alignment horizontal="left" vertical="top" wrapText="1"/>
    </xf>
    <xf numFmtId="3" fontId="1" fillId="5" borderId="31" xfId="0" applyNumberFormat="1" applyFont="1" applyFill="1" applyBorder="1" applyAlignment="1">
      <alignment horizontal="left" vertical="top" wrapText="1"/>
    </xf>
    <xf numFmtId="3" fontId="1" fillId="0" borderId="48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left" wrapText="1"/>
    </xf>
    <xf numFmtId="3" fontId="1" fillId="0" borderId="25" xfId="0" applyNumberFormat="1" applyFont="1" applyFill="1" applyBorder="1" applyAlignment="1">
      <alignment horizontal="left" vertical="top" wrapText="1"/>
    </xf>
    <xf numFmtId="49" fontId="2" fillId="2" borderId="41" xfId="0" applyNumberFormat="1" applyFont="1" applyFill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left" vertical="top" wrapText="1"/>
    </xf>
    <xf numFmtId="49" fontId="2" fillId="2" borderId="20" xfId="0" applyNumberFormat="1" applyFont="1" applyFill="1" applyBorder="1" applyAlignment="1">
      <alignment horizontal="left" vertical="top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textRotation="90" wrapText="1"/>
    </xf>
    <xf numFmtId="3" fontId="1" fillId="0" borderId="12" xfId="0" applyNumberFormat="1" applyFont="1" applyBorder="1" applyAlignment="1">
      <alignment horizontal="center" vertical="center" textRotation="90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Border="1" applyAlignment="1">
      <alignment horizontal="left" wrapText="1"/>
    </xf>
    <xf numFmtId="3" fontId="1" fillId="5" borderId="0" xfId="0" applyNumberFormat="1" applyFont="1" applyFill="1" applyBorder="1" applyAlignment="1">
      <alignment horizontal="left" vertical="top" wrapText="1"/>
    </xf>
    <xf numFmtId="49" fontId="2" fillId="9" borderId="29" xfId="0" applyNumberFormat="1" applyFont="1" applyFill="1" applyBorder="1" applyAlignment="1">
      <alignment horizontal="center" vertical="top"/>
    </xf>
    <xf numFmtId="49" fontId="2" fillId="9" borderId="17" xfId="0" applyNumberFormat="1" applyFont="1" applyFill="1" applyBorder="1" applyAlignment="1">
      <alignment horizontal="center" vertical="top"/>
    </xf>
    <xf numFmtId="49" fontId="2" fillId="9" borderId="43" xfId="0" applyNumberFormat="1" applyFont="1" applyFill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left" vertical="top" wrapText="1"/>
    </xf>
    <xf numFmtId="3" fontId="1" fillId="0" borderId="45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67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68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textRotation="90" wrapText="1"/>
    </xf>
    <xf numFmtId="3" fontId="1" fillId="0" borderId="35" xfId="0" applyNumberFormat="1" applyFont="1" applyBorder="1" applyAlignment="1">
      <alignment horizontal="center" vertical="center" textRotation="90" wrapText="1"/>
    </xf>
    <xf numFmtId="3" fontId="1" fillId="0" borderId="37" xfId="0" applyNumberFormat="1" applyFont="1" applyBorder="1" applyAlignment="1">
      <alignment horizontal="center" vertical="center" textRotation="90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3" fontId="1" fillId="5" borderId="38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left" vertical="top" wrapText="1"/>
    </xf>
    <xf numFmtId="3" fontId="2" fillId="8" borderId="7" xfId="0" applyNumberFormat="1" applyFont="1" applyFill="1" applyBorder="1" applyAlignment="1">
      <alignment horizontal="left" vertical="top" wrapText="1"/>
    </xf>
    <xf numFmtId="3" fontId="2" fillId="8" borderId="8" xfId="0" applyNumberFormat="1" applyFont="1" applyFill="1" applyBorder="1" applyAlignment="1">
      <alignment horizontal="left" vertical="top" wrapText="1"/>
    </xf>
    <xf numFmtId="3" fontId="2" fillId="11" borderId="52" xfId="0" applyNumberFormat="1" applyFont="1" applyFill="1" applyBorder="1" applyAlignment="1">
      <alignment horizontal="left" vertical="top" wrapText="1"/>
    </xf>
    <xf numFmtId="3" fontId="2" fillId="11" borderId="13" xfId="0" applyNumberFormat="1" applyFont="1" applyFill="1" applyBorder="1" applyAlignment="1">
      <alignment horizontal="left" vertical="top" wrapText="1"/>
    </xf>
    <xf numFmtId="3" fontId="2" fillId="11" borderId="14" xfId="0" applyNumberFormat="1" applyFont="1" applyFill="1" applyBorder="1" applyAlignment="1">
      <alignment horizontal="left" vertical="top" wrapText="1"/>
    </xf>
    <xf numFmtId="3" fontId="2" fillId="9" borderId="65" xfId="0" applyNumberFormat="1" applyFont="1" applyFill="1" applyBorder="1" applyAlignment="1">
      <alignment horizontal="left" vertical="top" wrapText="1"/>
    </xf>
    <xf numFmtId="3" fontId="2" fillId="9" borderId="13" xfId="0" applyNumberFormat="1" applyFont="1" applyFill="1" applyBorder="1" applyAlignment="1">
      <alignment horizontal="left" vertical="top" wrapText="1"/>
    </xf>
    <xf numFmtId="3" fontId="2" fillId="9" borderId="14" xfId="0" applyNumberFormat="1" applyFont="1" applyFill="1" applyBorder="1" applyAlignment="1">
      <alignment horizontal="left" vertical="top" wrapText="1"/>
    </xf>
    <xf numFmtId="3" fontId="2" fillId="2" borderId="61" xfId="0" applyNumberFormat="1" applyFont="1" applyFill="1" applyBorder="1" applyAlignment="1">
      <alignment horizontal="left" vertical="top" wrapText="1"/>
    </xf>
    <xf numFmtId="3" fontId="2" fillId="2" borderId="56" xfId="0" applyNumberFormat="1" applyFont="1" applyFill="1" applyBorder="1" applyAlignment="1">
      <alignment horizontal="left" vertical="top" wrapText="1"/>
    </xf>
    <xf numFmtId="3" fontId="2" fillId="2" borderId="32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right" vertical="top"/>
    </xf>
    <xf numFmtId="3" fontId="2" fillId="4" borderId="19" xfId="0" applyNumberFormat="1" applyFont="1" applyFill="1" applyBorder="1" applyAlignment="1">
      <alignment horizontal="right" vertical="top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5" xfId="0" applyNumberFormat="1" applyFont="1" applyFill="1" applyBorder="1" applyAlignment="1">
      <alignment horizontal="center" vertical="top" wrapText="1"/>
    </xf>
    <xf numFmtId="3" fontId="1" fillId="0" borderId="52" xfId="0" applyNumberFormat="1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left" vertical="top" wrapText="1"/>
    </xf>
    <xf numFmtId="3" fontId="2" fillId="2" borderId="37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49" fontId="2" fillId="3" borderId="11" xfId="0" applyNumberFormat="1" applyFont="1" applyFill="1" applyBorder="1" applyAlignment="1">
      <alignment horizontal="center" vertical="top"/>
    </xf>
    <xf numFmtId="49" fontId="2" fillId="3" borderId="15" xfId="0" applyNumberFormat="1" applyFont="1" applyFill="1" applyBorder="1" applyAlignment="1">
      <alignment horizontal="center" vertical="top"/>
    </xf>
    <xf numFmtId="3" fontId="2" fillId="2" borderId="41" xfId="0" applyNumberFormat="1" applyFont="1" applyFill="1" applyBorder="1" applyAlignment="1">
      <alignment horizontal="left" vertical="top" wrapText="1"/>
    </xf>
    <xf numFmtId="3" fontId="2" fillId="2" borderId="19" xfId="0" applyNumberFormat="1" applyFont="1" applyFill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3" fontId="2" fillId="2" borderId="41" xfId="0" applyNumberFormat="1" applyFont="1" applyFill="1" applyBorder="1" applyAlignment="1">
      <alignment horizontal="right" vertical="top"/>
    </xf>
    <xf numFmtId="3" fontId="2" fillId="2" borderId="19" xfId="0" applyNumberFormat="1" applyFont="1" applyFill="1" applyBorder="1" applyAlignment="1">
      <alignment horizontal="right" vertical="top"/>
    </xf>
    <xf numFmtId="3" fontId="1" fillId="4" borderId="52" xfId="0" applyNumberFormat="1" applyFont="1" applyFill="1" applyBorder="1" applyAlignment="1">
      <alignment horizontal="left" vertical="top"/>
    </xf>
    <xf numFmtId="3" fontId="1" fillId="4" borderId="13" xfId="0" applyNumberFormat="1" applyFont="1" applyFill="1" applyBorder="1" applyAlignment="1">
      <alignment horizontal="left" vertical="top"/>
    </xf>
    <xf numFmtId="3" fontId="2" fillId="0" borderId="1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1" xfId="0" applyNumberFormat="1" applyFont="1" applyFill="1" applyBorder="1" applyAlignment="1">
      <alignment horizontal="center" vertical="top"/>
    </xf>
    <xf numFmtId="49" fontId="2" fillId="5" borderId="15" xfId="0" applyNumberFormat="1" applyFont="1" applyFill="1" applyBorder="1" applyAlignment="1">
      <alignment horizontal="center" vertical="top"/>
    </xf>
    <xf numFmtId="49" fontId="1" fillId="5" borderId="26" xfId="0" applyNumberFormat="1" applyFont="1" applyFill="1" applyBorder="1" applyAlignment="1">
      <alignment horizontal="center" vertical="top"/>
    </xf>
    <xf numFmtId="49" fontId="1" fillId="5" borderId="35" xfId="0" applyNumberFormat="1" applyFont="1" applyFill="1" applyBorder="1" applyAlignment="1">
      <alignment horizontal="center" vertical="top"/>
    </xf>
    <xf numFmtId="49" fontId="1" fillId="5" borderId="0" xfId="0" applyNumberFormat="1" applyFont="1" applyFill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left" vertical="top" wrapText="1"/>
    </xf>
    <xf numFmtId="3" fontId="1" fillId="5" borderId="49" xfId="0" applyNumberFormat="1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left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3" fontId="1" fillId="3" borderId="47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0" borderId="47" xfId="0" applyNumberFormat="1" applyFont="1" applyFill="1" applyBorder="1" applyAlignment="1">
      <alignment horizontal="left" vertical="top" wrapText="1"/>
    </xf>
    <xf numFmtId="49" fontId="1" fillId="3" borderId="58" xfId="0" applyNumberFormat="1" applyFont="1" applyFill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3" fontId="1" fillId="0" borderId="27" xfId="0" applyNumberFormat="1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center" vertical="top"/>
    </xf>
    <xf numFmtId="3" fontId="1" fillId="0" borderId="36" xfId="0" applyNumberFormat="1" applyFont="1" applyBorder="1" applyAlignment="1">
      <alignment horizontal="center" vertical="top" wrapText="1"/>
    </xf>
    <xf numFmtId="3" fontId="1" fillId="4" borderId="14" xfId="0" applyNumberFormat="1" applyFont="1" applyFill="1" applyBorder="1" applyAlignment="1">
      <alignment horizontal="left" vertical="top"/>
    </xf>
    <xf numFmtId="3" fontId="1" fillId="5" borderId="36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left" vertical="top" wrapText="1"/>
    </xf>
    <xf numFmtId="3" fontId="1" fillId="0" borderId="33" xfId="0" applyNumberFormat="1" applyFont="1" applyBorder="1" applyAlignment="1">
      <alignment horizontal="center" vertical="top"/>
    </xf>
    <xf numFmtId="3" fontId="1" fillId="0" borderId="25" xfId="0" applyNumberFormat="1" applyFont="1" applyBorder="1" applyAlignment="1">
      <alignment horizontal="center" vertical="top"/>
    </xf>
    <xf numFmtId="3" fontId="1" fillId="0" borderId="14" xfId="0" applyNumberFormat="1" applyFont="1" applyBorder="1" applyAlignment="1">
      <alignment horizontal="left" vertical="top" wrapText="1"/>
    </xf>
    <xf numFmtId="3" fontId="2" fillId="7" borderId="6" xfId="0" applyNumberFormat="1" applyFont="1" applyFill="1" applyBorder="1" applyAlignment="1">
      <alignment horizontal="right" vertical="top"/>
    </xf>
    <xf numFmtId="3" fontId="2" fillId="7" borderId="7" xfId="0" applyNumberFormat="1" applyFont="1" applyFill="1" applyBorder="1" applyAlignment="1">
      <alignment horizontal="right" vertical="top"/>
    </xf>
    <xf numFmtId="3" fontId="2" fillId="4" borderId="52" xfId="0" applyNumberFormat="1" applyFont="1" applyFill="1" applyBorder="1" applyAlignment="1">
      <alignment horizontal="right" vertical="top"/>
    </xf>
    <xf numFmtId="3" fontId="2" fillId="4" borderId="13" xfId="0" applyNumberFormat="1" applyFont="1" applyFill="1" applyBorder="1" applyAlignment="1">
      <alignment horizontal="right" vertical="top"/>
    </xf>
    <xf numFmtId="3" fontId="1" fillId="0" borderId="52" xfId="0" applyNumberFormat="1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left" vertical="top"/>
    </xf>
    <xf numFmtId="3" fontId="2" fillId="6" borderId="41" xfId="0" applyNumberFormat="1" applyFont="1" applyFill="1" applyBorder="1" applyAlignment="1">
      <alignment horizontal="right" vertical="top"/>
    </xf>
    <xf numFmtId="3" fontId="2" fillId="6" borderId="19" xfId="0" applyNumberFormat="1" applyFont="1" applyFill="1" applyBorder="1" applyAlignment="1">
      <alignment horizontal="right" vertical="top"/>
    </xf>
    <xf numFmtId="3" fontId="2" fillId="6" borderId="20" xfId="0" applyNumberFormat="1" applyFont="1" applyFill="1" applyBorder="1" applyAlignment="1">
      <alignment horizontal="right" vertical="top"/>
    </xf>
    <xf numFmtId="49" fontId="1" fillId="5" borderId="47" xfId="0" applyNumberFormat="1" applyFont="1" applyFill="1" applyBorder="1" applyAlignment="1">
      <alignment horizontal="left" vertical="top" wrapText="1"/>
    </xf>
    <xf numFmtId="49" fontId="1" fillId="5" borderId="54" xfId="0" applyNumberFormat="1" applyFont="1" applyFill="1" applyBorder="1" applyAlignment="1">
      <alignment horizontal="left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2" fillId="7" borderId="41" xfId="0" applyNumberFormat="1" applyFont="1" applyFill="1" applyBorder="1" applyAlignment="1">
      <alignment horizontal="right" vertical="top"/>
    </xf>
    <xf numFmtId="3" fontId="2" fillId="7" borderId="19" xfId="0" applyNumberFormat="1" applyFont="1" applyFill="1" applyBorder="1" applyAlignment="1">
      <alignment horizontal="right" vertical="top"/>
    </xf>
    <xf numFmtId="3" fontId="2" fillId="7" borderId="20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center" wrapText="1"/>
    </xf>
    <xf numFmtId="49" fontId="1" fillId="5" borderId="0" xfId="0" applyNumberFormat="1" applyFont="1" applyFill="1" applyAlignment="1">
      <alignment horizontal="left" vertical="top"/>
    </xf>
    <xf numFmtId="3" fontId="1" fillId="5" borderId="26" xfId="0" applyNumberFormat="1" applyFont="1" applyFill="1" applyBorder="1" applyAlignment="1">
      <alignment horizontal="center" vertical="top" wrapText="1"/>
    </xf>
    <xf numFmtId="3" fontId="1" fillId="5" borderId="35" xfId="0" applyNumberFormat="1" applyFont="1" applyFill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Įprastas" xfId="0" builtinId="0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8"/>
  <sheetViews>
    <sheetView tabSelected="1" zoomScaleNormal="100" zoomScaleSheetLayoutView="100" workbookViewId="0">
      <selection activeCell="I3" sqref="I3:K3"/>
    </sheetView>
  </sheetViews>
  <sheetFormatPr defaultColWidth="9.109375" defaultRowHeight="13.2" x14ac:dyDescent="0.25"/>
  <cols>
    <col min="1" max="1" width="3.109375" style="38" customWidth="1"/>
    <col min="2" max="4" width="3.109375" style="39" customWidth="1"/>
    <col min="5" max="5" width="34.88671875" style="38" customWidth="1"/>
    <col min="6" max="6" width="3" style="40" customWidth="1"/>
    <col min="7" max="7" width="13.44140625" style="39" customWidth="1"/>
    <col min="8" max="8" width="7.6640625" style="38" customWidth="1"/>
    <col min="9" max="9" width="10" style="38" customWidth="1"/>
    <col min="10" max="10" width="36.6640625" style="38" customWidth="1"/>
    <col min="11" max="11" width="7.109375" style="38" customWidth="1"/>
    <col min="12" max="16384" width="9.109375" style="38"/>
  </cols>
  <sheetData>
    <row r="1" spans="1:19" ht="33" customHeight="1" x14ac:dyDescent="0.25">
      <c r="G1" s="158"/>
      <c r="H1" s="39"/>
      <c r="I1" s="388" t="s">
        <v>171</v>
      </c>
      <c r="J1" s="388"/>
      <c r="K1" s="388"/>
      <c r="L1" s="157"/>
      <c r="M1" s="157"/>
      <c r="N1" s="157"/>
      <c r="O1" s="157"/>
      <c r="P1" s="157"/>
      <c r="Q1" s="157"/>
      <c r="R1" s="157"/>
      <c r="S1" s="157"/>
    </row>
    <row r="2" spans="1:19" ht="15.75" customHeight="1" x14ac:dyDescent="0.25">
      <c r="G2" s="158"/>
      <c r="H2" s="39"/>
      <c r="I2" s="388" t="s">
        <v>173</v>
      </c>
      <c r="J2" s="388"/>
      <c r="K2" s="388"/>
      <c r="L2" s="157"/>
      <c r="M2" s="157"/>
      <c r="N2" s="157"/>
      <c r="O2" s="157"/>
      <c r="P2" s="157"/>
      <c r="Q2" s="157"/>
      <c r="R2" s="157"/>
      <c r="S2" s="157"/>
    </row>
    <row r="3" spans="1:19" ht="49.8" customHeight="1" x14ac:dyDescent="0.25">
      <c r="G3" s="158"/>
      <c r="H3" s="39"/>
      <c r="I3" s="388" t="s">
        <v>182</v>
      </c>
      <c r="J3" s="388"/>
      <c r="K3" s="388"/>
      <c r="L3" s="378"/>
      <c r="M3" s="378"/>
      <c r="N3" s="378"/>
      <c r="O3" s="378"/>
      <c r="P3" s="378"/>
      <c r="Q3" s="378"/>
      <c r="R3" s="378"/>
      <c r="S3" s="378"/>
    </row>
    <row r="4" spans="1:19" ht="15.75" customHeight="1" x14ac:dyDescent="0.25">
      <c r="G4" s="158"/>
      <c r="H4" s="39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6.95" customHeight="1" x14ac:dyDescent="0.25">
      <c r="A5" s="390" t="s">
        <v>169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52"/>
      <c r="M5" s="52"/>
      <c r="N5" s="52"/>
      <c r="O5" s="52"/>
      <c r="P5" s="52"/>
      <c r="Q5" s="52"/>
      <c r="R5" s="52"/>
      <c r="S5" s="52"/>
    </row>
    <row r="6" spans="1:19" ht="15.75" customHeight="1" x14ac:dyDescent="0.25">
      <c r="A6" s="389" t="s">
        <v>94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265"/>
      <c r="M6" s="265"/>
      <c r="N6" s="265"/>
      <c r="O6" s="265"/>
      <c r="P6" s="265"/>
      <c r="Q6" s="265"/>
      <c r="R6" s="265"/>
      <c r="S6" s="265"/>
    </row>
    <row r="7" spans="1:19" s="83" customFormat="1" ht="15" customHeight="1" x14ac:dyDescent="0.25">
      <c r="A7" s="391" t="s">
        <v>165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266"/>
      <c r="M7" s="266"/>
      <c r="N7" s="266"/>
      <c r="O7" s="266"/>
      <c r="P7" s="266"/>
      <c r="Q7" s="266"/>
      <c r="R7" s="266"/>
      <c r="S7" s="266"/>
    </row>
    <row r="8" spans="1:19" s="83" customFormat="1" ht="15" customHeight="1" x14ac:dyDescent="0.25">
      <c r="A8" s="200"/>
      <c r="B8" s="200"/>
      <c r="C8" s="200"/>
      <c r="D8" s="200"/>
      <c r="E8" s="200"/>
      <c r="F8" s="200"/>
      <c r="G8" s="200"/>
      <c r="H8" s="200"/>
      <c r="I8" s="169"/>
      <c r="J8" s="200"/>
      <c r="K8" s="169"/>
      <c r="L8" s="201"/>
      <c r="M8" s="201"/>
      <c r="N8" s="201"/>
      <c r="O8" s="201"/>
      <c r="P8" s="201"/>
      <c r="Q8" s="201"/>
      <c r="R8" s="201"/>
      <c r="S8" s="201"/>
    </row>
    <row r="9" spans="1:19" s="83" customFormat="1" ht="15.9" customHeight="1" thickBot="1" x14ac:dyDescent="0.3">
      <c r="A9" s="1"/>
      <c r="B9" s="1"/>
      <c r="C9" s="1"/>
      <c r="D9" s="1"/>
      <c r="E9" s="35"/>
      <c r="F9" s="33"/>
      <c r="G9" s="35"/>
      <c r="H9" s="35"/>
      <c r="I9" s="159"/>
      <c r="J9" s="398" t="s">
        <v>86</v>
      </c>
      <c r="K9" s="398"/>
      <c r="L9" s="38"/>
      <c r="M9" s="38"/>
      <c r="N9" s="38"/>
      <c r="O9" s="38"/>
      <c r="P9" s="38"/>
      <c r="Q9" s="38"/>
      <c r="R9" s="38"/>
      <c r="S9" s="38"/>
    </row>
    <row r="10" spans="1:19" s="83" customFormat="1" ht="17.25" customHeight="1" thickBot="1" x14ac:dyDescent="0.3">
      <c r="A10" s="475" t="s">
        <v>95</v>
      </c>
      <c r="B10" s="478" t="s">
        <v>0</v>
      </c>
      <c r="C10" s="478" t="s">
        <v>1</v>
      </c>
      <c r="D10" s="413" t="s">
        <v>89</v>
      </c>
      <c r="E10" s="483" t="s">
        <v>2</v>
      </c>
      <c r="F10" s="486" t="s">
        <v>96</v>
      </c>
      <c r="G10" s="461" t="s">
        <v>97</v>
      </c>
      <c r="H10" s="464" t="s">
        <v>3</v>
      </c>
      <c r="I10" s="410" t="s">
        <v>170</v>
      </c>
      <c r="J10" s="492" t="s">
        <v>99</v>
      </c>
      <c r="K10" s="493"/>
      <c r="L10" s="38"/>
      <c r="M10" s="38"/>
      <c r="N10" s="38"/>
      <c r="O10" s="38"/>
      <c r="P10" s="38"/>
      <c r="Q10" s="38"/>
      <c r="R10" s="38"/>
      <c r="S10" s="38"/>
    </row>
    <row r="11" spans="1:19" s="83" customFormat="1" ht="19.5" customHeight="1" x14ac:dyDescent="0.25">
      <c r="A11" s="476"/>
      <c r="B11" s="479"/>
      <c r="C11" s="479"/>
      <c r="D11" s="414"/>
      <c r="E11" s="484"/>
      <c r="F11" s="487"/>
      <c r="G11" s="462"/>
      <c r="H11" s="465"/>
      <c r="I11" s="411"/>
      <c r="J11" s="392" t="s">
        <v>2</v>
      </c>
      <c r="K11" s="335" t="s">
        <v>93</v>
      </c>
      <c r="L11" s="38"/>
      <c r="M11" s="38"/>
      <c r="N11" s="38"/>
      <c r="O11" s="38"/>
      <c r="P11" s="38"/>
      <c r="Q11" s="38"/>
      <c r="R11" s="38"/>
      <c r="S11" s="38"/>
    </row>
    <row r="12" spans="1:19" s="83" customFormat="1" ht="96.6" customHeight="1" thickBot="1" x14ac:dyDescent="0.3">
      <c r="A12" s="477"/>
      <c r="B12" s="480"/>
      <c r="C12" s="480"/>
      <c r="D12" s="415"/>
      <c r="E12" s="485"/>
      <c r="F12" s="488"/>
      <c r="G12" s="463"/>
      <c r="H12" s="466"/>
      <c r="I12" s="412"/>
      <c r="J12" s="393"/>
      <c r="K12" s="319" t="s">
        <v>98</v>
      </c>
    </row>
    <row r="13" spans="1:19" s="83" customFormat="1" ht="16.5" customHeight="1" x14ac:dyDescent="0.25">
      <c r="A13" s="494" t="s">
        <v>4</v>
      </c>
      <c r="B13" s="495"/>
      <c r="C13" s="495"/>
      <c r="D13" s="495"/>
      <c r="E13" s="495"/>
      <c r="F13" s="495"/>
      <c r="G13" s="495"/>
      <c r="H13" s="495"/>
      <c r="I13" s="495"/>
      <c r="J13" s="495"/>
      <c r="K13" s="496"/>
    </row>
    <row r="14" spans="1:19" s="83" customFormat="1" ht="18" customHeight="1" x14ac:dyDescent="0.25">
      <c r="A14" s="497" t="s">
        <v>5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9"/>
    </row>
    <row r="15" spans="1:19" s="83" customFormat="1" ht="16.2" customHeight="1" x14ac:dyDescent="0.25">
      <c r="A15" s="160" t="s">
        <v>6</v>
      </c>
      <c r="B15" s="500" t="s">
        <v>7</v>
      </c>
      <c r="C15" s="501"/>
      <c r="D15" s="501"/>
      <c r="E15" s="501"/>
      <c r="F15" s="501"/>
      <c r="G15" s="501"/>
      <c r="H15" s="501"/>
      <c r="I15" s="501"/>
      <c r="J15" s="501"/>
      <c r="K15" s="502"/>
    </row>
    <row r="16" spans="1:19" s="83" customFormat="1" ht="16.2" customHeight="1" thickBot="1" x14ac:dyDescent="0.3">
      <c r="A16" s="278" t="s">
        <v>6</v>
      </c>
      <c r="B16" s="124" t="s">
        <v>6</v>
      </c>
      <c r="C16" s="503" t="s">
        <v>8</v>
      </c>
      <c r="D16" s="504"/>
      <c r="E16" s="504"/>
      <c r="F16" s="504"/>
      <c r="G16" s="504"/>
      <c r="H16" s="504"/>
      <c r="I16" s="504"/>
      <c r="J16" s="504"/>
      <c r="K16" s="505"/>
    </row>
    <row r="17" spans="1:15" s="83" customFormat="1" ht="18" customHeight="1" x14ac:dyDescent="0.25">
      <c r="A17" s="80" t="s">
        <v>6</v>
      </c>
      <c r="B17" s="28" t="s">
        <v>6</v>
      </c>
      <c r="C17" s="29" t="s">
        <v>6</v>
      </c>
      <c r="D17" s="4"/>
      <c r="E17" s="407" t="s">
        <v>140</v>
      </c>
      <c r="F17" s="285" t="s">
        <v>105</v>
      </c>
      <c r="G17" s="281" t="s">
        <v>73</v>
      </c>
      <c r="H17" s="26" t="s">
        <v>9</v>
      </c>
      <c r="I17" s="349">
        <f>141.5-84.7-5</f>
        <v>51.8</v>
      </c>
      <c r="J17" s="58" t="s">
        <v>40</v>
      </c>
      <c r="K17" s="328">
        <v>4</v>
      </c>
      <c r="L17" s="100"/>
    </row>
    <row r="18" spans="1:15" s="83" customFormat="1" ht="17.25" customHeight="1" x14ac:dyDescent="0.25">
      <c r="A18" s="80"/>
      <c r="B18" s="28"/>
      <c r="C18" s="29"/>
      <c r="D18" s="4"/>
      <c r="E18" s="407"/>
      <c r="F18" s="285" t="s">
        <v>104</v>
      </c>
      <c r="G18" s="281"/>
      <c r="H18" s="321" t="s">
        <v>37</v>
      </c>
      <c r="I18" s="242">
        <f>75+60</f>
        <v>135</v>
      </c>
      <c r="J18" s="90"/>
      <c r="K18" s="114"/>
      <c r="L18" s="100"/>
    </row>
    <row r="19" spans="1:15" s="83" customFormat="1" ht="15" customHeight="1" thickBot="1" x14ac:dyDescent="0.3">
      <c r="A19" s="81"/>
      <c r="B19" s="86"/>
      <c r="C19" s="88"/>
      <c r="D19" s="140"/>
      <c r="E19" s="66"/>
      <c r="F19" s="118"/>
      <c r="G19" s="119"/>
      <c r="H19" s="54" t="s">
        <v>10</v>
      </c>
      <c r="I19" s="125">
        <f>SUM(I17:I18)</f>
        <v>186.8</v>
      </c>
      <c r="J19" s="108"/>
      <c r="K19" s="336"/>
      <c r="M19" s="84"/>
      <c r="N19" s="84"/>
      <c r="O19" s="84"/>
    </row>
    <row r="20" spans="1:15" s="83" customFormat="1" ht="27" customHeight="1" x14ac:dyDescent="0.25">
      <c r="A20" s="399" t="s">
        <v>6</v>
      </c>
      <c r="B20" s="402" t="s">
        <v>6</v>
      </c>
      <c r="C20" s="404" t="s">
        <v>11</v>
      </c>
      <c r="D20" s="139"/>
      <c r="E20" s="406" t="s">
        <v>33</v>
      </c>
      <c r="F20" s="408" t="s">
        <v>105</v>
      </c>
      <c r="G20" s="416" t="s">
        <v>73</v>
      </c>
      <c r="H20" s="331" t="s">
        <v>9</v>
      </c>
      <c r="I20" s="350">
        <f>25-5</f>
        <v>20</v>
      </c>
      <c r="J20" s="235" t="s">
        <v>12</v>
      </c>
      <c r="K20" s="219">
        <v>22</v>
      </c>
      <c r="N20" s="84"/>
    </row>
    <row r="21" spans="1:15" s="83" customFormat="1" ht="16.5" customHeight="1" x14ac:dyDescent="0.25">
      <c r="A21" s="400"/>
      <c r="B21" s="403"/>
      <c r="C21" s="405"/>
      <c r="D21" s="4"/>
      <c r="E21" s="407"/>
      <c r="F21" s="409"/>
      <c r="G21" s="417"/>
      <c r="H21" s="324"/>
      <c r="I21" s="115"/>
      <c r="J21" s="330" t="s">
        <v>144</v>
      </c>
      <c r="K21" s="165">
        <v>60</v>
      </c>
      <c r="N21" s="84"/>
    </row>
    <row r="22" spans="1:15" s="83" customFormat="1" ht="12.75" customHeight="1" x14ac:dyDescent="0.25">
      <c r="A22" s="400"/>
      <c r="B22" s="403"/>
      <c r="C22" s="405"/>
      <c r="D22" s="4"/>
      <c r="E22" s="407"/>
      <c r="F22" s="409"/>
      <c r="G22" s="417"/>
      <c r="H22" s="324"/>
      <c r="I22" s="329"/>
      <c r="J22" s="396" t="s">
        <v>63</v>
      </c>
      <c r="K22" s="317">
        <v>515</v>
      </c>
    </row>
    <row r="23" spans="1:15" s="83" customFormat="1" ht="15" customHeight="1" thickBot="1" x14ac:dyDescent="0.3">
      <c r="A23" s="400"/>
      <c r="B23" s="403"/>
      <c r="C23" s="405"/>
      <c r="D23" s="4"/>
      <c r="E23" s="407"/>
      <c r="F23" s="409"/>
      <c r="G23" s="418"/>
      <c r="H23" s="296" t="s">
        <v>10</v>
      </c>
      <c r="I23" s="125">
        <f t="shared" ref="I23" si="0">+I20</f>
        <v>20</v>
      </c>
      <c r="J23" s="397"/>
      <c r="K23" s="336"/>
    </row>
    <row r="24" spans="1:15" s="83" customFormat="1" ht="28.5" customHeight="1" x14ac:dyDescent="0.25">
      <c r="A24" s="399" t="s">
        <v>6</v>
      </c>
      <c r="B24" s="402" t="s">
        <v>6</v>
      </c>
      <c r="C24" s="404" t="s">
        <v>13</v>
      </c>
      <c r="D24" s="139"/>
      <c r="E24" s="406" t="s">
        <v>48</v>
      </c>
      <c r="F24" s="408" t="s">
        <v>105</v>
      </c>
      <c r="G24" s="280" t="s">
        <v>73</v>
      </c>
      <c r="H24" s="331" t="s">
        <v>9</v>
      </c>
      <c r="I24" s="267">
        <v>62.1</v>
      </c>
      <c r="J24" s="24" t="s">
        <v>39</v>
      </c>
      <c r="K24" s="95">
        <v>1300</v>
      </c>
      <c r="L24" s="467"/>
      <c r="M24" s="467"/>
    </row>
    <row r="25" spans="1:15" s="83" customFormat="1" ht="23.25" customHeight="1" x14ac:dyDescent="0.25">
      <c r="A25" s="400"/>
      <c r="B25" s="403"/>
      <c r="C25" s="405"/>
      <c r="D25" s="4"/>
      <c r="E25" s="407"/>
      <c r="F25" s="409"/>
      <c r="G25" s="281"/>
      <c r="H25" s="218" t="s">
        <v>9</v>
      </c>
      <c r="I25" s="351">
        <v>19</v>
      </c>
      <c r="J25" s="396" t="s">
        <v>49</v>
      </c>
      <c r="K25" s="202">
        <v>31</v>
      </c>
      <c r="L25" s="467"/>
      <c r="M25" s="467"/>
    </row>
    <row r="26" spans="1:15" s="83" customFormat="1" ht="15" customHeight="1" thickBot="1" x14ac:dyDescent="0.3">
      <c r="A26" s="401"/>
      <c r="B26" s="423"/>
      <c r="C26" s="419"/>
      <c r="D26" s="140"/>
      <c r="E26" s="420"/>
      <c r="F26" s="436"/>
      <c r="G26" s="301"/>
      <c r="H26" s="296" t="s">
        <v>10</v>
      </c>
      <c r="I26" s="125">
        <f>SUM(I24:I25)</f>
        <v>81.099999999999994</v>
      </c>
      <c r="J26" s="397"/>
      <c r="K26" s="327"/>
      <c r="L26" s="467"/>
      <c r="M26" s="467"/>
    </row>
    <row r="27" spans="1:15" s="83" customFormat="1" ht="16.5" customHeight="1" x14ac:dyDescent="0.25">
      <c r="A27" s="79" t="s">
        <v>6</v>
      </c>
      <c r="B27" s="85" t="s">
        <v>6</v>
      </c>
      <c r="C27" s="87" t="s">
        <v>22</v>
      </c>
      <c r="D27" s="139"/>
      <c r="E27" s="406" t="s">
        <v>57</v>
      </c>
      <c r="F27" s="408" t="s">
        <v>105</v>
      </c>
      <c r="G27" s="416" t="s">
        <v>73</v>
      </c>
      <c r="H27" s="331" t="s">
        <v>9</v>
      </c>
      <c r="I27" s="350">
        <f>70-20</f>
        <v>50</v>
      </c>
      <c r="J27" s="98" t="s">
        <v>40</v>
      </c>
      <c r="K27" s="95">
        <v>2</v>
      </c>
      <c r="L27" s="467"/>
      <c r="M27" s="467"/>
    </row>
    <row r="28" spans="1:15" s="83" customFormat="1" ht="21" customHeight="1" x14ac:dyDescent="0.25">
      <c r="A28" s="80"/>
      <c r="B28" s="28"/>
      <c r="C28" s="29"/>
      <c r="D28" s="4"/>
      <c r="E28" s="407"/>
      <c r="F28" s="409"/>
      <c r="G28" s="417"/>
      <c r="H28" s="329"/>
      <c r="I28" s="307"/>
      <c r="J28" s="424" t="s">
        <v>132</v>
      </c>
      <c r="K28" s="317">
        <v>1</v>
      </c>
      <c r="L28" s="84"/>
    </row>
    <row r="29" spans="1:15" s="83" customFormat="1" ht="14.25" customHeight="1" thickBot="1" x14ac:dyDescent="0.3">
      <c r="A29" s="81"/>
      <c r="B29" s="86"/>
      <c r="C29" s="88"/>
      <c r="D29" s="140"/>
      <c r="E29" s="420"/>
      <c r="F29" s="436"/>
      <c r="G29" s="418"/>
      <c r="H29" s="107" t="s">
        <v>10</v>
      </c>
      <c r="I29" s="125">
        <f>I27</f>
        <v>50</v>
      </c>
      <c r="J29" s="425"/>
      <c r="K29" s="336"/>
    </row>
    <row r="30" spans="1:15" s="83" customFormat="1" ht="28.5" customHeight="1" x14ac:dyDescent="0.25">
      <c r="A30" s="79" t="s">
        <v>6</v>
      </c>
      <c r="B30" s="85" t="s">
        <v>6</v>
      </c>
      <c r="C30" s="87" t="s">
        <v>32</v>
      </c>
      <c r="D30" s="139"/>
      <c r="E30" s="406" t="s">
        <v>145</v>
      </c>
      <c r="F30" s="408" t="s">
        <v>106</v>
      </c>
      <c r="G30" s="416" t="s">
        <v>73</v>
      </c>
      <c r="H30" s="543" t="s">
        <v>9</v>
      </c>
      <c r="I30" s="350">
        <v>5</v>
      </c>
      <c r="J30" s="98" t="s">
        <v>143</v>
      </c>
      <c r="K30" s="95">
        <v>555</v>
      </c>
    </row>
    <row r="31" spans="1:15" s="83" customFormat="1" ht="18" customHeight="1" x14ac:dyDescent="0.25">
      <c r="A31" s="80"/>
      <c r="B31" s="28"/>
      <c r="C31" s="29"/>
      <c r="D31" s="4"/>
      <c r="E31" s="407"/>
      <c r="F31" s="409"/>
      <c r="G31" s="417"/>
      <c r="H31" s="544"/>
      <c r="I31" s="307"/>
      <c r="J31" s="453" t="s">
        <v>152</v>
      </c>
      <c r="K31" s="263">
        <v>6105</v>
      </c>
    </row>
    <row r="32" spans="1:15" s="83" customFormat="1" ht="15" customHeight="1" thickBot="1" x14ac:dyDescent="0.3">
      <c r="A32" s="81"/>
      <c r="B32" s="86"/>
      <c r="C32" s="88"/>
      <c r="D32" s="140"/>
      <c r="E32" s="420"/>
      <c r="F32" s="436"/>
      <c r="G32" s="418"/>
      <c r="H32" s="107" t="s">
        <v>10</v>
      </c>
      <c r="I32" s="125">
        <f>I30</f>
        <v>5</v>
      </c>
      <c r="J32" s="454"/>
      <c r="K32" s="336"/>
      <c r="O32" s="84"/>
    </row>
    <row r="33" spans="1:15" s="83" customFormat="1" ht="16.5" customHeight="1" thickBot="1" x14ac:dyDescent="0.3">
      <c r="A33" s="15" t="s">
        <v>6</v>
      </c>
      <c r="B33" s="7" t="s">
        <v>6</v>
      </c>
      <c r="C33" s="290"/>
      <c r="D33" s="290"/>
      <c r="E33" s="290"/>
      <c r="F33" s="290"/>
      <c r="G33" s="521" t="s">
        <v>14</v>
      </c>
      <c r="H33" s="521"/>
      <c r="I33" s="236">
        <f>I29+I26+I23+I32+I19</f>
        <v>342.9</v>
      </c>
      <c r="J33" s="237"/>
      <c r="K33" s="275"/>
      <c r="O33" s="84"/>
    </row>
    <row r="34" spans="1:15" s="83" customFormat="1" ht="17.25" customHeight="1" thickBot="1" x14ac:dyDescent="0.3">
      <c r="A34" s="15" t="s">
        <v>6</v>
      </c>
      <c r="B34" s="7" t="s">
        <v>11</v>
      </c>
      <c r="C34" s="516" t="s">
        <v>15</v>
      </c>
      <c r="D34" s="517"/>
      <c r="E34" s="517"/>
      <c r="F34" s="517"/>
      <c r="G34" s="517"/>
      <c r="H34" s="517"/>
      <c r="I34" s="517"/>
      <c r="J34" s="517"/>
      <c r="K34" s="518"/>
      <c r="O34" s="84"/>
    </row>
    <row r="35" spans="1:15" s="83" customFormat="1" ht="15.75" customHeight="1" x14ac:dyDescent="0.25">
      <c r="A35" s="276" t="s">
        <v>6</v>
      </c>
      <c r="B35" s="282" t="s">
        <v>11</v>
      </c>
      <c r="C35" s="77" t="s">
        <v>6</v>
      </c>
      <c r="D35" s="139"/>
      <c r="E35" s="536" t="s">
        <v>16</v>
      </c>
      <c r="F35" s="284" t="s">
        <v>105</v>
      </c>
      <c r="G35" s="416" t="s">
        <v>90</v>
      </c>
      <c r="H35" s="379" t="s">
        <v>17</v>
      </c>
      <c r="I35" s="349">
        <f>361.1+76.3</f>
        <v>437.40000000000003</v>
      </c>
      <c r="J35" s="203"/>
      <c r="K35" s="109"/>
    </row>
    <row r="36" spans="1:15" s="83" customFormat="1" ht="15" customHeight="1" x14ac:dyDescent="0.25">
      <c r="A36" s="279"/>
      <c r="B36" s="289"/>
      <c r="C36" s="77"/>
      <c r="D36" s="4"/>
      <c r="E36" s="537"/>
      <c r="F36" s="232" t="s">
        <v>104</v>
      </c>
      <c r="G36" s="417"/>
      <c r="H36" s="63" t="s">
        <v>174</v>
      </c>
      <c r="I36" s="117">
        <v>133.1</v>
      </c>
      <c r="J36" s="204"/>
      <c r="K36" s="338"/>
    </row>
    <row r="37" spans="1:15" s="83" customFormat="1" ht="16.5" customHeight="1" x14ac:dyDescent="0.25">
      <c r="A37" s="279"/>
      <c r="B37" s="289"/>
      <c r="C37" s="77"/>
      <c r="D37" s="309" t="s">
        <v>6</v>
      </c>
      <c r="E37" s="538" t="s">
        <v>18</v>
      </c>
      <c r="F37" s="93"/>
      <c r="G37" s="417"/>
      <c r="H37" s="62" t="s">
        <v>9</v>
      </c>
      <c r="I37" s="242">
        <v>2382.6</v>
      </c>
      <c r="J37" s="89" t="s">
        <v>56</v>
      </c>
      <c r="K37" s="339">
        <v>1086</v>
      </c>
    </row>
    <row r="38" spans="1:15" s="83" customFormat="1" ht="15.75" customHeight="1" x14ac:dyDescent="0.25">
      <c r="A38" s="279"/>
      <c r="B38" s="289"/>
      <c r="C38" s="77"/>
      <c r="D38" s="4"/>
      <c r="E38" s="539"/>
      <c r="F38" s="93"/>
      <c r="G38" s="281"/>
      <c r="H38" s="162"/>
      <c r="I38" s="102"/>
      <c r="J38" s="89" t="s">
        <v>155</v>
      </c>
      <c r="K38" s="263">
        <v>25</v>
      </c>
    </row>
    <row r="39" spans="1:15" s="83" customFormat="1" ht="17.25" customHeight="1" x14ac:dyDescent="0.25">
      <c r="A39" s="279"/>
      <c r="B39" s="289"/>
      <c r="C39" s="77"/>
      <c r="D39" s="4"/>
      <c r="E39" s="539"/>
      <c r="F39" s="93"/>
      <c r="G39" s="545" t="s">
        <v>91</v>
      </c>
      <c r="H39" s="162"/>
      <c r="I39" s="102"/>
      <c r="J39" s="89" t="s">
        <v>64</v>
      </c>
      <c r="K39" s="263">
        <v>15</v>
      </c>
    </row>
    <row r="40" spans="1:15" s="83" customFormat="1" ht="28.95" customHeight="1" x14ac:dyDescent="0.25">
      <c r="A40" s="279"/>
      <c r="B40" s="289"/>
      <c r="C40" s="77"/>
      <c r="D40" s="4"/>
      <c r="E40" s="287"/>
      <c r="F40" s="375"/>
      <c r="G40" s="545"/>
      <c r="H40" s="251"/>
      <c r="I40" s="102"/>
      <c r="J40" s="55" t="s">
        <v>135</v>
      </c>
      <c r="K40" s="163">
        <v>20422</v>
      </c>
    </row>
    <row r="41" spans="1:15" s="83" customFormat="1" ht="16.5" customHeight="1" x14ac:dyDescent="0.25">
      <c r="A41" s="279"/>
      <c r="B41" s="289"/>
      <c r="C41" s="77"/>
      <c r="D41" s="309" t="s">
        <v>11</v>
      </c>
      <c r="E41" s="538" t="s">
        <v>19</v>
      </c>
      <c r="F41" s="93"/>
      <c r="G41" s="545"/>
      <c r="H41" s="162" t="s">
        <v>9</v>
      </c>
      <c r="I41" s="116">
        <v>989.9</v>
      </c>
      <c r="J41" s="292" t="s">
        <v>56</v>
      </c>
      <c r="K41" s="219">
        <v>609</v>
      </c>
    </row>
    <row r="42" spans="1:15" s="83" customFormat="1" ht="16.5" customHeight="1" x14ac:dyDescent="0.25">
      <c r="A42" s="279"/>
      <c r="B42" s="289"/>
      <c r="C42" s="77"/>
      <c r="D42" s="4"/>
      <c r="E42" s="539"/>
      <c r="F42" s="93"/>
      <c r="G42" s="545"/>
      <c r="H42" s="162"/>
      <c r="I42" s="114"/>
      <c r="J42" s="292" t="s">
        <v>155</v>
      </c>
      <c r="K42" s="163">
        <v>28</v>
      </c>
    </row>
    <row r="43" spans="1:15" s="83" customFormat="1" ht="15" customHeight="1" x14ac:dyDescent="0.25">
      <c r="A43" s="279"/>
      <c r="B43" s="289"/>
      <c r="C43" s="77"/>
      <c r="D43" s="4"/>
      <c r="E43" s="539"/>
      <c r="F43" s="93"/>
      <c r="G43" s="545"/>
      <c r="H43" s="162"/>
      <c r="I43" s="114"/>
      <c r="J43" s="89" t="s">
        <v>64</v>
      </c>
      <c r="K43" s="163">
        <v>16</v>
      </c>
      <c r="L43" s="25"/>
      <c r="M43" s="25"/>
      <c r="N43" s="25"/>
    </row>
    <row r="44" spans="1:15" s="83" customFormat="1" ht="28.5" customHeight="1" x14ac:dyDescent="0.25">
      <c r="A44" s="279"/>
      <c r="B44" s="289"/>
      <c r="C44" s="77"/>
      <c r="D44" s="4"/>
      <c r="E44" s="287"/>
      <c r="F44" s="93"/>
      <c r="G44" s="120"/>
      <c r="H44" s="162"/>
      <c r="I44" s="114"/>
      <c r="J44" s="89" t="s">
        <v>136</v>
      </c>
      <c r="K44" s="163">
        <v>48</v>
      </c>
    </row>
    <row r="45" spans="1:15" s="83" customFormat="1" ht="15.75" customHeight="1" x14ac:dyDescent="0.25">
      <c r="A45" s="279"/>
      <c r="B45" s="289"/>
      <c r="C45" s="77"/>
      <c r="D45" s="4"/>
      <c r="E45" s="287"/>
      <c r="F45" s="93"/>
      <c r="G45" s="120"/>
      <c r="H45" s="162"/>
      <c r="I45" s="114"/>
      <c r="J45" s="89" t="s">
        <v>129</v>
      </c>
      <c r="K45" s="339">
        <v>1</v>
      </c>
    </row>
    <row r="46" spans="1:15" s="83" customFormat="1" ht="15.75" customHeight="1" x14ac:dyDescent="0.25">
      <c r="A46" s="279"/>
      <c r="B46" s="289"/>
      <c r="C46" s="77"/>
      <c r="D46" s="4"/>
      <c r="E46" s="215"/>
      <c r="F46" s="376"/>
      <c r="G46" s="121"/>
      <c r="H46" s="162"/>
      <c r="I46" s="114"/>
      <c r="J46" s="89" t="s">
        <v>153</v>
      </c>
      <c r="K46" s="219">
        <v>1</v>
      </c>
    </row>
    <row r="47" spans="1:15" s="83" customFormat="1" ht="16.5" customHeight="1" x14ac:dyDescent="0.25">
      <c r="A47" s="279"/>
      <c r="B47" s="289"/>
      <c r="C47" s="77"/>
      <c r="D47" s="309" t="s">
        <v>13</v>
      </c>
      <c r="E47" s="538" t="s">
        <v>20</v>
      </c>
      <c r="F47" s="230"/>
      <c r="G47" s="120"/>
      <c r="H47" s="62" t="s">
        <v>9</v>
      </c>
      <c r="I47" s="116">
        <v>796.4</v>
      </c>
      <c r="J47" s="55" t="s">
        <v>56</v>
      </c>
      <c r="K47" s="163">
        <v>600</v>
      </c>
    </row>
    <row r="48" spans="1:15" s="83" customFormat="1" ht="16.5" customHeight="1" x14ac:dyDescent="0.25">
      <c r="A48" s="279"/>
      <c r="B48" s="289"/>
      <c r="C48" s="77"/>
      <c r="D48" s="4"/>
      <c r="E48" s="539"/>
      <c r="F48" s="230"/>
      <c r="G48" s="120"/>
      <c r="H48" s="162"/>
      <c r="I48" s="114"/>
      <c r="J48" s="55" t="s">
        <v>155</v>
      </c>
      <c r="K48" s="163">
        <v>1</v>
      </c>
    </row>
    <row r="49" spans="1:15" s="83" customFormat="1" ht="16.5" customHeight="1" x14ac:dyDescent="0.25">
      <c r="A49" s="279"/>
      <c r="B49" s="289"/>
      <c r="C49" s="77"/>
      <c r="D49" s="4"/>
      <c r="E49" s="539"/>
      <c r="F49" s="230"/>
      <c r="G49" s="120"/>
      <c r="H49" s="162"/>
      <c r="I49" s="114"/>
      <c r="J49" s="89" t="s">
        <v>87</v>
      </c>
      <c r="K49" s="163">
        <v>8</v>
      </c>
    </row>
    <row r="50" spans="1:15" s="83" customFormat="1" ht="28.5" customHeight="1" x14ac:dyDescent="0.25">
      <c r="A50" s="279"/>
      <c r="B50" s="289"/>
      <c r="C50" s="77"/>
      <c r="D50" s="4"/>
      <c r="E50" s="146"/>
      <c r="F50" s="375"/>
      <c r="G50" s="120"/>
      <c r="H50" s="162"/>
      <c r="I50" s="114"/>
      <c r="J50" s="57" t="s">
        <v>135</v>
      </c>
      <c r="K50" s="163">
        <v>11394</v>
      </c>
    </row>
    <row r="51" spans="1:15" s="83" customFormat="1" ht="16.5" customHeight="1" x14ac:dyDescent="0.25">
      <c r="A51" s="279"/>
      <c r="B51" s="289"/>
      <c r="C51" s="77"/>
      <c r="D51" s="309" t="s">
        <v>22</v>
      </c>
      <c r="E51" s="538" t="s">
        <v>36</v>
      </c>
      <c r="F51" s="230"/>
      <c r="G51" s="120"/>
      <c r="H51" s="220" t="s">
        <v>9</v>
      </c>
      <c r="I51" s="174">
        <f>1153.5+24</f>
        <v>1177.5</v>
      </c>
      <c r="J51" s="55" t="s">
        <v>56</v>
      </c>
      <c r="K51" s="219">
        <v>423</v>
      </c>
    </row>
    <row r="52" spans="1:15" s="83" customFormat="1" ht="16.5" customHeight="1" x14ac:dyDescent="0.25">
      <c r="A52" s="279"/>
      <c r="B52" s="289"/>
      <c r="C52" s="77"/>
      <c r="D52" s="4"/>
      <c r="E52" s="539"/>
      <c r="F52" s="230"/>
      <c r="G52" s="120"/>
      <c r="H52" s="162" t="s">
        <v>176</v>
      </c>
      <c r="I52" s="242">
        <v>0.4</v>
      </c>
      <c r="J52" s="55" t="s">
        <v>155</v>
      </c>
      <c r="K52" s="163">
        <v>12</v>
      </c>
    </row>
    <row r="53" spans="1:15" s="83" customFormat="1" ht="16.5" customHeight="1" x14ac:dyDescent="0.25">
      <c r="A53" s="279"/>
      <c r="B53" s="289"/>
      <c r="C53" s="77"/>
      <c r="D53" s="4"/>
      <c r="E53" s="539"/>
      <c r="F53" s="230"/>
      <c r="G53" s="120"/>
      <c r="H53" s="162"/>
      <c r="I53" s="114"/>
      <c r="J53" s="89" t="s">
        <v>87</v>
      </c>
      <c r="K53" s="163">
        <v>10</v>
      </c>
    </row>
    <row r="54" spans="1:15" s="83" customFormat="1" ht="16.5" customHeight="1" x14ac:dyDescent="0.25">
      <c r="A54" s="279"/>
      <c r="B54" s="289"/>
      <c r="C54" s="77"/>
      <c r="D54" s="287"/>
      <c r="E54" s="231"/>
      <c r="F54" s="178"/>
      <c r="G54" s="269"/>
      <c r="H54" s="113"/>
      <c r="I54" s="90"/>
      <c r="J54" s="58" t="s">
        <v>159</v>
      </c>
      <c r="K54" s="317">
        <v>1</v>
      </c>
      <c r="L54" s="84"/>
    </row>
    <row r="55" spans="1:15" s="83" customFormat="1" ht="16.5" customHeight="1" x14ac:dyDescent="0.25">
      <c r="A55" s="279"/>
      <c r="B55" s="289"/>
      <c r="C55" s="77"/>
      <c r="D55" s="287"/>
      <c r="E55" s="231"/>
      <c r="F55" s="178"/>
      <c r="G55" s="269"/>
      <c r="H55" s="113"/>
      <c r="I55" s="91"/>
      <c r="J55" s="58" t="s">
        <v>148</v>
      </c>
      <c r="K55" s="317">
        <v>1</v>
      </c>
      <c r="L55" s="84"/>
    </row>
    <row r="56" spans="1:15" s="83" customFormat="1" ht="15.75" customHeight="1" x14ac:dyDescent="0.25">
      <c r="A56" s="279"/>
      <c r="B56" s="289"/>
      <c r="C56" s="77"/>
      <c r="D56" s="309" t="s">
        <v>32</v>
      </c>
      <c r="E56" s="540" t="s">
        <v>34</v>
      </c>
      <c r="F56" s="421"/>
      <c r="G56" s="120"/>
      <c r="H56" s="62" t="s">
        <v>9</v>
      </c>
      <c r="I56" s="126">
        <v>1120.8</v>
      </c>
      <c r="J56" s="89" t="s">
        <v>60</v>
      </c>
      <c r="K56" s="163">
        <v>12</v>
      </c>
      <c r="L56" s="468"/>
      <c r="M56" s="468"/>
      <c r="N56" s="468"/>
      <c r="O56" s="468"/>
    </row>
    <row r="57" spans="1:15" s="83" customFormat="1" ht="14.25" customHeight="1" x14ac:dyDescent="0.25">
      <c r="A57" s="279"/>
      <c r="B57" s="289"/>
      <c r="C57" s="77"/>
      <c r="D57" s="4"/>
      <c r="E57" s="407"/>
      <c r="F57" s="422"/>
      <c r="G57" s="120"/>
      <c r="H57" s="162"/>
      <c r="I57" s="352"/>
      <c r="J57" s="89" t="s">
        <v>107</v>
      </c>
      <c r="K57" s="163">
        <v>4</v>
      </c>
    </row>
    <row r="58" spans="1:15" s="83" customFormat="1" ht="26.25" customHeight="1" x14ac:dyDescent="0.25">
      <c r="A58" s="279"/>
      <c r="B58" s="289"/>
      <c r="C58" s="77"/>
      <c r="D58" s="4"/>
      <c r="E58" s="147"/>
      <c r="F58" s="422"/>
      <c r="G58" s="120"/>
      <c r="H58" s="162"/>
      <c r="I58" s="114"/>
      <c r="J58" s="89" t="s">
        <v>108</v>
      </c>
      <c r="K58" s="165">
        <v>5</v>
      </c>
      <c r="L58" s="84"/>
      <c r="M58" s="100"/>
    </row>
    <row r="59" spans="1:15" s="83" customFormat="1" ht="16.5" customHeight="1" x14ac:dyDescent="0.25">
      <c r="A59" s="279"/>
      <c r="B59" s="289"/>
      <c r="C59" s="77"/>
      <c r="D59" s="4"/>
      <c r="E59" s="147"/>
      <c r="F59" s="422"/>
      <c r="G59" s="120"/>
      <c r="H59" s="162"/>
      <c r="I59" s="114"/>
      <c r="J59" s="92" t="s">
        <v>77</v>
      </c>
      <c r="K59" s="339">
        <v>1</v>
      </c>
      <c r="L59" s="84"/>
      <c r="M59" s="100"/>
    </row>
    <row r="60" spans="1:15" s="83" customFormat="1" ht="15.75" customHeight="1" x14ac:dyDescent="0.25">
      <c r="A60" s="279"/>
      <c r="B60" s="289"/>
      <c r="C60" s="77"/>
      <c r="D60" s="4"/>
      <c r="E60" s="147"/>
      <c r="F60" s="422"/>
      <c r="G60" s="120"/>
      <c r="H60" s="162"/>
      <c r="I60" s="114"/>
      <c r="J60" s="89" t="s">
        <v>147</v>
      </c>
      <c r="K60" s="339">
        <v>1</v>
      </c>
      <c r="L60" s="84"/>
    </row>
    <row r="61" spans="1:15" s="83" customFormat="1" ht="15" customHeight="1" x14ac:dyDescent="0.25">
      <c r="A61" s="279"/>
      <c r="B61" s="289"/>
      <c r="C61" s="77"/>
      <c r="D61" s="4"/>
      <c r="E61" s="147"/>
      <c r="F61" s="422"/>
      <c r="G61" s="120"/>
      <c r="H61" s="162"/>
      <c r="I61" s="114"/>
      <c r="J61" s="89" t="s">
        <v>158</v>
      </c>
      <c r="K61" s="339">
        <v>4</v>
      </c>
      <c r="L61" s="84"/>
    </row>
    <row r="62" spans="1:15" s="83" customFormat="1" ht="17.25" customHeight="1" x14ac:dyDescent="0.25">
      <c r="A62" s="279"/>
      <c r="B62" s="289"/>
      <c r="C62" s="77"/>
      <c r="D62" s="541" t="s">
        <v>46</v>
      </c>
      <c r="E62" s="433" t="s">
        <v>42</v>
      </c>
      <c r="F62" s="233"/>
      <c r="G62" s="264"/>
      <c r="H62" s="394" t="s">
        <v>9</v>
      </c>
      <c r="I62" s="241">
        <v>165.8</v>
      </c>
      <c r="J62" s="89" t="s">
        <v>61</v>
      </c>
      <c r="K62" s="339">
        <v>3</v>
      </c>
    </row>
    <row r="63" spans="1:15" s="83" customFormat="1" ht="16.5" customHeight="1" x14ac:dyDescent="0.25">
      <c r="A63" s="279"/>
      <c r="B63" s="289"/>
      <c r="C63" s="77"/>
      <c r="D63" s="542"/>
      <c r="E63" s="434"/>
      <c r="F63" s="93"/>
      <c r="G63" s="264"/>
      <c r="H63" s="395"/>
      <c r="I63" s="329"/>
      <c r="J63" s="424" t="s">
        <v>66</v>
      </c>
      <c r="K63" s="317">
        <v>13772</v>
      </c>
      <c r="L63" s="216"/>
    </row>
    <row r="64" spans="1:15" s="83" customFormat="1" ht="16.5" customHeight="1" thickBot="1" x14ac:dyDescent="0.3">
      <c r="A64" s="277"/>
      <c r="B64" s="283"/>
      <c r="C64" s="3"/>
      <c r="D64" s="373"/>
      <c r="E64" s="300"/>
      <c r="F64" s="374"/>
      <c r="G64" s="372"/>
      <c r="H64" s="234" t="s">
        <v>10</v>
      </c>
      <c r="I64" s="155">
        <f>SUM(I35:I63)</f>
        <v>7203.9</v>
      </c>
      <c r="J64" s="425"/>
      <c r="K64" s="318"/>
    </row>
    <row r="65" spans="1:16" s="83" customFormat="1" ht="29.25" customHeight="1" x14ac:dyDescent="0.25">
      <c r="A65" s="16" t="s">
        <v>6</v>
      </c>
      <c r="B65" s="282" t="s">
        <v>11</v>
      </c>
      <c r="C65" s="2" t="s">
        <v>11</v>
      </c>
      <c r="D65" s="139"/>
      <c r="E65" s="333" t="s">
        <v>58</v>
      </c>
      <c r="F65" s="138" t="s">
        <v>104</v>
      </c>
      <c r="G65" s="280" t="s">
        <v>73</v>
      </c>
      <c r="H65" s="323"/>
      <c r="I65" s="353"/>
      <c r="J65" s="295" t="s">
        <v>59</v>
      </c>
      <c r="K65" s="106">
        <v>103</v>
      </c>
    </row>
    <row r="66" spans="1:16" s="83" customFormat="1" ht="30" customHeight="1" x14ac:dyDescent="0.25">
      <c r="A66" s="18"/>
      <c r="B66" s="13"/>
      <c r="C66" s="4"/>
      <c r="D66" s="141" t="s">
        <v>6</v>
      </c>
      <c r="E66" s="148" t="s">
        <v>21</v>
      </c>
      <c r="F66" s="133" t="s">
        <v>154</v>
      </c>
      <c r="G66" s="23"/>
      <c r="H66" s="218" t="s">
        <v>9</v>
      </c>
      <c r="I66" s="37">
        <f>739-100-39</f>
        <v>600</v>
      </c>
      <c r="J66" s="31" t="s">
        <v>41</v>
      </c>
      <c r="K66" s="163">
        <v>243</v>
      </c>
      <c r="L66" s="217"/>
      <c r="M66" s="216"/>
      <c r="N66" s="216"/>
      <c r="O66" s="216"/>
      <c r="P66" s="216"/>
    </row>
    <row r="67" spans="1:16" s="83" customFormat="1" ht="30" customHeight="1" x14ac:dyDescent="0.25">
      <c r="A67" s="17"/>
      <c r="B67" s="289"/>
      <c r="C67" s="77"/>
      <c r="D67" s="141" t="s">
        <v>11</v>
      </c>
      <c r="E67" s="148" t="s">
        <v>80</v>
      </c>
      <c r="F67" s="135" t="s">
        <v>105</v>
      </c>
      <c r="G67" s="121"/>
      <c r="H67" s="320" t="s">
        <v>9</v>
      </c>
      <c r="I67" s="116">
        <f>929.03-64.5-109.8</f>
        <v>754.73</v>
      </c>
      <c r="J67" s="41" t="s">
        <v>55</v>
      </c>
      <c r="K67" s="356">
        <v>3</v>
      </c>
      <c r="L67" s="84"/>
    </row>
    <row r="68" spans="1:16" s="83" customFormat="1" ht="19.5" customHeight="1" x14ac:dyDescent="0.25">
      <c r="A68" s="17"/>
      <c r="B68" s="289"/>
      <c r="C68" s="77"/>
      <c r="D68" s="4" t="s">
        <v>13</v>
      </c>
      <c r="E68" s="65" t="s">
        <v>81</v>
      </c>
      <c r="F68" s="136" t="s">
        <v>105</v>
      </c>
      <c r="G68" s="120"/>
      <c r="H68" s="218" t="s">
        <v>9</v>
      </c>
      <c r="I68" s="174">
        <f>129-37+22.5-16.1</f>
        <v>98.4</v>
      </c>
      <c r="J68" s="89" t="s">
        <v>40</v>
      </c>
      <c r="K68" s="163">
        <v>27</v>
      </c>
    </row>
    <row r="69" spans="1:16" s="83" customFormat="1" ht="18.75" customHeight="1" x14ac:dyDescent="0.25">
      <c r="A69" s="17"/>
      <c r="B69" s="289"/>
      <c r="C69" s="77"/>
      <c r="D69" s="141" t="s">
        <v>22</v>
      </c>
      <c r="E69" s="148" t="s">
        <v>82</v>
      </c>
      <c r="F69" s="136" t="s">
        <v>105</v>
      </c>
      <c r="G69" s="120"/>
      <c r="H69" s="323" t="s">
        <v>9</v>
      </c>
      <c r="I69" s="129">
        <f>74+42-0.3-22.7</f>
        <v>93</v>
      </c>
      <c r="J69" s="43" t="s">
        <v>40</v>
      </c>
      <c r="K69" s="263">
        <v>30</v>
      </c>
    </row>
    <row r="70" spans="1:16" s="83" customFormat="1" ht="27.75" customHeight="1" x14ac:dyDescent="0.25">
      <c r="A70" s="17"/>
      <c r="B70" s="289"/>
      <c r="C70" s="77"/>
      <c r="D70" s="141" t="s">
        <v>32</v>
      </c>
      <c r="E70" s="148" t="s">
        <v>83</v>
      </c>
      <c r="F70" s="133" t="s">
        <v>133</v>
      </c>
      <c r="G70" s="120"/>
      <c r="H70" s="323" t="s">
        <v>9</v>
      </c>
      <c r="I70" s="174">
        <f>168-40</f>
        <v>128</v>
      </c>
      <c r="J70" s="291" t="s">
        <v>62</v>
      </c>
      <c r="K70" s="317">
        <v>10</v>
      </c>
    </row>
    <row r="71" spans="1:16" s="83" customFormat="1" ht="16.5" customHeight="1" x14ac:dyDescent="0.25">
      <c r="A71" s="17"/>
      <c r="B71" s="289"/>
      <c r="C71" s="77"/>
      <c r="D71" s="315" t="s">
        <v>46</v>
      </c>
      <c r="E71" s="433" t="s">
        <v>114</v>
      </c>
      <c r="F71" s="101" t="s">
        <v>105</v>
      </c>
      <c r="G71" s="120"/>
      <c r="H71" s="552" t="s">
        <v>9</v>
      </c>
      <c r="I71" s="242">
        <f>759.6+0.1</f>
        <v>759.7</v>
      </c>
      <c r="J71" s="291" t="s">
        <v>109</v>
      </c>
      <c r="K71" s="317">
        <v>1160</v>
      </c>
    </row>
    <row r="72" spans="1:16" s="83" customFormat="1" ht="27" customHeight="1" x14ac:dyDescent="0.25">
      <c r="A72" s="17"/>
      <c r="B72" s="289"/>
      <c r="C72" s="77"/>
      <c r="D72" s="315"/>
      <c r="E72" s="434"/>
      <c r="F72" s="104"/>
      <c r="G72" s="120"/>
      <c r="H72" s="553"/>
      <c r="I72" s="114"/>
      <c r="J72" s="291" t="s">
        <v>110</v>
      </c>
      <c r="K72" s="317">
        <v>480</v>
      </c>
    </row>
    <row r="73" spans="1:16" s="83" customFormat="1" ht="18" customHeight="1" x14ac:dyDescent="0.25">
      <c r="A73" s="17"/>
      <c r="B73" s="289"/>
      <c r="C73" s="77"/>
      <c r="D73" s="315"/>
      <c r="E73" s="434"/>
      <c r="F73" s="104"/>
      <c r="G73" s="120"/>
      <c r="H73" s="553"/>
      <c r="I73" s="354"/>
      <c r="J73" s="291" t="s">
        <v>111</v>
      </c>
      <c r="K73" s="317">
        <v>650</v>
      </c>
    </row>
    <row r="74" spans="1:16" s="83" customFormat="1" ht="18.75" customHeight="1" x14ac:dyDescent="0.25">
      <c r="A74" s="17"/>
      <c r="B74" s="289"/>
      <c r="C74" s="77"/>
      <c r="D74" s="315"/>
      <c r="E74" s="434"/>
      <c r="F74" s="104"/>
      <c r="G74" s="120"/>
      <c r="H74" s="553"/>
      <c r="I74" s="114"/>
      <c r="J74" s="291" t="s">
        <v>112</v>
      </c>
      <c r="K74" s="163">
        <v>30</v>
      </c>
    </row>
    <row r="75" spans="1:16" s="83" customFormat="1" ht="27" customHeight="1" x14ac:dyDescent="0.25">
      <c r="A75" s="17"/>
      <c r="B75" s="289"/>
      <c r="C75" s="77"/>
      <c r="D75" s="315"/>
      <c r="E75" s="435"/>
      <c r="F75" s="137"/>
      <c r="G75" s="120"/>
      <c r="H75" s="544"/>
      <c r="I75" s="354"/>
      <c r="J75" s="291" t="s">
        <v>113</v>
      </c>
      <c r="K75" s="317">
        <v>3</v>
      </c>
    </row>
    <row r="76" spans="1:16" s="83" customFormat="1" ht="28.95" customHeight="1" x14ac:dyDescent="0.25">
      <c r="A76" s="17"/>
      <c r="B76" s="289"/>
      <c r="C76" s="77"/>
      <c r="D76" s="309" t="s">
        <v>47</v>
      </c>
      <c r="E76" s="148" t="s">
        <v>139</v>
      </c>
      <c r="F76" s="285" t="s">
        <v>134</v>
      </c>
      <c r="G76" s="120"/>
      <c r="H76" s="323" t="s">
        <v>9</v>
      </c>
      <c r="I76" s="116">
        <v>60.4</v>
      </c>
      <c r="J76" s="41" t="s">
        <v>137</v>
      </c>
      <c r="K76" s="163">
        <v>186</v>
      </c>
      <c r="L76" s="84"/>
    </row>
    <row r="77" spans="1:16" s="83" customFormat="1" ht="16.95" customHeight="1" x14ac:dyDescent="0.25">
      <c r="A77" s="17"/>
      <c r="B77" s="289"/>
      <c r="C77" s="77"/>
      <c r="D77" s="4"/>
      <c r="E77" s="299"/>
      <c r="F77" s="96"/>
      <c r="G77" s="120"/>
      <c r="H77" s="324"/>
      <c r="I77" s="114"/>
      <c r="J77" s="41" t="s">
        <v>138</v>
      </c>
      <c r="K77" s="316">
        <v>14</v>
      </c>
    </row>
    <row r="78" spans="1:16" s="83" customFormat="1" ht="27.75" customHeight="1" x14ac:dyDescent="0.25">
      <c r="A78" s="17"/>
      <c r="B78" s="289"/>
      <c r="C78" s="77"/>
      <c r="D78" s="4"/>
      <c r="E78" s="299"/>
      <c r="F78" s="96"/>
      <c r="G78" s="120"/>
      <c r="H78" s="324"/>
      <c r="I78" s="354"/>
      <c r="J78" s="41" t="s">
        <v>125</v>
      </c>
      <c r="K78" s="339">
        <v>110</v>
      </c>
      <c r="L78" s="84"/>
    </row>
    <row r="79" spans="1:16" s="83" customFormat="1" ht="15" customHeight="1" x14ac:dyDescent="0.25">
      <c r="A79" s="17"/>
      <c r="B79" s="289"/>
      <c r="C79" s="77"/>
      <c r="D79" s="142"/>
      <c r="E79" s="149"/>
      <c r="F79" s="134"/>
      <c r="G79" s="120"/>
      <c r="H79" s="325"/>
      <c r="I79" s="251"/>
      <c r="J79" s="41" t="s">
        <v>126</v>
      </c>
      <c r="K79" s="263">
        <v>76</v>
      </c>
    </row>
    <row r="80" spans="1:16" s="83" customFormat="1" ht="29.25" customHeight="1" x14ac:dyDescent="0.25">
      <c r="A80" s="17"/>
      <c r="B80" s="289"/>
      <c r="C80" s="77"/>
      <c r="D80" s="143" t="s">
        <v>101</v>
      </c>
      <c r="E80" s="299" t="s">
        <v>127</v>
      </c>
      <c r="F80" s="135" t="s">
        <v>105</v>
      </c>
      <c r="G80" s="120"/>
      <c r="H80" s="325" t="s">
        <v>9</v>
      </c>
      <c r="I80" s="308">
        <v>10</v>
      </c>
      <c r="J80" s="41" t="s">
        <v>115</v>
      </c>
      <c r="K80" s="339">
        <v>3</v>
      </c>
    </row>
    <row r="81" spans="1:14" s="83" customFormat="1" ht="17.25" customHeight="1" x14ac:dyDescent="0.25">
      <c r="A81" s="17"/>
      <c r="B81" s="289"/>
      <c r="C81" s="77"/>
      <c r="D81" s="4" t="s">
        <v>102</v>
      </c>
      <c r="E81" s="433" t="s">
        <v>168</v>
      </c>
      <c r="F81" s="99" t="s">
        <v>105</v>
      </c>
      <c r="G81" s="120"/>
      <c r="H81" s="218" t="s">
        <v>9</v>
      </c>
      <c r="I81" s="174">
        <f>3.7+0.2</f>
        <v>3.9000000000000004</v>
      </c>
      <c r="J81" s="41" t="s">
        <v>52</v>
      </c>
      <c r="K81" s="263">
        <v>70</v>
      </c>
    </row>
    <row r="82" spans="1:14" s="83" customFormat="1" ht="16.5" customHeight="1" thickBot="1" x14ac:dyDescent="0.3">
      <c r="A82" s="19"/>
      <c r="B82" s="283"/>
      <c r="C82" s="3"/>
      <c r="D82" s="140"/>
      <c r="E82" s="450"/>
      <c r="F82" s="97"/>
      <c r="G82" s="122"/>
      <c r="H82" s="296" t="s">
        <v>10</v>
      </c>
      <c r="I82" s="125">
        <f>SUM(I66:I81)</f>
        <v>2508.13</v>
      </c>
      <c r="J82" s="32"/>
      <c r="K82" s="336"/>
    </row>
    <row r="83" spans="1:14" s="83" customFormat="1" ht="16.5" customHeight="1" x14ac:dyDescent="0.25">
      <c r="A83" s="399" t="s">
        <v>6</v>
      </c>
      <c r="B83" s="402" t="s">
        <v>11</v>
      </c>
      <c r="C83" s="404" t="s">
        <v>13</v>
      </c>
      <c r="D83" s="139"/>
      <c r="E83" s="407" t="s">
        <v>44</v>
      </c>
      <c r="F83" s="408" t="s">
        <v>105</v>
      </c>
      <c r="G83" s="280" t="s">
        <v>73</v>
      </c>
      <c r="H83" s="26" t="s">
        <v>9</v>
      </c>
      <c r="I83" s="242">
        <f>96.2+4.6-20.8+93</f>
        <v>173</v>
      </c>
      <c r="J83" s="24" t="s">
        <v>43</v>
      </c>
      <c r="K83" s="95">
        <v>9970.7000000000007</v>
      </c>
      <c r="L83" s="84"/>
    </row>
    <row r="84" spans="1:14" s="83" customFormat="1" ht="16.5" customHeight="1" x14ac:dyDescent="0.25">
      <c r="A84" s="400"/>
      <c r="B84" s="403"/>
      <c r="C84" s="405"/>
      <c r="D84" s="4"/>
      <c r="E84" s="407"/>
      <c r="F84" s="409"/>
      <c r="G84" s="281"/>
      <c r="H84" s="218" t="s">
        <v>9</v>
      </c>
      <c r="I84" s="306">
        <v>7.2</v>
      </c>
      <c r="J84" s="57" t="s">
        <v>141</v>
      </c>
      <c r="K84" s="165">
        <v>240</v>
      </c>
      <c r="L84" s="84"/>
    </row>
    <row r="85" spans="1:14" s="83" customFormat="1" ht="15.75" customHeight="1" x14ac:dyDescent="0.25">
      <c r="A85" s="400"/>
      <c r="B85" s="403"/>
      <c r="C85" s="405"/>
      <c r="D85" s="4"/>
      <c r="E85" s="407"/>
      <c r="F85" s="409"/>
      <c r="G85" s="281"/>
      <c r="H85" s="322" t="s">
        <v>9</v>
      </c>
      <c r="I85" s="306">
        <v>2.7</v>
      </c>
      <c r="J85" s="57" t="s">
        <v>142</v>
      </c>
      <c r="K85" s="339">
        <v>143.30000000000001</v>
      </c>
      <c r="L85" s="84"/>
    </row>
    <row r="86" spans="1:14" s="83" customFormat="1" ht="120.6" customHeight="1" x14ac:dyDescent="0.25">
      <c r="A86" s="400"/>
      <c r="B86" s="403"/>
      <c r="C86" s="405"/>
      <c r="D86" s="4"/>
      <c r="E86" s="407"/>
      <c r="F86" s="409"/>
      <c r="G86" s="455" t="s">
        <v>92</v>
      </c>
      <c r="H86" s="218" t="s">
        <v>9</v>
      </c>
      <c r="I86" s="355">
        <v>10.4</v>
      </c>
      <c r="J86" s="396" t="s">
        <v>88</v>
      </c>
      <c r="K86" s="473">
        <v>152</v>
      </c>
    </row>
    <row r="87" spans="1:14" s="83" customFormat="1" ht="15.75" customHeight="1" thickBot="1" x14ac:dyDescent="0.3">
      <c r="A87" s="401"/>
      <c r="B87" s="423"/>
      <c r="C87" s="419"/>
      <c r="D87" s="140"/>
      <c r="E87" s="420"/>
      <c r="F87" s="436"/>
      <c r="G87" s="418"/>
      <c r="H87" s="296" t="s">
        <v>10</v>
      </c>
      <c r="I87" s="125">
        <f>SUM(I83:I86)</f>
        <v>193.29999999999998</v>
      </c>
      <c r="J87" s="397"/>
      <c r="K87" s="474"/>
    </row>
    <row r="88" spans="1:14" s="83" customFormat="1" ht="19.5" customHeight="1" x14ac:dyDescent="0.25">
      <c r="A88" s="80" t="s">
        <v>6</v>
      </c>
      <c r="B88" s="289" t="s">
        <v>11</v>
      </c>
      <c r="C88" s="304" t="s">
        <v>22</v>
      </c>
      <c r="D88" s="4"/>
      <c r="E88" s="449" t="s">
        <v>50</v>
      </c>
      <c r="F88" s="94" t="s">
        <v>105</v>
      </c>
      <c r="G88" s="416" t="s">
        <v>73</v>
      </c>
      <c r="H88" s="26" t="s">
        <v>9</v>
      </c>
      <c r="I88" s="64">
        <v>135.1</v>
      </c>
      <c r="J88" s="472" t="s">
        <v>51</v>
      </c>
      <c r="K88" s="357">
        <v>2041</v>
      </c>
    </row>
    <row r="89" spans="1:14" s="83" customFormat="1" ht="16.5" customHeight="1" thickBot="1" x14ac:dyDescent="0.3">
      <c r="A89" s="80"/>
      <c r="B89" s="289"/>
      <c r="C89" s="304"/>
      <c r="D89" s="4"/>
      <c r="E89" s="434"/>
      <c r="F89" s="59"/>
      <c r="G89" s="417"/>
      <c r="H89" s="296" t="s">
        <v>10</v>
      </c>
      <c r="I89" s="125">
        <f t="shared" ref="I89" si="1">+I88</f>
        <v>135.1</v>
      </c>
      <c r="J89" s="397"/>
      <c r="K89" s="327"/>
    </row>
    <row r="90" spans="1:14" s="83" customFormat="1" ht="28.2" customHeight="1" x14ac:dyDescent="0.25">
      <c r="A90" s="16" t="s">
        <v>6</v>
      </c>
      <c r="B90" s="85" t="s">
        <v>11</v>
      </c>
      <c r="C90" s="49" t="s">
        <v>32</v>
      </c>
      <c r="D90" s="144"/>
      <c r="E90" s="449" t="s">
        <v>65</v>
      </c>
      <c r="F90" s="94" t="s">
        <v>69</v>
      </c>
      <c r="G90" s="451" t="s">
        <v>130</v>
      </c>
      <c r="H90" s="370" t="s">
        <v>37</v>
      </c>
      <c r="I90" s="350">
        <v>33</v>
      </c>
      <c r="J90" s="98" t="s">
        <v>117</v>
      </c>
      <c r="K90" s="95">
        <v>100</v>
      </c>
    </row>
    <row r="91" spans="1:14" s="83" customFormat="1" ht="17.25" customHeight="1" x14ac:dyDescent="0.25">
      <c r="A91" s="17"/>
      <c r="B91" s="28"/>
      <c r="C91" s="50"/>
      <c r="D91" s="145"/>
      <c r="E91" s="434"/>
      <c r="F91" s="156" t="s">
        <v>104</v>
      </c>
      <c r="G91" s="452"/>
      <c r="H91" s="251"/>
      <c r="I91" s="371"/>
      <c r="J91" s="44" t="s">
        <v>122</v>
      </c>
      <c r="K91" s="163">
        <v>100</v>
      </c>
    </row>
    <row r="92" spans="1:14" s="83" customFormat="1" ht="26.4" customHeight="1" x14ac:dyDescent="0.25">
      <c r="A92" s="17"/>
      <c r="B92" s="28"/>
      <c r="C92" s="50"/>
      <c r="D92" s="145"/>
      <c r="E92" s="434"/>
      <c r="F92" s="60"/>
      <c r="G92" s="288" t="s">
        <v>73</v>
      </c>
      <c r="H92" s="320" t="s">
        <v>37</v>
      </c>
      <c r="I92" s="355">
        <v>3.2</v>
      </c>
      <c r="J92" s="89" t="s">
        <v>131</v>
      </c>
      <c r="K92" s="163">
        <v>100</v>
      </c>
    </row>
    <row r="93" spans="1:14" s="83" customFormat="1" ht="16.5" customHeight="1" x14ac:dyDescent="0.25">
      <c r="A93" s="17"/>
      <c r="B93" s="28"/>
      <c r="C93" s="50"/>
      <c r="D93" s="145"/>
      <c r="E93" s="434"/>
      <c r="F93" s="60"/>
      <c r="G93" s="288"/>
      <c r="H93" s="322"/>
      <c r="I93" s="114"/>
      <c r="J93" s="453" t="s">
        <v>116</v>
      </c>
      <c r="K93" s="202">
        <v>35</v>
      </c>
      <c r="L93" s="481"/>
      <c r="M93" s="482"/>
      <c r="N93" s="84"/>
    </row>
    <row r="94" spans="1:14" s="83" customFormat="1" ht="17.25" customHeight="1" thickBot="1" x14ac:dyDescent="0.3">
      <c r="A94" s="17"/>
      <c r="B94" s="28"/>
      <c r="C94" s="50"/>
      <c r="D94" s="145"/>
      <c r="E94" s="450"/>
      <c r="F94" s="60"/>
      <c r="G94" s="56"/>
      <c r="H94" s="296" t="s">
        <v>10</v>
      </c>
      <c r="I94" s="125">
        <f t="shared" ref="I94" si="2">SUM(I90:I93)</f>
        <v>36.200000000000003</v>
      </c>
      <c r="J94" s="454"/>
      <c r="K94" s="327"/>
    </row>
    <row r="95" spans="1:14" s="83" customFormat="1" ht="30" customHeight="1" x14ac:dyDescent="0.25">
      <c r="A95" s="469" t="s">
        <v>6</v>
      </c>
      <c r="B95" s="402" t="s">
        <v>11</v>
      </c>
      <c r="C95" s="519" t="s">
        <v>46</v>
      </c>
      <c r="D95" s="139"/>
      <c r="E95" s="489" t="s">
        <v>84</v>
      </c>
      <c r="F95" s="94" t="s">
        <v>105</v>
      </c>
      <c r="G95" s="302" t="s">
        <v>74</v>
      </c>
      <c r="H95" s="51" t="s">
        <v>9</v>
      </c>
      <c r="I95" s="349">
        <v>18.5</v>
      </c>
      <c r="J95" s="472" t="s">
        <v>85</v>
      </c>
      <c r="K95" s="106">
        <v>100</v>
      </c>
      <c r="L95" s="189"/>
      <c r="M95" s="190"/>
    </row>
    <row r="96" spans="1:14" s="83" customFormat="1" ht="13.5" customHeight="1" thickBot="1" x14ac:dyDescent="0.3">
      <c r="A96" s="470"/>
      <c r="B96" s="423"/>
      <c r="C96" s="515"/>
      <c r="D96" s="268"/>
      <c r="E96" s="490"/>
      <c r="F96" s="61"/>
      <c r="G96" s="56"/>
      <c r="H96" s="107" t="s">
        <v>10</v>
      </c>
      <c r="I96" s="127">
        <f>+I95</f>
        <v>18.5</v>
      </c>
      <c r="J96" s="397"/>
      <c r="K96" s="327"/>
    </row>
    <row r="97" spans="1:13" s="83" customFormat="1" ht="18.75" customHeight="1" x14ac:dyDescent="0.25">
      <c r="A97" s="469" t="s">
        <v>6</v>
      </c>
      <c r="B97" s="402" t="s">
        <v>11</v>
      </c>
      <c r="C97" s="312" t="s">
        <v>47</v>
      </c>
      <c r="D97" s="314"/>
      <c r="E97" s="489" t="s">
        <v>166</v>
      </c>
      <c r="F97" s="94" t="s">
        <v>106</v>
      </c>
      <c r="G97" s="451" t="s">
        <v>74</v>
      </c>
      <c r="H97" s="51" t="s">
        <v>9</v>
      </c>
      <c r="I97" s="130">
        <v>50</v>
      </c>
      <c r="J97" s="311" t="s">
        <v>146</v>
      </c>
      <c r="K97" s="106">
        <v>100</v>
      </c>
    </row>
    <row r="98" spans="1:13" s="83" customFormat="1" ht="15.75" customHeight="1" thickBot="1" x14ac:dyDescent="0.3">
      <c r="A98" s="470"/>
      <c r="B98" s="423"/>
      <c r="C98" s="313"/>
      <c r="D98" s="271"/>
      <c r="E98" s="490"/>
      <c r="F98" s="61"/>
      <c r="G98" s="491"/>
      <c r="H98" s="107" t="s">
        <v>10</v>
      </c>
      <c r="I98" s="127">
        <f>I97</f>
        <v>50</v>
      </c>
      <c r="J98" s="303"/>
      <c r="K98" s="327"/>
    </row>
    <row r="99" spans="1:13" s="83" customFormat="1" ht="18.75" customHeight="1" x14ac:dyDescent="0.25">
      <c r="A99" s="471" t="s">
        <v>6</v>
      </c>
      <c r="B99" s="403" t="s">
        <v>11</v>
      </c>
      <c r="C99" s="514" t="s">
        <v>101</v>
      </c>
      <c r="D99" s="4"/>
      <c r="E99" s="551" t="s">
        <v>160</v>
      </c>
      <c r="F99" s="101" t="s">
        <v>105</v>
      </c>
      <c r="G99" s="547" t="s">
        <v>74</v>
      </c>
      <c r="H99" s="321" t="s">
        <v>37</v>
      </c>
      <c r="I99" s="242">
        <v>250</v>
      </c>
      <c r="J99" s="457" t="s">
        <v>146</v>
      </c>
      <c r="K99" s="202">
        <v>100</v>
      </c>
    </row>
    <row r="100" spans="1:13" s="83" customFormat="1" ht="15" customHeight="1" thickBot="1" x14ac:dyDescent="0.3">
      <c r="A100" s="470"/>
      <c r="B100" s="423"/>
      <c r="C100" s="515"/>
      <c r="D100" s="4"/>
      <c r="E100" s="490"/>
      <c r="F100" s="101"/>
      <c r="G100" s="491"/>
      <c r="H100" s="54" t="s">
        <v>10</v>
      </c>
      <c r="I100" s="128">
        <f>I99</f>
        <v>250</v>
      </c>
      <c r="J100" s="397"/>
      <c r="K100" s="108"/>
      <c r="L100" s="191"/>
      <c r="M100" s="191"/>
    </row>
    <row r="101" spans="1:13" s="83" customFormat="1" ht="15" customHeight="1" thickBot="1" x14ac:dyDescent="0.3">
      <c r="A101" s="46" t="s">
        <v>6</v>
      </c>
      <c r="B101" s="7" t="s">
        <v>11</v>
      </c>
      <c r="C101" s="520" t="s">
        <v>14</v>
      </c>
      <c r="D101" s="521"/>
      <c r="E101" s="521"/>
      <c r="F101" s="521"/>
      <c r="G101" s="521"/>
      <c r="H101" s="521"/>
      <c r="I101" s="236">
        <f>+I64+I82+I87+I89+I94+I96+I100+I98</f>
        <v>10395.129999999999</v>
      </c>
      <c r="J101" s="441"/>
      <c r="K101" s="442"/>
      <c r="L101" s="191"/>
      <c r="M101" s="191"/>
    </row>
    <row r="102" spans="1:13" s="83" customFormat="1" ht="16.2" customHeight="1" thickBot="1" x14ac:dyDescent="0.3">
      <c r="A102" s="20" t="s">
        <v>6</v>
      </c>
      <c r="B102" s="47" t="s">
        <v>13</v>
      </c>
      <c r="C102" s="516" t="s">
        <v>71</v>
      </c>
      <c r="D102" s="517"/>
      <c r="E102" s="517"/>
      <c r="F102" s="517"/>
      <c r="G102" s="517"/>
      <c r="H102" s="517"/>
      <c r="I102" s="517"/>
      <c r="J102" s="517"/>
      <c r="K102" s="518"/>
      <c r="L102" s="191"/>
      <c r="M102" s="191"/>
    </row>
    <row r="103" spans="1:13" s="83" customFormat="1" ht="27" customHeight="1" x14ac:dyDescent="0.25">
      <c r="A103" s="74" t="s">
        <v>6</v>
      </c>
      <c r="B103" s="75" t="s">
        <v>13</v>
      </c>
      <c r="C103" s="76" t="s">
        <v>6</v>
      </c>
      <c r="D103" s="205"/>
      <c r="E103" s="152" t="s">
        <v>72</v>
      </c>
      <c r="F103" s="173"/>
      <c r="G103" s="154"/>
      <c r="H103" s="95"/>
      <c r="I103" s="386"/>
      <c r="J103" s="71"/>
      <c r="K103" s="363"/>
      <c r="L103" s="191"/>
      <c r="M103" s="191"/>
    </row>
    <row r="104" spans="1:13" s="83" customFormat="1" ht="16.5" customHeight="1" x14ac:dyDescent="0.25">
      <c r="A104" s="80"/>
      <c r="B104" s="289"/>
      <c r="C104" s="76"/>
      <c r="D104" s="171" t="s">
        <v>6</v>
      </c>
      <c r="E104" s="148" t="s">
        <v>100</v>
      </c>
      <c r="F104" s="172" t="s">
        <v>104</v>
      </c>
      <c r="G104" s="566" t="s">
        <v>123</v>
      </c>
      <c r="H104" s="114" t="s">
        <v>176</v>
      </c>
      <c r="I104" s="307">
        <v>300</v>
      </c>
      <c r="J104" s="384" t="s">
        <v>78</v>
      </c>
      <c r="K104" s="317"/>
      <c r="L104" s="191"/>
      <c r="M104" s="191"/>
    </row>
    <row r="105" spans="1:13" s="83" customFormat="1" ht="25.5" customHeight="1" x14ac:dyDescent="0.25">
      <c r="A105" s="80"/>
      <c r="B105" s="289"/>
      <c r="C105" s="76"/>
      <c r="D105" s="252"/>
      <c r="E105" s="381"/>
      <c r="F105" s="253" t="s">
        <v>23</v>
      </c>
      <c r="G105" s="547"/>
      <c r="H105" s="251"/>
      <c r="I105" s="307"/>
      <c r="J105" s="385"/>
      <c r="K105" s="202"/>
      <c r="L105" s="191"/>
      <c r="M105" s="191"/>
    </row>
    <row r="106" spans="1:13" s="83" customFormat="1" ht="14.25" customHeight="1" thickBot="1" x14ac:dyDescent="0.3">
      <c r="A106" s="69"/>
      <c r="B106" s="70"/>
      <c r="C106" s="199"/>
      <c r="D106" s="286"/>
      <c r="E106" s="382"/>
      <c r="F106" s="377"/>
      <c r="G106" s="380"/>
      <c r="H106" s="30" t="s">
        <v>10</v>
      </c>
      <c r="I106" s="170">
        <f>SUM(I104:I105)</f>
        <v>300</v>
      </c>
      <c r="J106" s="272"/>
      <c r="K106" s="327"/>
    </row>
    <row r="107" spans="1:13" s="83" customFormat="1" ht="27" customHeight="1" x14ac:dyDescent="0.25">
      <c r="A107" s="21" t="s">
        <v>6</v>
      </c>
      <c r="B107" s="14" t="s">
        <v>13</v>
      </c>
      <c r="C107" s="6" t="s">
        <v>11</v>
      </c>
      <c r="D107" s="192"/>
      <c r="E107" s="193" t="s">
        <v>76</v>
      </c>
      <c r="F107" s="195"/>
      <c r="G107" s="194"/>
      <c r="H107" s="198"/>
      <c r="I107" s="359"/>
      <c r="J107" s="71"/>
      <c r="K107" s="254"/>
      <c r="L107" s="226"/>
    </row>
    <row r="108" spans="1:13" s="83" customFormat="1" ht="30" customHeight="1" x14ac:dyDescent="0.25">
      <c r="A108" s="74"/>
      <c r="B108" s="75"/>
      <c r="C108" s="76"/>
      <c r="D108" s="197" t="s">
        <v>6</v>
      </c>
      <c r="E108" s="433" t="s">
        <v>35</v>
      </c>
      <c r="F108" s="196" t="s">
        <v>105</v>
      </c>
      <c r="G108" s="305" t="s">
        <v>73</v>
      </c>
      <c r="H108" s="220" t="s">
        <v>9</v>
      </c>
      <c r="I108" s="37">
        <v>66.8</v>
      </c>
      <c r="J108" s="53" t="s">
        <v>79</v>
      </c>
      <c r="K108" s="219">
        <v>100</v>
      </c>
      <c r="L108" s="216"/>
      <c r="M108" s="100"/>
    </row>
    <row r="109" spans="1:13" s="83" customFormat="1" ht="30" customHeight="1" x14ac:dyDescent="0.25">
      <c r="A109" s="74"/>
      <c r="B109" s="75"/>
      <c r="C109" s="76"/>
      <c r="D109" s="150"/>
      <c r="E109" s="434"/>
      <c r="F109" s="293"/>
      <c r="G109" s="68"/>
      <c r="H109" s="220" t="s">
        <v>9</v>
      </c>
      <c r="I109" s="117">
        <v>59.2</v>
      </c>
      <c r="J109" s="53" t="s">
        <v>149</v>
      </c>
      <c r="K109" s="219">
        <v>100</v>
      </c>
      <c r="L109" s="216"/>
      <c r="M109" s="100"/>
    </row>
    <row r="110" spans="1:13" s="83" customFormat="1" ht="15.75" customHeight="1" x14ac:dyDescent="0.25">
      <c r="A110" s="74"/>
      <c r="B110" s="75"/>
      <c r="C110" s="76"/>
      <c r="D110" s="153"/>
      <c r="E110" s="175"/>
      <c r="F110" s="176"/>
      <c r="G110" s="113"/>
      <c r="H110" s="220" t="s">
        <v>37</v>
      </c>
      <c r="I110" s="174">
        <v>25</v>
      </c>
      <c r="J110" s="224" t="s">
        <v>103</v>
      </c>
      <c r="K110" s="317">
        <v>1</v>
      </c>
      <c r="L110" s="84"/>
    </row>
    <row r="111" spans="1:13" s="83" customFormat="1" ht="15.75" customHeight="1" x14ac:dyDescent="0.25">
      <c r="A111" s="74"/>
      <c r="B111" s="75"/>
      <c r="C111" s="76"/>
      <c r="D111" s="153"/>
      <c r="E111" s="175"/>
      <c r="F111" s="176"/>
      <c r="G111" s="113"/>
      <c r="H111" s="320" t="s">
        <v>37</v>
      </c>
      <c r="I111" s="116">
        <v>107.9</v>
      </c>
      <c r="J111" s="439" t="s">
        <v>118</v>
      </c>
      <c r="K111" s="317">
        <v>100</v>
      </c>
      <c r="L111" s="84"/>
    </row>
    <row r="112" spans="1:13" s="83" customFormat="1" ht="12" customHeight="1" x14ac:dyDescent="0.25">
      <c r="A112" s="74"/>
      <c r="B112" s="75"/>
      <c r="C112" s="76"/>
      <c r="D112" s="153"/>
      <c r="E112" s="175"/>
      <c r="F112" s="176"/>
      <c r="G112" s="113"/>
      <c r="H112" s="251"/>
      <c r="I112" s="117"/>
      <c r="J112" s="440"/>
      <c r="K112" s="91"/>
      <c r="L112" s="84"/>
    </row>
    <row r="113" spans="1:13" s="83" customFormat="1" ht="17.25" customHeight="1" x14ac:dyDescent="0.25">
      <c r="A113" s="74"/>
      <c r="B113" s="75"/>
      <c r="C113" s="76"/>
      <c r="D113" s="153"/>
      <c r="E113" s="175"/>
      <c r="F113" s="176"/>
      <c r="G113" s="113"/>
      <c r="H113" s="221" t="s">
        <v>9</v>
      </c>
      <c r="I113" s="358">
        <v>37.799999999999997</v>
      </c>
      <c r="J113" s="223" t="s">
        <v>128</v>
      </c>
      <c r="K113" s="164">
        <v>100</v>
      </c>
      <c r="L113" s="84"/>
    </row>
    <row r="114" spans="1:13" s="83" customFormat="1" ht="29.25" customHeight="1" x14ac:dyDescent="0.25">
      <c r="A114" s="74"/>
      <c r="B114" s="75"/>
      <c r="C114" s="76"/>
      <c r="D114" s="153"/>
      <c r="E114" s="175"/>
      <c r="F114" s="176"/>
      <c r="G114" s="113"/>
      <c r="H114" s="220" t="s">
        <v>9</v>
      </c>
      <c r="I114" s="174">
        <v>24.2</v>
      </c>
      <c r="J114" s="53" t="s">
        <v>179</v>
      </c>
      <c r="K114" s="339">
        <v>1</v>
      </c>
      <c r="L114" s="84"/>
    </row>
    <row r="115" spans="1:13" s="83" customFormat="1" ht="16.5" customHeight="1" x14ac:dyDescent="0.25">
      <c r="A115" s="74"/>
      <c r="B115" s="75"/>
      <c r="C115" s="76"/>
      <c r="D115" s="153"/>
      <c r="E115" s="175"/>
      <c r="F115" s="176"/>
      <c r="G115" s="113"/>
      <c r="H115" s="229" t="s">
        <v>9</v>
      </c>
      <c r="I115" s="340">
        <v>10.8</v>
      </c>
      <c r="J115" s="341" t="s">
        <v>162</v>
      </c>
      <c r="K115" s="164">
        <v>1</v>
      </c>
      <c r="L115" s="456"/>
      <c r="M115" s="456"/>
    </row>
    <row r="116" spans="1:13" s="83" customFormat="1" ht="27" customHeight="1" x14ac:dyDescent="0.25">
      <c r="A116" s="74"/>
      <c r="B116" s="75"/>
      <c r="C116" s="76"/>
      <c r="D116" s="153"/>
      <c r="E116" s="175"/>
      <c r="F116" s="176"/>
      <c r="G116" s="113"/>
      <c r="H116" s="220" t="s">
        <v>9</v>
      </c>
      <c r="I116" s="117">
        <f>71.5-53.5</f>
        <v>18</v>
      </c>
      <c r="J116" s="5" t="s">
        <v>177</v>
      </c>
      <c r="K116" s="163">
        <v>100</v>
      </c>
      <c r="L116" s="456"/>
      <c r="M116" s="456"/>
    </row>
    <row r="117" spans="1:13" s="83" customFormat="1" ht="21" customHeight="1" x14ac:dyDescent="0.25">
      <c r="A117" s="74"/>
      <c r="B117" s="75"/>
      <c r="C117" s="76"/>
      <c r="D117" s="387"/>
      <c r="E117" s="175"/>
      <c r="F117" s="176"/>
      <c r="G117" s="113"/>
      <c r="H117" s="220" t="s">
        <v>9</v>
      </c>
      <c r="I117" s="117">
        <v>38.799999999999997</v>
      </c>
      <c r="J117" s="534" t="s">
        <v>180</v>
      </c>
      <c r="K117" s="202">
        <v>1</v>
      </c>
      <c r="L117" s="383"/>
      <c r="M117" s="383"/>
    </row>
    <row r="118" spans="1:13" s="83" customFormat="1" ht="13.5" customHeight="1" x14ac:dyDescent="0.25">
      <c r="A118" s="17"/>
      <c r="B118" s="289"/>
      <c r="C118" s="105"/>
      <c r="D118" s="207"/>
      <c r="E118" s="208"/>
      <c r="F118" s="209"/>
      <c r="G118" s="67"/>
      <c r="H118" s="222" t="s">
        <v>10</v>
      </c>
      <c r="I118" s="360">
        <f>SUM(I108:I117)</f>
        <v>388.5</v>
      </c>
      <c r="J118" s="535"/>
      <c r="K118" s="342"/>
      <c r="L118" s="84"/>
    </row>
    <row r="119" spans="1:13" s="83" customFormat="1" ht="20.25" customHeight="1" x14ac:dyDescent="0.25">
      <c r="A119" s="80"/>
      <c r="B119" s="289"/>
      <c r="C119" s="298"/>
      <c r="D119" s="315" t="s">
        <v>11</v>
      </c>
      <c r="E119" s="564" t="s">
        <v>150</v>
      </c>
      <c r="F119" s="227" t="s">
        <v>106</v>
      </c>
      <c r="G119" s="247" t="s">
        <v>73</v>
      </c>
      <c r="H119" s="36" t="s">
        <v>9</v>
      </c>
      <c r="I119" s="174">
        <f>55.1+43.7</f>
        <v>98.800000000000011</v>
      </c>
      <c r="J119" s="362" t="s">
        <v>151</v>
      </c>
      <c r="K119" s="344">
        <v>100</v>
      </c>
      <c r="L119" s="243"/>
      <c r="M119" s="243"/>
    </row>
    <row r="120" spans="1:13" s="83" customFormat="1" ht="15" customHeight="1" x14ac:dyDescent="0.25">
      <c r="A120" s="80"/>
      <c r="B120" s="289"/>
      <c r="C120" s="298"/>
      <c r="D120" s="250"/>
      <c r="E120" s="565"/>
      <c r="F120" s="228"/>
      <c r="G120" s="248"/>
      <c r="H120" s="210" t="s">
        <v>10</v>
      </c>
      <c r="I120" s="360">
        <f>I119</f>
        <v>98.800000000000011</v>
      </c>
      <c r="J120" s="249"/>
      <c r="K120" s="343"/>
      <c r="L120" s="243"/>
      <c r="M120" s="243"/>
    </row>
    <row r="121" spans="1:13" s="83" customFormat="1" ht="16.5" customHeight="1" x14ac:dyDescent="0.25">
      <c r="A121" s="80"/>
      <c r="B121" s="289"/>
      <c r="C121" s="76"/>
      <c r="D121" s="315" t="s">
        <v>13</v>
      </c>
      <c r="E121" s="245" t="s">
        <v>167</v>
      </c>
      <c r="F121" s="246" t="s">
        <v>105</v>
      </c>
      <c r="G121" s="547" t="s">
        <v>75</v>
      </c>
      <c r="H121" s="322" t="s">
        <v>9</v>
      </c>
      <c r="I121" s="307">
        <f>811-150-200</f>
        <v>461</v>
      </c>
      <c r="J121" s="244" t="s">
        <v>164</v>
      </c>
      <c r="K121" s="343">
        <v>4</v>
      </c>
      <c r="L121" s="84"/>
    </row>
    <row r="122" spans="1:13" s="83" customFormat="1" ht="27" customHeight="1" x14ac:dyDescent="0.25">
      <c r="A122" s="80"/>
      <c r="B122" s="289"/>
      <c r="C122" s="76"/>
      <c r="D122" s="315"/>
      <c r="E122" s="245"/>
      <c r="F122" s="34"/>
      <c r="G122" s="547"/>
      <c r="H122" s="320" t="s">
        <v>37</v>
      </c>
      <c r="I122" s="306">
        <v>80.3</v>
      </c>
      <c r="J122" s="225" t="s">
        <v>156</v>
      </c>
      <c r="K122" s="340">
        <v>4</v>
      </c>
      <c r="L122" s="84"/>
    </row>
    <row r="123" spans="1:13" s="83" customFormat="1" ht="28.5" customHeight="1" x14ac:dyDescent="0.25">
      <c r="A123" s="80"/>
      <c r="B123" s="289"/>
      <c r="C123" s="76"/>
      <c r="D123" s="151"/>
      <c r="E123" s="245"/>
      <c r="F123" s="72"/>
      <c r="G123" s="547"/>
      <c r="H123" s="114"/>
      <c r="I123" s="114"/>
      <c r="J123" s="53" t="s">
        <v>157</v>
      </c>
      <c r="K123" s="340">
        <v>4</v>
      </c>
      <c r="L123" s="84"/>
    </row>
    <row r="124" spans="1:13" s="83" customFormat="1" ht="20.25" customHeight="1" x14ac:dyDescent="0.25">
      <c r="A124" s="80"/>
      <c r="B124" s="289"/>
      <c r="C124" s="76"/>
      <c r="D124" s="151"/>
      <c r="E124" s="206"/>
      <c r="F124" s="72"/>
      <c r="G124" s="547"/>
      <c r="H124" s="251"/>
      <c r="I124" s="251"/>
      <c r="J124" s="437" t="s">
        <v>124</v>
      </c>
      <c r="K124" s="317">
        <v>4</v>
      </c>
      <c r="L124" s="84"/>
    </row>
    <row r="125" spans="1:13" s="83" customFormat="1" ht="15.75" customHeight="1" x14ac:dyDescent="0.25">
      <c r="A125" s="260"/>
      <c r="B125" s="261"/>
      <c r="C125" s="262"/>
      <c r="D125" s="212"/>
      <c r="E125" s="211"/>
      <c r="F125" s="213"/>
      <c r="G125" s="452"/>
      <c r="H125" s="222" t="s">
        <v>10</v>
      </c>
      <c r="I125" s="361">
        <f>SUM(I121:I124)</f>
        <v>541.29999999999995</v>
      </c>
      <c r="J125" s="438"/>
      <c r="K125" s="91"/>
      <c r="L125" s="84"/>
    </row>
    <row r="126" spans="1:13" s="83" customFormat="1" ht="15.6" customHeight="1" thickBot="1" x14ac:dyDescent="0.3">
      <c r="A126" s="278" t="s">
        <v>6</v>
      </c>
      <c r="B126" s="283" t="s">
        <v>13</v>
      </c>
      <c r="C126" s="512" t="s">
        <v>14</v>
      </c>
      <c r="D126" s="513"/>
      <c r="E126" s="513"/>
      <c r="F126" s="513"/>
      <c r="G126" s="513"/>
      <c r="H126" s="513"/>
      <c r="I126" s="168">
        <f>+I106+I118+I125+I120</f>
        <v>1328.6</v>
      </c>
      <c r="J126" s="177"/>
      <c r="K126" s="294"/>
    </row>
    <row r="127" spans="1:13" s="83" customFormat="1" ht="15.6" customHeight="1" thickBot="1" x14ac:dyDescent="0.3">
      <c r="A127" s="22" t="s">
        <v>6</v>
      </c>
      <c r="B127" s="179" t="s">
        <v>22</v>
      </c>
      <c r="C127" s="458" t="s">
        <v>24</v>
      </c>
      <c r="D127" s="459"/>
      <c r="E127" s="459"/>
      <c r="F127" s="459"/>
      <c r="G127" s="459"/>
      <c r="H127" s="459"/>
      <c r="I127" s="459"/>
      <c r="J127" s="459"/>
      <c r="K127" s="460"/>
    </row>
    <row r="128" spans="1:13" s="83" customFormat="1" ht="15.6" customHeight="1" x14ac:dyDescent="0.25">
      <c r="A128" s="79" t="s">
        <v>6</v>
      </c>
      <c r="B128" s="282" t="s">
        <v>22</v>
      </c>
      <c r="C128" s="2" t="s">
        <v>6</v>
      </c>
      <c r="D128" s="139"/>
      <c r="E128" s="449" t="s">
        <v>53</v>
      </c>
      <c r="F128" s="180" t="s">
        <v>105</v>
      </c>
      <c r="G128" s="548" t="s">
        <v>73</v>
      </c>
      <c r="H128" s="274" t="s">
        <v>9</v>
      </c>
      <c r="I128" s="273">
        <f>1596+543.9</f>
        <v>2139.9</v>
      </c>
      <c r="J128" s="364" t="s">
        <v>119</v>
      </c>
      <c r="K128" s="345">
        <v>8</v>
      </c>
    </row>
    <row r="129" spans="1:19" s="83" customFormat="1" ht="14.25" customHeight="1" x14ac:dyDescent="0.25">
      <c r="A129" s="80"/>
      <c r="B129" s="289"/>
      <c r="C129" s="77"/>
      <c r="D129" s="4"/>
      <c r="E129" s="434"/>
      <c r="F129" s="532" t="s">
        <v>104</v>
      </c>
      <c r="G129" s="549"/>
      <c r="H129" s="114" t="s">
        <v>37</v>
      </c>
      <c r="I129" s="42">
        <v>280</v>
      </c>
      <c r="J129" s="45"/>
      <c r="K129" s="346"/>
    </row>
    <row r="130" spans="1:19" s="83" customFormat="1" ht="15.75" customHeight="1" thickBot="1" x14ac:dyDescent="0.3">
      <c r="A130" s="81"/>
      <c r="B130" s="283"/>
      <c r="C130" s="3"/>
      <c r="D130" s="140"/>
      <c r="E130" s="450"/>
      <c r="F130" s="533"/>
      <c r="G130" s="550"/>
      <c r="H130" s="112" t="s">
        <v>10</v>
      </c>
      <c r="I130" s="73">
        <f>SUM(I128:I129)</f>
        <v>2419.9</v>
      </c>
      <c r="J130" s="326"/>
      <c r="K130" s="347"/>
    </row>
    <row r="131" spans="1:19" s="83" customFormat="1" ht="19.2" customHeight="1" x14ac:dyDescent="0.25">
      <c r="A131" s="79" t="s">
        <v>6</v>
      </c>
      <c r="B131" s="402" t="s">
        <v>22</v>
      </c>
      <c r="C131" s="427" t="s">
        <v>11</v>
      </c>
      <c r="D131" s="430"/>
      <c r="E131" s="446" t="s">
        <v>54</v>
      </c>
      <c r="F131" s="284" t="s">
        <v>105</v>
      </c>
      <c r="G131" s="548" t="s">
        <v>73</v>
      </c>
      <c r="H131" s="111" t="s">
        <v>9</v>
      </c>
      <c r="I131" s="25">
        <f>92+5.3</f>
        <v>97.3</v>
      </c>
      <c r="J131" s="332" t="s">
        <v>25</v>
      </c>
      <c r="K131" s="348">
        <v>39</v>
      </c>
    </row>
    <row r="132" spans="1:19" s="83" customFormat="1" ht="4.5" customHeight="1" x14ac:dyDescent="0.25">
      <c r="A132" s="80"/>
      <c r="B132" s="403"/>
      <c r="C132" s="428"/>
      <c r="D132" s="431"/>
      <c r="E132" s="447"/>
      <c r="F132" s="508" t="s">
        <v>104</v>
      </c>
      <c r="G132" s="549"/>
      <c r="H132" s="132"/>
      <c r="I132" s="322"/>
      <c r="J132" s="45"/>
      <c r="K132" s="346"/>
    </row>
    <row r="133" spans="1:19" s="83" customFormat="1" ht="14.25" customHeight="1" thickBot="1" x14ac:dyDescent="0.3">
      <c r="A133" s="81"/>
      <c r="B133" s="423"/>
      <c r="C133" s="429"/>
      <c r="D133" s="432"/>
      <c r="E133" s="448"/>
      <c r="F133" s="509"/>
      <c r="G133" s="550"/>
      <c r="H133" s="110" t="s">
        <v>10</v>
      </c>
      <c r="I133" s="73">
        <f t="shared" ref="I133" si="3">SUM(I131:I132)</f>
        <v>97.3</v>
      </c>
      <c r="J133" s="326"/>
      <c r="K133" s="343"/>
    </row>
    <row r="134" spans="1:19" s="83" customFormat="1" ht="17.25" customHeight="1" x14ac:dyDescent="0.25">
      <c r="A134" s="469" t="s">
        <v>6</v>
      </c>
      <c r="B134" s="402" t="s">
        <v>22</v>
      </c>
      <c r="C134" s="526" t="s">
        <v>13</v>
      </c>
      <c r="D134" s="529"/>
      <c r="E134" s="449" t="s">
        <v>163</v>
      </c>
      <c r="F134" s="123" t="s">
        <v>105</v>
      </c>
      <c r="G134" s="572" t="s">
        <v>73</v>
      </c>
      <c r="H134" s="270" t="s">
        <v>9</v>
      </c>
      <c r="I134" s="214">
        <f>45-5</f>
        <v>40</v>
      </c>
      <c r="J134" s="90" t="s">
        <v>119</v>
      </c>
      <c r="K134" s="347">
        <v>2</v>
      </c>
    </row>
    <row r="135" spans="1:19" s="83" customFormat="1" ht="42" customHeight="1" x14ac:dyDescent="0.25">
      <c r="A135" s="471"/>
      <c r="B135" s="403"/>
      <c r="C135" s="527"/>
      <c r="D135" s="530"/>
      <c r="E135" s="434"/>
      <c r="F135" s="34" t="s">
        <v>104</v>
      </c>
      <c r="G135" s="573"/>
      <c r="H135" s="102"/>
      <c r="I135" s="321"/>
      <c r="J135" s="5" t="s">
        <v>120</v>
      </c>
      <c r="K135" s="161">
        <v>2</v>
      </c>
    </row>
    <row r="136" spans="1:19" s="83" customFormat="1" ht="19.5" customHeight="1" x14ac:dyDescent="0.25">
      <c r="A136" s="471"/>
      <c r="B136" s="403"/>
      <c r="C136" s="527"/>
      <c r="D136" s="530"/>
      <c r="E136" s="434"/>
      <c r="F136" s="34"/>
      <c r="G136" s="573"/>
      <c r="H136" s="103"/>
      <c r="I136" s="322"/>
      <c r="J136" s="424" t="s">
        <v>121</v>
      </c>
      <c r="K136" s="337">
        <v>4</v>
      </c>
    </row>
    <row r="137" spans="1:19" s="83" customFormat="1" ht="14.25" customHeight="1" thickBot="1" x14ac:dyDescent="0.3">
      <c r="A137" s="470"/>
      <c r="B137" s="423"/>
      <c r="C137" s="528"/>
      <c r="D137" s="530"/>
      <c r="E137" s="434"/>
      <c r="F137" s="34"/>
      <c r="G137" s="573"/>
      <c r="H137" s="110" t="s">
        <v>10</v>
      </c>
      <c r="I137" s="188">
        <f>I134</f>
        <v>40</v>
      </c>
      <c r="J137" s="425"/>
      <c r="K137" s="240"/>
    </row>
    <row r="138" spans="1:19" s="83" customFormat="1" ht="17.25" customHeight="1" thickBot="1" x14ac:dyDescent="0.3">
      <c r="A138" s="15" t="s">
        <v>6</v>
      </c>
      <c r="B138" s="131" t="s">
        <v>22</v>
      </c>
      <c r="C138" s="561" t="s">
        <v>14</v>
      </c>
      <c r="D138" s="562"/>
      <c r="E138" s="562"/>
      <c r="F138" s="562"/>
      <c r="G138" s="562"/>
      <c r="H138" s="563"/>
      <c r="I138" s="181">
        <f>+I130+I133+I137</f>
        <v>2557.2000000000003</v>
      </c>
      <c r="J138" s="182"/>
      <c r="K138" s="183"/>
    </row>
    <row r="139" spans="1:19" s="83" customFormat="1" ht="15" customHeight="1" thickBot="1" x14ac:dyDescent="0.3">
      <c r="A139" s="15" t="s">
        <v>6</v>
      </c>
      <c r="B139" s="443" t="s">
        <v>26</v>
      </c>
      <c r="C139" s="444"/>
      <c r="D139" s="444"/>
      <c r="E139" s="444"/>
      <c r="F139" s="444"/>
      <c r="G139" s="444"/>
      <c r="H139" s="445"/>
      <c r="I139" s="186">
        <f>+I33+I101+I126+I138</f>
        <v>14623.83</v>
      </c>
      <c r="J139" s="187"/>
      <c r="K139" s="310"/>
    </row>
    <row r="140" spans="1:19" s="83" customFormat="1" ht="15" customHeight="1" thickBot="1" x14ac:dyDescent="0.3">
      <c r="A140" s="48" t="s">
        <v>27</v>
      </c>
      <c r="B140" s="567" t="s">
        <v>28</v>
      </c>
      <c r="C140" s="568"/>
      <c r="D140" s="568"/>
      <c r="E140" s="568"/>
      <c r="F140" s="568"/>
      <c r="G140" s="568"/>
      <c r="H140" s="569"/>
      <c r="I140" s="185">
        <f t="shared" ref="I140" si="4">I139</f>
        <v>14623.83</v>
      </c>
      <c r="J140" s="166"/>
      <c r="K140" s="167"/>
      <c r="L140" s="426"/>
      <c r="M140" s="426"/>
      <c r="N140" s="426"/>
    </row>
    <row r="141" spans="1:19" s="27" customFormat="1" ht="18" customHeight="1" x14ac:dyDescent="0.25">
      <c r="A141" s="531" t="s">
        <v>172</v>
      </c>
      <c r="B141" s="571"/>
      <c r="C141" s="571"/>
      <c r="D141" s="571"/>
      <c r="E141" s="571"/>
      <c r="F141" s="571"/>
      <c r="G141" s="571"/>
      <c r="H141" s="571"/>
      <c r="I141" s="571"/>
      <c r="J141" s="571"/>
      <c r="K141" s="184"/>
      <c r="L141" s="426"/>
      <c r="M141" s="426"/>
      <c r="N141" s="426"/>
      <c r="O141" s="83"/>
      <c r="P141" s="83"/>
      <c r="Q141" s="83"/>
      <c r="R141" s="83"/>
      <c r="S141" s="83"/>
    </row>
    <row r="142" spans="1:19" s="27" customFormat="1" ht="26.25" customHeight="1" x14ac:dyDescent="0.25">
      <c r="A142" s="531" t="s">
        <v>181</v>
      </c>
      <c r="B142" s="531"/>
      <c r="C142" s="531"/>
      <c r="D142" s="531"/>
      <c r="E142" s="531"/>
      <c r="F142" s="531"/>
      <c r="G142" s="531"/>
      <c r="H142" s="531"/>
      <c r="I142" s="531"/>
      <c r="J142" s="531"/>
      <c r="K142" s="531"/>
      <c r="L142" s="297"/>
      <c r="M142" s="297"/>
      <c r="N142" s="297"/>
      <c r="O142" s="83"/>
      <c r="P142" s="83"/>
      <c r="Q142" s="83"/>
      <c r="R142" s="83"/>
      <c r="S142" s="83"/>
    </row>
    <row r="143" spans="1:19" s="27" customFormat="1" ht="15.75" customHeight="1" thickBot="1" x14ac:dyDescent="0.3">
      <c r="A143" s="8"/>
      <c r="B143" s="570" t="s">
        <v>29</v>
      </c>
      <c r="C143" s="570"/>
      <c r="D143" s="570"/>
      <c r="E143" s="570"/>
      <c r="F143" s="570"/>
      <c r="G143" s="570"/>
      <c r="H143" s="570"/>
      <c r="I143" s="9"/>
      <c r="J143" s="83"/>
      <c r="K143" s="83"/>
    </row>
    <row r="144" spans="1:19" s="27" customFormat="1" ht="42" customHeight="1" thickBot="1" x14ac:dyDescent="0.3">
      <c r="A144" s="78"/>
      <c r="B144" s="524" t="s">
        <v>30</v>
      </c>
      <c r="C144" s="525"/>
      <c r="D144" s="525"/>
      <c r="E144" s="525"/>
      <c r="F144" s="525"/>
      <c r="G144" s="525"/>
      <c r="H144" s="525"/>
      <c r="I144" s="369" t="s">
        <v>170</v>
      </c>
      <c r="J144" s="84"/>
      <c r="K144" s="83"/>
      <c r="L144" s="83"/>
      <c r="M144" s="83"/>
      <c r="N144" s="83"/>
    </row>
    <row r="145" spans="1:14" s="83" customFormat="1" ht="15.75" customHeight="1" x14ac:dyDescent="0.25">
      <c r="A145" s="78"/>
      <c r="B145" s="555" t="s">
        <v>31</v>
      </c>
      <c r="C145" s="556"/>
      <c r="D145" s="556"/>
      <c r="E145" s="556"/>
      <c r="F145" s="556"/>
      <c r="G145" s="556"/>
      <c r="H145" s="556"/>
      <c r="I145" s="365">
        <f>+I146+I150+I151</f>
        <v>14623.829999999998</v>
      </c>
      <c r="J145" s="10"/>
      <c r="K145" s="27"/>
      <c r="L145" s="27"/>
      <c r="M145" s="27"/>
      <c r="N145" s="27"/>
    </row>
    <row r="146" spans="1:14" s="83" customFormat="1" ht="16.95" customHeight="1" x14ac:dyDescent="0.25">
      <c r="A146" s="78"/>
      <c r="B146" s="557" t="s">
        <v>70</v>
      </c>
      <c r="C146" s="558"/>
      <c r="D146" s="558"/>
      <c r="E146" s="558"/>
      <c r="F146" s="558"/>
      <c r="G146" s="558"/>
      <c r="H146" s="558"/>
      <c r="I146" s="366">
        <f>SUM(I147:I149)</f>
        <v>13576.329999999998</v>
      </c>
      <c r="J146" s="11"/>
      <c r="K146" s="27"/>
      <c r="L146" s="27"/>
      <c r="M146" s="27"/>
      <c r="N146" s="27"/>
    </row>
    <row r="147" spans="1:14" s="83" customFormat="1" x14ac:dyDescent="0.25">
      <c r="A147" s="78"/>
      <c r="B147" s="559" t="s">
        <v>67</v>
      </c>
      <c r="C147" s="560"/>
      <c r="D147" s="560"/>
      <c r="E147" s="560"/>
      <c r="F147" s="560"/>
      <c r="G147" s="560"/>
      <c r="H147" s="560"/>
      <c r="I147" s="117">
        <f>SUMIF(H17:H137,"sb",I17:I137)</f>
        <v>12838.529999999999</v>
      </c>
      <c r="J147" s="11"/>
      <c r="K147" s="27"/>
      <c r="L147" s="27"/>
      <c r="M147" s="27"/>
      <c r="N147" s="27"/>
    </row>
    <row r="148" spans="1:14" s="83" customFormat="1" ht="12.75" customHeight="1" x14ac:dyDescent="0.25">
      <c r="A148" s="78"/>
      <c r="B148" s="510" t="s">
        <v>68</v>
      </c>
      <c r="C148" s="511"/>
      <c r="D148" s="511"/>
      <c r="E148" s="511"/>
      <c r="F148" s="511"/>
      <c r="G148" s="511"/>
      <c r="H148" s="511"/>
      <c r="I148" s="367">
        <f>SUMIF(H17:H137,"sb(sp)",I17:I137)</f>
        <v>437.40000000000003</v>
      </c>
      <c r="J148" s="82"/>
      <c r="K148" s="27"/>
      <c r="L148" s="27"/>
      <c r="M148" s="27"/>
      <c r="N148" s="27"/>
    </row>
    <row r="149" spans="1:14" s="83" customFormat="1" ht="12.75" customHeight="1" x14ac:dyDescent="0.25">
      <c r="A149" s="78"/>
      <c r="B149" s="510" t="s">
        <v>178</v>
      </c>
      <c r="C149" s="511"/>
      <c r="D149" s="511"/>
      <c r="E149" s="511"/>
      <c r="F149" s="511"/>
      <c r="G149" s="511"/>
      <c r="H149" s="554"/>
      <c r="I149" s="367">
        <f>SUMIF(H18:H138,"sb(vb)",I18:I138)</f>
        <v>300.39999999999998</v>
      </c>
      <c r="J149" s="82"/>
      <c r="K149" s="27"/>
      <c r="L149" s="27"/>
      <c r="M149" s="27"/>
      <c r="N149" s="27"/>
    </row>
    <row r="150" spans="1:14" s="83" customFormat="1" ht="12.75" customHeight="1" x14ac:dyDescent="0.25">
      <c r="A150" s="78"/>
      <c r="B150" s="522" t="s">
        <v>38</v>
      </c>
      <c r="C150" s="523"/>
      <c r="D150" s="523"/>
      <c r="E150" s="523"/>
      <c r="F150" s="523"/>
      <c r="G150" s="523"/>
      <c r="H150" s="523"/>
      <c r="I150" s="368">
        <f>SUMIF(H17:H137,"sb(l)",I17:I137)</f>
        <v>914.4</v>
      </c>
      <c r="J150" s="82"/>
      <c r="K150" s="27"/>
      <c r="L150" s="27"/>
      <c r="M150" s="27"/>
      <c r="N150" s="27"/>
    </row>
    <row r="151" spans="1:14" s="83" customFormat="1" ht="12.75" customHeight="1" thickBot="1" x14ac:dyDescent="0.3">
      <c r="A151" s="78"/>
      <c r="B151" s="522" t="s">
        <v>175</v>
      </c>
      <c r="C151" s="523"/>
      <c r="D151" s="523"/>
      <c r="E151" s="523"/>
      <c r="F151" s="523"/>
      <c r="G151" s="523"/>
      <c r="H151" s="546"/>
      <c r="I151" s="368">
        <f>SUMIF(H18:H138,"sb(spl)",I18:I138)</f>
        <v>133.1</v>
      </c>
      <c r="J151" s="82"/>
      <c r="K151" s="27"/>
      <c r="L151" s="27"/>
      <c r="M151" s="27"/>
      <c r="N151" s="27"/>
    </row>
    <row r="152" spans="1:14" s="83" customFormat="1" ht="12.75" customHeight="1" thickBot="1" x14ac:dyDescent="0.3">
      <c r="A152" s="12"/>
      <c r="B152" s="506" t="s">
        <v>161</v>
      </c>
      <c r="C152" s="507"/>
      <c r="D152" s="507"/>
      <c r="E152" s="507"/>
      <c r="F152" s="507"/>
      <c r="G152" s="507"/>
      <c r="H152" s="507"/>
      <c r="I152" s="259">
        <f>I145</f>
        <v>14623.829999999998</v>
      </c>
      <c r="J152" s="82"/>
      <c r="K152" s="255"/>
    </row>
    <row r="153" spans="1:14" s="83" customFormat="1" ht="15" customHeight="1" x14ac:dyDescent="0.25">
      <c r="A153" s="38"/>
      <c r="B153" s="256"/>
      <c r="C153" s="256"/>
      <c r="D153" s="256"/>
      <c r="E153" s="257"/>
      <c r="F153" s="258" t="s">
        <v>45</v>
      </c>
      <c r="G153" s="258"/>
      <c r="H153" s="258"/>
      <c r="I153" s="257"/>
      <c r="J153" s="82"/>
    </row>
    <row r="155" spans="1:14" x14ac:dyDescent="0.25">
      <c r="I155" s="238"/>
    </row>
    <row r="156" spans="1:14" x14ac:dyDescent="0.25">
      <c r="I156" s="239"/>
    </row>
    <row r="157" spans="1:14" x14ac:dyDescent="0.25">
      <c r="I157" s="25"/>
    </row>
    <row r="158" spans="1:14" x14ac:dyDescent="0.25">
      <c r="I158" s="238"/>
    </row>
  </sheetData>
  <mergeCells count="140">
    <mergeCell ref="B151:H151"/>
    <mergeCell ref="G99:G100"/>
    <mergeCell ref="E128:E130"/>
    <mergeCell ref="G128:G130"/>
    <mergeCell ref="E30:E32"/>
    <mergeCell ref="F30:F32"/>
    <mergeCell ref="G30:G32"/>
    <mergeCell ref="E99:E100"/>
    <mergeCell ref="H71:H75"/>
    <mergeCell ref="B149:H149"/>
    <mergeCell ref="B145:H145"/>
    <mergeCell ref="B146:H146"/>
    <mergeCell ref="B147:H147"/>
    <mergeCell ref="C138:H138"/>
    <mergeCell ref="G121:G125"/>
    <mergeCell ref="E119:E120"/>
    <mergeCell ref="G104:G105"/>
    <mergeCell ref="B140:H140"/>
    <mergeCell ref="B143:H143"/>
    <mergeCell ref="A141:J141"/>
    <mergeCell ref="G131:G133"/>
    <mergeCell ref="B134:B137"/>
    <mergeCell ref="E134:E137"/>
    <mergeCell ref="G134:G137"/>
    <mergeCell ref="A142:K142"/>
    <mergeCell ref="A134:A137"/>
    <mergeCell ref="F129:F130"/>
    <mergeCell ref="J136:J137"/>
    <mergeCell ref="J117:J118"/>
    <mergeCell ref="E24:E26"/>
    <mergeCell ref="E35:E36"/>
    <mergeCell ref="E37:E39"/>
    <mergeCell ref="E51:E53"/>
    <mergeCell ref="E56:E57"/>
    <mergeCell ref="D62:D63"/>
    <mergeCell ref="J31:J32"/>
    <mergeCell ref="H30:H31"/>
    <mergeCell ref="G35:G37"/>
    <mergeCell ref="G33:H33"/>
    <mergeCell ref="C34:K34"/>
    <mergeCell ref="F27:F29"/>
    <mergeCell ref="G39:G43"/>
    <mergeCell ref="E41:E43"/>
    <mergeCell ref="E47:E49"/>
    <mergeCell ref="A13:K13"/>
    <mergeCell ref="A14:K14"/>
    <mergeCell ref="B15:K15"/>
    <mergeCell ref="C16:K16"/>
    <mergeCell ref="B152:H152"/>
    <mergeCell ref="F132:F133"/>
    <mergeCell ref="B148:H148"/>
    <mergeCell ref="C126:H126"/>
    <mergeCell ref="B95:B96"/>
    <mergeCell ref="B83:B87"/>
    <mergeCell ref="B99:B100"/>
    <mergeCell ref="C99:C100"/>
    <mergeCell ref="C102:K102"/>
    <mergeCell ref="C95:C96"/>
    <mergeCell ref="E95:E96"/>
    <mergeCell ref="J95:J96"/>
    <mergeCell ref="E88:E89"/>
    <mergeCell ref="C101:H101"/>
    <mergeCell ref="B150:H150"/>
    <mergeCell ref="B144:H144"/>
    <mergeCell ref="C134:C137"/>
    <mergeCell ref="D134:D137"/>
    <mergeCell ref="J86:J87"/>
    <mergeCell ref="F24:F26"/>
    <mergeCell ref="G10:G12"/>
    <mergeCell ref="H10:H12"/>
    <mergeCell ref="J22:J23"/>
    <mergeCell ref="L24:M27"/>
    <mergeCell ref="L56:O56"/>
    <mergeCell ref="A95:A96"/>
    <mergeCell ref="A83:A87"/>
    <mergeCell ref="A99:A100"/>
    <mergeCell ref="G88:G89"/>
    <mergeCell ref="J88:J89"/>
    <mergeCell ref="K86:K87"/>
    <mergeCell ref="A10:A12"/>
    <mergeCell ref="B10:B12"/>
    <mergeCell ref="C10:C12"/>
    <mergeCell ref="A97:A98"/>
    <mergeCell ref="B97:B98"/>
    <mergeCell ref="L93:M93"/>
    <mergeCell ref="E10:E12"/>
    <mergeCell ref="F10:F12"/>
    <mergeCell ref="E17:E18"/>
    <mergeCell ref="E97:E98"/>
    <mergeCell ref="G97:G98"/>
    <mergeCell ref="J28:J29"/>
    <mergeCell ref="J10:K10"/>
    <mergeCell ref="L140:N141"/>
    <mergeCell ref="B131:B133"/>
    <mergeCell ref="C131:C133"/>
    <mergeCell ref="D131:D133"/>
    <mergeCell ref="E62:E63"/>
    <mergeCell ref="E71:E75"/>
    <mergeCell ref="E83:E87"/>
    <mergeCell ref="F83:F87"/>
    <mergeCell ref="G27:G29"/>
    <mergeCell ref="J124:J125"/>
    <mergeCell ref="E108:E109"/>
    <mergeCell ref="J111:J112"/>
    <mergeCell ref="J101:K101"/>
    <mergeCell ref="B139:H139"/>
    <mergeCell ref="E131:E133"/>
    <mergeCell ref="E90:E94"/>
    <mergeCell ref="G90:G91"/>
    <mergeCell ref="J93:J94"/>
    <mergeCell ref="E81:E82"/>
    <mergeCell ref="C83:C87"/>
    <mergeCell ref="G86:G87"/>
    <mergeCell ref="L115:M116"/>
    <mergeCell ref="J99:J100"/>
    <mergeCell ref="C127:K127"/>
    <mergeCell ref="I3:K3"/>
    <mergeCell ref="I1:K1"/>
    <mergeCell ref="I2:K2"/>
    <mergeCell ref="A6:K6"/>
    <mergeCell ref="A5:K5"/>
    <mergeCell ref="A7:K7"/>
    <mergeCell ref="J11:J12"/>
    <mergeCell ref="H62:H63"/>
    <mergeCell ref="J25:J26"/>
    <mergeCell ref="J9:K9"/>
    <mergeCell ref="A24:A26"/>
    <mergeCell ref="A20:A23"/>
    <mergeCell ref="B20:B23"/>
    <mergeCell ref="C20:C23"/>
    <mergeCell ref="E20:E23"/>
    <mergeCell ref="F20:F23"/>
    <mergeCell ref="I10:I12"/>
    <mergeCell ref="D10:D12"/>
    <mergeCell ref="G20:G23"/>
    <mergeCell ref="C24:C26"/>
    <mergeCell ref="E27:E29"/>
    <mergeCell ref="F56:F61"/>
    <mergeCell ref="B24:B26"/>
    <mergeCell ref="J63:J64"/>
  </mergeCells>
  <pageMargins left="0.78740157480314965" right="0.39370078740157483" top="0.59055118110236227" bottom="0.39370078740157483" header="0" footer="0"/>
  <pageSetup paperSize="9" scale="71" orientation="portrait" r:id="rId1"/>
  <rowBreaks count="3" manualBreakCount="3">
    <brk id="50" max="10" man="1"/>
    <brk id="89" max="10" man="1"/>
    <brk id="133" max="10" man="1"/>
  </rowBreaks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11 programa MVP</vt:lpstr>
      <vt:lpstr>'11 programa MVP'!Print_Area</vt:lpstr>
      <vt:lpstr>'11 programa MVP'!Print_Titles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2023-10-27T18:09:13Z</cp:lastPrinted>
  <dcterms:created xsi:type="dcterms:W3CDTF">2015-11-25T08:18:21Z</dcterms:created>
  <dcterms:modified xsi:type="dcterms:W3CDTF">2023-11-07T08:07:24Z</dcterms:modified>
</cp:coreProperties>
</file>