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MVP PLANAI\2023 MVP\12. Keitimas (spalis po tarybos, STR3-31)\"/>
    </mc:Choice>
  </mc:AlternateContent>
  <xr:revisionPtr revIDLastSave="0" documentId="13_ncr:1_{3DD0BC89-A81A-4580-9A59-0CA7C231B4F0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4 programa MVP" sheetId="11" r:id="rId1"/>
  </sheets>
  <definedNames>
    <definedName name="_xlnm.Print_Area" localSheetId="0">'4 programa MVP'!$A$1:$K$140</definedName>
    <definedName name="_xlnm.Print_Titles" localSheetId="0">'4 programa MVP'!$9:$11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5" i="11" l="1"/>
  <c r="I100" i="11"/>
  <c r="I95" i="11"/>
  <c r="I92" i="11"/>
  <c r="I90" i="11"/>
  <c r="I71" i="11"/>
  <c r="I58" i="11"/>
  <c r="I63" i="11"/>
  <c r="I46" i="11"/>
  <c r="I26" i="11"/>
  <c r="I74" i="11" l="1"/>
  <c r="I33" i="11"/>
  <c r="I17" i="11"/>
  <c r="I127" i="11" l="1"/>
  <c r="I36" i="11" l="1"/>
  <c r="I39" i="11" s="1"/>
  <c r="I108" i="11" l="1"/>
  <c r="I55" i="11"/>
  <c r="I52" i="11"/>
  <c r="I57" i="11" l="1"/>
  <c r="I54" i="11" l="1"/>
  <c r="I104" i="11" l="1"/>
  <c r="I123" i="11" l="1"/>
  <c r="I112" i="11" l="1"/>
  <c r="I99" i="11" l="1"/>
  <c r="I91" i="11"/>
  <c r="I87" i="11"/>
  <c r="I70" i="11"/>
  <c r="I60" i="11"/>
  <c r="I43" i="11"/>
  <c r="I24" i="11"/>
  <c r="I129" i="11" l="1"/>
  <c r="I107" i="11" l="1"/>
  <c r="I110" i="11" l="1"/>
  <c r="I113" i="11" s="1"/>
  <c r="I81" i="11" l="1"/>
  <c r="I51" i="11"/>
  <c r="I48" i="11"/>
  <c r="I45" i="11"/>
  <c r="I61" i="11" l="1"/>
  <c r="I124" i="11"/>
  <c r="I125" i="11" l="1"/>
  <c r="I136" i="11" l="1"/>
  <c r="I135" i="11"/>
  <c r="I134" i="11"/>
  <c r="I133" i="11"/>
  <c r="I131" i="11"/>
  <c r="I130" i="11"/>
  <c r="I128" i="11"/>
  <c r="I122" i="11" s="1"/>
  <c r="I77" i="11"/>
  <c r="I114" i="11" l="1"/>
  <c r="I121" i="11"/>
  <c r="I132" i="11"/>
  <c r="I137" i="11" l="1"/>
  <c r="I11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Snieguole Kacerauskaite</author>
  </authors>
  <commentList>
    <comment ref="F18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P-2.3.2.1
P-2.3.2.2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5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 xml:space="preserve">P-2.3.2.1
</t>
        </r>
      </text>
    </comment>
    <comment ref="F26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6.2.1. Visuomenės sveikatos priežiūros paslaugas gaunančių asmenų skaičiaus didėjimas, proc.</t>
        </r>
      </text>
    </comment>
    <comment ref="J31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>Visuomenės psichologinės gerovės ir psichikos sveikatos stiprinimo paslaugos gyventojams bendruomenėse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40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 xml:space="preserve">6.2. Visuomenės sveikatinimo paslaugų plėtojimas
</t>
        </r>
        <r>
          <rPr>
            <sz val="9"/>
            <color indexed="81"/>
            <rFont val="Tahoma"/>
            <family val="2"/>
            <charset val="186"/>
          </rPr>
          <t xml:space="preserve">6.2.2. Naujų tarpsektorinių programų ir iniciatyvų skaičius
</t>
        </r>
      </text>
    </comment>
    <comment ref="J47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Asmenys, dalyvavę lytiškai plintančių infekcijų, psichiką veikiančių medžiagų, alkoholio vartojimo prevencijos, depresijos prevencijos, seksualinio smurto prevencijos veiklose 
</t>
        </r>
      </text>
    </comment>
    <comment ref="F49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6.2.2. Naujų tarpsektorinių programų ir iniciatyvų skaičius</t>
        </r>
      </text>
    </comment>
    <comment ref="F63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186"/>
          </rPr>
          <t>6.1. Asmens sveikatos priežiūros įstaigų statuso stiprinimas</t>
        </r>
        <r>
          <rPr>
            <sz val="9"/>
            <color indexed="81"/>
            <rFont val="Tahoma"/>
            <family val="2"/>
            <charset val="186"/>
          </rPr>
          <t xml:space="preserve">
6.1.3. Kompleksines paslaugas sutrikusios raidos ir neįgaliems vaikams BĮ Klaipėdos sutrikusio vystymosi kūdikių namuose gaunančių asmenų skaičius per metus </t>
        </r>
      </text>
    </comment>
    <comment ref="F65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F71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 xml:space="preserve">P-2.3.1.3 
</t>
        </r>
      </text>
    </comment>
    <comment ref="F83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P-2.3.1.3</t>
        </r>
      </text>
    </comment>
    <comment ref="F88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F95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186"/>
          </rPr>
          <t xml:space="preserve">6.1. Asmens sveikatos priežiūros įstaigų statuso stiprinimas
</t>
        </r>
        <r>
          <rPr>
            <sz val="9"/>
            <color indexed="81"/>
            <rFont val="Tahoma"/>
            <family val="2"/>
            <charset val="186"/>
          </rPr>
          <t xml:space="preserve">6.1.2. Poliklinikos statusą įgijusių savivaldybės sveikatos priežiūros centrų skaičius, vnt. </t>
        </r>
      </text>
    </comment>
    <comment ref="F96" authorId="0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 xml:space="preserve">P-2.3.1.2.
</t>
        </r>
      </text>
    </comment>
    <comment ref="F101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H101" authorId="0" shapeId="0" xr:uid="{E1D1BE82-A7BE-4F93-B414-D1DAE81FD7C1}">
      <text>
        <r>
          <rPr>
            <sz val="9"/>
            <color indexed="81"/>
            <rFont val="Tahoma"/>
            <family val="2"/>
            <charset val="186"/>
          </rPr>
          <t>Sutrikusio vystymosi kūdikių namų lėšos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05" authorId="0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 xml:space="preserve">P-2.3.1.2
</t>
        </r>
      </text>
    </comment>
    <comment ref="F108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P-2.3.1.2
</t>
        </r>
      </text>
    </comment>
  </commentList>
</comments>
</file>

<file path=xl/sharedStrings.xml><?xml version="1.0" encoding="utf-8"?>
<sst xmlns="http://schemas.openxmlformats.org/spreadsheetml/2006/main" count="336" uniqueCount="171">
  <si>
    <t xml:space="preserve"> TIKSLŲ, UŽDAVINIŲ, PRIEMONIŲ, PRIEMONIŲ IŠLAIDŲ IR PRODUKTO KRITERIJŲ SUVESTINĖ</t>
  </si>
  <si>
    <t>tūkst. Eur</t>
  </si>
  <si>
    <t>Uždavinio kodas</t>
  </si>
  <si>
    <t>Priemonės kodas</t>
  </si>
  <si>
    <t>Pavadinimas</t>
  </si>
  <si>
    <t>Finansavimo šaltinis</t>
  </si>
  <si>
    <t>Strateginis tikslas 03. Užtikrinti gyventojams aukštą švietimo, kultūros, socialinių, sporto ir sveikatos apsaugos paslaugų kokybę ir prieinamumą</t>
  </si>
  <si>
    <t>01</t>
  </si>
  <si>
    <t>Stiprinti ir kryptingai plėtoti asmens ir visuomenės sveikatos priežiūros paslaugas</t>
  </si>
  <si>
    <t>Užtikrinti visuomenės sveikatos priežiūros paslaugų teikimą</t>
  </si>
  <si>
    <t>Klaipėdos miesto savivaldybės visuomenės sveikatos rėmimo specialiosios programos įgyvendinimas prioritetinėse srityse</t>
  </si>
  <si>
    <t>07</t>
  </si>
  <si>
    <t>SB</t>
  </si>
  <si>
    <t>Visuomenės sveikatos rėmimo specialiosios programos įgyvendinimas, proc.</t>
  </si>
  <si>
    <t>Užkrečiamųjų ligų prevencija</t>
  </si>
  <si>
    <t>SB(AA)</t>
  </si>
  <si>
    <t>Vaikų sveikatos gerinimas</t>
  </si>
  <si>
    <t>Saugios bendruomenės organizavimas ir užtikrinimas</t>
  </si>
  <si>
    <t>Sveikos gyvensenos (subalansuotos mitybos, fizinio aktyvumo) formavimas</t>
  </si>
  <si>
    <t>Visuomenės informavimas sveikatos klausimais</t>
  </si>
  <si>
    <t>Iš viso:</t>
  </si>
  <si>
    <t>02</t>
  </si>
  <si>
    <t>SB(VB)</t>
  </si>
  <si>
    <t>Ugdymo įstaigų, kuriose vykdoma vaikų sveikatos priežiūra, skaičius</t>
  </si>
  <si>
    <t>03</t>
  </si>
  <si>
    <t>SB(SP)</t>
  </si>
  <si>
    <t>04</t>
  </si>
  <si>
    <t>Iš viso uždaviniui:</t>
  </si>
  <si>
    <t>Užtikrinti asmens sveikatos priežiūros paslaugų teikimą</t>
  </si>
  <si>
    <t>BĮ Klaipėdos sutrikusio vystymosi kūdikių namų išlaikymas ir veiklos organizavimas</t>
  </si>
  <si>
    <t>PSDF</t>
  </si>
  <si>
    <t>1</t>
  </si>
  <si>
    <t>Modernizuoti sveikatos priežiūros įstaigų infrastruktūrą</t>
  </si>
  <si>
    <t>Kt</t>
  </si>
  <si>
    <t>05</t>
  </si>
  <si>
    <t>06</t>
  </si>
  <si>
    <t>08</t>
  </si>
  <si>
    <t>09</t>
  </si>
  <si>
    <t>Iš viso tikslui:</t>
  </si>
  <si>
    <t>13</t>
  </si>
  <si>
    <t xml:space="preserve">Iš viso  programai: </t>
  </si>
  <si>
    <t>Finansavimo šaltinių suvestinė</t>
  </si>
  <si>
    <t>Finansavimo šaltiniai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</si>
  <si>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</si>
  <si>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</si>
  <si>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</si>
  <si>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KITI ŠALTINIAI, IŠ VISO:</t>
  </si>
  <si>
    <r>
      <rPr>
        <sz val="10"/>
        <rFont val="Times New Roman"/>
        <family val="1"/>
        <charset val="186"/>
      </rPr>
      <t>Privalomojo sveikatos draudimo fondo lėšos</t>
    </r>
    <r>
      <rPr>
        <b/>
        <sz val="10"/>
        <rFont val="Times New Roman"/>
        <family val="1"/>
      </rPr>
      <t xml:space="preserve"> PSDF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</si>
  <si>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</si>
  <si>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</si>
  <si>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IŠ VISO:</t>
  </si>
  <si>
    <t>Vaikų, gavusių ankstyvosios reabilitacijos paslaugas, skaičius</t>
  </si>
  <si>
    <t xml:space="preserve">Atokvėpio paslaugos teikimas šeimoms, auginančioms vaiką su negalia (BĮ Klaipėdos sutrikusio vystymosi kūdikių namuose) </t>
  </si>
  <si>
    <r>
      <t xml:space="preserve">Vietų </t>
    </r>
    <r>
      <rPr>
        <sz val="10"/>
        <rFont val="Times New Roman"/>
        <family val="1"/>
        <charset val="186"/>
      </rPr>
      <t>atokvėpio</t>
    </r>
    <r>
      <rPr>
        <sz val="10"/>
        <rFont val="Times New Roman"/>
        <family val="1"/>
      </rPr>
      <t xml:space="preserve"> paslaugai teikti skaičius </t>
    </r>
  </si>
  <si>
    <t>SB(AAL)</t>
  </si>
  <si>
    <t>ES</t>
  </si>
  <si>
    <t>SB(SPL)</t>
  </si>
  <si>
    <t>6</t>
  </si>
  <si>
    <t xml:space="preserve">Tiesiogiai stebimo trumpo gydymo kurso (DOTS) kabineto paslaugų organizavimas </t>
  </si>
  <si>
    <t xml:space="preserve">Neveiksnių asmenų būklės peržiūrėjimo užtikrinimas </t>
  </si>
  <si>
    <r>
      <t xml:space="preserve">Savivaldybės aplinkos apsaugos rėmimo specialiosios programos lėšų likutis </t>
    </r>
    <r>
      <rPr>
        <b/>
        <sz val="10"/>
        <rFont val="Times New Roman"/>
        <family val="1"/>
      </rPr>
      <t>SB(AAL)</t>
    </r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</si>
  <si>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</si>
  <si>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</si>
  <si>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Visuomenės sveikatos priežiūros paslaugų, teikiamų Klaipėdos miesto bendruomenei, skaičius</t>
  </si>
  <si>
    <t>SB(ES)</t>
  </si>
  <si>
    <t>LRVB</t>
  </si>
  <si>
    <t>Sveikatos ir su sveikata  susijusių dienų minėjimo renginių organizavimas</t>
  </si>
  <si>
    <t>Asmens būklės peržiūrėjimo bylų skaičius</t>
  </si>
  <si>
    <r>
      <rPr>
        <sz val="10"/>
        <rFont val="Times New Roman"/>
        <family val="1"/>
        <charset val="186"/>
      </rP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</si>
  <si>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 xml:space="preserve">Asmens gebėjimo pasirūpinti savimi ir priimti kasdienius sprendimus savarankiškai ar naudojantis pagalba konkrečioje srityje vertinimas ir išvadų rengimas </t>
  </si>
  <si>
    <t>Fizinio asmens pripažinimo neveiksniu tam tikroje srityje organizavimas:</t>
  </si>
  <si>
    <t xml:space="preserve">Projekto „Socialinės paramos priemonių teikimas tuberkulioze sergantiems Klaipėdos miesto gyventojams (DOTS kabineto pacientai)“ įgyvendinimas </t>
  </si>
  <si>
    <t>Visuomenės sveikatos priežiūros paslaugomis, teikiamomis Klaipėdos miesto bendruomenei, besinaudojančių dalyvių skaičius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</si>
  <si>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</si>
  <si>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 xml:space="preserve">Organizuota renginių, skaičius </t>
  </si>
  <si>
    <t>Lovadienių skaičius</t>
  </si>
  <si>
    <t>Vaikų, kuriems suteiktos Kompleksinių paslaugų vaikų dienos užimtumo centro paslaugos, skaičius</t>
  </si>
  <si>
    <t>Papriemonės kodas</t>
  </si>
  <si>
    <r>
      <t xml:space="preserve">Savivaldybės tikslinės lėšos, skirtos aplinkos apsaugai </t>
    </r>
    <r>
      <rPr>
        <b/>
        <sz val="10"/>
        <rFont val="Times New Roman"/>
        <family val="1"/>
      </rPr>
      <t>SB(AA)</t>
    </r>
  </si>
  <si>
    <t>P1</t>
  </si>
  <si>
    <t>Lovų skaičius</t>
  </si>
  <si>
    <t>Išlaikoma kabinetų, skaičius</t>
  </si>
  <si>
    <t>Sveikatos apsaugos skyrius</t>
  </si>
  <si>
    <t>Statybos ir infrastruktūros plėtros skyrius</t>
  </si>
  <si>
    <t>Savivaldybės biudžetas, iš jo:</t>
  </si>
  <si>
    <r>
      <t>Pajamų įmokų likutis</t>
    </r>
    <r>
      <rPr>
        <b/>
        <sz val="10"/>
        <rFont val="Times New Roman"/>
        <family val="1"/>
        <charset val="186"/>
      </rPr>
      <t xml:space="preserve"> SB(SPL)</t>
    </r>
  </si>
  <si>
    <t>Teikiamų sveikatos priežiūros paslaugų infrastruktūros tobulinimas:</t>
  </si>
  <si>
    <t>Projektų skyrius</t>
  </si>
  <si>
    <t>Turto valdymo skyrius</t>
  </si>
  <si>
    <t>Projekto „Žemo slenksčio paslaugų Klaipėdos mieste prieinamumo didinimas“ įgyvendinimas</t>
  </si>
  <si>
    <t>8</t>
  </si>
  <si>
    <t>Įdiegtas modelis, proc.</t>
  </si>
  <si>
    <t>Projekto „Paslaugų vaikams su negalia ir jų šeimoms plėtra Klaipėdos regione“ įgyvendinimas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</si>
  <si>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</si>
  <si>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t>04 Sveikatos apsaugos programa</t>
  </si>
  <si>
    <t>Projekto „Adaptuoto ir išplėsto jaunimui palankių sveikatos priežiūros paslaugų (JPSPP) teikimo modelio įdiegimas Klaipėdos mieste“ įgyvendinimas</t>
  </si>
  <si>
    <t>Vaikų, gavusių paliatyvios pagalbos paslaugas, skaičius</t>
  </si>
  <si>
    <t>SVEIKATOS APSAUGOS PROGRAMOS (NR. 04)</t>
  </si>
  <si>
    <t>Sveikatos apsaugos skyrius – priemonės vykdymas, Planavimo ir analizės skyrius – programos sąmatos tvirtintojas</t>
  </si>
  <si>
    <t>Sveikatos apsaugos skyrius –  priemonės vykdymas, Planavimo ir analizės skyrius –  programos sąmatos tvirtintojas</t>
  </si>
  <si>
    <t>Produkto kriterijaus</t>
  </si>
  <si>
    <t>planas</t>
  </si>
  <si>
    <t>Veiklos plano tikslo kodas</t>
  </si>
  <si>
    <t>Priemonės požymis*</t>
  </si>
  <si>
    <t>Vykdytojas (skyrius/asmuo)</t>
  </si>
  <si>
    <t>2023-ieji metai</t>
  </si>
  <si>
    <t>2/5</t>
  </si>
  <si>
    <t>T</t>
  </si>
  <si>
    <t>60</t>
  </si>
  <si>
    <t>307</t>
  </si>
  <si>
    <t>Klaipėdos miesto gyventojų sveikatos priežiūros paslaugų rėmimas:</t>
  </si>
  <si>
    <t>Budinčio odontologo kabineto paslaugų organizavimas Klaipėdos miesto gyventojams</t>
  </si>
  <si>
    <t>Asmens sveikatos priežiūros specialistų pritraukimas ir (ar) išlaikymas</t>
  </si>
  <si>
    <t>N</t>
  </si>
  <si>
    <t>P</t>
  </si>
  <si>
    <t>Vidutinis lankytojų skaičius per mėn.</t>
  </si>
  <si>
    <t>Išlaikomas specialisto etatas,vnt.</t>
  </si>
  <si>
    <t>Parengta išvadų, skaičius</t>
  </si>
  <si>
    <t>Išlaikomas budinčio odontologo kabinetas, vnt.</t>
  </si>
  <si>
    <t>Atlikta rangos darbų, proc.</t>
  </si>
  <si>
    <t>Prevencijos veiklose dalyvavusių asmenų skaičius</t>
  </si>
  <si>
    <t xml:space="preserve">Statinių administravimo  skyrius  </t>
  </si>
  <si>
    <t>Įstaigų, kurioms elektros energija įsigyjama centralizuotai, skaičius</t>
  </si>
  <si>
    <t>Pritraukta specialistų, skaičius</t>
  </si>
  <si>
    <t>SAVIVALDYBĖS LĖŠOS, IŠ VISO:</t>
  </si>
  <si>
    <t>Įsigyta kompiuterinė ir organizacinė technika, mobilieji telefonai, skaičius</t>
  </si>
  <si>
    <t xml:space="preserve">  I  </t>
  </si>
  <si>
    <t xml:space="preserve">Sveikatos apsaugos skyrius – priemonės vykdymas, Planavimo ir analizės skyrius – programos sąmatos tvirtintojas
</t>
  </si>
  <si>
    <t>Vyr. patarėjas D. Petrolevičius</t>
  </si>
  <si>
    <t>Įgyvendintų veiklų skaičius</t>
  </si>
  <si>
    <t>Apmokytų tėvų skaičius</t>
  </si>
  <si>
    <t>360</t>
  </si>
  <si>
    <t>300</t>
  </si>
  <si>
    <t>Įvykdytas galutinis apmokėjimas, proc.</t>
  </si>
  <si>
    <t>Nukreiptų dalyvių, įgyvendinant Socialinio recepto programą, skaičius</t>
  </si>
  <si>
    <t xml:space="preserve">Užsiėmimų tėvams skaičius </t>
  </si>
  <si>
    <t>Sveikatinimo stiprinimo renginių skaičius</t>
  </si>
  <si>
    <t>Sveikatinimo stiprinimo renginiuose dalyvavusių asmenų skaičius</t>
  </si>
  <si>
    <t>Tikslinių grupių unikalių asmenų, kurie dalyvavo informavimo, švietimo, mokymo renginiuose bei sveikatos raštingumą didinančiose veiklose, skaičius</t>
  </si>
  <si>
    <t xml:space="preserve">  P             </t>
  </si>
  <si>
    <t xml:space="preserve">  N        </t>
  </si>
  <si>
    <t xml:space="preserve">   I  </t>
  </si>
  <si>
    <t xml:space="preserve">VšĮ Jūrininkų sveikatos priežiūros centro infrastruktūros plėtra (naujo pastato statyba) </t>
  </si>
  <si>
    <t xml:space="preserve"> I  </t>
  </si>
  <si>
    <t>Perduotas dalininko įnašas, proc.</t>
  </si>
  <si>
    <t>Dalininko įnašo perdavimas VšĮ Klaipėdos psichikos sveikatos centrui transporto priemonei įsigyti</t>
  </si>
  <si>
    <t>Mokymų, įgyvendinant Savižudybių prevencijos programą, skaičius</t>
  </si>
  <si>
    <r>
      <t xml:space="preserve">Švietimo ugdymo įstaigose dirbančių mitybos specialistų </t>
    </r>
    <r>
      <rPr>
        <sz val="10"/>
        <rFont val="Times New Roman"/>
        <family val="1"/>
        <charset val="186"/>
      </rPr>
      <t>skaičius</t>
    </r>
  </si>
  <si>
    <t>Projekto „Klaipėdos miesto tikslinių gyventojų grupių sveikos gyvensenos skatinimas“ įgyvendinimas</t>
  </si>
  <si>
    <t>Išlaikomas Savižudybių prevencijos modelio (algoritmo) koordinatoriaus etatas, skaičius</t>
  </si>
  <si>
    <t>BĮ Klaipėdos miesto visuomenės sveikatos biuro veiklos organizavimas, vykdant visuomenės sveikatos stiprinimą ir stebėseną ugdymo įstaigose ir bendruomenėse</t>
  </si>
  <si>
    <t xml:space="preserve"> 2023 m. asignavimų planas**</t>
  </si>
  <si>
    <t>2023 M. KLAIPĖDOS MIESTO SAVIVALDYBĖS</t>
  </si>
  <si>
    <t>2023 m. asignavimų planas**</t>
  </si>
  <si>
    <t>* N – nauja priemonė, T – tęstinė priemonė, I – investicijų projektas.</t>
  </si>
  <si>
    <t>Parengtų ar atnaujintų leidinių, įgyvendinant Socialinio recepto programą, skaičius</t>
  </si>
  <si>
    <t>Parengta ar atnaujinta leidinių, įgyvendinant Savižudybių prevencijos programą, skaičius</t>
  </si>
  <si>
    <t>Projekto ,,Neįtikėtini metai“ įgyvendinimas</t>
  </si>
  <si>
    <t>Projekto ,,Sveikos gyvensenos skatinimas, sveikatos raštingumo, visuomenės sveikatos paslaugų prieinamumo ir kokybės tikslinėms grupėms didinimas Klaipėdos mieste“ įgyvendinimas</t>
  </si>
  <si>
    <t>PAVIRTINTA
Klaipėdos miesto savivaldybės administracijos direktoriaus 
2023 m. vasario 7 d. įsakymu Nr. AD1-184</t>
  </si>
  <si>
    <t>Darbuotojų, kuriems išmokėtas padidintas darbo užmokestis, skaičius</t>
  </si>
  <si>
    <t>4</t>
  </si>
  <si>
    <t>Vyr. patarėjas G. Dovidaitis</t>
  </si>
  <si>
    <t>Komunalinių paslaugų įsigijimas</t>
  </si>
  <si>
    <t>Šildoma įstaigų, skaičius</t>
  </si>
  <si>
    <t>1100</t>
  </si>
  <si>
    <t xml:space="preserve">VšĮ Klaipėdos miesto poliklinikos pastato (Taikos pr. 76, Klaipėda) modernizavimas, gerinant sveikatos centro teikiamų sveikatos priežiūros paslaugų prieinamumą ir kokybę </t>
  </si>
  <si>
    <t>Atliktas objekto ekonominis vertinimas, vnt.</t>
  </si>
  <si>
    <t>Dalininko įnašo perdavimas VšĮ Klaipėdos vaikų ligoninei Priėmimo skubiosios pagalbos skyriaus kapitaliniam remontui atlikti</t>
  </si>
  <si>
    <t>** Pagal Klaipėdos miesto savivaldybės tarybos sprendimus: 2023-01-26 Nr. T2-14, 2023-03-23 Nr. T2-16, 2023-06-22 Nr. T2-144, 2023-10-26 Nr. T2-277.</t>
  </si>
  <si>
    <t xml:space="preserve">(Klaipėdos miesto savivaldybės administracijos direktoriaus 
2023 m. lapkričio 6 d. įsakymo Nr. AD1-1150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</si>
</sst>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[$-409]General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9"/>
      <color indexed="81"/>
      <name val="Tahoma"/>
      <family val="2"/>
      <charset val="186"/>
    </font>
    <font>
      <b/>
      <sz val="11"/>
      <name val="Calibri"/>
      <family val="2"/>
      <charset val="186"/>
      <scheme val="minor"/>
    </font>
    <font>
      <sz val="10"/>
      <color theme="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u/>
      <sz val="10"/>
      <name val="Times New Roman"/>
      <family val="1"/>
    </font>
    <font>
      <sz val="10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6" fontId="14" fillId="0" borderId="0" applyBorder="0" applyProtection="0"/>
  </cellStyleXfs>
  <cellXfs count="659">
    <xf numFmtId="0" fontId="0" fillId="0" borderId="0" xfId="0"/>
    <xf numFmtId="0" fontId="2" fillId="0" borderId="0" xfId="0" applyFont="1"/>
    <xf numFmtId="49" fontId="5" fillId="2" borderId="53" xfId="0" applyNumberFormat="1" applyFont="1" applyFill="1" applyBorder="1" applyAlignment="1">
      <alignment horizontal="center" vertical="top"/>
    </xf>
    <xf numFmtId="49" fontId="5" fillId="2" borderId="54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0" fontId="2" fillId="4" borderId="0" xfId="0" applyFont="1" applyFill="1"/>
    <xf numFmtId="0" fontId="4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9" fillId="0" borderId="0" xfId="0" applyFont="1"/>
    <xf numFmtId="49" fontId="3" fillId="2" borderId="22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vertical="top"/>
    </xf>
    <xf numFmtId="49" fontId="3" fillId="3" borderId="22" xfId="0" applyNumberFormat="1" applyFont="1" applyFill="1" applyBorder="1" applyAlignment="1">
      <alignment vertical="top"/>
    </xf>
    <xf numFmtId="49" fontId="3" fillId="2" borderId="54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vertical="top"/>
    </xf>
    <xf numFmtId="49" fontId="3" fillId="3" borderId="27" xfId="0" applyNumberFormat="1" applyFont="1" applyFill="1" applyBorder="1" applyAlignment="1">
      <alignment vertical="top"/>
    </xf>
    <xf numFmtId="0" fontId="12" fillId="0" borderId="0" xfId="0" applyFont="1"/>
    <xf numFmtId="0" fontId="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/>
    <xf numFmtId="49" fontId="5" fillId="3" borderId="9" xfId="0" applyNumberFormat="1" applyFont="1" applyFill="1" applyBorder="1" applyAlignment="1">
      <alignment vertical="top"/>
    </xf>
    <xf numFmtId="49" fontId="3" fillId="2" borderId="42" xfId="0" applyNumberFormat="1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horizontal="center" vertical="top"/>
    </xf>
    <xf numFmtId="49" fontId="3" fillId="2" borderId="42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49" fontId="5" fillId="2" borderId="60" xfId="0" applyNumberFormat="1" applyFont="1" applyFill="1" applyBorder="1" applyAlignment="1">
      <alignment horizontal="center" vertical="top"/>
    </xf>
    <xf numFmtId="49" fontId="3" fillId="8" borderId="21" xfId="0" applyNumberFormat="1" applyFont="1" applyFill="1" applyBorder="1" applyAlignment="1">
      <alignment horizontal="center" vertical="top"/>
    </xf>
    <xf numFmtId="49" fontId="3" fillId="8" borderId="33" xfId="0" applyNumberFormat="1" applyFont="1" applyFill="1" applyBorder="1" applyAlignment="1">
      <alignment horizontal="center" vertical="top"/>
    </xf>
    <xf numFmtId="49" fontId="3" fillId="8" borderId="26" xfId="0" applyNumberFormat="1" applyFont="1" applyFill="1" applyBorder="1" applyAlignment="1">
      <alignment vertical="top"/>
    </xf>
    <xf numFmtId="49" fontId="3" fillId="8" borderId="33" xfId="0" applyNumberFormat="1" applyFont="1" applyFill="1" applyBorder="1" applyAlignment="1">
      <alignment vertical="top"/>
    </xf>
    <xf numFmtId="49" fontId="3" fillId="8" borderId="24" xfId="0" applyNumberFormat="1" applyFont="1" applyFill="1" applyBorder="1" applyAlignment="1">
      <alignment vertical="top"/>
    </xf>
    <xf numFmtId="49" fontId="5" fillId="8" borderId="21" xfId="0" applyNumberFormat="1" applyFont="1" applyFill="1" applyBorder="1" applyAlignment="1">
      <alignment horizontal="center" vertical="top"/>
    </xf>
    <xf numFmtId="49" fontId="5" fillId="8" borderId="21" xfId="0" applyNumberFormat="1" applyFont="1" applyFill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/>
    </xf>
    <xf numFmtId="49" fontId="5" fillId="7" borderId="21" xfId="0" applyNumberFormat="1" applyFont="1" applyFill="1" applyBorder="1" applyAlignment="1">
      <alignment horizontal="center" vertical="top"/>
    </xf>
    <xf numFmtId="49" fontId="5" fillId="8" borderId="24" xfId="0" applyNumberFormat="1" applyFont="1" applyFill="1" applyBorder="1" applyAlignment="1">
      <alignment horizontal="center" vertical="top" wrapText="1"/>
    </xf>
    <xf numFmtId="165" fontId="3" fillId="3" borderId="0" xfId="0" applyNumberFormat="1" applyFont="1" applyFill="1" applyBorder="1" applyAlignment="1">
      <alignment horizontal="center" vertical="top" wrapText="1"/>
    </xf>
    <xf numFmtId="165" fontId="1" fillId="3" borderId="0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 wrapText="1"/>
    </xf>
    <xf numFmtId="49" fontId="1" fillId="3" borderId="35" xfId="0" applyNumberFormat="1" applyFont="1" applyFill="1" applyBorder="1" applyAlignment="1">
      <alignment horizontal="center" vertical="top"/>
    </xf>
    <xf numFmtId="49" fontId="1" fillId="3" borderId="27" xfId="0" applyNumberFormat="1" applyFont="1" applyFill="1" applyBorder="1" applyAlignment="1">
      <alignment horizontal="center" vertical="top"/>
    </xf>
    <xf numFmtId="49" fontId="1" fillId="3" borderId="22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/>
    </xf>
    <xf numFmtId="49" fontId="4" fillId="3" borderId="8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2" fillId="4" borderId="0" xfId="0" applyFont="1" applyFill="1" applyBorder="1"/>
    <xf numFmtId="0" fontId="16" fillId="4" borderId="0" xfId="0" applyFont="1" applyFill="1" applyBorder="1"/>
    <xf numFmtId="0" fontId="12" fillId="4" borderId="0" xfId="0" applyFont="1" applyFill="1" applyBorder="1" applyAlignment="1">
      <alignment horizontal="left"/>
    </xf>
    <xf numFmtId="49" fontId="5" fillId="3" borderId="27" xfId="0" applyNumberFormat="1" applyFont="1" applyFill="1" applyBorder="1" applyAlignment="1">
      <alignment horizontal="center" vertical="top"/>
    </xf>
    <xf numFmtId="0" fontId="1" fillId="4" borderId="27" xfId="0" applyFont="1" applyFill="1" applyBorder="1" applyAlignment="1">
      <alignment vertical="top" wrapText="1"/>
    </xf>
    <xf numFmtId="0" fontId="1" fillId="4" borderId="22" xfId="0" applyFont="1" applyFill="1" applyBorder="1" applyAlignment="1">
      <alignment vertical="top" wrapText="1"/>
    </xf>
    <xf numFmtId="0" fontId="1" fillId="0" borderId="37" xfId="0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vertical="top"/>
    </xf>
    <xf numFmtId="0" fontId="13" fillId="4" borderId="0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 vertical="top" wrapText="1"/>
    </xf>
    <xf numFmtId="0" fontId="1" fillId="3" borderId="51" xfId="0" applyFont="1" applyFill="1" applyBorder="1" applyAlignment="1">
      <alignment horizontal="center" vertical="top" wrapText="1"/>
    </xf>
    <xf numFmtId="0" fontId="1" fillId="0" borderId="43" xfId="0" applyFont="1" applyFill="1" applyBorder="1" applyAlignment="1">
      <alignment horizontal="center" vertical="top" wrapText="1"/>
    </xf>
    <xf numFmtId="0" fontId="1" fillId="4" borderId="56" xfId="0" applyFont="1" applyFill="1" applyBorder="1" applyAlignment="1">
      <alignment horizontal="center" vertical="top" wrapText="1"/>
    </xf>
    <xf numFmtId="0" fontId="1" fillId="0" borderId="51" xfId="0" applyFont="1" applyFill="1" applyBorder="1" applyAlignment="1">
      <alignment horizontal="center" vertical="top" wrapText="1"/>
    </xf>
    <xf numFmtId="0" fontId="2" fillId="4" borderId="0" xfId="0" applyFont="1" applyFill="1" applyBorder="1"/>
    <xf numFmtId="0" fontId="1" fillId="4" borderId="0" xfId="0" applyFont="1" applyFill="1" applyBorder="1" applyAlignment="1"/>
    <xf numFmtId="0" fontId="9" fillId="4" borderId="0" xfId="0" applyFont="1" applyFill="1"/>
    <xf numFmtId="0" fontId="12" fillId="4" borderId="0" xfId="0" applyFont="1" applyFill="1"/>
    <xf numFmtId="164" fontId="1" fillId="4" borderId="63" xfId="0" applyNumberFormat="1" applyFont="1" applyFill="1" applyBorder="1" applyAlignment="1">
      <alignment horizontal="center" vertical="top"/>
    </xf>
    <xf numFmtId="164" fontId="1" fillId="4" borderId="58" xfId="0" applyNumberFormat="1" applyFont="1" applyFill="1" applyBorder="1" applyAlignment="1">
      <alignment horizontal="center" vertical="top"/>
    </xf>
    <xf numFmtId="164" fontId="1" fillId="0" borderId="39" xfId="0" applyNumberFormat="1" applyFont="1" applyBorder="1" applyAlignment="1">
      <alignment horizontal="center" vertical="top" wrapText="1"/>
    </xf>
    <xf numFmtId="3" fontId="8" fillId="0" borderId="0" xfId="0" applyNumberFormat="1" applyFont="1" applyAlignment="1">
      <alignment vertical="top" wrapText="1"/>
    </xf>
    <xf numFmtId="0" fontId="1" fillId="0" borderId="69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 wrapText="1"/>
    </xf>
    <xf numFmtId="0" fontId="3" fillId="5" borderId="68" xfId="0" applyFont="1" applyFill="1" applyBorder="1" applyAlignment="1">
      <alignment horizontal="center" vertical="top"/>
    </xf>
    <xf numFmtId="0" fontId="1" fillId="0" borderId="69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164" fontId="3" fillId="2" borderId="17" xfId="0" applyNumberFormat="1" applyFont="1" applyFill="1" applyBorder="1" applyAlignment="1">
      <alignment horizontal="center" vertical="top" wrapText="1"/>
    </xf>
    <xf numFmtId="164" fontId="2" fillId="4" borderId="0" xfId="0" applyNumberFormat="1" applyFont="1" applyFill="1"/>
    <xf numFmtId="49" fontId="3" fillId="8" borderId="20" xfId="0" applyNumberFormat="1" applyFont="1" applyFill="1" applyBorder="1" applyAlignment="1">
      <alignment horizontal="center" vertical="top"/>
    </xf>
    <xf numFmtId="0" fontId="3" fillId="5" borderId="16" xfId="0" applyFont="1" applyFill="1" applyBorder="1" applyAlignment="1">
      <alignment horizontal="center" vertical="top"/>
    </xf>
    <xf numFmtId="0" fontId="1" fillId="4" borderId="27" xfId="0" applyFont="1" applyFill="1" applyBorder="1" applyAlignment="1">
      <alignment vertical="top"/>
    </xf>
    <xf numFmtId="164" fontId="1" fillId="4" borderId="0" xfId="0" applyNumberFormat="1" applyFont="1" applyFill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left" vertical="top"/>
    </xf>
    <xf numFmtId="0" fontId="1" fillId="3" borderId="41" xfId="0" applyFont="1" applyFill="1" applyBorder="1" applyAlignment="1">
      <alignment horizontal="center" vertical="top"/>
    </xf>
    <xf numFmtId="165" fontId="1" fillId="0" borderId="27" xfId="0" applyNumberFormat="1" applyFont="1" applyFill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top" wrapText="1"/>
    </xf>
    <xf numFmtId="165" fontId="4" fillId="4" borderId="70" xfId="0" applyNumberFormat="1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164" fontId="3" fillId="5" borderId="68" xfId="0" applyNumberFormat="1" applyFont="1" applyFill="1" applyBorder="1" applyAlignment="1">
      <alignment horizontal="center" vertical="top" wrapText="1"/>
    </xf>
    <xf numFmtId="0" fontId="1" fillId="0" borderId="70" xfId="0" applyFont="1" applyBorder="1" applyAlignment="1">
      <alignment horizontal="center" vertical="top"/>
    </xf>
    <xf numFmtId="164" fontId="1" fillId="4" borderId="25" xfId="0" applyNumberFormat="1" applyFont="1" applyFill="1" applyBorder="1" applyAlignment="1">
      <alignment horizontal="center" vertical="top"/>
    </xf>
    <xf numFmtId="164" fontId="3" fillId="7" borderId="70" xfId="0" applyNumberFormat="1" applyFont="1" applyFill="1" applyBorder="1" applyAlignment="1">
      <alignment horizontal="center" vertical="top" wrapText="1"/>
    </xf>
    <xf numFmtId="164" fontId="3" fillId="5" borderId="70" xfId="0" applyNumberFormat="1" applyFont="1" applyFill="1" applyBorder="1" applyAlignment="1">
      <alignment horizontal="center" vertical="top" wrapText="1"/>
    </xf>
    <xf numFmtId="164" fontId="1" fillId="0" borderId="70" xfId="0" applyNumberFormat="1" applyFont="1" applyBorder="1" applyAlignment="1">
      <alignment horizontal="center" vertical="top" wrapText="1"/>
    </xf>
    <xf numFmtId="164" fontId="1" fillId="5" borderId="70" xfId="0" applyNumberFormat="1" applyFont="1" applyFill="1" applyBorder="1" applyAlignment="1">
      <alignment horizontal="center" vertical="top" wrapText="1"/>
    </xf>
    <xf numFmtId="164" fontId="3" fillId="7" borderId="44" xfId="0" applyNumberFormat="1" applyFont="1" applyFill="1" applyBorder="1" applyAlignment="1">
      <alignment horizontal="center" vertical="top" wrapText="1"/>
    </xf>
    <xf numFmtId="49" fontId="1" fillId="4" borderId="56" xfId="0" applyNumberFormat="1" applyFont="1" applyFill="1" applyBorder="1" applyAlignment="1">
      <alignment horizontal="center" vertical="top" wrapText="1"/>
    </xf>
    <xf numFmtId="165" fontId="1" fillId="4" borderId="69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top" wrapText="1"/>
    </xf>
    <xf numFmtId="0" fontId="4" fillId="4" borderId="69" xfId="0" applyFont="1" applyFill="1" applyBorder="1" applyAlignment="1">
      <alignment horizontal="left" vertical="top" wrapText="1"/>
    </xf>
    <xf numFmtId="49" fontId="3" fillId="8" borderId="37" xfId="0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49" fontId="3" fillId="2" borderId="35" xfId="0" applyNumberFormat="1" applyFont="1" applyFill="1" applyBorder="1" applyAlignment="1">
      <alignment horizontal="center" vertical="top"/>
    </xf>
    <xf numFmtId="49" fontId="3" fillId="8" borderId="24" xfId="0" applyNumberFormat="1" applyFont="1" applyFill="1" applyBorder="1" applyAlignment="1">
      <alignment horizontal="center" vertical="top"/>
    </xf>
    <xf numFmtId="164" fontId="1" fillId="4" borderId="64" xfId="0" applyNumberFormat="1" applyFont="1" applyFill="1" applyBorder="1" applyAlignment="1">
      <alignment horizontal="center" vertical="top"/>
    </xf>
    <xf numFmtId="49" fontId="1" fillId="4" borderId="43" xfId="0" applyNumberFormat="1" applyFont="1" applyFill="1" applyBorder="1" applyAlignment="1">
      <alignment horizontal="center" vertical="top"/>
    </xf>
    <xf numFmtId="49" fontId="3" fillId="4" borderId="46" xfId="0" applyNumberFormat="1" applyFont="1" applyFill="1" applyBorder="1" applyAlignment="1">
      <alignment horizontal="center" vertical="top"/>
    </xf>
    <xf numFmtId="49" fontId="1" fillId="4" borderId="67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 wrapText="1"/>
    </xf>
    <xf numFmtId="49" fontId="3" fillId="4" borderId="10" xfId="0" applyNumberFormat="1" applyFont="1" applyFill="1" applyBorder="1" applyAlignment="1">
      <alignment horizontal="center" vertical="top"/>
    </xf>
    <xf numFmtId="49" fontId="3" fillId="3" borderId="35" xfId="0" applyNumberFormat="1" applyFont="1" applyFill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49" fontId="3" fillId="3" borderId="2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9" fontId="3" fillId="8" borderId="26" xfId="0" applyNumberFormat="1" applyFont="1" applyFill="1" applyBorder="1" applyAlignment="1">
      <alignment horizontal="center" vertical="top"/>
    </xf>
    <xf numFmtId="49" fontId="3" fillId="2" borderId="27" xfId="0" applyNumberFormat="1" applyFont="1" applyFill="1" applyBorder="1" applyAlignment="1">
      <alignment horizontal="center" vertical="top"/>
    </xf>
    <xf numFmtId="0" fontId="3" fillId="4" borderId="35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 wrapText="1"/>
    </xf>
    <xf numFmtId="165" fontId="5" fillId="8" borderId="17" xfId="0" applyNumberFormat="1" applyFont="1" applyFill="1" applyBorder="1" applyAlignment="1">
      <alignment vertical="top"/>
    </xf>
    <xf numFmtId="165" fontId="5" fillId="7" borderId="20" xfId="0" applyNumberFormat="1" applyFont="1" applyFill="1" applyBorder="1" applyAlignment="1">
      <alignment vertical="top"/>
    </xf>
    <xf numFmtId="0" fontId="3" fillId="4" borderId="27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vertical="top" wrapText="1"/>
    </xf>
    <xf numFmtId="0" fontId="3" fillId="4" borderId="22" xfId="0" applyFont="1" applyFill="1" applyBorder="1" applyAlignment="1">
      <alignment vertical="top" wrapText="1"/>
    </xf>
    <xf numFmtId="0" fontId="3" fillId="4" borderId="27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vertical="center" textRotation="90" wrapText="1"/>
    </xf>
    <xf numFmtId="0" fontId="1" fillId="4" borderId="22" xfId="0" applyFont="1" applyFill="1" applyBorder="1" applyAlignment="1">
      <alignment vertical="center" textRotation="90" wrapText="1"/>
    </xf>
    <xf numFmtId="164" fontId="1" fillId="4" borderId="44" xfId="0" applyNumberFormat="1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vertical="center" textRotation="90"/>
    </xf>
    <xf numFmtId="0" fontId="3" fillId="4" borderId="35" xfId="0" applyFont="1" applyFill="1" applyBorder="1" applyAlignment="1">
      <alignment horizontal="center" vertical="top"/>
    </xf>
    <xf numFmtId="0" fontId="3" fillId="4" borderId="27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7" xfId="0" applyFont="1" applyFill="1" applyBorder="1" applyAlignment="1">
      <alignment vertical="top"/>
    </xf>
    <xf numFmtId="0" fontId="1" fillId="4" borderId="22" xfId="0" applyFont="1" applyFill="1" applyBorder="1" applyAlignment="1">
      <alignment vertical="center" textRotation="90"/>
    </xf>
    <xf numFmtId="0" fontId="1" fillId="4" borderId="27" xfId="0" applyFont="1" applyFill="1" applyBorder="1" applyAlignment="1">
      <alignment vertical="center" textRotation="90"/>
    </xf>
    <xf numFmtId="0" fontId="5" fillId="4" borderId="27" xfId="0" applyFont="1" applyFill="1" applyBorder="1" applyAlignment="1">
      <alignment horizontal="center" vertical="top"/>
    </xf>
    <xf numFmtId="0" fontId="5" fillId="4" borderId="27" xfId="0" applyFont="1" applyFill="1" applyBorder="1" applyAlignment="1">
      <alignment horizontal="center" vertical="center" textRotation="90"/>
    </xf>
    <xf numFmtId="49" fontId="3" fillId="8" borderId="26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49" fontId="3" fillId="8" borderId="26" xfId="0" applyNumberFormat="1" applyFont="1" applyFill="1" applyBorder="1" applyAlignment="1">
      <alignment horizontal="center" vertical="top"/>
    </xf>
    <xf numFmtId="0" fontId="2" fillId="0" borderId="0" xfId="0" applyFont="1"/>
    <xf numFmtId="49" fontId="5" fillId="2" borderId="14" xfId="0" applyNumberFormat="1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49" fontId="5" fillId="2" borderId="9" xfId="0" applyNumberFormat="1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165" fontId="1" fillId="4" borderId="0" xfId="0" applyNumberFormat="1" applyFont="1" applyFill="1" applyBorder="1" applyAlignment="1">
      <alignment vertical="top" wrapText="1"/>
    </xf>
    <xf numFmtId="0" fontId="2" fillId="4" borderId="0" xfId="0" applyFont="1" applyFill="1"/>
    <xf numFmtId="49" fontId="5" fillId="3" borderId="35" xfId="0" applyNumberFormat="1" applyFont="1" applyFill="1" applyBorder="1" applyAlignment="1">
      <alignment vertical="top"/>
    </xf>
    <xf numFmtId="49" fontId="5" fillId="3" borderId="22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vertical="top"/>
    </xf>
    <xf numFmtId="49" fontId="3" fillId="3" borderId="27" xfId="0" applyNumberFormat="1" applyFont="1" applyFill="1" applyBorder="1" applyAlignment="1">
      <alignment vertical="top"/>
    </xf>
    <xf numFmtId="49" fontId="5" fillId="3" borderId="27" xfId="0" applyNumberFormat="1" applyFont="1" applyFill="1" applyBorder="1" applyAlignment="1">
      <alignment vertical="top"/>
    </xf>
    <xf numFmtId="49" fontId="3" fillId="8" borderId="26" xfId="0" applyNumberFormat="1" applyFont="1" applyFill="1" applyBorder="1" applyAlignment="1">
      <alignment vertical="top"/>
    </xf>
    <xf numFmtId="49" fontId="5" fillId="8" borderId="24" xfId="0" applyNumberFormat="1" applyFont="1" applyFill="1" applyBorder="1" applyAlignment="1">
      <alignment vertical="top"/>
    </xf>
    <xf numFmtId="49" fontId="5" fillId="8" borderId="26" xfId="0" applyNumberFormat="1" applyFont="1" applyFill="1" applyBorder="1" applyAlignment="1">
      <alignment vertical="top"/>
    </xf>
    <xf numFmtId="49" fontId="5" fillId="8" borderId="33" xfId="0" applyNumberFormat="1" applyFont="1" applyFill="1" applyBorder="1" applyAlignment="1">
      <alignment vertical="top"/>
    </xf>
    <xf numFmtId="49" fontId="1" fillId="3" borderId="27" xfId="0" applyNumberFormat="1" applyFont="1" applyFill="1" applyBorder="1" applyAlignment="1">
      <alignment horizontal="center" vertical="top"/>
    </xf>
    <xf numFmtId="49" fontId="4" fillId="3" borderId="27" xfId="0" applyNumberFormat="1" applyFont="1" applyFill="1" applyBorder="1" applyAlignment="1">
      <alignment horizontal="center" vertical="top"/>
    </xf>
    <xf numFmtId="49" fontId="4" fillId="3" borderId="35" xfId="0" applyNumberFormat="1" applyFont="1" applyFill="1" applyBorder="1" applyAlignment="1">
      <alignment horizontal="center" vertical="top"/>
    </xf>
    <xf numFmtId="49" fontId="4" fillId="3" borderId="22" xfId="0" applyNumberFormat="1" applyFont="1" applyFill="1" applyBorder="1" applyAlignment="1">
      <alignment horizontal="center" vertical="top"/>
    </xf>
    <xf numFmtId="165" fontId="1" fillId="4" borderId="0" xfId="0" applyNumberFormat="1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vertical="top" wrapText="1"/>
    </xf>
    <xf numFmtId="164" fontId="3" fillId="5" borderId="34" xfId="0" applyNumberFormat="1" applyFont="1" applyFill="1" applyBorder="1" applyAlignment="1">
      <alignment horizontal="center" vertical="top"/>
    </xf>
    <xf numFmtId="0" fontId="2" fillId="4" borderId="0" xfId="0" applyFont="1" applyFill="1" applyBorder="1"/>
    <xf numFmtId="0" fontId="1" fillId="0" borderId="29" xfId="0" applyFont="1" applyBorder="1" applyAlignment="1">
      <alignment horizontal="center" vertical="top"/>
    </xf>
    <xf numFmtId="0" fontId="1" fillId="4" borderId="70" xfId="0" applyFont="1" applyFill="1" applyBorder="1" applyAlignment="1">
      <alignment horizontal="center" vertical="top"/>
    </xf>
    <xf numFmtId="0" fontId="3" fillId="5" borderId="68" xfId="0" applyFont="1" applyFill="1" applyBorder="1" applyAlignment="1">
      <alignment horizontal="right" vertical="top" wrapText="1"/>
    </xf>
    <xf numFmtId="164" fontId="1" fillId="4" borderId="70" xfId="0" applyNumberFormat="1" applyFont="1" applyFill="1" applyBorder="1" applyAlignment="1">
      <alignment horizontal="center" vertical="top" wrapText="1"/>
    </xf>
    <xf numFmtId="0" fontId="1" fillId="4" borderId="69" xfId="0" applyFont="1" applyFill="1" applyBorder="1" applyAlignment="1">
      <alignment horizontal="center" vertical="top"/>
    </xf>
    <xf numFmtId="164" fontId="1" fillId="4" borderId="11" xfId="0" applyNumberFormat="1" applyFont="1" applyFill="1" applyBorder="1" applyAlignment="1">
      <alignment horizontal="center" vertical="top" wrapText="1"/>
    </xf>
    <xf numFmtId="49" fontId="3" fillId="4" borderId="35" xfId="0" applyNumberFormat="1" applyFont="1" applyFill="1" applyBorder="1" applyAlignment="1">
      <alignment horizontal="center" vertical="top"/>
    </xf>
    <xf numFmtId="49" fontId="3" fillId="4" borderId="22" xfId="0" applyNumberFormat="1" applyFont="1" applyFill="1" applyBorder="1" applyAlignment="1">
      <alignment horizontal="center" vertical="top"/>
    </xf>
    <xf numFmtId="49" fontId="3" fillId="4" borderId="27" xfId="0" applyNumberFormat="1" applyFont="1" applyFill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49" fontId="3" fillId="4" borderId="59" xfId="0" applyNumberFormat="1" applyFont="1" applyFill="1" applyBorder="1" applyAlignment="1">
      <alignment horizontal="center" vertical="top"/>
    </xf>
    <xf numFmtId="49" fontId="4" fillId="4" borderId="48" xfId="0" applyNumberFormat="1" applyFont="1" applyFill="1" applyBorder="1" applyAlignment="1">
      <alignment horizontal="center" vertical="top"/>
    </xf>
    <xf numFmtId="49" fontId="4" fillId="3" borderId="30" xfId="0" applyNumberFormat="1" applyFont="1" applyFill="1" applyBorder="1" applyAlignment="1">
      <alignment horizontal="center" vertical="top"/>
    </xf>
    <xf numFmtId="49" fontId="4" fillId="3" borderId="59" xfId="0" applyNumberFormat="1" applyFont="1" applyFill="1" applyBorder="1" applyAlignment="1">
      <alignment horizontal="center" vertical="top"/>
    </xf>
    <xf numFmtId="0" fontId="5" fillId="4" borderId="59" xfId="0" applyFont="1" applyFill="1" applyBorder="1" applyAlignment="1">
      <alignment horizontal="center" vertical="center" textRotation="90"/>
    </xf>
    <xf numFmtId="164" fontId="3" fillId="5" borderId="68" xfId="0" applyNumberFormat="1" applyFont="1" applyFill="1" applyBorder="1" applyAlignment="1">
      <alignment horizontal="center" vertical="top"/>
    </xf>
    <xf numFmtId="0" fontId="20" fillId="0" borderId="65" xfId="0" applyFont="1" applyBorder="1" applyAlignment="1">
      <alignment horizontal="center" vertical="top"/>
    </xf>
    <xf numFmtId="0" fontId="20" fillId="0" borderId="65" xfId="0" applyNumberFormat="1" applyFont="1" applyBorder="1" applyAlignment="1">
      <alignment horizontal="center" vertical="top"/>
    </xf>
    <xf numFmtId="0" fontId="20" fillId="4" borderId="65" xfId="0" applyFont="1" applyFill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49" fontId="3" fillId="8" borderId="26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164" fontId="1" fillId="4" borderId="26" xfId="0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164" fontId="17" fillId="4" borderId="0" xfId="0" applyNumberFormat="1" applyFont="1" applyFill="1" applyAlignment="1">
      <alignment horizontal="center" vertical="top"/>
    </xf>
    <xf numFmtId="0" fontId="16" fillId="4" borderId="0" xfId="0" applyFont="1" applyFill="1"/>
    <xf numFmtId="164" fontId="1" fillId="4" borderId="39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1" fillId="4" borderId="0" xfId="0" applyFont="1" applyFill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top"/>
    </xf>
    <xf numFmtId="49" fontId="1" fillId="4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1" fontId="1" fillId="10" borderId="0" xfId="1" applyNumberFormat="1" applyFont="1" applyFill="1" applyBorder="1" applyAlignment="1">
      <alignment horizontal="center" vertical="top" wrapText="1"/>
    </xf>
    <xf numFmtId="165" fontId="1" fillId="10" borderId="0" xfId="1" applyNumberFormat="1" applyFont="1" applyFill="1" applyBorder="1" applyAlignment="1">
      <alignment horizontal="center" vertical="top" wrapText="1"/>
    </xf>
    <xf numFmtId="1" fontId="1" fillId="10" borderId="0" xfId="1" applyNumberFormat="1" applyFont="1" applyFill="1" applyBorder="1" applyAlignment="1">
      <alignment horizontal="center" vertical="top"/>
    </xf>
    <xf numFmtId="0" fontId="1" fillId="12" borderId="0" xfId="0" applyFont="1" applyFill="1" applyBorder="1" applyAlignment="1">
      <alignment horizontal="center" vertical="center" textRotation="90" wrapText="1"/>
    </xf>
    <xf numFmtId="49" fontId="3" fillId="12" borderId="0" xfId="0" applyNumberFormat="1" applyFont="1" applyFill="1" applyBorder="1" applyAlignment="1">
      <alignment horizontal="left" vertical="top" wrapText="1"/>
    </xf>
    <xf numFmtId="0" fontId="11" fillId="12" borderId="0" xfId="0" applyFont="1" applyFill="1" applyBorder="1" applyAlignment="1">
      <alignment horizontal="left" vertical="top" wrapText="1"/>
    </xf>
    <xf numFmtId="0" fontId="3" fillId="12" borderId="0" xfId="0" applyFont="1" applyFill="1" applyBorder="1" applyAlignment="1">
      <alignment horizontal="left" vertical="top" wrapText="1"/>
    </xf>
    <xf numFmtId="0" fontId="1" fillId="12" borderId="0" xfId="0" applyFont="1" applyFill="1" applyBorder="1" applyAlignment="1">
      <alignment horizontal="center" vertical="top"/>
    </xf>
    <xf numFmtId="0" fontId="3" fillId="8" borderId="59" xfId="0" applyFont="1" applyFill="1" applyBorder="1" applyAlignment="1">
      <alignment vertical="top"/>
    </xf>
    <xf numFmtId="49" fontId="3" fillId="8" borderId="38" xfId="0" applyNumberFormat="1" applyFont="1" applyFill="1" applyBorder="1" applyAlignment="1">
      <alignment horizontal="center" vertical="top" wrapText="1"/>
    </xf>
    <xf numFmtId="0" fontId="2" fillId="0" borderId="65" xfId="0" applyFont="1" applyBorder="1"/>
    <xf numFmtId="164" fontId="1" fillId="12" borderId="50" xfId="0" applyNumberFormat="1" applyFont="1" applyFill="1" applyBorder="1" applyAlignment="1">
      <alignment horizontal="center" vertical="top"/>
    </xf>
    <xf numFmtId="164" fontId="1" fillId="12" borderId="0" xfId="0" applyNumberFormat="1" applyFont="1" applyFill="1" applyBorder="1" applyAlignment="1">
      <alignment horizontal="center" vertical="top" wrapText="1"/>
    </xf>
    <xf numFmtId="49" fontId="18" fillId="12" borderId="0" xfId="0" applyNumberFormat="1" applyFont="1" applyFill="1" applyAlignment="1">
      <alignment horizontal="left" vertical="top" wrapText="1"/>
    </xf>
    <xf numFmtId="165" fontId="3" fillId="12" borderId="0" xfId="0" applyNumberFormat="1" applyFont="1" applyFill="1" applyAlignment="1">
      <alignment horizontal="center"/>
    </xf>
    <xf numFmtId="0" fontId="1" fillId="12" borderId="0" xfId="0" applyFont="1" applyFill="1" applyAlignment="1">
      <alignment horizontal="center" vertical="top"/>
    </xf>
    <xf numFmtId="164" fontId="3" fillId="5" borderId="12" xfId="0" applyNumberFormat="1" applyFont="1" applyFill="1" applyBorder="1" applyAlignment="1">
      <alignment horizontal="center" vertical="top"/>
    </xf>
    <xf numFmtId="49" fontId="3" fillId="2" borderId="17" xfId="0" applyNumberFormat="1" applyFont="1" applyFill="1" applyBorder="1" applyAlignment="1">
      <alignment vertical="top"/>
    </xf>
    <xf numFmtId="0" fontId="1" fillId="12" borderId="0" xfId="0" applyFont="1" applyFill="1" applyBorder="1" applyAlignment="1">
      <alignment horizontal="center" vertical="top" wrapText="1"/>
    </xf>
    <xf numFmtId="49" fontId="3" fillId="12" borderId="0" xfId="0" applyNumberFormat="1" applyFont="1" applyFill="1" applyBorder="1" applyAlignment="1">
      <alignment vertical="top"/>
    </xf>
    <xf numFmtId="49" fontId="1" fillId="12" borderId="0" xfId="0" applyNumberFormat="1" applyFont="1" applyFill="1" applyBorder="1" applyAlignment="1">
      <alignment horizontal="center" vertical="top"/>
    </xf>
    <xf numFmtId="164" fontId="1" fillId="4" borderId="7" xfId="0" applyNumberFormat="1" applyFont="1" applyFill="1" applyBorder="1" applyAlignment="1">
      <alignment horizontal="center" vertical="top"/>
    </xf>
    <xf numFmtId="49" fontId="5" fillId="12" borderId="0" xfId="0" applyNumberFormat="1" applyFont="1" applyFill="1" applyBorder="1" applyAlignment="1">
      <alignment horizontal="left" vertical="top" wrapText="1"/>
    </xf>
    <xf numFmtId="164" fontId="3" fillId="2" borderId="21" xfId="0" applyNumberFormat="1" applyFont="1" applyFill="1" applyBorder="1" applyAlignment="1">
      <alignment horizontal="center" vertical="top" wrapText="1"/>
    </xf>
    <xf numFmtId="164" fontId="1" fillId="0" borderId="74" xfId="0" applyNumberFormat="1" applyFont="1" applyBorder="1" applyAlignment="1">
      <alignment horizontal="center" vertical="top"/>
    </xf>
    <xf numFmtId="165" fontId="5" fillId="12" borderId="0" xfId="0" applyNumberFormat="1" applyFont="1" applyFill="1" applyBorder="1" applyAlignment="1">
      <alignment vertical="center" wrapText="1"/>
    </xf>
    <xf numFmtId="165" fontId="5" fillId="12" borderId="0" xfId="0" applyNumberFormat="1" applyFont="1" applyFill="1" applyBorder="1" applyAlignment="1">
      <alignment vertical="top"/>
    </xf>
    <xf numFmtId="164" fontId="3" fillId="8" borderId="21" xfId="0" applyNumberFormat="1" applyFont="1" applyFill="1" applyBorder="1" applyAlignment="1">
      <alignment horizontal="center" vertical="top"/>
    </xf>
    <xf numFmtId="164" fontId="3" fillId="7" borderId="21" xfId="0" applyNumberFormat="1" applyFont="1" applyFill="1" applyBorder="1" applyAlignment="1">
      <alignment horizontal="center" vertical="top"/>
    </xf>
    <xf numFmtId="0" fontId="1" fillId="4" borderId="55" xfId="0" applyFont="1" applyFill="1" applyBorder="1" applyAlignment="1">
      <alignment horizontal="center" vertical="top" wrapText="1"/>
    </xf>
    <xf numFmtId="0" fontId="1" fillId="4" borderId="67" xfId="0" applyFont="1" applyFill="1" applyBorder="1" applyAlignment="1">
      <alignment horizontal="center" vertical="top" wrapText="1"/>
    </xf>
    <xf numFmtId="0" fontId="1" fillId="4" borderId="70" xfId="0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vertical="top" wrapText="1"/>
    </xf>
    <xf numFmtId="49" fontId="1" fillId="0" borderId="66" xfId="0" applyNumberFormat="1" applyFont="1" applyFill="1" applyBorder="1" applyAlignment="1">
      <alignment horizontal="center" vertical="top"/>
    </xf>
    <xf numFmtId="49" fontId="1" fillId="0" borderId="56" xfId="0" applyNumberFormat="1" applyFont="1" applyFill="1" applyBorder="1" applyAlignment="1">
      <alignment horizontal="center" vertical="top"/>
    </xf>
    <xf numFmtId="49" fontId="1" fillId="0" borderId="43" xfId="0" applyNumberFormat="1" applyFont="1" applyFill="1" applyBorder="1" applyAlignment="1">
      <alignment horizontal="center" vertical="top"/>
    </xf>
    <xf numFmtId="49" fontId="1" fillId="0" borderId="55" xfId="0" applyNumberFormat="1" applyFont="1" applyFill="1" applyBorder="1" applyAlignment="1">
      <alignment horizontal="center" vertical="top"/>
    </xf>
    <xf numFmtId="0" fontId="4" fillId="0" borderId="55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49" fontId="1" fillId="0" borderId="51" xfId="0" applyNumberFormat="1" applyFont="1" applyFill="1" applyBorder="1" applyAlignment="1">
      <alignment horizontal="center" vertical="top"/>
    </xf>
    <xf numFmtId="0" fontId="1" fillId="0" borderId="69" xfId="0" applyFont="1" applyFill="1" applyBorder="1" applyAlignment="1">
      <alignment vertical="top" wrapText="1"/>
    </xf>
    <xf numFmtId="0" fontId="4" fillId="0" borderId="69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4" fillId="4" borderId="29" xfId="0" applyFont="1" applyFill="1" applyBorder="1" applyAlignment="1">
      <alignment vertical="top" wrapText="1"/>
    </xf>
    <xf numFmtId="0" fontId="4" fillId="0" borderId="44" xfId="0" applyFont="1" applyFill="1" applyBorder="1" applyAlignment="1">
      <alignment vertical="top" wrapText="1"/>
    </xf>
    <xf numFmtId="165" fontId="1" fillId="10" borderId="29" xfId="1" applyNumberFormat="1" applyFont="1" applyFill="1" applyBorder="1" applyAlignment="1">
      <alignment vertical="top" wrapText="1"/>
    </xf>
    <xf numFmtId="165" fontId="1" fillId="10" borderId="11" xfId="1" applyNumberFormat="1" applyFont="1" applyFill="1" applyBorder="1" applyAlignment="1">
      <alignment vertical="top" wrapText="1"/>
    </xf>
    <xf numFmtId="0" fontId="2" fillId="0" borderId="0" xfId="0" applyFont="1" applyBorder="1"/>
    <xf numFmtId="0" fontId="2" fillId="12" borderId="0" xfId="0" applyFont="1" applyFill="1" applyBorder="1"/>
    <xf numFmtId="0" fontId="1" fillId="0" borderId="0" xfId="0" applyFont="1" applyBorder="1" applyAlignment="1">
      <alignment horizontal="right"/>
    </xf>
    <xf numFmtId="164" fontId="2" fillId="4" borderId="0" xfId="0" applyNumberFormat="1" applyFont="1" applyFill="1" applyBorder="1"/>
    <xf numFmtId="3" fontId="8" fillId="0" borderId="0" xfId="0" applyNumberFormat="1" applyFont="1" applyAlignment="1">
      <alignment horizontal="right" vertical="top" wrapText="1"/>
    </xf>
    <xf numFmtId="0" fontId="1" fillId="4" borderId="69" xfId="0" applyFont="1" applyFill="1" applyBorder="1" applyAlignment="1">
      <alignment horizontal="center" vertical="top" wrapText="1"/>
    </xf>
    <xf numFmtId="49" fontId="1" fillId="4" borderId="11" xfId="0" applyNumberFormat="1" applyFont="1" applyFill="1" applyBorder="1" applyAlignment="1">
      <alignment horizontal="center" vertical="top"/>
    </xf>
    <xf numFmtId="1" fontId="1" fillId="10" borderId="29" xfId="1" applyNumberFormat="1" applyFont="1" applyFill="1" applyBorder="1" applyAlignment="1">
      <alignment horizontal="center" vertical="top" wrapText="1"/>
    </xf>
    <xf numFmtId="1" fontId="1" fillId="10" borderId="11" xfId="1" applyNumberFormat="1" applyFont="1" applyFill="1" applyBorder="1" applyAlignment="1">
      <alignment horizontal="center" vertical="top" wrapText="1"/>
    </xf>
    <xf numFmtId="165" fontId="1" fillId="10" borderId="44" xfId="1" applyNumberFormat="1" applyFont="1" applyFill="1" applyBorder="1" applyAlignment="1">
      <alignment horizontal="center" vertical="top" wrapText="1"/>
    </xf>
    <xf numFmtId="49" fontId="1" fillId="4" borderId="29" xfId="0" applyNumberFormat="1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3" fillId="4" borderId="52" xfId="0" applyFont="1" applyFill="1" applyBorder="1" applyAlignment="1">
      <alignment horizontal="center" vertical="top"/>
    </xf>
    <xf numFmtId="0" fontId="3" fillId="5" borderId="40" xfId="0" applyFont="1" applyFill="1" applyBorder="1" applyAlignment="1">
      <alignment horizontal="center" vertical="top"/>
    </xf>
    <xf numFmtId="0" fontId="1" fillId="4" borderId="25" xfId="0" applyFont="1" applyFill="1" applyBorder="1" applyAlignment="1">
      <alignment horizontal="center" vertical="top"/>
    </xf>
    <xf numFmtId="0" fontId="3" fillId="5" borderId="39" xfId="0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49" fontId="3" fillId="4" borderId="15" xfId="0" applyNumberFormat="1" applyFont="1" applyFill="1" applyBorder="1" applyAlignment="1">
      <alignment horizontal="center" vertical="top"/>
    </xf>
    <xf numFmtId="0" fontId="3" fillId="5" borderId="70" xfId="0" applyFont="1" applyFill="1" applyBorder="1" applyAlignment="1">
      <alignment horizontal="right" vertical="top" wrapText="1"/>
    </xf>
    <xf numFmtId="164" fontId="3" fillId="5" borderId="72" xfId="0" applyNumberFormat="1" applyFont="1" applyFill="1" applyBorder="1" applyAlignment="1">
      <alignment horizontal="center" vertical="top"/>
    </xf>
    <xf numFmtId="0" fontId="3" fillId="5" borderId="70" xfId="0" applyFont="1" applyFill="1" applyBorder="1" applyAlignment="1">
      <alignment horizontal="right" vertical="top"/>
    </xf>
    <xf numFmtId="0" fontId="3" fillId="4" borderId="27" xfId="0" applyFont="1" applyFill="1" applyBorder="1" applyAlignment="1">
      <alignment horizontal="center" vertical="top" wrapText="1"/>
    </xf>
    <xf numFmtId="49" fontId="3" fillId="8" borderId="39" xfId="0" applyNumberFormat="1" applyFont="1" applyFill="1" applyBorder="1" applyAlignment="1">
      <alignment horizontal="center" vertical="top"/>
    </xf>
    <xf numFmtId="164" fontId="1" fillId="0" borderId="25" xfId="0" applyNumberFormat="1" applyFont="1" applyBorder="1" applyAlignment="1">
      <alignment horizontal="center" vertical="top" wrapText="1"/>
    </xf>
    <xf numFmtId="0" fontId="1" fillId="4" borderId="16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top" wrapText="1"/>
    </xf>
    <xf numFmtId="0" fontId="1" fillId="4" borderId="43" xfId="0" applyFont="1" applyFill="1" applyBorder="1" applyAlignment="1">
      <alignment horizontal="center" vertical="center" wrapText="1"/>
    </xf>
    <xf numFmtId="164" fontId="6" fillId="4" borderId="39" xfId="0" applyNumberFormat="1" applyFont="1" applyFill="1" applyBorder="1" applyAlignment="1">
      <alignment horizontal="center" vertical="top" wrapText="1"/>
    </xf>
    <xf numFmtId="164" fontId="1" fillId="4" borderId="26" xfId="0" applyNumberFormat="1" applyFont="1" applyFill="1" applyBorder="1" applyAlignment="1">
      <alignment horizontal="center" vertical="top" wrapText="1"/>
    </xf>
    <xf numFmtId="164" fontId="3" fillId="4" borderId="26" xfId="0" applyNumberFormat="1" applyFont="1" applyFill="1" applyBorder="1" applyAlignment="1">
      <alignment horizontal="center" vertical="top"/>
    </xf>
    <xf numFmtId="164" fontId="21" fillId="4" borderId="65" xfId="0" applyNumberFormat="1" applyFont="1" applyFill="1" applyBorder="1" applyAlignment="1">
      <alignment horizontal="center" vertical="top"/>
    </xf>
    <xf numFmtId="164" fontId="21" fillId="4" borderId="63" xfId="0" applyNumberFormat="1" applyFont="1" applyFill="1" applyBorder="1" applyAlignment="1">
      <alignment horizontal="center" vertical="top"/>
    </xf>
    <xf numFmtId="164" fontId="21" fillId="0" borderId="50" xfId="0" applyNumberFormat="1" applyFont="1" applyBorder="1" applyAlignment="1">
      <alignment horizontal="center" vertical="top" wrapText="1"/>
    </xf>
    <xf numFmtId="49" fontId="3" fillId="3" borderId="27" xfId="0" applyNumberFormat="1" applyFont="1" applyFill="1" applyBorder="1" applyAlignment="1">
      <alignment horizontal="center" vertical="top"/>
    </xf>
    <xf numFmtId="49" fontId="3" fillId="8" borderId="26" xfId="0" applyNumberFormat="1" applyFont="1" applyFill="1" applyBorder="1" applyAlignment="1">
      <alignment horizontal="center" vertical="top"/>
    </xf>
    <xf numFmtId="49" fontId="3" fillId="2" borderId="27" xfId="0" applyNumberFormat="1" applyFont="1" applyFill="1" applyBorder="1" applyAlignment="1">
      <alignment horizontal="center" vertical="top"/>
    </xf>
    <xf numFmtId="0" fontId="1" fillId="4" borderId="69" xfId="0" applyFont="1" applyFill="1" applyBorder="1" applyAlignment="1">
      <alignment vertical="top" wrapText="1"/>
    </xf>
    <xf numFmtId="0" fontId="3" fillId="4" borderId="35" xfId="0" applyFont="1" applyFill="1" applyBorder="1" applyAlignment="1">
      <alignment horizontal="center" vertical="top" wrapText="1"/>
    </xf>
    <xf numFmtId="49" fontId="3" fillId="2" borderId="27" xfId="0" applyNumberFormat="1" applyFont="1" applyFill="1" applyBorder="1" applyAlignment="1">
      <alignment horizontal="center" vertical="top"/>
    </xf>
    <xf numFmtId="0" fontId="4" fillId="4" borderId="44" xfId="0" applyFont="1" applyFill="1" applyBorder="1" applyAlignment="1">
      <alignment vertical="top" wrapText="1"/>
    </xf>
    <xf numFmtId="0" fontId="3" fillId="5" borderId="44" xfId="0" applyFont="1" applyFill="1" applyBorder="1" applyAlignment="1">
      <alignment horizontal="right" vertical="top"/>
    </xf>
    <xf numFmtId="164" fontId="3" fillId="5" borderId="65" xfId="0" applyNumberFormat="1" applyFont="1" applyFill="1" applyBorder="1" applyAlignment="1">
      <alignment horizontal="center" vertical="top"/>
    </xf>
    <xf numFmtId="49" fontId="1" fillId="0" borderId="27" xfId="0" applyNumberFormat="1" applyFont="1" applyBorder="1" applyAlignment="1">
      <alignment vertical="top" wrapText="1"/>
    </xf>
    <xf numFmtId="49" fontId="3" fillId="0" borderId="22" xfId="0" applyNumberFormat="1" applyFont="1" applyBorder="1" applyAlignment="1">
      <alignment horizontal="center" vertical="top"/>
    </xf>
    <xf numFmtId="0" fontId="1" fillId="4" borderId="55" xfId="0" applyFont="1" applyFill="1" applyBorder="1" applyAlignment="1">
      <alignment horizontal="center" vertical="center" wrapText="1"/>
    </xf>
    <xf numFmtId="164" fontId="3" fillId="5" borderId="40" xfId="0" applyNumberFormat="1" applyFont="1" applyFill="1" applyBorder="1" applyAlignment="1">
      <alignment horizontal="center" vertical="top"/>
    </xf>
    <xf numFmtId="49" fontId="3" fillId="4" borderId="9" xfId="0" applyNumberFormat="1" applyFont="1" applyFill="1" applyBorder="1" applyAlignment="1">
      <alignment horizontal="left" vertical="top"/>
    </xf>
    <xf numFmtId="1" fontId="1" fillId="10" borderId="0" xfId="1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center" vertical="top"/>
    </xf>
    <xf numFmtId="49" fontId="3" fillId="4" borderId="48" xfId="0" applyNumberFormat="1" applyFont="1" applyFill="1" applyBorder="1" applyAlignment="1">
      <alignment horizontal="left" vertical="top"/>
    </xf>
    <xf numFmtId="49" fontId="3" fillId="4" borderId="45" xfId="0" applyNumberFormat="1" applyFont="1" applyFill="1" applyBorder="1" applyAlignment="1">
      <alignment horizontal="left" vertical="top"/>
    </xf>
    <xf numFmtId="164" fontId="3" fillId="2" borderId="17" xfId="0" applyNumberFormat="1" applyFont="1" applyFill="1" applyBorder="1" applyAlignment="1">
      <alignment horizontal="center" vertical="top"/>
    </xf>
    <xf numFmtId="164" fontId="3" fillId="5" borderId="58" xfId="0" applyNumberFormat="1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49" fontId="3" fillId="8" borderId="17" xfId="0" applyNumberFormat="1" applyFont="1" applyFill="1" applyBorder="1" applyAlignment="1">
      <alignment horizontal="center" vertical="top"/>
    </xf>
    <xf numFmtId="164" fontId="22" fillId="4" borderId="0" xfId="0" applyNumberFormat="1" applyFont="1" applyFill="1"/>
    <xf numFmtId="164" fontId="21" fillId="4" borderId="50" xfId="0" applyNumberFormat="1" applyFont="1" applyFill="1" applyBorder="1" applyAlignment="1">
      <alignment horizontal="center" vertical="top"/>
    </xf>
    <xf numFmtId="164" fontId="21" fillId="4" borderId="50" xfId="0" applyNumberFormat="1" applyFont="1" applyFill="1" applyBorder="1" applyAlignment="1">
      <alignment horizontal="center" vertical="top" wrapText="1"/>
    </xf>
    <xf numFmtId="0" fontId="21" fillId="0" borderId="0" xfId="0" applyFont="1"/>
    <xf numFmtId="49" fontId="3" fillId="2" borderId="27" xfId="0" applyNumberFormat="1" applyFont="1" applyFill="1" applyBorder="1" applyAlignment="1">
      <alignment horizontal="center" vertical="top"/>
    </xf>
    <xf numFmtId="0" fontId="1" fillId="4" borderId="29" xfId="0" applyFont="1" applyFill="1" applyBorder="1" applyAlignment="1">
      <alignment horizontal="center" vertical="top"/>
    </xf>
    <xf numFmtId="0" fontId="1" fillId="0" borderId="41" xfId="0" applyFont="1" applyFill="1" applyBorder="1" applyAlignment="1">
      <alignment horizontal="center" vertical="top" wrapText="1"/>
    </xf>
    <xf numFmtId="49" fontId="3" fillId="3" borderId="27" xfId="0" applyNumberFormat="1" applyFont="1" applyFill="1" applyBorder="1" applyAlignment="1">
      <alignment horizontal="center" vertical="top"/>
    </xf>
    <xf numFmtId="49" fontId="3" fillId="8" borderId="26" xfId="0" applyNumberFormat="1" applyFont="1" applyFill="1" applyBorder="1" applyAlignment="1">
      <alignment horizontal="center" vertical="top"/>
    </xf>
    <xf numFmtId="49" fontId="1" fillId="4" borderId="0" xfId="0" applyNumberFormat="1" applyFont="1" applyFill="1" applyBorder="1" applyAlignment="1">
      <alignment horizontal="center" vertical="top" wrapText="1"/>
    </xf>
    <xf numFmtId="49" fontId="18" fillId="4" borderId="0" xfId="0" applyNumberFormat="1" applyFont="1" applyFill="1" applyBorder="1" applyAlignment="1">
      <alignment horizontal="left" vertical="top" wrapText="1"/>
    </xf>
    <xf numFmtId="164" fontId="3" fillId="12" borderId="36" xfId="0" applyNumberFormat="1" applyFont="1" applyFill="1" applyBorder="1" applyAlignment="1">
      <alignment horizontal="center" vertical="top"/>
    </xf>
    <xf numFmtId="0" fontId="1" fillId="4" borderId="44" xfId="0" applyFont="1" applyFill="1" applyBorder="1" applyAlignment="1">
      <alignment horizontal="center" vertical="top" wrapText="1"/>
    </xf>
    <xf numFmtId="164" fontId="1" fillId="4" borderId="26" xfId="0" applyNumberFormat="1" applyFont="1" applyFill="1" applyBorder="1" applyAlignment="1">
      <alignment horizontal="center" vertical="top" wrapText="1"/>
    </xf>
    <xf numFmtId="0" fontId="1" fillId="4" borderId="44" xfId="0" applyFont="1" applyFill="1" applyBorder="1" applyAlignment="1">
      <alignment horizontal="center" vertical="top"/>
    </xf>
    <xf numFmtId="0" fontId="3" fillId="5" borderId="20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 wrapText="1"/>
    </xf>
    <xf numFmtId="164" fontId="1" fillId="4" borderId="24" xfId="0" applyNumberFormat="1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/>
    </xf>
    <xf numFmtId="164" fontId="1" fillId="11" borderId="65" xfId="1" applyNumberFormat="1" applyFont="1" applyFill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49" fontId="3" fillId="8" borderId="26" xfId="0" applyNumberFormat="1" applyFont="1" applyFill="1" applyBorder="1" applyAlignment="1">
      <alignment horizontal="center" vertical="top"/>
    </xf>
    <xf numFmtId="0" fontId="1" fillId="4" borderId="27" xfId="0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horizontal="center" vertical="top"/>
    </xf>
    <xf numFmtId="0" fontId="1" fillId="4" borderId="44" xfId="0" applyFont="1" applyFill="1" applyBorder="1" applyAlignment="1">
      <alignment horizontal="center" vertical="top"/>
    </xf>
    <xf numFmtId="49" fontId="3" fillId="2" borderId="0" xfId="0" applyNumberFormat="1" applyFont="1" applyFill="1" applyBorder="1" applyAlignment="1">
      <alignment horizontal="center" vertical="top"/>
    </xf>
    <xf numFmtId="49" fontId="1" fillId="4" borderId="27" xfId="0" applyNumberFormat="1" applyFont="1" applyFill="1" applyBorder="1" applyAlignment="1">
      <alignment vertical="top" wrapText="1"/>
    </xf>
    <xf numFmtId="0" fontId="1" fillId="4" borderId="66" xfId="0" applyFont="1" applyFill="1" applyBorder="1" applyAlignment="1">
      <alignment horizontal="center" vertical="center" textRotation="90" wrapText="1"/>
    </xf>
    <xf numFmtId="165" fontId="1" fillId="10" borderId="38" xfId="1" applyNumberFormat="1" applyFont="1" applyFill="1" applyBorder="1" applyAlignment="1">
      <alignment horizontal="left" vertical="top" wrapText="1"/>
    </xf>
    <xf numFmtId="49" fontId="5" fillId="2" borderId="42" xfId="0" applyNumberFormat="1" applyFont="1" applyFill="1" applyBorder="1" applyAlignment="1">
      <alignment horizontal="center" vertical="top"/>
    </xf>
    <xf numFmtId="0" fontId="5" fillId="4" borderId="58" xfId="0" applyFont="1" applyFill="1" applyBorder="1" applyAlignment="1">
      <alignment horizontal="left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1" fillId="4" borderId="51" xfId="0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 wrapText="1"/>
    </xf>
    <xf numFmtId="0" fontId="1" fillId="4" borderId="44" xfId="0" applyFont="1" applyFill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4" borderId="10" xfId="0" applyNumberFormat="1" applyFont="1" applyFill="1" applyBorder="1" applyAlignment="1">
      <alignment horizontal="center" vertical="top" wrapText="1"/>
    </xf>
    <xf numFmtId="165" fontId="1" fillId="10" borderId="44" xfId="1" applyNumberFormat="1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center" vertical="top" wrapText="1"/>
    </xf>
    <xf numFmtId="0" fontId="1" fillId="4" borderId="48" xfId="0" applyFont="1" applyFill="1" applyBorder="1" applyAlignment="1">
      <alignment horizontal="left" vertical="top" wrapText="1"/>
    </xf>
    <xf numFmtId="1" fontId="1" fillId="10" borderId="29" xfId="1" applyNumberFormat="1" applyFont="1" applyFill="1" applyBorder="1" applyAlignment="1">
      <alignment horizontal="center" vertical="top"/>
    </xf>
    <xf numFmtId="1" fontId="1" fillId="10" borderId="11" xfId="1" applyNumberFormat="1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43" xfId="0" applyFont="1" applyFill="1" applyBorder="1" applyAlignment="1">
      <alignment horizontal="center" vertical="top" wrapText="1"/>
    </xf>
    <xf numFmtId="0" fontId="1" fillId="4" borderId="66" xfId="0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49" fontId="3" fillId="2" borderId="18" xfId="0" applyNumberFormat="1" applyFont="1" applyFill="1" applyBorder="1" applyAlignment="1">
      <alignment vertical="top"/>
    </xf>
    <xf numFmtId="49" fontId="3" fillId="2" borderId="19" xfId="0" applyNumberFormat="1" applyFont="1" applyFill="1" applyBorder="1" applyAlignment="1">
      <alignment vertical="top"/>
    </xf>
    <xf numFmtId="0" fontId="1" fillId="4" borderId="27" xfId="0" applyFont="1" applyFill="1" applyBorder="1" applyAlignment="1">
      <alignment horizontal="left" vertical="top" wrapText="1"/>
    </xf>
    <xf numFmtId="49" fontId="4" fillId="3" borderId="48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49" fontId="4" fillId="3" borderId="45" xfId="0" applyNumberFormat="1" applyFont="1" applyFill="1" applyBorder="1" applyAlignment="1">
      <alignment horizontal="center" vertical="top"/>
    </xf>
    <xf numFmtId="49" fontId="1" fillId="4" borderId="44" xfId="0" applyNumberFormat="1" applyFont="1" applyFill="1" applyBorder="1" applyAlignment="1">
      <alignment horizontal="center" vertical="top"/>
    </xf>
    <xf numFmtId="0" fontId="3" fillId="8" borderId="65" xfId="0" applyFont="1" applyFill="1" applyBorder="1" applyAlignment="1">
      <alignment vertical="top"/>
    </xf>
    <xf numFmtId="0" fontId="1" fillId="4" borderId="16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/>
    </xf>
    <xf numFmtId="0" fontId="1" fillId="4" borderId="4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165" fontId="5" fillId="8" borderId="19" xfId="0" applyNumberFormat="1" applyFont="1" applyFill="1" applyBorder="1" applyAlignment="1">
      <alignment vertical="top"/>
    </xf>
    <xf numFmtId="165" fontId="5" fillId="7" borderId="19" xfId="0" applyNumberFormat="1" applyFont="1" applyFill="1" applyBorder="1" applyAlignment="1">
      <alignment vertical="top"/>
    </xf>
    <xf numFmtId="1" fontId="1" fillId="10" borderId="44" xfId="1" applyNumberFormat="1" applyFont="1" applyFill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/>
    </xf>
    <xf numFmtId="164" fontId="1" fillId="4" borderId="44" xfId="0" applyNumberFormat="1" applyFont="1" applyFill="1" applyBorder="1" applyAlignment="1">
      <alignment horizontal="center" vertical="top"/>
    </xf>
    <xf numFmtId="165" fontId="3" fillId="4" borderId="27" xfId="0" applyNumberFormat="1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0" borderId="44" xfId="0" applyFont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165" fontId="1" fillId="10" borderId="47" xfId="1" applyNumberFormat="1" applyFont="1" applyFill="1" applyBorder="1" applyAlignment="1">
      <alignment horizontal="left" vertical="top" wrapText="1"/>
    </xf>
    <xf numFmtId="164" fontId="1" fillId="4" borderId="6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1" fillId="4" borderId="66" xfId="0" applyNumberFormat="1" applyFont="1" applyFill="1" applyBorder="1" applyAlignment="1">
      <alignment horizontal="center" vertical="top"/>
    </xf>
    <xf numFmtId="0" fontId="3" fillId="8" borderId="58" xfId="0" applyFont="1" applyFill="1" applyBorder="1" applyAlignment="1">
      <alignment vertical="top"/>
    </xf>
    <xf numFmtId="0" fontId="1" fillId="0" borderId="69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textRotation="90" wrapText="1"/>
    </xf>
    <xf numFmtId="0" fontId="18" fillId="0" borderId="43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vertical="top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vertical="center" wrapText="1"/>
    </xf>
    <xf numFmtId="49" fontId="3" fillId="2" borderId="54" xfId="0" applyNumberFormat="1" applyFont="1" applyFill="1" applyBorder="1" applyAlignment="1">
      <alignment vertical="top"/>
    </xf>
    <xf numFmtId="164" fontId="3" fillId="12" borderId="0" xfId="0" applyNumberFormat="1" applyFont="1" applyFill="1" applyBorder="1" applyAlignment="1">
      <alignment horizontal="center" vertical="top"/>
    </xf>
    <xf numFmtId="49" fontId="3" fillId="3" borderId="35" xfId="0" applyNumberFormat="1" applyFont="1" applyFill="1" applyBorder="1" applyAlignment="1">
      <alignment vertical="top"/>
    </xf>
    <xf numFmtId="0" fontId="3" fillId="12" borderId="0" xfId="0" applyFont="1" applyFill="1" applyBorder="1" applyAlignment="1">
      <alignment vertical="top"/>
    </xf>
    <xf numFmtId="49" fontId="1" fillId="4" borderId="67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12" borderId="29" xfId="0" applyNumberFormat="1" applyFont="1" applyFill="1" applyBorder="1" applyAlignment="1">
      <alignment horizontal="center" vertical="top"/>
    </xf>
    <xf numFmtId="0" fontId="3" fillId="4" borderId="48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center" textRotation="90"/>
    </xf>
    <xf numFmtId="49" fontId="4" fillId="4" borderId="14" xfId="0" applyNumberFormat="1" applyFont="1" applyFill="1" applyBorder="1" applyAlignment="1">
      <alignment horizontal="center" vertical="top"/>
    </xf>
    <xf numFmtId="164" fontId="1" fillId="0" borderId="29" xfId="0" applyNumberFormat="1" applyFont="1" applyBorder="1" applyAlignment="1">
      <alignment horizontal="center" vertical="top" wrapText="1"/>
    </xf>
    <xf numFmtId="164" fontId="1" fillId="0" borderId="44" xfId="0" applyNumberFormat="1" applyFont="1" applyBorder="1" applyAlignment="1">
      <alignment horizontal="center" vertical="top" wrapText="1"/>
    </xf>
    <xf numFmtId="164" fontId="21" fillId="4" borderId="44" xfId="0" applyNumberFormat="1" applyFont="1" applyFill="1" applyBorder="1" applyAlignment="1">
      <alignment horizontal="center" vertical="top"/>
    </xf>
    <xf numFmtId="164" fontId="1" fillId="4" borderId="39" xfId="0" applyNumberFormat="1" applyFont="1" applyFill="1" applyBorder="1" applyAlignment="1">
      <alignment horizontal="center" vertical="top"/>
    </xf>
    <xf numFmtId="0" fontId="1" fillId="0" borderId="1" xfId="0" applyFont="1" applyBorder="1" applyAlignment="1"/>
    <xf numFmtId="164" fontId="19" fillId="0" borderId="71" xfId="0" applyNumberFormat="1" applyFont="1" applyBorder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left" vertical="top" wrapText="1"/>
    </xf>
    <xf numFmtId="164" fontId="3" fillId="5" borderId="56" xfId="0" applyNumberFormat="1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/>
    </xf>
    <xf numFmtId="164" fontId="1" fillId="4" borderId="38" xfId="0" applyNumberFormat="1" applyFont="1" applyFill="1" applyBorder="1" applyAlignment="1">
      <alignment horizontal="center" vertical="top"/>
    </xf>
    <xf numFmtId="0" fontId="1" fillId="0" borderId="70" xfId="0" applyFont="1" applyFill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70" xfId="0" applyFont="1" applyBorder="1" applyAlignment="1">
      <alignment horizontal="center" vertical="top" wrapText="1"/>
    </xf>
    <xf numFmtId="164" fontId="1" fillId="4" borderId="70" xfId="0" applyNumberFormat="1" applyFont="1" applyFill="1" applyBorder="1" applyAlignment="1">
      <alignment horizontal="center" vertical="top"/>
    </xf>
    <xf numFmtId="0" fontId="1" fillId="0" borderId="69" xfId="0" applyFont="1" applyBorder="1" applyAlignment="1">
      <alignment horizontal="center" vertical="top" wrapText="1"/>
    </xf>
    <xf numFmtId="164" fontId="1" fillId="4" borderId="55" xfId="0" applyNumberFormat="1" applyFont="1" applyFill="1" applyBorder="1" applyAlignment="1">
      <alignment horizontal="center" vertical="top" wrapText="1"/>
    </xf>
    <xf numFmtId="164" fontId="1" fillId="12" borderId="0" xfId="0" applyNumberFormat="1" applyFont="1" applyFill="1" applyBorder="1" applyAlignment="1">
      <alignment horizontal="center" vertical="top"/>
    </xf>
    <xf numFmtId="164" fontId="1" fillId="12" borderId="44" xfId="0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/>
    </xf>
    <xf numFmtId="164" fontId="1" fillId="4" borderId="61" xfId="0" applyNumberFormat="1" applyFont="1" applyFill="1" applyBorder="1" applyAlignment="1">
      <alignment horizontal="center" vertical="top"/>
    </xf>
    <xf numFmtId="0" fontId="1" fillId="0" borderId="29" xfId="0" applyFont="1" applyFill="1" applyBorder="1" applyAlignment="1">
      <alignment horizontal="center" vertical="top" wrapText="1"/>
    </xf>
    <xf numFmtId="164" fontId="1" fillId="12" borderId="11" xfId="0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49" fontId="1" fillId="4" borderId="36" xfId="0" applyNumberFormat="1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44" xfId="0" applyFont="1" applyFill="1" applyBorder="1" applyAlignment="1">
      <alignment horizontal="left" vertical="top" wrapText="1"/>
    </xf>
    <xf numFmtId="49" fontId="1" fillId="4" borderId="5" xfId="0" applyNumberFormat="1" applyFont="1" applyFill="1" applyBorder="1" applyAlignment="1">
      <alignment horizontal="center" vertical="top" wrapText="1"/>
    </xf>
    <xf numFmtId="49" fontId="1" fillId="4" borderId="10" xfId="0" applyNumberFormat="1" applyFont="1" applyFill="1" applyBorder="1" applyAlignment="1">
      <alignment horizontal="center" vertical="top" wrapText="1"/>
    </xf>
    <xf numFmtId="1" fontId="1" fillId="10" borderId="0" xfId="1" applyNumberFormat="1" applyFont="1" applyFill="1" applyBorder="1" applyAlignment="1">
      <alignment horizontal="left" vertical="top" wrapText="1"/>
    </xf>
    <xf numFmtId="165" fontId="1" fillId="4" borderId="48" xfId="0" applyNumberFormat="1" applyFont="1" applyFill="1" applyBorder="1" applyAlignment="1">
      <alignment horizontal="left" vertical="top" wrapText="1"/>
    </xf>
    <xf numFmtId="165" fontId="1" fillId="4" borderId="9" xfId="0" applyNumberFormat="1" applyFont="1" applyFill="1" applyBorder="1" applyAlignment="1">
      <alignment horizontal="left" vertical="top" wrapText="1"/>
    </xf>
    <xf numFmtId="165" fontId="1" fillId="4" borderId="45" xfId="0" applyNumberFormat="1" applyFont="1" applyFill="1" applyBorder="1" applyAlignment="1">
      <alignment horizontal="left" vertical="top" wrapText="1"/>
    </xf>
    <xf numFmtId="49" fontId="1" fillId="4" borderId="49" xfId="0" applyNumberFormat="1" applyFont="1" applyFill="1" applyBorder="1" applyAlignment="1">
      <alignment horizontal="center" vertical="top" wrapText="1"/>
    </xf>
    <xf numFmtId="49" fontId="1" fillId="4" borderId="46" xfId="0" applyNumberFormat="1" applyFont="1" applyFill="1" applyBorder="1" applyAlignment="1">
      <alignment horizontal="center" vertical="top" wrapText="1"/>
    </xf>
    <xf numFmtId="165" fontId="1" fillId="4" borderId="52" xfId="0" applyNumberFormat="1" applyFont="1" applyFill="1" applyBorder="1" applyAlignment="1">
      <alignment horizontal="left" vertical="top" wrapText="1"/>
    </xf>
    <xf numFmtId="165" fontId="1" fillId="4" borderId="27" xfId="0" applyNumberFormat="1" applyFont="1" applyFill="1" applyBorder="1" applyAlignment="1">
      <alignment horizontal="left" vertical="top" wrapText="1"/>
    </xf>
    <xf numFmtId="1" fontId="1" fillId="10" borderId="29" xfId="1" applyNumberFormat="1" applyFont="1" applyFill="1" applyBorder="1" applyAlignment="1">
      <alignment horizontal="center" vertical="top"/>
    </xf>
    <xf numFmtId="1" fontId="1" fillId="10" borderId="11" xfId="1" applyNumberFormat="1" applyFont="1" applyFill="1" applyBorder="1" applyAlignment="1">
      <alignment horizontal="center" vertical="top"/>
    </xf>
    <xf numFmtId="0" fontId="4" fillId="4" borderId="29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44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49" fontId="5" fillId="2" borderId="54" xfId="0" applyNumberFormat="1" applyFont="1" applyFill="1" applyBorder="1" applyAlignment="1">
      <alignment horizontal="right" vertical="top" wrapText="1"/>
    </xf>
    <xf numFmtId="49" fontId="5" fillId="2" borderId="18" xfId="0" applyNumberFormat="1" applyFont="1" applyFill="1" applyBorder="1" applyAlignment="1">
      <alignment horizontal="right" vertical="top" wrapText="1"/>
    </xf>
    <xf numFmtId="164" fontId="3" fillId="2" borderId="18" xfId="0" applyNumberFormat="1" applyFont="1" applyFill="1" applyBorder="1" applyAlignment="1">
      <alignment horizontal="center" vertical="top"/>
    </xf>
    <xf numFmtId="164" fontId="3" fillId="2" borderId="19" xfId="0" applyNumberFormat="1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left" vertical="top" wrapText="1"/>
    </xf>
    <xf numFmtId="49" fontId="1" fillId="0" borderId="29" xfId="0" applyNumberFormat="1" applyFont="1" applyFill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6" xfId="0" applyNumberFormat="1" applyFont="1" applyFill="1" applyBorder="1" applyAlignment="1">
      <alignment horizontal="center" vertical="top"/>
    </xf>
    <xf numFmtId="0" fontId="1" fillId="4" borderId="43" xfId="0" applyFont="1" applyFill="1" applyBorder="1" applyAlignment="1">
      <alignment horizontal="center" vertical="top" wrapText="1"/>
    </xf>
    <xf numFmtId="0" fontId="1" fillId="4" borderId="6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44" xfId="0" applyFont="1" applyBorder="1" applyAlignment="1">
      <alignment horizontal="center" vertical="top"/>
    </xf>
    <xf numFmtId="0" fontId="1" fillId="4" borderId="35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 wrapText="1"/>
    </xf>
    <xf numFmtId="0" fontId="4" fillId="0" borderId="56" xfId="0" applyFont="1" applyBorder="1" applyAlignment="1">
      <alignment horizontal="left" vertical="top" wrapText="1"/>
    </xf>
    <xf numFmtId="0" fontId="3" fillId="8" borderId="65" xfId="0" applyFont="1" applyFill="1" applyBorder="1" applyAlignment="1">
      <alignment vertical="top"/>
    </xf>
    <xf numFmtId="0" fontId="3" fillId="8" borderId="66" xfId="0" applyFont="1" applyFill="1" applyBorder="1" applyAlignment="1">
      <alignment vertical="top"/>
    </xf>
    <xf numFmtId="164" fontId="1" fillId="4" borderId="24" xfId="0" applyNumberFormat="1" applyFont="1" applyFill="1" applyBorder="1" applyAlignment="1">
      <alignment horizontal="center" vertical="top"/>
    </xf>
    <xf numFmtId="164" fontId="1" fillId="4" borderId="26" xfId="0" applyNumberFormat="1" applyFont="1" applyFill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 wrapText="1"/>
    </xf>
    <xf numFmtId="0" fontId="4" fillId="4" borderId="44" xfId="0" applyFont="1" applyFill="1" applyBorder="1" applyAlignment="1">
      <alignment horizontal="center" vertical="top" wrapText="1"/>
    </xf>
    <xf numFmtId="49" fontId="3" fillId="3" borderId="35" xfId="0" applyNumberFormat="1" applyFont="1" applyFill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49" fontId="3" fillId="3" borderId="22" xfId="0" applyNumberFormat="1" applyFont="1" applyFill="1" applyBorder="1" applyAlignment="1">
      <alignment horizontal="center" vertical="top"/>
    </xf>
    <xf numFmtId="49" fontId="4" fillId="3" borderId="48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49" fontId="4" fillId="3" borderId="45" xfId="0" applyNumberFormat="1" applyFont="1" applyFill="1" applyBorder="1" applyAlignment="1">
      <alignment horizontal="center" vertical="top"/>
    </xf>
    <xf numFmtId="49" fontId="3" fillId="4" borderId="4" xfId="0" applyNumberFormat="1" applyFont="1" applyFill="1" applyBorder="1" applyAlignment="1">
      <alignment horizontal="center" vertical="top"/>
    </xf>
    <xf numFmtId="49" fontId="3" fillId="4" borderId="9" xfId="0" applyNumberFormat="1" applyFont="1" applyFill="1" applyBorder="1" applyAlignment="1">
      <alignment horizontal="center" vertical="top"/>
    </xf>
    <xf numFmtId="49" fontId="1" fillId="4" borderId="4" xfId="0" applyNumberFormat="1" applyFont="1" applyFill="1" applyBorder="1" applyAlignment="1">
      <alignment horizontal="center" vertical="top"/>
    </xf>
    <xf numFmtId="49" fontId="1" fillId="4" borderId="9" xfId="0" applyNumberFormat="1" applyFont="1" applyFill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4" fillId="5" borderId="50" xfId="0" applyFont="1" applyFill="1" applyBorder="1" applyAlignment="1">
      <alignment horizontal="left" vertical="top" wrapText="1"/>
    </xf>
    <xf numFmtId="0" fontId="4" fillId="5" borderId="58" xfId="0" applyFont="1" applyFill="1" applyBorder="1" applyAlignment="1">
      <alignment horizontal="left" vertical="top" wrapText="1"/>
    </xf>
    <xf numFmtId="0" fontId="4" fillId="5" borderId="56" xfId="0" applyFont="1" applyFill="1" applyBorder="1" applyAlignment="1">
      <alignment horizontal="left" vertical="top" wrapText="1"/>
    </xf>
    <xf numFmtId="49" fontId="1" fillId="4" borderId="15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49" fontId="1" fillId="0" borderId="15" xfId="0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164" fontId="21" fillId="4" borderId="28" xfId="0" applyNumberFormat="1" applyFont="1" applyFill="1" applyBorder="1" applyAlignment="1">
      <alignment horizontal="center" vertical="top"/>
    </xf>
    <xf numFmtId="164" fontId="21" fillId="4" borderId="26" xfId="0" applyNumberFormat="1" applyFont="1" applyFill="1" applyBorder="1" applyAlignment="1">
      <alignment horizontal="center" vertical="top"/>
    </xf>
    <xf numFmtId="0" fontId="5" fillId="7" borderId="25" xfId="0" applyFont="1" applyFill="1" applyBorder="1" applyAlignment="1">
      <alignment horizontal="right" vertical="top" wrapText="1"/>
    </xf>
    <xf numFmtId="0" fontId="5" fillId="7" borderId="64" xfId="0" applyFont="1" applyFill="1" applyBorder="1" applyAlignment="1">
      <alignment horizontal="right" vertical="top" wrapText="1"/>
    </xf>
    <xf numFmtId="0" fontId="5" fillId="7" borderId="55" xfId="0" applyFont="1" applyFill="1" applyBorder="1" applyAlignment="1">
      <alignment horizontal="right" vertical="top" wrapText="1"/>
    </xf>
    <xf numFmtId="165" fontId="1" fillId="4" borderId="63" xfId="0" applyNumberFormat="1" applyFont="1" applyFill="1" applyBorder="1" applyAlignment="1">
      <alignment horizontal="left" vertical="top" wrapText="1"/>
    </xf>
    <xf numFmtId="165" fontId="1" fillId="4" borderId="0" xfId="0" applyNumberFormat="1" applyFont="1" applyFill="1" applyBorder="1" applyAlignment="1">
      <alignment horizontal="left" vertical="top" wrapText="1"/>
    </xf>
    <xf numFmtId="165" fontId="1" fillId="4" borderId="65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 vertical="top" wrapText="1"/>
    </xf>
    <xf numFmtId="0" fontId="4" fillId="0" borderId="67" xfId="0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9" borderId="19" xfId="0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left" vertical="top" wrapText="1"/>
    </xf>
    <xf numFmtId="0" fontId="5" fillId="5" borderId="40" xfId="0" applyFont="1" applyFill="1" applyBorder="1" applyAlignment="1">
      <alignment horizontal="right" vertical="top" wrapText="1"/>
    </xf>
    <xf numFmtId="0" fontId="5" fillId="5" borderId="34" xfId="0" applyFont="1" applyFill="1" applyBorder="1" applyAlignment="1">
      <alignment horizontal="right" vertical="top" wrapText="1"/>
    </xf>
    <xf numFmtId="0" fontId="5" fillId="5" borderId="57" xfId="0" applyFont="1" applyFill="1" applyBorder="1" applyAlignment="1">
      <alignment horizontal="right" vertical="top" wrapText="1"/>
    </xf>
    <xf numFmtId="49" fontId="5" fillId="7" borderId="54" xfId="0" applyNumberFormat="1" applyFont="1" applyFill="1" applyBorder="1" applyAlignment="1">
      <alignment horizontal="right" vertical="top"/>
    </xf>
    <xf numFmtId="49" fontId="5" fillId="7" borderId="18" xfId="0" applyNumberFormat="1" applyFont="1" applyFill="1" applyBorder="1" applyAlignment="1">
      <alignment horizontal="right" vertical="top"/>
    </xf>
    <xf numFmtId="49" fontId="5" fillId="7" borderId="19" xfId="0" applyNumberFormat="1" applyFont="1" applyFill="1" applyBorder="1" applyAlignment="1">
      <alignment horizontal="right" vertical="top"/>
    </xf>
    <xf numFmtId="165" fontId="5" fillId="8" borderId="54" xfId="0" applyNumberFormat="1" applyFont="1" applyFill="1" applyBorder="1" applyAlignment="1">
      <alignment horizontal="right" vertical="top"/>
    </xf>
    <xf numFmtId="165" fontId="5" fillId="8" borderId="18" xfId="0" applyNumberFormat="1" applyFont="1" applyFill="1" applyBorder="1" applyAlignment="1">
      <alignment horizontal="right" vertical="top"/>
    </xf>
    <xf numFmtId="165" fontId="5" fillId="8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3" fillId="4" borderId="35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 wrapText="1"/>
    </xf>
    <xf numFmtId="0" fontId="3" fillId="4" borderId="50" xfId="0" applyFont="1" applyFill="1" applyBorder="1" applyAlignment="1">
      <alignment horizontal="left" vertical="top" wrapText="1"/>
    </xf>
    <xf numFmtId="0" fontId="3" fillId="4" borderId="58" xfId="0" applyFont="1" applyFill="1" applyBorder="1" applyAlignment="1">
      <alignment horizontal="left" vertical="top" wrapText="1"/>
    </xf>
    <xf numFmtId="0" fontId="3" fillId="4" borderId="56" xfId="0" applyFont="1" applyFill="1" applyBorder="1" applyAlignment="1">
      <alignment horizontal="left" vertical="top" wrapText="1"/>
    </xf>
    <xf numFmtId="0" fontId="5" fillId="7" borderId="50" xfId="0" applyFont="1" applyFill="1" applyBorder="1" applyAlignment="1">
      <alignment horizontal="right" vertical="top" wrapText="1"/>
    </xf>
    <xf numFmtId="0" fontId="5" fillId="7" borderId="58" xfId="0" applyFont="1" applyFill="1" applyBorder="1" applyAlignment="1">
      <alignment horizontal="right" vertical="top" wrapText="1"/>
    </xf>
    <xf numFmtId="0" fontId="5" fillId="7" borderId="56" xfId="0" applyFont="1" applyFill="1" applyBorder="1" applyAlignment="1">
      <alignment horizontal="right" vertical="top" wrapText="1"/>
    </xf>
    <xf numFmtId="0" fontId="5" fillId="5" borderId="50" xfId="0" applyFont="1" applyFill="1" applyBorder="1" applyAlignment="1">
      <alignment horizontal="right" vertical="top" wrapText="1"/>
    </xf>
    <xf numFmtId="0" fontId="5" fillId="5" borderId="58" xfId="0" applyFont="1" applyFill="1" applyBorder="1" applyAlignment="1">
      <alignment horizontal="right" vertical="top" wrapText="1"/>
    </xf>
    <xf numFmtId="0" fontId="5" fillId="5" borderId="56" xfId="0" applyFont="1" applyFill="1" applyBorder="1" applyAlignment="1">
      <alignment horizontal="righ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5" fontId="5" fillId="2" borderId="17" xfId="0" applyNumberFormat="1" applyFont="1" applyFill="1" applyBorder="1" applyAlignment="1">
      <alignment vertical="center" wrapText="1"/>
    </xf>
    <xf numFmtId="165" fontId="5" fillId="2" borderId="19" xfId="0" applyNumberFormat="1" applyFont="1" applyFill="1" applyBorder="1" applyAlignment="1">
      <alignment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top" wrapText="1"/>
    </xf>
    <xf numFmtId="0" fontId="1" fillId="4" borderId="44" xfId="0" applyFont="1" applyFill="1" applyBorder="1" applyAlignment="1">
      <alignment horizontal="center" vertical="top" wrapText="1"/>
    </xf>
    <xf numFmtId="164" fontId="1" fillId="4" borderId="24" xfId="0" applyNumberFormat="1" applyFont="1" applyFill="1" applyBorder="1" applyAlignment="1">
      <alignment horizontal="center" vertical="top" wrapText="1"/>
    </xf>
    <xf numFmtId="164" fontId="1" fillId="4" borderId="26" xfId="0" applyNumberFormat="1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left" vertical="top" wrapText="1"/>
    </xf>
    <xf numFmtId="164" fontId="1" fillId="12" borderId="24" xfId="0" applyNumberFormat="1" applyFont="1" applyFill="1" applyBorder="1" applyAlignment="1">
      <alignment horizontal="center" vertical="top"/>
    </xf>
    <xf numFmtId="164" fontId="1" fillId="12" borderId="31" xfId="0" applyNumberFormat="1" applyFont="1" applyFill="1" applyBorder="1" applyAlignment="1">
      <alignment horizontal="center" vertical="top"/>
    </xf>
    <xf numFmtId="49" fontId="3" fillId="2" borderId="54" xfId="0" applyNumberFormat="1" applyFont="1" applyFill="1" applyBorder="1" applyAlignment="1">
      <alignment horizontal="right" vertical="top"/>
    </xf>
    <xf numFmtId="49" fontId="3" fillId="2" borderId="18" xfId="0" applyNumberFormat="1" applyFont="1" applyFill="1" applyBorder="1" applyAlignment="1">
      <alignment horizontal="right" vertical="top"/>
    </xf>
    <xf numFmtId="49" fontId="3" fillId="2" borderId="19" xfId="0" applyNumberFormat="1" applyFont="1" applyFill="1" applyBorder="1" applyAlignment="1">
      <alignment horizontal="right" vertical="top"/>
    </xf>
    <xf numFmtId="49" fontId="3" fillId="4" borderId="14" xfId="0" applyNumberFormat="1" applyFont="1" applyFill="1" applyBorder="1" applyAlignment="1">
      <alignment horizontal="center" vertical="top"/>
    </xf>
    <xf numFmtId="49" fontId="1" fillId="4" borderId="14" xfId="0" applyNumberFormat="1" applyFont="1" applyFill="1" applyBorder="1" applyAlignment="1">
      <alignment horizontal="center" vertical="top"/>
    </xf>
    <xf numFmtId="165" fontId="1" fillId="10" borderId="47" xfId="1" applyNumberFormat="1" applyFont="1" applyFill="1" applyBorder="1" applyAlignment="1">
      <alignment horizontal="left" vertical="top" wrapText="1"/>
    </xf>
    <xf numFmtId="165" fontId="1" fillId="10" borderId="39" xfId="1" applyNumberFormat="1" applyFont="1" applyFill="1" applyBorder="1" applyAlignment="1">
      <alignment horizontal="left" vertical="top" wrapText="1"/>
    </xf>
    <xf numFmtId="49" fontId="1" fillId="4" borderId="41" xfId="0" applyNumberFormat="1" applyFont="1" applyFill="1" applyBorder="1" applyAlignment="1">
      <alignment horizontal="center" vertical="top"/>
    </xf>
    <xf numFmtId="49" fontId="1" fillId="4" borderId="66" xfId="0" applyNumberFormat="1" applyFont="1" applyFill="1" applyBorder="1" applyAlignment="1">
      <alignment horizontal="center" vertical="top"/>
    </xf>
    <xf numFmtId="164" fontId="1" fillId="4" borderId="11" xfId="0" applyNumberFormat="1" applyFont="1" applyFill="1" applyBorder="1" applyAlignment="1">
      <alignment horizontal="center" vertical="top"/>
    </xf>
    <xf numFmtId="164" fontId="1" fillId="4" borderId="44" xfId="0" applyNumberFormat="1" applyFont="1" applyFill="1" applyBorder="1" applyAlignment="1">
      <alignment horizontal="center" vertical="top"/>
    </xf>
    <xf numFmtId="49" fontId="1" fillId="4" borderId="63" xfId="0" applyNumberFormat="1" applyFont="1" applyFill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center" vertical="top" wrapText="1"/>
    </xf>
    <xf numFmtId="49" fontId="1" fillId="4" borderId="65" xfId="0" applyNumberFormat="1" applyFont="1" applyFill="1" applyBorder="1" applyAlignment="1">
      <alignment horizontal="center" vertical="top" wrapText="1"/>
    </xf>
    <xf numFmtId="49" fontId="5" fillId="2" borderId="54" xfId="0" applyNumberFormat="1" applyFont="1" applyFill="1" applyBorder="1" applyAlignment="1">
      <alignment horizontal="left" vertical="top" wrapText="1"/>
    </xf>
    <xf numFmtId="49" fontId="5" fillId="2" borderId="18" xfId="0" applyNumberFormat="1" applyFont="1" applyFill="1" applyBorder="1" applyAlignment="1">
      <alignment horizontal="left" vertical="top" wrapText="1"/>
    </xf>
    <xf numFmtId="49" fontId="5" fillId="2" borderId="19" xfId="0" applyNumberFormat="1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45" xfId="0" applyFont="1" applyFill="1" applyBorder="1" applyAlignment="1">
      <alignment horizontal="left" vertical="top" wrapText="1"/>
    </xf>
    <xf numFmtId="0" fontId="1" fillId="4" borderId="48" xfId="0" applyFont="1" applyFill="1" applyBorder="1" applyAlignment="1">
      <alignment horizontal="left" vertical="top" wrapText="1"/>
    </xf>
    <xf numFmtId="0" fontId="1" fillId="4" borderId="45" xfId="0" applyFont="1" applyFill="1" applyBorder="1" applyAlignment="1">
      <alignment horizontal="left" vertical="top" wrapText="1"/>
    </xf>
    <xf numFmtId="0" fontId="1" fillId="4" borderId="59" xfId="0" applyFont="1" applyFill="1" applyBorder="1" applyAlignment="1">
      <alignment horizontal="left" vertical="top" wrapText="1"/>
    </xf>
    <xf numFmtId="49" fontId="1" fillId="4" borderId="75" xfId="0" applyNumberFormat="1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49" fontId="3" fillId="4" borderId="45" xfId="0" applyNumberFormat="1" applyFont="1" applyFill="1" applyBorder="1" applyAlignment="1">
      <alignment horizontal="center" vertical="top"/>
    </xf>
    <xf numFmtId="49" fontId="1" fillId="0" borderId="46" xfId="0" applyNumberFormat="1" applyFont="1" applyBorder="1" applyAlignment="1">
      <alignment horizontal="center" vertical="top" wrapText="1"/>
    </xf>
    <xf numFmtId="165" fontId="1" fillId="10" borderId="29" xfId="1" applyNumberFormat="1" applyFont="1" applyFill="1" applyBorder="1" applyAlignment="1">
      <alignment horizontal="left" vertical="top" wrapText="1"/>
    </xf>
    <xf numFmtId="165" fontId="1" fillId="10" borderId="11" xfId="1" applyNumberFormat="1" applyFont="1" applyFill="1" applyBorder="1" applyAlignment="1">
      <alignment horizontal="left" vertical="top" wrapText="1"/>
    </xf>
    <xf numFmtId="165" fontId="1" fillId="10" borderId="44" xfId="1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49" fontId="5" fillId="13" borderId="31" xfId="0" applyNumberFormat="1" applyFont="1" applyFill="1" applyBorder="1" applyAlignment="1">
      <alignment horizontal="center" vertical="top" wrapText="1"/>
    </xf>
    <xf numFmtId="49" fontId="5" fillId="13" borderId="26" xfId="0" applyNumberFormat="1" applyFont="1" applyFill="1" applyBorder="1" applyAlignment="1">
      <alignment horizontal="center" vertical="top" wrapText="1"/>
    </xf>
    <xf numFmtId="49" fontId="5" fillId="13" borderId="28" xfId="0" applyNumberFormat="1" applyFont="1" applyFill="1" applyBorder="1" applyAlignment="1">
      <alignment horizontal="center" vertical="top" wrapText="1"/>
    </xf>
    <xf numFmtId="49" fontId="5" fillId="9" borderId="62" xfId="0" applyNumberFormat="1" applyFont="1" applyFill="1" applyBorder="1" applyAlignment="1">
      <alignment horizontal="center" vertical="top"/>
    </xf>
    <xf numFmtId="49" fontId="5" fillId="9" borderId="42" xfId="0" applyNumberFormat="1" applyFont="1" applyFill="1" applyBorder="1" applyAlignment="1">
      <alignment horizontal="center" vertical="top"/>
    </xf>
    <xf numFmtId="49" fontId="5" fillId="9" borderId="61" xfId="0" applyNumberFormat="1" applyFont="1" applyFill="1" applyBorder="1" applyAlignment="1">
      <alignment horizontal="center" vertical="top"/>
    </xf>
    <xf numFmtId="49" fontId="5" fillId="3" borderId="45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48" xfId="0" applyNumberFormat="1" applyFont="1" applyFill="1" applyBorder="1" applyAlignment="1">
      <alignment horizontal="center" vertical="top"/>
    </xf>
    <xf numFmtId="49" fontId="1" fillId="0" borderId="49" xfId="0" applyNumberFormat="1" applyFont="1" applyBorder="1" applyAlignment="1">
      <alignment horizontal="center" vertical="top" wrapText="1"/>
    </xf>
    <xf numFmtId="164" fontId="21" fillId="4" borderId="28" xfId="0" applyNumberFormat="1" applyFont="1" applyFill="1" applyBorder="1" applyAlignment="1">
      <alignment horizontal="center" vertical="center" wrapText="1"/>
    </xf>
    <xf numFmtId="164" fontId="21" fillId="4" borderId="26" xfId="0" applyNumberFormat="1" applyFont="1" applyFill="1" applyBorder="1" applyAlignment="1">
      <alignment horizontal="center" vertical="center" wrapText="1"/>
    </xf>
    <xf numFmtId="164" fontId="21" fillId="4" borderId="31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4" xfId="0" applyFont="1" applyFill="1" applyBorder="1" applyAlignment="1">
      <alignment horizontal="left" vertical="top" wrapText="1"/>
    </xf>
    <xf numFmtId="0" fontId="3" fillId="2" borderId="57" xfId="0" applyFont="1" applyFill="1" applyBorder="1" applyAlignment="1">
      <alignment horizontal="left" vertical="top" wrapText="1"/>
    </xf>
    <xf numFmtId="164" fontId="1" fillId="0" borderId="60" xfId="0" applyNumberFormat="1" applyFont="1" applyBorder="1" applyAlignment="1">
      <alignment horizontal="center" vertical="center" textRotation="90" wrapText="1"/>
    </xf>
    <xf numFmtId="164" fontId="1" fillId="0" borderId="42" xfId="0" applyNumberFormat="1" applyFont="1" applyBorder="1" applyAlignment="1">
      <alignment horizontal="center" vertical="center" textRotation="90" wrapText="1"/>
    </xf>
    <xf numFmtId="164" fontId="1" fillId="0" borderId="73" xfId="0" applyNumberFormat="1" applyFont="1" applyBorder="1" applyAlignment="1">
      <alignment horizontal="center" vertical="center" textRotation="90" wrapText="1"/>
    </xf>
    <xf numFmtId="49" fontId="3" fillId="6" borderId="17" xfId="0" applyNumberFormat="1" applyFont="1" applyFill="1" applyBorder="1" applyAlignment="1">
      <alignment horizontal="left" vertical="top" wrapText="1"/>
    </xf>
    <xf numFmtId="49" fontId="3" fillId="6" borderId="18" xfId="0" applyNumberFormat="1" applyFont="1" applyFill="1" applyBorder="1" applyAlignment="1">
      <alignment horizontal="left" vertical="top" wrapText="1"/>
    </xf>
    <xf numFmtId="49" fontId="3" fillId="6" borderId="19" xfId="0" applyNumberFormat="1" applyFont="1" applyFill="1" applyBorder="1" applyAlignment="1">
      <alignment horizontal="left" vertical="top" wrapText="1"/>
    </xf>
    <xf numFmtId="0" fontId="3" fillId="7" borderId="38" xfId="0" applyFont="1" applyFill="1" applyBorder="1" applyAlignment="1">
      <alignment horizontal="left" vertical="top" wrapText="1"/>
    </xf>
    <xf numFmtId="0" fontId="3" fillId="7" borderId="65" xfId="0" applyFont="1" applyFill="1" applyBorder="1" applyAlignment="1">
      <alignment horizontal="left" vertical="top" wrapText="1"/>
    </xf>
    <xf numFmtId="0" fontId="3" fillId="7" borderId="66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49" fontId="3" fillId="2" borderId="59" xfId="0" applyNumberFormat="1" applyFont="1" applyFill="1" applyBorder="1" applyAlignment="1">
      <alignment horizontal="center" vertical="top"/>
    </xf>
    <xf numFmtId="49" fontId="3" fillId="2" borderId="27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49" fontId="3" fillId="2" borderId="32" xfId="0" applyNumberFormat="1" applyFont="1" applyFill="1" applyBorder="1" applyAlignment="1">
      <alignment horizontal="center" vertical="top"/>
    </xf>
    <xf numFmtId="49" fontId="3" fillId="3" borderId="59" xfId="0" applyNumberFormat="1" applyFont="1" applyFill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49" fontId="3" fillId="3" borderId="32" xfId="0" applyNumberFormat="1" applyFont="1" applyFill="1" applyBorder="1" applyAlignment="1">
      <alignment horizontal="center" vertical="top"/>
    </xf>
    <xf numFmtId="49" fontId="3" fillId="8" borderId="31" xfId="0" applyNumberFormat="1" applyFont="1" applyFill="1" applyBorder="1" applyAlignment="1">
      <alignment horizontal="center" vertical="top"/>
    </xf>
    <xf numFmtId="49" fontId="3" fillId="8" borderId="26" xfId="0" applyNumberFormat="1" applyFont="1" applyFill="1" applyBorder="1" applyAlignment="1">
      <alignment horizontal="center" vertical="top"/>
    </xf>
    <xf numFmtId="49" fontId="3" fillId="8" borderId="28" xfId="0" applyNumberFormat="1" applyFont="1" applyFill="1" applyBorder="1" applyAlignment="1">
      <alignment horizontal="center" vertical="top"/>
    </xf>
    <xf numFmtId="49" fontId="3" fillId="8" borderId="12" xfId="0" applyNumberFormat="1" applyFont="1" applyFill="1" applyBorder="1" applyAlignment="1">
      <alignment horizontal="center" vertical="top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mruColors>
      <color rgb="FF66FFFF"/>
      <color rgb="FFCCFFCC"/>
      <color rgb="FFFFFFFF"/>
      <color rgb="FFFFE1FF"/>
      <color rgb="FFFFCCFF"/>
      <color rgb="FFFFE1CF"/>
      <color rgb="FFFFEB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4"/>
  <sheetViews>
    <sheetView tabSelected="1" zoomScaleNormal="100" zoomScaleSheetLayoutView="100" workbookViewId="0">
      <selection activeCell="I2" sqref="I2:K2"/>
    </sheetView>
  </sheetViews>
  <sheetFormatPr defaultColWidth="9.109375" defaultRowHeight="14.4" x14ac:dyDescent="0.3"/>
  <cols>
    <col min="1" max="3" width="3" style="20" customWidth="1"/>
    <col min="4" max="4" width="3" style="22" customWidth="1"/>
    <col min="5" max="5" width="39.88671875" style="20" customWidth="1"/>
    <col min="6" max="6" width="3.5546875" style="22" customWidth="1"/>
    <col min="7" max="7" width="14.5546875" style="22" customWidth="1"/>
    <col min="8" max="8" width="9.44140625" style="20" customWidth="1"/>
    <col min="9" max="9" width="9.33203125" style="20" customWidth="1"/>
    <col min="10" max="10" width="35.6640625" style="23" customWidth="1"/>
    <col min="11" max="11" width="8.88671875" style="46" customWidth="1"/>
    <col min="12" max="12" width="26.44140625" style="46" customWidth="1"/>
    <col min="13" max="13" width="9.88671875" style="67" customWidth="1"/>
    <col min="14" max="18" width="9.109375" style="67"/>
    <col min="19" max="16384" width="9.109375" style="20"/>
  </cols>
  <sheetData>
    <row r="1" spans="1:29" ht="51" customHeight="1" x14ac:dyDescent="0.3">
      <c r="G1" s="71"/>
      <c r="H1" s="71"/>
      <c r="I1" s="434" t="s">
        <v>159</v>
      </c>
      <c r="J1" s="434"/>
      <c r="K1" s="434"/>
      <c r="L1" s="264"/>
      <c r="M1" s="264"/>
      <c r="N1" s="434"/>
      <c r="O1" s="434"/>
      <c r="P1" s="434"/>
      <c r="Q1" s="434"/>
      <c r="R1" s="434"/>
      <c r="S1" s="434"/>
      <c r="T1" s="434"/>
      <c r="U1" s="434"/>
      <c r="V1" s="434"/>
      <c r="W1" s="195"/>
      <c r="X1" s="67"/>
      <c r="Y1" s="67"/>
      <c r="Z1" s="67"/>
      <c r="AA1" s="67"/>
      <c r="AB1" s="67"/>
      <c r="AC1" s="67"/>
    </row>
    <row r="2" spans="1:29" ht="49.2" customHeight="1" x14ac:dyDescent="0.3">
      <c r="G2" s="71"/>
      <c r="H2" s="71"/>
      <c r="I2" s="434" t="s">
        <v>170</v>
      </c>
      <c r="J2" s="434"/>
      <c r="K2" s="434"/>
      <c r="L2" s="264"/>
      <c r="M2" s="264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67"/>
      <c r="Y2" s="67"/>
      <c r="Z2" s="67"/>
      <c r="AA2" s="67"/>
      <c r="AB2" s="67"/>
      <c r="AC2" s="67"/>
    </row>
    <row r="3" spans="1:29" ht="15.75" customHeight="1" x14ac:dyDescent="0.3">
      <c r="G3" s="106"/>
      <c r="H3" s="106"/>
      <c r="I3" s="193"/>
      <c r="J3" s="193"/>
      <c r="K3" s="193"/>
      <c r="L3" s="193"/>
    </row>
    <row r="4" spans="1:29" s="13" customFormat="1" ht="16.5" customHeight="1" x14ac:dyDescent="0.25">
      <c r="A4" s="605" t="s">
        <v>152</v>
      </c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190"/>
      <c r="M4" s="66"/>
      <c r="N4" s="66"/>
      <c r="O4" s="66"/>
      <c r="P4" s="66"/>
      <c r="Q4" s="66"/>
      <c r="R4" s="66"/>
    </row>
    <row r="5" spans="1:29" s="13" customFormat="1" ht="16.5" customHeight="1" x14ac:dyDescent="0.25">
      <c r="A5" s="606" t="s">
        <v>97</v>
      </c>
      <c r="B5" s="606"/>
      <c r="C5" s="606"/>
      <c r="D5" s="606"/>
      <c r="E5" s="606"/>
      <c r="F5" s="606"/>
      <c r="G5" s="606"/>
      <c r="H5" s="606"/>
      <c r="I5" s="606"/>
      <c r="J5" s="606"/>
      <c r="K5" s="606"/>
      <c r="L5" s="191"/>
      <c r="M5" s="66"/>
      <c r="N5" s="66"/>
      <c r="O5" s="66"/>
      <c r="P5" s="66"/>
      <c r="Q5" s="66"/>
      <c r="R5" s="66"/>
    </row>
    <row r="6" spans="1:29" s="13" customFormat="1" ht="16.5" customHeight="1" x14ac:dyDescent="0.25">
      <c r="A6" s="607" t="s">
        <v>0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192"/>
      <c r="M6" s="66"/>
      <c r="N6" s="66"/>
      <c r="O6" s="66"/>
      <c r="P6" s="66"/>
      <c r="Q6" s="66"/>
      <c r="R6" s="66"/>
    </row>
    <row r="7" spans="1:29" s="13" customFormat="1" ht="16.5" customHeight="1" x14ac:dyDescent="0.25">
      <c r="A7" s="118"/>
      <c r="B7" s="118"/>
      <c r="C7" s="118"/>
      <c r="D7" s="118"/>
      <c r="E7" s="118"/>
      <c r="F7" s="118"/>
      <c r="G7" s="118"/>
      <c r="H7" s="118"/>
      <c r="I7" s="192"/>
      <c r="J7" s="192"/>
      <c r="K7" s="192"/>
      <c r="L7" s="192"/>
      <c r="M7" s="66"/>
      <c r="N7" s="66"/>
      <c r="O7" s="66"/>
      <c r="P7" s="66"/>
      <c r="Q7" s="66"/>
      <c r="R7" s="66"/>
    </row>
    <row r="8" spans="1:29" s="1" customFormat="1" ht="15" customHeight="1" thickBot="1" x14ac:dyDescent="0.3">
      <c r="A8" s="412"/>
      <c r="B8" s="412"/>
      <c r="C8" s="412"/>
      <c r="D8" s="412"/>
      <c r="E8" s="412"/>
      <c r="F8" s="412"/>
      <c r="G8" s="412"/>
      <c r="H8" s="412"/>
      <c r="I8" s="412"/>
      <c r="J8" s="412"/>
      <c r="K8" s="376" t="s">
        <v>1</v>
      </c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</row>
    <row r="9" spans="1:29" s="1" customFormat="1" ht="16.5" customHeight="1" thickBot="1" x14ac:dyDescent="0.3">
      <c r="A9" s="642" t="s">
        <v>102</v>
      </c>
      <c r="B9" s="645" t="s">
        <v>2</v>
      </c>
      <c r="C9" s="645" t="s">
        <v>3</v>
      </c>
      <c r="D9" s="645" t="s">
        <v>77</v>
      </c>
      <c r="E9" s="557" t="s">
        <v>4</v>
      </c>
      <c r="F9" s="621" t="s">
        <v>103</v>
      </c>
      <c r="G9" s="624" t="s">
        <v>104</v>
      </c>
      <c r="H9" s="627" t="s">
        <v>5</v>
      </c>
      <c r="I9" s="633" t="s">
        <v>151</v>
      </c>
      <c r="J9" s="512" t="s">
        <v>100</v>
      </c>
      <c r="K9" s="514"/>
      <c r="L9" s="200"/>
      <c r="M9" s="263"/>
      <c r="N9" s="168"/>
      <c r="O9" s="168"/>
      <c r="P9" s="168"/>
      <c r="Q9" s="168"/>
      <c r="R9" s="168"/>
      <c r="S9" s="260"/>
      <c r="U9" s="260"/>
    </row>
    <row r="10" spans="1:29" s="1" customFormat="1" ht="18" customHeight="1" x14ac:dyDescent="0.25">
      <c r="A10" s="643"/>
      <c r="B10" s="646"/>
      <c r="C10" s="646"/>
      <c r="D10" s="646"/>
      <c r="E10" s="558"/>
      <c r="F10" s="622"/>
      <c r="G10" s="625"/>
      <c r="H10" s="628"/>
      <c r="I10" s="634"/>
      <c r="J10" s="542" t="s">
        <v>4</v>
      </c>
      <c r="K10" s="392" t="s">
        <v>101</v>
      </c>
      <c r="L10" s="199"/>
      <c r="M10" s="151"/>
      <c r="N10" s="7"/>
      <c r="O10" s="7"/>
      <c r="P10" s="7"/>
      <c r="Q10" s="7"/>
      <c r="R10" s="7"/>
    </row>
    <row r="11" spans="1:29" s="1" customFormat="1" ht="97.5" customHeight="1" thickBot="1" x14ac:dyDescent="0.3">
      <c r="A11" s="644"/>
      <c r="B11" s="647"/>
      <c r="C11" s="647"/>
      <c r="D11" s="647"/>
      <c r="E11" s="559"/>
      <c r="F11" s="623"/>
      <c r="G11" s="626"/>
      <c r="H11" s="629"/>
      <c r="I11" s="635"/>
      <c r="J11" s="543"/>
      <c r="K11" s="393" t="s">
        <v>105</v>
      </c>
      <c r="L11" s="214"/>
      <c r="M11" s="151"/>
      <c r="N11" s="7"/>
      <c r="O11" s="7"/>
      <c r="P11" s="7"/>
      <c r="Q11" s="7"/>
      <c r="R11" s="7"/>
    </row>
    <row r="12" spans="1:29" s="1" customFormat="1" ht="15" customHeight="1" thickBot="1" x14ac:dyDescent="0.3">
      <c r="A12" s="636" t="s">
        <v>6</v>
      </c>
      <c r="B12" s="637"/>
      <c r="C12" s="637"/>
      <c r="D12" s="637"/>
      <c r="E12" s="637"/>
      <c r="F12" s="637"/>
      <c r="G12" s="637"/>
      <c r="H12" s="637"/>
      <c r="I12" s="637"/>
      <c r="J12" s="637"/>
      <c r="K12" s="638"/>
      <c r="L12" s="215"/>
      <c r="M12" s="151"/>
      <c r="N12" s="7"/>
      <c r="O12" s="7"/>
      <c r="P12" s="7"/>
      <c r="Q12" s="7"/>
      <c r="R12" s="7"/>
    </row>
    <row r="13" spans="1:29" s="1" customFormat="1" ht="15" customHeight="1" x14ac:dyDescent="0.25">
      <c r="A13" s="639" t="s">
        <v>94</v>
      </c>
      <c r="B13" s="640"/>
      <c r="C13" s="640"/>
      <c r="D13" s="640"/>
      <c r="E13" s="640"/>
      <c r="F13" s="640"/>
      <c r="G13" s="640"/>
      <c r="H13" s="640"/>
      <c r="I13" s="640"/>
      <c r="J13" s="640"/>
      <c r="K13" s="641"/>
      <c r="L13" s="216"/>
      <c r="M13" s="81"/>
      <c r="N13" s="7"/>
      <c r="O13" s="7"/>
      <c r="P13" s="7"/>
      <c r="Q13" s="7"/>
      <c r="R13" s="7"/>
    </row>
    <row r="14" spans="1:29" s="221" customFormat="1" ht="15" customHeight="1" x14ac:dyDescent="0.25">
      <c r="A14" s="220" t="s">
        <v>7</v>
      </c>
      <c r="B14" s="219" t="s">
        <v>8</v>
      </c>
      <c r="C14" s="372"/>
      <c r="D14" s="372"/>
      <c r="E14" s="372"/>
      <c r="F14" s="372"/>
      <c r="G14" s="372"/>
      <c r="H14" s="372"/>
      <c r="I14" s="391"/>
      <c r="J14" s="479"/>
      <c r="K14" s="480"/>
      <c r="L14" s="401"/>
      <c r="M14" s="168"/>
      <c r="N14" s="168"/>
      <c r="O14" s="168"/>
      <c r="P14" s="168"/>
      <c r="Q14" s="168"/>
      <c r="R14" s="168"/>
      <c r="S14" s="260"/>
      <c r="T14" s="260"/>
      <c r="U14" s="260"/>
      <c r="V14" s="260"/>
      <c r="W14" s="260"/>
    </row>
    <row r="15" spans="1:29" s="1" customFormat="1" ht="15" customHeight="1" thickBot="1" x14ac:dyDescent="0.3">
      <c r="A15" s="31" t="s">
        <v>7</v>
      </c>
      <c r="B15" s="14" t="s">
        <v>7</v>
      </c>
      <c r="C15" s="630" t="s">
        <v>9</v>
      </c>
      <c r="D15" s="631"/>
      <c r="E15" s="631"/>
      <c r="F15" s="631"/>
      <c r="G15" s="631"/>
      <c r="H15" s="631"/>
      <c r="I15" s="631"/>
      <c r="J15" s="631"/>
      <c r="K15" s="632"/>
      <c r="L15" s="217"/>
      <c r="M15" s="151"/>
      <c r="N15" s="168"/>
      <c r="O15" s="168"/>
      <c r="P15" s="168"/>
      <c r="Q15" s="168"/>
      <c r="R15" s="168"/>
      <c r="S15" s="260"/>
      <c r="T15" s="260"/>
      <c r="U15" s="260"/>
      <c r="V15" s="260"/>
      <c r="W15" s="260"/>
    </row>
    <row r="16" spans="1:29" s="1" customFormat="1" ht="15" customHeight="1" x14ac:dyDescent="0.25">
      <c r="A16" s="655" t="s">
        <v>7</v>
      </c>
      <c r="B16" s="648" t="s">
        <v>7</v>
      </c>
      <c r="C16" s="652" t="s">
        <v>7</v>
      </c>
      <c r="D16" s="44"/>
      <c r="E16" s="500" t="s">
        <v>10</v>
      </c>
      <c r="F16" s="125" t="s">
        <v>79</v>
      </c>
      <c r="G16" s="496" t="s">
        <v>82</v>
      </c>
      <c r="H16" s="93" t="s">
        <v>15</v>
      </c>
      <c r="I16" s="317">
        <v>250</v>
      </c>
      <c r="J16" s="507" t="s">
        <v>13</v>
      </c>
      <c r="K16" s="87">
        <v>100</v>
      </c>
      <c r="L16" s="218"/>
      <c r="M16" s="151"/>
      <c r="N16" s="7"/>
      <c r="O16" s="7"/>
      <c r="P16" s="7"/>
      <c r="Q16" s="7"/>
      <c r="R16" s="7"/>
    </row>
    <row r="17" spans="1:18" s="1" customFormat="1" ht="15" customHeight="1" x14ac:dyDescent="0.25">
      <c r="A17" s="656"/>
      <c r="B17" s="649"/>
      <c r="C17" s="487"/>
      <c r="D17" s="44"/>
      <c r="E17" s="500"/>
      <c r="F17" s="125" t="s">
        <v>107</v>
      </c>
      <c r="G17" s="497"/>
      <c r="H17" s="386" t="s">
        <v>54</v>
      </c>
      <c r="I17" s="288">
        <f>72.3+20.6</f>
        <v>92.9</v>
      </c>
      <c r="J17" s="508"/>
      <c r="K17" s="59"/>
      <c r="L17" s="201"/>
      <c r="M17" s="151"/>
      <c r="N17" s="7"/>
      <c r="O17" s="7"/>
      <c r="P17" s="7"/>
      <c r="Q17" s="7"/>
      <c r="R17" s="7"/>
    </row>
    <row r="18" spans="1:18" s="1" customFormat="1" ht="12.75" customHeight="1" x14ac:dyDescent="0.25">
      <c r="A18" s="656"/>
      <c r="B18" s="649"/>
      <c r="C18" s="487"/>
      <c r="D18" s="44"/>
      <c r="E18" s="500"/>
      <c r="F18" s="125" t="s">
        <v>114</v>
      </c>
      <c r="G18" s="497"/>
      <c r="H18" s="73"/>
      <c r="I18" s="288"/>
      <c r="J18" s="508"/>
      <c r="K18" s="59"/>
      <c r="L18" s="201"/>
      <c r="M18" s="151"/>
      <c r="N18" s="7"/>
      <c r="O18" s="7"/>
      <c r="P18" s="7"/>
      <c r="Q18" s="7"/>
      <c r="R18" s="7"/>
    </row>
    <row r="19" spans="1:18" s="1" customFormat="1" ht="16.5" customHeight="1" x14ac:dyDescent="0.25">
      <c r="A19" s="656"/>
      <c r="B19" s="649"/>
      <c r="C19" s="487"/>
      <c r="D19" s="44" t="s">
        <v>7</v>
      </c>
      <c r="E19" s="84" t="s">
        <v>14</v>
      </c>
      <c r="F19" s="126"/>
      <c r="G19" s="497"/>
      <c r="H19" s="73"/>
      <c r="I19" s="288"/>
      <c r="J19" s="508"/>
      <c r="K19" s="59"/>
      <c r="L19" s="201"/>
      <c r="M19" s="151"/>
      <c r="N19" s="7"/>
      <c r="O19" s="7"/>
      <c r="P19" s="7"/>
      <c r="Q19" s="7"/>
      <c r="R19" s="7"/>
    </row>
    <row r="20" spans="1:18" s="1" customFormat="1" ht="15" customHeight="1" x14ac:dyDescent="0.25">
      <c r="A20" s="657"/>
      <c r="B20" s="650"/>
      <c r="C20" s="653"/>
      <c r="D20" s="44" t="s">
        <v>21</v>
      </c>
      <c r="E20" s="54" t="s">
        <v>16</v>
      </c>
      <c r="F20" s="126"/>
      <c r="G20" s="276"/>
      <c r="H20" s="73"/>
      <c r="I20" s="289"/>
      <c r="J20" s="508"/>
      <c r="K20" s="59"/>
      <c r="L20" s="201"/>
      <c r="M20" s="151"/>
      <c r="N20" s="7"/>
      <c r="O20" s="7"/>
      <c r="P20" s="7"/>
      <c r="Q20" s="7"/>
      <c r="R20" s="7"/>
    </row>
    <row r="21" spans="1:18" s="1" customFormat="1" ht="26.25" customHeight="1" x14ac:dyDescent="0.25">
      <c r="A21" s="657"/>
      <c r="B21" s="650"/>
      <c r="C21" s="653"/>
      <c r="D21" s="44" t="s">
        <v>24</v>
      </c>
      <c r="E21" s="54" t="s">
        <v>17</v>
      </c>
      <c r="F21" s="126"/>
      <c r="G21" s="276"/>
      <c r="H21" s="74"/>
      <c r="I21" s="290"/>
      <c r="J21" s="508"/>
      <c r="K21" s="59"/>
      <c r="L21" s="201"/>
      <c r="M21" s="151"/>
      <c r="N21" s="7"/>
      <c r="O21" s="7"/>
      <c r="P21" s="7"/>
      <c r="Q21" s="7"/>
      <c r="R21" s="7"/>
    </row>
    <row r="22" spans="1:18" s="1" customFormat="1" ht="26.25" customHeight="1" x14ac:dyDescent="0.25">
      <c r="A22" s="657"/>
      <c r="B22" s="650"/>
      <c r="C22" s="653"/>
      <c r="D22" s="44" t="s">
        <v>26</v>
      </c>
      <c r="E22" s="54" t="s">
        <v>18</v>
      </c>
      <c r="F22" s="126"/>
      <c r="G22" s="276"/>
      <c r="H22" s="74"/>
      <c r="I22" s="198"/>
      <c r="J22" s="508"/>
      <c r="K22" s="59"/>
      <c r="L22" s="201"/>
      <c r="M22" s="151"/>
      <c r="N22" s="7"/>
      <c r="O22" s="7"/>
      <c r="P22" s="7"/>
      <c r="Q22" s="7"/>
      <c r="R22" s="7"/>
    </row>
    <row r="23" spans="1:18" s="1" customFormat="1" ht="8.25" customHeight="1" x14ac:dyDescent="0.25">
      <c r="A23" s="657"/>
      <c r="B23" s="650"/>
      <c r="C23" s="653"/>
      <c r="D23" s="544" t="s">
        <v>34</v>
      </c>
      <c r="E23" s="440" t="s">
        <v>19</v>
      </c>
      <c r="F23" s="126"/>
      <c r="G23" s="276"/>
      <c r="H23" s="91"/>
      <c r="I23" s="194"/>
      <c r="J23" s="508"/>
      <c r="K23" s="59"/>
      <c r="L23" s="201"/>
      <c r="M23" s="151"/>
      <c r="N23" s="7"/>
      <c r="O23" s="7"/>
      <c r="P23" s="7"/>
      <c r="Q23" s="7"/>
      <c r="R23" s="7"/>
    </row>
    <row r="24" spans="1:18" s="1" customFormat="1" ht="15" customHeight="1" thickBot="1" x14ac:dyDescent="0.3">
      <c r="A24" s="658"/>
      <c r="B24" s="651"/>
      <c r="C24" s="654"/>
      <c r="D24" s="545"/>
      <c r="E24" s="441"/>
      <c r="F24" s="127"/>
      <c r="G24" s="277"/>
      <c r="H24" s="83" t="s">
        <v>20</v>
      </c>
      <c r="I24" s="227">
        <f>SUM(I16:I23)</f>
        <v>342.9</v>
      </c>
      <c r="J24" s="509"/>
      <c r="K24" s="60"/>
      <c r="L24" s="201"/>
      <c r="M24" s="151"/>
      <c r="N24" s="7"/>
      <c r="O24" s="7"/>
      <c r="P24" s="7"/>
      <c r="Q24" s="7"/>
      <c r="R24" s="7"/>
    </row>
    <row r="25" spans="1:18" s="145" customFormat="1" ht="16.5" customHeight="1" x14ac:dyDescent="0.25">
      <c r="A25" s="337" t="s">
        <v>7</v>
      </c>
      <c r="B25" s="27" t="s">
        <v>7</v>
      </c>
      <c r="C25" s="142" t="s">
        <v>21</v>
      </c>
      <c r="D25" s="161"/>
      <c r="E25" s="439" t="s">
        <v>150</v>
      </c>
      <c r="F25" s="282" t="s">
        <v>114</v>
      </c>
      <c r="G25" s="444" t="s">
        <v>99</v>
      </c>
      <c r="H25" s="173" t="s">
        <v>22</v>
      </c>
      <c r="I25" s="109">
        <v>934.1</v>
      </c>
      <c r="J25" s="442" t="s">
        <v>23</v>
      </c>
      <c r="K25" s="362">
        <v>102</v>
      </c>
      <c r="L25" s="202"/>
      <c r="M25" s="151"/>
      <c r="N25" s="151"/>
      <c r="O25" s="151"/>
      <c r="P25" s="151"/>
      <c r="Q25" s="151"/>
      <c r="R25" s="151"/>
    </row>
    <row r="26" spans="1:18" s="145" customFormat="1" ht="16.5" customHeight="1" x14ac:dyDescent="0.25">
      <c r="A26" s="337"/>
      <c r="B26" s="341"/>
      <c r="C26" s="336"/>
      <c r="D26" s="161"/>
      <c r="E26" s="440"/>
      <c r="F26" s="282" t="s">
        <v>79</v>
      </c>
      <c r="G26" s="445"/>
      <c r="H26" s="170" t="s">
        <v>12</v>
      </c>
      <c r="I26" s="69">
        <f>761.4+5.2</f>
        <v>766.6</v>
      </c>
      <c r="J26" s="443"/>
      <c r="K26" s="363"/>
      <c r="L26" s="202"/>
      <c r="M26" s="151"/>
      <c r="N26" s="151"/>
      <c r="O26" s="151"/>
      <c r="P26" s="151"/>
      <c r="Q26" s="151"/>
      <c r="R26" s="151"/>
    </row>
    <row r="27" spans="1:18" s="1" customFormat="1" ht="19.2" customHeight="1" x14ac:dyDescent="0.25">
      <c r="A27" s="141"/>
      <c r="B27" s="27"/>
      <c r="C27" s="142"/>
      <c r="D27" s="44"/>
      <c r="E27" s="440"/>
      <c r="F27" s="282" t="s">
        <v>107</v>
      </c>
      <c r="G27" s="445"/>
      <c r="H27" s="340" t="s">
        <v>22</v>
      </c>
      <c r="I27" s="291">
        <v>181.1</v>
      </c>
      <c r="J27" s="464" t="s">
        <v>63</v>
      </c>
      <c r="K27" s="468">
        <v>6350</v>
      </c>
      <c r="L27" s="202"/>
      <c r="M27" s="151"/>
      <c r="N27" s="7"/>
      <c r="O27" s="7"/>
      <c r="P27" s="7"/>
      <c r="Q27" s="7"/>
      <c r="R27" s="7"/>
    </row>
    <row r="28" spans="1:18" s="1" customFormat="1" ht="20.25" customHeight="1" x14ac:dyDescent="0.25">
      <c r="A28" s="144"/>
      <c r="B28" s="27"/>
      <c r="C28" s="143"/>
      <c r="D28" s="44"/>
      <c r="E28" s="440"/>
      <c r="F28" s="282"/>
      <c r="G28" s="445"/>
      <c r="H28" s="170" t="s">
        <v>22</v>
      </c>
      <c r="I28" s="291">
        <v>147</v>
      </c>
      <c r="J28" s="443"/>
      <c r="K28" s="469"/>
      <c r="L28" s="202"/>
      <c r="M28" s="151"/>
      <c r="N28" s="7"/>
      <c r="O28" s="7"/>
      <c r="P28" s="7"/>
      <c r="Q28" s="7"/>
      <c r="R28" s="7"/>
    </row>
    <row r="29" spans="1:18" s="145" customFormat="1" ht="29.25" customHeight="1" x14ac:dyDescent="0.25">
      <c r="A29" s="295"/>
      <c r="B29" s="27"/>
      <c r="C29" s="294"/>
      <c r="D29" s="161"/>
      <c r="E29" s="440"/>
      <c r="F29" s="282"/>
      <c r="G29" s="445"/>
      <c r="H29" s="515" t="s">
        <v>22</v>
      </c>
      <c r="I29" s="517">
        <v>10</v>
      </c>
      <c r="J29" s="352" t="s">
        <v>134</v>
      </c>
      <c r="K29" s="363">
        <v>10</v>
      </c>
      <c r="L29" s="526"/>
      <c r="M29" s="151"/>
      <c r="N29" s="151"/>
      <c r="O29" s="151"/>
      <c r="P29" s="151"/>
      <c r="Q29" s="151"/>
      <c r="R29" s="151"/>
    </row>
    <row r="30" spans="1:18" s="145" customFormat="1" ht="27.75" customHeight="1" x14ac:dyDescent="0.25">
      <c r="A30" s="295"/>
      <c r="B30" s="27"/>
      <c r="C30" s="294"/>
      <c r="D30" s="161"/>
      <c r="E30" s="338"/>
      <c r="F30" s="282"/>
      <c r="G30" s="445"/>
      <c r="H30" s="516"/>
      <c r="I30" s="518"/>
      <c r="J30" s="242" t="s">
        <v>155</v>
      </c>
      <c r="K30" s="363">
        <v>1</v>
      </c>
      <c r="L30" s="526"/>
      <c r="M30" s="151"/>
      <c r="N30" s="151"/>
      <c r="O30" s="151"/>
      <c r="P30" s="151"/>
      <c r="Q30" s="151"/>
      <c r="R30" s="151"/>
    </row>
    <row r="31" spans="1:18" s="145" customFormat="1" ht="17.25" customHeight="1" x14ac:dyDescent="0.25">
      <c r="A31" s="189"/>
      <c r="B31" s="27"/>
      <c r="C31" s="188"/>
      <c r="D31" s="161"/>
      <c r="E31" s="338"/>
      <c r="F31" s="282"/>
      <c r="G31" s="445"/>
      <c r="H31" s="309"/>
      <c r="I31" s="410"/>
      <c r="J31" s="361" t="s">
        <v>129</v>
      </c>
      <c r="K31" s="62">
        <v>510</v>
      </c>
      <c r="L31" s="202"/>
      <c r="M31" s="151"/>
      <c r="N31" s="151"/>
      <c r="O31" s="151"/>
      <c r="P31" s="151"/>
      <c r="Q31" s="151"/>
      <c r="R31" s="151"/>
    </row>
    <row r="32" spans="1:18" s="1" customFormat="1" ht="39.75" customHeight="1" x14ac:dyDescent="0.25">
      <c r="A32" s="32"/>
      <c r="B32" s="25"/>
      <c r="C32" s="19"/>
      <c r="D32" s="44"/>
      <c r="E32" s="166"/>
      <c r="F32" s="282"/>
      <c r="G32" s="445"/>
      <c r="H32" s="339" t="s">
        <v>25</v>
      </c>
      <c r="I32" s="292">
        <v>3.5</v>
      </c>
      <c r="J32" s="437" t="s">
        <v>72</v>
      </c>
      <c r="K32" s="287">
        <v>122400</v>
      </c>
      <c r="L32" s="203"/>
      <c r="M32" s="151"/>
      <c r="N32" s="7"/>
      <c r="O32" s="7"/>
      <c r="P32" s="7"/>
      <c r="Q32" s="7"/>
      <c r="R32" s="7"/>
    </row>
    <row r="33" spans="1:18" s="1" customFormat="1" ht="15.6" customHeight="1" x14ac:dyDescent="0.25">
      <c r="A33" s="32"/>
      <c r="B33" s="25"/>
      <c r="C33" s="19"/>
      <c r="D33" s="44"/>
      <c r="E33" s="338"/>
      <c r="F33" s="128"/>
      <c r="G33" s="342"/>
      <c r="H33" s="170" t="s">
        <v>56</v>
      </c>
      <c r="I33" s="69">
        <f>1+7.2</f>
        <v>8.1999999999999993</v>
      </c>
      <c r="J33" s="443"/>
      <c r="K33" s="343"/>
      <c r="L33" s="204"/>
      <c r="M33" s="151"/>
      <c r="N33" s="7"/>
      <c r="O33" s="7"/>
      <c r="P33" s="7"/>
      <c r="Q33" s="7"/>
      <c r="R33" s="7"/>
    </row>
    <row r="34" spans="1:18" s="1" customFormat="1" ht="29.25" customHeight="1" x14ac:dyDescent="0.25">
      <c r="A34" s="119"/>
      <c r="B34" s="27"/>
      <c r="C34" s="116"/>
      <c r="D34" s="44"/>
      <c r="E34" s="54"/>
      <c r="F34" s="129"/>
      <c r="G34" s="303"/>
      <c r="H34" s="321" t="s">
        <v>12</v>
      </c>
      <c r="I34" s="68">
        <v>192.2</v>
      </c>
      <c r="J34" s="242" t="s">
        <v>147</v>
      </c>
      <c r="K34" s="62">
        <v>8</v>
      </c>
      <c r="L34" s="205"/>
      <c r="M34" s="151"/>
      <c r="N34" s="7"/>
      <c r="O34" s="7"/>
      <c r="P34" s="7"/>
      <c r="Q34" s="7"/>
      <c r="R34" s="7"/>
    </row>
    <row r="35" spans="1:18" s="1" customFormat="1" ht="28.5" customHeight="1" x14ac:dyDescent="0.25">
      <c r="A35" s="119"/>
      <c r="B35" s="27"/>
      <c r="C35" s="116"/>
      <c r="D35" s="44"/>
      <c r="E35" s="54"/>
      <c r="F35" s="129"/>
      <c r="G35" s="303"/>
      <c r="H35" s="77" t="s">
        <v>12</v>
      </c>
      <c r="I35" s="293">
        <v>2.6</v>
      </c>
      <c r="J35" s="243" t="s">
        <v>125</v>
      </c>
      <c r="K35" s="100" t="s">
        <v>106</v>
      </c>
      <c r="L35" s="206"/>
      <c r="M35" s="151"/>
      <c r="N35" s="7"/>
      <c r="O35" s="7"/>
      <c r="P35" s="7"/>
      <c r="Q35" s="7"/>
      <c r="R35" s="7"/>
    </row>
    <row r="36" spans="1:18" s="145" customFormat="1" ht="29.25" customHeight="1" x14ac:dyDescent="0.25">
      <c r="A36" s="324"/>
      <c r="B36" s="27"/>
      <c r="C36" s="323"/>
      <c r="D36" s="161"/>
      <c r="E36" s="166"/>
      <c r="F36" s="129"/>
      <c r="G36" s="303"/>
      <c r="H36" s="562" t="s">
        <v>12</v>
      </c>
      <c r="I36" s="618">
        <f>23.9-2.8</f>
        <v>21.099999999999998</v>
      </c>
      <c r="J36" s="243" t="s">
        <v>149</v>
      </c>
      <c r="K36" s="100" t="s">
        <v>31</v>
      </c>
      <c r="L36" s="326"/>
      <c r="M36" s="151"/>
      <c r="N36" s="151"/>
      <c r="O36" s="151"/>
      <c r="P36" s="151"/>
      <c r="Q36" s="151"/>
      <c r="R36" s="151"/>
    </row>
    <row r="37" spans="1:18" s="145" customFormat="1" ht="28.5" customHeight="1" x14ac:dyDescent="0.25">
      <c r="A37" s="324"/>
      <c r="B37" s="27"/>
      <c r="C37" s="323"/>
      <c r="D37" s="161"/>
      <c r="E37" s="166"/>
      <c r="F37" s="129"/>
      <c r="G37" s="303"/>
      <c r="H37" s="563"/>
      <c r="I37" s="619"/>
      <c r="J37" s="243" t="s">
        <v>146</v>
      </c>
      <c r="K37" s="100" t="s">
        <v>31</v>
      </c>
      <c r="L37" s="325"/>
      <c r="M37" s="151"/>
      <c r="N37" s="151"/>
      <c r="O37" s="151"/>
      <c r="P37" s="151"/>
      <c r="Q37" s="151"/>
      <c r="R37" s="151"/>
    </row>
    <row r="38" spans="1:18" s="145" customFormat="1" ht="22.5" customHeight="1" x14ac:dyDescent="0.25">
      <c r="A38" s="324"/>
      <c r="B38" s="27"/>
      <c r="C38" s="323"/>
      <c r="D38" s="161"/>
      <c r="E38" s="166"/>
      <c r="F38" s="129"/>
      <c r="G38" s="303"/>
      <c r="H38" s="564"/>
      <c r="I38" s="620"/>
      <c r="J38" s="437" t="s">
        <v>156</v>
      </c>
      <c r="K38" s="402" t="s">
        <v>31</v>
      </c>
      <c r="L38" s="325"/>
      <c r="M38" s="151"/>
      <c r="N38" s="151"/>
      <c r="O38" s="151"/>
      <c r="P38" s="151"/>
      <c r="Q38" s="151"/>
      <c r="R38" s="151"/>
    </row>
    <row r="39" spans="1:18" s="1" customFormat="1" ht="14.25" customHeight="1" thickBot="1" x14ac:dyDescent="0.3">
      <c r="A39" s="33"/>
      <c r="B39" s="15"/>
      <c r="C39" s="16"/>
      <c r="D39" s="45"/>
      <c r="E39" s="55"/>
      <c r="F39" s="130"/>
      <c r="G39" s="304"/>
      <c r="H39" s="75" t="s">
        <v>20</v>
      </c>
      <c r="I39" s="167">
        <f>SUM(I25:I38)</f>
        <v>2266.3999999999996</v>
      </c>
      <c r="J39" s="438"/>
      <c r="K39" s="373"/>
      <c r="L39" s="205"/>
      <c r="M39" s="151"/>
      <c r="N39" s="7"/>
      <c r="O39" s="7"/>
      <c r="P39" s="7"/>
      <c r="Q39" s="7"/>
      <c r="R39" s="7"/>
    </row>
    <row r="40" spans="1:18" s="1" customFormat="1" ht="16.5" customHeight="1" x14ac:dyDescent="0.25">
      <c r="A40" s="108" t="s">
        <v>7</v>
      </c>
      <c r="B40" s="107" t="s">
        <v>7</v>
      </c>
      <c r="C40" s="486" t="s">
        <v>24</v>
      </c>
      <c r="D40" s="43"/>
      <c r="E40" s="473" t="s">
        <v>148</v>
      </c>
      <c r="F40" s="121" t="s">
        <v>79</v>
      </c>
      <c r="G40" s="496" t="s">
        <v>99</v>
      </c>
      <c r="H40" s="76" t="s">
        <v>64</v>
      </c>
      <c r="I40" s="109">
        <v>89.1</v>
      </c>
      <c r="J40" s="501" t="s">
        <v>138</v>
      </c>
      <c r="K40" s="322">
        <v>10700</v>
      </c>
      <c r="L40" s="202"/>
      <c r="M40" s="151"/>
      <c r="N40" s="7"/>
      <c r="O40" s="7"/>
      <c r="P40" s="7"/>
      <c r="Q40" s="7"/>
      <c r="R40" s="7"/>
    </row>
    <row r="41" spans="1:18" s="1" customFormat="1" ht="15" customHeight="1" x14ac:dyDescent="0.25">
      <c r="A41" s="119"/>
      <c r="B41" s="120"/>
      <c r="C41" s="487"/>
      <c r="D41" s="44"/>
      <c r="E41" s="474"/>
      <c r="F41" s="125" t="s">
        <v>107</v>
      </c>
      <c r="G41" s="497"/>
      <c r="H41" s="386" t="s">
        <v>12</v>
      </c>
      <c r="I41" s="68">
        <v>6.9</v>
      </c>
      <c r="J41" s="510"/>
      <c r="K41" s="394"/>
      <c r="L41" s="202"/>
      <c r="M41" s="151"/>
      <c r="N41" s="7"/>
      <c r="O41" s="7"/>
      <c r="P41" s="7"/>
      <c r="Q41" s="7"/>
      <c r="R41" s="7"/>
    </row>
    <row r="42" spans="1:18" s="1" customFormat="1" ht="15.75" customHeight="1" x14ac:dyDescent="0.25">
      <c r="A42" s="119"/>
      <c r="B42" s="120"/>
      <c r="C42" s="487"/>
      <c r="D42" s="44"/>
      <c r="E42" s="474"/>
      <c r="F42" s="126"/>
      <c r="G42" s="497"/>
      <c r="H42" s="384"/>
      <c r="I42" s="131"/>
      <c r="J42" s="510"/>
      <c r="K42" s="61"/>
      <c r="L42" s="202"/>
      <c r="M42" s="151"/>
      <c r="N42" s="7"/>
      <c r="O42" s="7"/>
      <c r="P42" s="7"/>
      <c r="Q42" s="7"/>
      <c r="R42" s="7"/>
    </row>
    <row r="43" spans="1:18" s="1" customFormat="1" ht="15" customHeight="1" thickBot="1" x14ac:dyDescent="0.3">
      <c r="A43" s="31"/>
      <c r="B43" s="14"/>
      <c r="C43" s="488"/>
      <c r="D43" s="45"/>
      <c r="E43" s="475"/>
      <c r="F43" s="127"/>
      <c r="G43" s="497"/>
      <c r="H43" s="75" t="s">
        <v>20</v>
      </c>
      <c r="I43" s="227">
        <f>SUM(I40:I42)</f>
        <v>96</v>
      </c>
      <c r="J43" s="502"/>
      <c r="K43" s="63"/>
      <c r="L43" s="202"/>
      <c r="M43" s="151"/>
      <c r="N43" s="7"/>
      <c r="O43" s="7"/>
      <c r="P43" s="7"/>
      <c r="Q43" s="7"/>
      <c r="R43" s="7"/>
    </row>
    <row r="44" spans="1:18" s="1" customFormat="1" ht="15.75" customHeight="1" x14ac:dyDescent="0.25">
      <c r="A44" s="108" t="s">
        <v>7</v>
      </c>
      <c r="B44" s="107" t="s">
        <v>7</v>
      </c>
      <c r="C44" s="486" t="s">
        <v>26</v>
      </c>
      <c r="D44" s="43"/>
      <c r="E44" s="473" t="s">
        <v>66</v>
      </c>
      <c r="F44" s="546" t="s">
        <v>107</v>
      </c>
      <c r="G44" s="497"/>
      <c r="H44" s="72" t="s">
        <v>12</v>
      </c>
      <c r="I44" s="318">
        <v>7</v>
      </c>
      <c r="J44" s="501" t="s">
        <v>74</v>
      </c>
      <c r="K44" s="322">
        <v>1</v>
      </c>
      <c r="L44" s="202"/>
      <c r="M44" s="151"/>
      <c r="N44" s="7"/>
      <c r="O44" s="7"/>
      <c r="P44" s="7"/>
      <c r="Q44" s="7"/>
      <c r="R44" s="7"/>
    </row>
    <row r="45" spans="1:18" s="1" customFormat="1" ht="14.25" customHeight="1" thickBot="1" x14ac:dyDescent="0.3">
      <c r="A45" s="31"/>
      <c r="B45" s="14"/>
      <c r="C45" s="488"/>
      <c r="D45" s="45"/>
      <c r="E45" s="475"/>
      <c r="F45" s="547"/>
      <c r="G45" s="497"/>
      <c r="H45" s="75" t="s">
        <v>20</v>
      </c>
      <c r="I45" s="167">
        <f>SUM(I44:I44)</f>
        <v>7</v>
      </c>
      <c r="J45" s="502"/>
      <c r="K45" s="63"/>
      <c r="L45" s="202"/>
      <c r="M45" s="168"/>
      <c r="N45" s="7"/>
      <c r="O45" s="7"/>
      <c r="P45" s="7"/>
      <c r="Q45" s="7"/>
      <c r="R45" s="7"/>
    </row>
    <row r="46" spans="1:18" s="1" customFormat="1" ht="17.25" customHeight="1" x14ac:dyDescent="0.25">
      <c r="A46" s="108" t="s">
        <v>7</v>
      </c>
      <c r="B46" s="107" t="s">
        <v>7</v>
      </c>
      <c r="C46" s="115" t="s">
        <v>34</v>
      </c>
      <c r="D46" s="43"/>
      <c r="E46" s="439" t="s">
        <v>95</v>
      </c>
      <c r="F46" s="121" t="s">
        <v>79</v>
      </c>
      <c r="G46" s="497"/>
      <c r="H46" s="78" t="s">
        <v>64</v>
      </c>
      <c r="I46" s="567">
        <f>61.4+0.4</f>
        <v>61.8</v>
      </c>
      <c r="J46" s="297" t="s">
        <v>91</v>
      </c>
      <c r="K46" s="240">
        <v>100</v>
      </c>
      <c r="L46" s="229"/>
      <c r="M46" s="261"/>
      <c r="N46" s="7"/>
      <c r="O46" s="7"/>
      <c r="P46" s="7"/>
      <c r="Q46" s="7"/>
      <c r="R46" s="7"/>
    </row>
    <row r="47" spans="1:18" s="1" customFormat="1" ht="24.75" customHeight="1" x14ac:dyDescent="0.25">
      <c r="A47" s="119"/>
      <c r="B47" s="120"/>
      <c r="C47" s="116"/>
      <c r="D47" s="44"/>
      <c r="E47" s="440"/>
      <c r="F47" s="125" t="s">
        <v>107</v>
      </c>
      <c r="G47" s="497"/>
      <c r="H47" s="79"/>
      <c r="I47" s="568"/>
      <c r="J47" s="395" t="s">
        <v>120</v>
      </c>
      <c r="K47" s="241">
        <v>7938</v>
      </c>
      <c r="L47" s="229"/>
      <c r="M47" s="261"/>
      <c r="N47" s="7"/>
      <c r="O47" s="7"/>
      <c r="P47" s="7"/>
      <c r="Q47" s="7"/>
      <c r="R47" s="7"/>
    </row>
    <row r="48" spans="1:18" s="1" customFormat="1" ht="16.5" customHeight="1" thickBot="1" x14ac:dyDescent="0.3">
      <c r="A48" s="31"/>
      <c r="B48" s="14"/>
      <c r="C48" s="117"/>
      <c r="D48" s="45"/>
      <c r="E48" s="441"/>
      <c r="F48" s="122"/>
      <c r="G48" s="511"/>
      <c r="H48" s="75" t="s">
        <v>20</v>
      </c>
      <c r="I48" s="227">
        <f>I46</f>
        <v>61.8</v>
      </c>
      <c r="J48" s="285"/>
      <c r="K48" s="63"/>
      <c r="L48" s="202"/>
      <c r="M48" s="168"/>
      <c r="N48" s="7"/>
      <c r="O48" s="7"/>
      <c r="P48" s="7"/>
      <c r="Q48" s="7"/>
      <c r="R48" s="7"/>
    </row>
    <row r="49" spans="1:18" s="1" customFormat="1" ht="15.75" customHeight="1" x14ac:dyDescent="0.25">
      <c r="A49" s="108" t="s">
        <v>7</v>
      </c>
      <c r="B49" s="107" t="s">
        <v>7</v>
      </c>
      <c r="C49" s="486" t="s">
        <v>35</v>
      </c>
      <c r="D49" s="43"/>
      <c r="E49" s="473" t="s">
        <v>89</v>
      </c>
      <c r="F49" s="121" t="s">
        <v>79</v>
      </c>
      <c r="G49" s="496" t="s">
        <v>82</v>
      </c>
      <c r="H49" s="56" t="s">
        <v>64</v>
      </c>
      <c r="I49" s="403">
        <v>5.4</v>
      </c>
      <c r="J49" s="286" t="s">
        <v>133</v>
      </c>
      <c r="K49" s="362">
        <v>100</v>
      </c>
      <c r="L49" s="526"/>
      <c r="M49" s="151"/>
      <c r="N49" s="7"/>
      <c r="O49" s="7"/>
      <c r="P49" s="7"/>
      <c r="Q49" s="7"/>
      <c r="R49" s="7"/>
    </row>
    <row r="50" spans="1:18" s="1" customFormat="1" ht="15" customHeight="1" x14ac:dyDescent="0.25">
      <c r="A50" s="119"/>
      <c r="B50" s="120"/>
      <c r="C50" s="487"/>
      <c r="D50" s="44"/>
      <c r="E50" s="474"/>
      <c r="F50" s="125" t="s">
        <v>107</v>
      </c>
      <c r="G50" s="497"/>
      <c r="H50" s="349" t="s">
        <v>22</v>
      </c>
      <c r="I50" s="404">
        <v>1</v>
      </c>
      <c r="J50" s="286"/>
      <c r="K50" s="362"/>
      <c r="L50" s="526"/>
      <c r="M50" s="151"/>
      <c r="N50" s="7"/>
      <c r="O50" s="7"/>
      <c r="P50" s="7"/>
      <c r="Q50" s="7"/>
      <c r="R50" s="7"/>
    </row>
    <row r="51" spans="1:18" s="1" customFormat="1" ht="15" customHeight="1" thickBot="1" x14ac:dyDescent="0.3">
      <c r="A51" s="31"/>
      <c r="B51" s="14"/>
      <c r="C51" s="488"/>
      <c r="D51" s="45"/>
      <c r="E51" s="475"/>
      <c r="F51" s="127"/>
      <c r="G51" s="277"/>
      <c r="H51" s="273" t="s">
        <v>20</v>
      </c>
      <c r="I51" s="184">
        <f>SUM(I49:I50)</f>
        <v>6.4</v>
      </c>
      <c r="J51" s="285"/>
      <c r="K51" s="348"/>
      <c r="L51" s="526"/>
      <c r="M51" s="168"/>
      <c r="N51" s="7"/>
      <c r="O51" s="7"/>
      <c r="P51" s="7"/>
      <c r="Q51" s="7"/>
      <c r="R51" s="7"/>
    </row>
    <row r="52" spans="1:18" s="145" customFormat="1" ht="17.25" customHeight="1" x14ac:dyDescent="0.25">
      <c r="A52" s="105" t="s">
        <v>7</v>
      </c>
      <c r="B52" s="107" t="s">
        <v>7</v>
      </c>
      <c r="C52" s="492" t="s">
        <v>11</v>
      </c>
      <c r="D52" s="494"/>
      <c r="E52" s="439" t="s">
        <v>157</v>
      </c>
      <c r="F52" s="298" t="s">
        <v>113</v>
      </c>
      <c r="G52" s="496" t="s">
        <v>98</v>
      </c>
      <c r="H52" s="334" t="s">
        <v>65</v>
      </c>
      <c r="I52" s="333">
        <f>33.4+34</f>
        <v>67.400000000000006</v>
      </c>
      <c r="J52" s="297" t="s">
        <v>130</v>
      </c>
      <c r="K52" s="305">
        <v>96</v>
      </c>
      <c r="L52" s="319"/>
      <c r="M52" s="168"/>
      <c r="N52" s="151"/>
      <c r="O52" s="151"/>
      <c r="P52" s="151"/>
      <c r="Q52" s="151"/>
      <c r="R52" s="151"/>
    </row>
    <row r="53" spans="1:18" s="145" customFormat="1" ht="13.5" customHeight="1" x14ac:dyDescent="0.25">
      <c r="A53" s="283"/>
      <c r="B53" s="320"/>
      <c r="C53" s="493"/>
      <c r="D53" s="495"/>
      <c r="E53" s="440"/>
      <c r="F53" s="282"/>
      <c r="G53" s="497"/>
      <c r="H53" s="330"/>
      <c r="I53" s="329"/>
      <c r="J53" s="243" t="s">
        <v>135</v>
      </c>
      <c r="K53" s="287">
        <v>144</v>
      </c>
      <c r="L53" s="205"/>
      <c r="M53" s="168"/>
      <c r="N53" s="151"/>
      <c r="O53" s="151"/>
      <c r="P53" s="151"/>
      <c r="Q53" s="151"/>
      <c r="R53" s="151"/>
    </row>
    <row r="54" spans="1:18" s="145" customFormat="1" ht="15.75" customHeight="1" thickBot="1" x14ac:dyDescent="0.3">
      <c r="A54" s="82"/>
      <c r="B54" s="14"/>
      <c r="C54" s="493"/>
      <c r="D54" s="495"/>
      <c r="E54" s="440"/>
      <c r="F54" s="282"/>
      <c r="G54" s="497"/>
      <c r="H54" s="331" t="s">
        <v>20</v>
      </c>
      <c r="I54" s="227">
        <f>SUM(I52:I53)</f>
        <v>67.400000000000006</v>
      </c>
      <c r="J54" s="285"/>
      <c r="K54" s="287"/>
      <c r="L54" s="205"/>
      <c r="M54" s="168"/>
      <c r="N54" s="151"/>
      <c r="O54" s="151"/>
      <c r="P54" s="151"/>
      <c r="Q54" s="151"/>
      <c r="R54" s="151"/>
    </row>
    <row r="55" spans="1:18" s="145" customFormat="1" ht="18" customHeight="1" x14ac:dyDescent="0.25">
      <c r="A55" s="105" t="s">
        <v>7</v>
      </c>
      <c r="B55" s="107" t="s">
        <v>7</v>
      </c>
      <c r="C55" s="492" t="s">
        <v>36</v>
      </c>
      <c r="D55" s="494"/>
      <c r="E55" s="439" t="s">
        <v>158</v>
      </c>
      <c r="F55" s="298" t="s">
        <v>113</v>
      </c>
      <c r="G55" s="497"/>
      <c r="H55" s="332" t="s">
        <v>55</v>
      </c>
      <c r="I55" s="198">
        <f>110.3+19.5</f>
        <v>129.80000000000001</v>
      </c>
      <c r="J55" s="297" t="s">
        <v>136</v>
      </c>
      <c r="K55" s="305">
        <v>310</v>
      </c>
      <c r="L55" s="531"/>
      <c r="M55" s="168"/>
      <c r="N55" s="151"/>
      <c r="O55" s="151"/>
      <c r="P55" s="151"/>
      <c r="Q55" s="151"/>
      <c r="R55" s="151"/>
    </row>
    <row r="56" spans="1:18" s="145" customFormat="1" ht="46.8" customHeight="1" x14ac:dyDescent="0.25">
      <c r="A56" s="283"/>
      <c r="B56" s="296"/>
      <c r="C56" s="493"/>
      <c r="D56" s="495"/>
      <c r="E56" s="440"/>
      <c r="F56" s="126"/>
      <c r="G56" s="497"/>
      <c r="H56" s="328"/>
      <c r="I56" s="198"/>
      <c r="J56" s="437" t="s">
        <v>137</v>
      </c>
      <c r="K56" s="396">
        <v>2500</v>
      </c>
      <c r="L56" s="531"/>
      <c r="M56" s="168"/>
      <c r="N56" s="151"/>
      <c r="O56" s="151"/>
      <c r="P56" s="151"/>
      <c r="Q56" s="151"/>
      <c r="R56" s="151"/>
    </row>
    <row r="57" spans="1:18" s="145" customFormat="1" ht="15.75" customHeight="1" thickBot="1" x14ac:dyDescent="0.3">
      <c r="A57" s="82"/>
      <c r="B57" s="14"/>
      <c r="C57" s="493"/>
      <c r="D57" s="495"/>
      <c r="E57" s="440"/>
      <c r="F57" s="126"/>
      <c r="G57" s="511"/>
      <c r="H57" s="275" t="s">
        <v>20</v>
      </c>
      <c r="I57" s="306">
        <f>I55+I56</f>
        <v>129.80000000000001</v>
      </c>
      <c r="J57" s="438"/>
      <c r="K57" s="397"/>
      <c r="L57" s="314"/>
      <c r="M57" s="168"/>
      <c r="N57" s="151"/>
      <c r="O57" s="151"/>
      <c r="P57" s="151"/>
      <c r="Q57" s="151"/>
      <c r="R57" s="151"/>
    </row>
    <row r="58" spans="1:18" s="1" customFormat="1" ht="15.75" customHeight="1" x14ac:dyDescent="0.25">
      <c r="A58" s="105" t="s">
        <v>7</v>
      </c>
      <c r="B58" s="107" t="s">
        <v>7</v>
      </c>
      <c r="C58" s="492" t="s">
        <v>37</v>
      </c>
      <c r="D58" s="494"/>
      <c r="E58" s="439" t="s">
        <v>163</v>
      </c>
      <c r="F58" s="298" t="s">
        <v>107</v>
      </c>
      <c r="G58" s="496" t="s">
        <v>121</v>
      </c>
      <c r="H58" s="274" t="s">
        <v>12</v>
      </c>
      <c r="I58" s="284">
        <f>40+45.9-36.5</f>
        <v>49.400000000000006</v>
      </c>
      <c r="J58" s="297" t="s">
        <v>164</v>
      </c>
      <c r="K58" s="265">
        <v>2</v>
      </c>
      <c r="L58" s="205"/>
      <c r="M58" s="168"/>
      <c r="N58" s="7"/>
      <c r="O58" s="7"/>
      <c r="P58" s="7"/>
      <c r="Q58" s="7"/>
      <c r="R58" s="7"/>
    </row>
    <row r="59" spans="1:18" s="145" customFormat="1" ht="23.25" customHeight="1" x14ac:dyDescent="0.25">
      <c r="A59" s="283"/>
      <c r="B59" s="299"/>
      <c r="C59" s="493"/>
      <c r="D59" s="495"/>
      <c r="E59" s="440"/>
      <c r="F59" s="282"/>
      <c r="G59" s="497"/>
      <c r="H59" s="170" t="s">
        <v>61</v>
      </c>
      <c r="I59" s="70">
        <v>4.2</v>
      </c>
      <c r="J59" s="464" t="s">
        <v>122</v>
      </c>
      <c r="K59" s="429">
        <v>2</v>
      </c>
      <c r="L59" s="205"/>
      <c r="M59" s="168"/>
      <c r="N59" s="151"/>
      <c r="O59" s="151"/>
      <c r="P59" s="151"/>
      <c r="Q59" s="151"/>
      <c r="R59" s="151"/>
    </row>
    <row r="60" spans="1:18" s="1" customFormat="1" ht="15" customHeight="1" thickBot="1" x14ac:dyDescent="0.3">
      <c r="A60" s="82"/>
      <c r="B60" s="14"/>
      <c r="C60" s="577"/>
      <c r="D60" s="578"/>
      <c r="E60" s="441"/>
      <c r="F60" s="126"/>
      <c r="G60" s="511"/>
      <c r="H60" s="275" t="s">
        <v>20</v>
      </c>
      <c r="I60" s="227">
        <f>SUM(I58:I59)</f>
        <v>53.600000000000009</v>
      </c>
      <c r="J60" s="438"/>
      <c r="K60" s="285"/>
      <c r="L60" s="205"/>
      <c r="M60" s="168"/>
      <c r="N60" s="7"/>
      <c r="O60" s="7"/>
      <c r="P60" s="7"/>
      <c r="Q60" s="7"/>
      <c r="R60" s="7"/>
    </row>
    <row r="61" spans="1:18" s="1" customFormat="1" ht="14.25" customHeight="1" thickBot="1" x14ac:dyDescent="0.3">
      <c r="A61" s="315" t="s">
        <v>7</v>
      </c>
      <c r="B61" s="17" t="s">
        <v>7</v>
      </c>
      <c r="C61" s="574" t="s">
        <v>27</v>
      </c>
      <c r="D61" s="575"/>
      <c r="E61" s="575"/>
      <c r="F61" s="575"/>
      <c r="G61" s="575"/>
      <c r="H61" s="576"/>
      <c r="I61" s="312">
        <f>+I39+I24+I43+I45+I51+I48+I60+I54+I57</f>
        <v>3031.3</v>
      </c>
      <c r="J61" s="529"/>
      <c r="K61" s="530"/>
      <c r="L61" s="229"/>
      <c r="M61" s="151"/>
      <c r="N61" s="7"/>
      <c r="O61" s="7"/>
      <c r="P61" s="7"/>
      <c r="Q61" s="7"/>
      <c r="R61" s="7"/>
    </row>
    <row r="62" spans="1:18" s="1" customFormat="1" ht="14.25" customHeight="1" thickBot="1" x14ac:dyDescent="0.3">
      <c r="A62" s="30" t="s">
        <v>7</v>
      </c>
      <c r="B62" s="17" t="s">
        <v>21</v>
      </c>
      <c r="C62" s="398" t="s">
        <v>28</v>
      </c>
      <c r="D62" s="365"/>
      <c r="E62" s="228"/>
      <c r="F62" s="365"/>
      <c r="G62" s="365"/>
      <c r="H62" s="365"/>
      <c r="I62" s="365"/>
      <c r="J62" s="365"/>
      <c r="K62" s="366"/>
      <c r="L62" s="230"/>
      <c r="M62" s="151"/>
      <c r="N62" s="7"/>
      <c r="O62" s="7"/>
      <c r="P62" s="7"/>
      <c r="Q62" s="7"/>
      <c r="R62" s="7"/>
    </row>
    <row r="63" spans="1:18" s="1" customFormat="1" ht="15" customHeight="1" x14ac:dyDescent="0.25">
      <c r="A63" s="34" t="s">
        <v>7</v>
      </c>
      <c r="B63" s="18" t="s">
        <v>21</v>
      </c>
      <c r="C63" s="400" t="s">
        <v>7</v>
      </c>
      <c r="D63" s="43"/>
      <c r="E63" s="439" t="s">
        <v>29</v>
      </c>
      <c r="F63" s="175" t="s">
        <v>79</v>
      </c>
      <c r="G63" s="444" t="s">
        <v>98</v>
      </c>
      <c r="H63" s="72" t="s">
        <v>12</v>
      </c>
      <c r="I63" s="94">
        <f>785.6-51.1</f>
        <v>734.5</v>
      </c>
      <c r="J63" s="252" t="s">
        <v>80</v>
      </c>
      <c r="K63" s="247" t="s">
        <v>90</v>
      </c>
      <c r="L63" s="231"/>
      <c r="M63" s="151"/>
      <c r="N63" s="7"/>
      <c r="O63" s="7"/>
      <c r="P63" s="7"/>
      <c r="Q63" s="7"/>
      <c r="R63" s="7"/>
    </row>
    <row r="64" spans="1:18" s="145" customFormat="1" ht="27" customHeight="1" x14ac:dyDescent="0.25">
      <c r="A64" s="157"/>
      <c r="B64" s="154"/>
      <c r="C64" s="155"/>
      <c r="D64" s="161"/>
      <c r="E64" s="440"/>
      <c r="F64" s="177"/>
      <c r="G64" s="445"/>
      <c r="H64" s="416" t="s">
        <v>22</v>
      </c>
      <c r="I64" s="419">
        <v>5.2</v>
      </c>
      <c r="J64" s="420" t="s">
        <v>160</v>
      </c>
      <c r="K64" s="245" t="s">
        <v>161</v>
      </c>
      <c r="L64" s="231"/>
      <c r="M64" s="151"/>
      <c r="N64" s="151"/>
      <c r="O64" s="151"/>
      <c r="P64" s="151"/>
      <c r="Q64" s="151"/>
      <c r="R64" s="151"/>
    </row>
    <row r="65" spans="1:18" s="1" customFormat="1" ht="15" customHeight="1" x14ac:dyDescent="0.25">
      <c r="A65" s="157"/>
      <c r="B65" s="154"/>
      <c r="C65" s="155"/>
      <c r="D65" s="161"/>
      <c r="E65" s="440"/>
      <c r="F65" s="177" t="s">
        <v>114</v>
      </c>
      <c r="G65" s="445"/>
      <c r="H65" s="89" t="s">
        <v>30</v>
      </c>
      <c r="I65" s="232">
        <v>677.8</v>
      </c>
      <c r="J65" s="464" t="s">
        <v>76</v>
      </c>
      <c r="K65" s="110" t="s">
        <v>108</v>
      </c>
      <c r="L65" s="208"/>
      <c r="M65" s="65"/>
      <c r="N65" s="7"/>
      <c r="O65" s="7"/>
      <c r="P65" s="7"/>
      <c r="Q65" s="7"/>
      <c r="R65" s="7"/>
    </row>
    <row r="66" spans="1:18" s="145" customFormat="1" ht="15" customHeight="1" x14ac:dyDescent="0.25">
      <c r="A66" s="157"/>
      <c r="B66" s="154"/>
      <c r="C66" s="155"/>
      <c r="D66" s="161"/>
      <c r="E66" s="440"/>
      <c r="F66" s="177"/>
      <c r="G66" s="445"/>
      <c r="H66" s="422" t="s">
        <v>56</v>
      </c>
      <c r="I66" s="423">
        <v>5.0999999999999996</v>
      </c>
      <c r="J66" s="464"/>
      <c r="K66" s="110"/>
      <c r="L66" s="208"/>
      <c r="M66" s="65"/>
      <c r="N66" s="151"/>
      <c r="O66" s="151"/>
      <c r="P66" s="151"/>
      <c r="Q66" s="151"/>
      <c r="R66" s="151"/>
    </row>
    <row r="67" spans="1:18" s="1" customFormat="1" ht="14.25" customHeight="1" x14ac:dyDescent="0.25">
      <c r="A67" s="157"/>
      <c r="B67" s="154"/>
      <c r="C67" s="155"/>
      <c r="D67" s="161"/>
      <c r="E67" s="440"/>
      <c r="F67" s="177"/>
      <c r="G67" s="445"/>
      <c r="H67" s="421" t="s">
        <v>25</v>
      </c>
      <c r="I67" s="411">
        <v>15.4</v>
      </c>
      <c r="J67" s="443"/>
      <c r="K67" s="390"/>
      <c r="L67" s="208"/>
      <c r="M67" s="151"/>
      <c r="N67" s="7"/>
      <c r="O67" s="7"/>
      <c r="P67" s="7"/>
      <c r="Q67" s="7"/>
      <c r="R67" s="7"/>
    </row>
    <row r="68" spans="1:18" s="1" customFormat="1" ht="28.5" customHeight="1" x14ac:dyDescent="0.25">
      <c r="A68" s="157"/>
      <c r="B68" s="154"/>
      <c r="C68" s="155"/>
      <c r="D68" s="161"/>
      <c r="E68" s="367"/>
      <c r="F68" s="177"/>
      <c r="G68" s="445"/>
      <c r="H68" s="565"/>
      <c r="I68" s="174"/>
      <c r="J68" s="242" t="s">
        <v>51</v>
      </c>
      <c r="K68" s="245" t="s">
        <v>109</v>
      </c>
      <c r="L68" s="207"/>
      <c r="M68" s="151"/>
      <c r="N68" s="7"/>
      <c r="O68" s="7"/>
      <c r="P68" s="7"/>
      <c r="Q68" s="7"/>
      <c r="R68" s="7"/>
    </row>
    <row r="69" spans="1:18" s="1" customFormat="1" ht="21" customHeight="1" x14ac:dyDescent="0.25">
      <c r="A69" s="157"/>
      <c r="B69" s="154"/>
      <c r="C69" s="155"/>
      <c r="D69" s="161"/>
      <c r="E69" s="166"/>
      <c r="F69" s="132"/>
      <c r="G69" s="445"/>
      <c r="H69" s="566"/>
      <c r="I69" s="385"/>
      <c r="J69" s="571" t="s">
        <v>96</v>
      </c>
      <c r="K69" s="246" t="s">
        <v>57</v>
      </c>
      <c r="L69" s="207"/>
      <c r="M69" s="151"/>
      <c r="N69" s="7"/>
      <c r="O69" s="7"/>
      <c r="P69" s="7"/>
      <c r="Q69" s="7"/>
      <c r="R69" s="7"/>
    </row>
    <row r="70" spans="1:18" s="1" customFormat="1" ht="15" customHeight="1" thickBot="1" x14ac:dyDescent="0.3">
      <c r="A70" s="157"/>
      <c r="B70" s="154"/>
      <c r="C70" s="155"/>
      <c r="D70" s="161"/>
      <c r="E70" s="166"/>
      <c r="F70" s="132"/>
      <c r="G70" s="445"/>
      <c r="H70" s="171" t="s">
        <v>20</v>
      </c>
      <c r="I70" s="227">
        <f>SUM(I63:I69)</f>
        <v>1438</v>
      </c>
      <c r="J70" s="502"/>
      <c r="K70" s="246"/>
      <c r="L70" s="207"/>
      <c r="M70" s="151"/>
      <c r="N70" s="7"/>
      <c r="O70" s="7"/>
      <c r="P70" s="7"/>
      <c r="Q70" s="7"/>
      <c r="R70" s="7"/>
    </row>
    <row r="71" spans="1:18" s="1" customFormat="1" ht="16.5" customHeight="1" x14ac:dyDescent="0.25">
      <c r="A71" s="158" t="s">
        <v>7</v>
      </c>
      <c r="B71" s="147" t="s">
        <v>21</v>
      </c>
      <c r="C71" s="152" t="s">
        <v>21</v>
      </c>
      <c r="D71" s="163"/>
      <c r="E71" s="439" t="s">
        <v>52</v>
      </c>
      <c r="F71" s="175" t="s">
        <v>114</v>
      </c>
      <c r="G71" s="444" t="s">
        <v>98</v>
      </c>
      <c r="H71" s="424" t="s">
        <v>25</v>
      </c>
      <c r="I71" s="425">
        <f>16.5+10</f>
        <v>26.5</v>
      </c>
      <c r="J71" s="104" t="s">
        <v>53</v>
      </c>
      <c r="K71" s="247" t="s">
        <v>90</v>
      </c>
      <c r="L71" s="207"/>
      <c r="M71" s="151"/>
      <c r="N71" s="7"/>
      <c r="O71" s="7"/>
      <c r="P71" s="7"/>
      <c r="Q71" s="7"/>
      <c r="R71" s="7"/>
    </row>
    <row r="72" spans="1:18" s="145" customFormat="1" ht="16.5" customHeight="1" x14ac:dyDescent="0.25">
      <c r="A72" s="159"/>
      <c r="B72" s="148"/>
      <c r="C72" s="156"/>
      <c r="D72" s="162"/>
      <c r="E72" s="440"/>
      <c r="F72" s="177" t="s">
        <v>107</v>
      </c>
      <c r="G72" s="445"/>
      <c r="H72" s="565" t="s">
        <v>56</v>
      </c>
      <c r="I72" s="85">
        <v>6.5</v>
      </c>
      <c r="J72" s="456" t="s">
        <v>75</v>
      </c>
      <c r="K72" s="465" t="s">
        <v>165</v>
      </c>
      <c r="L72" s="207"/>
      <c r="M72" s="151"/>
      <c r="N72" s="151"/>
      <c r="O72" s="151"/>
      <c r="P72" s="151"/>
      <c r="Q72" s="151"/>
      <c r="R72" s="151"/>
    </row>
    <row r="73" spans="1:18" s="1" customFormat="1" ht="73.5" customHeight="1" x14ac:dyDescent="0.25">
      <c r="A73" s="159"/>
      <c r="B73" s="148"/>
      <c r="C73" s="156"/>
      <c r="D73" s="162"/>
      <c r="E73" s="440"/>
      <c r="F73" s="177"/>
      <c r="G73" s="445"/>
      <c r="H73" s="566"/>
      <c r="I73" s="85"/>
      <c r="J73" s="457"/>
      <c r="K73" s="466"/>
      <c r="L73" s="207"/>
      <c r="M73" s="151"/>
      <c r="N73" s="7"/>
      <c r="O73" s="7"/>
      <c r="P73" s="7"/>
      <c r="Q73" s="7"/>
      <c r="R73" s="7"/>
    </row>
    <row r="74" spans="1:18" s="1" customFormat="1" ht="15" customHeight="1" thickBot="1" x14ac:dyDescent="0.3">
      <c r="A74" s="160"/>
      <c r="B74" s="146"/>
      <c r="C74" s="153"/>
      <c r="D74" s="164"/>
      <c r="E74" s="441"/>
      <c r="F74" s="176"/>
      <c r="G74" s="506"/>
      <c r="H74" s="171" t="s">
        <v>20</v>
      </c>
      <c r="I74" s="227">
        <f>SUM(I71:I72)</f>
        <v>33</v>
      </c>
      <c r="J74" s="459"/>
      <c r="K74" s="467"/>
      <c r="L74" s="207"/>
      <c r="M74" s="151"/>
      <c r="N74" s="7"/>
      <c r="O74" s="7"/>
      <c r="P74" s="7"/>
      <c r="Q74" s="7"/>
      <c r="R74" s="7"/>
    </row>
    <row r="75" spans="1:18" s="1" customFormat="1" ht="17.25" customHeight="1" x14ac:dyDescent="0.25">
      <c r="A75" s="158" t="s">
        <v>7</v>
      </c>
      <c r="B75" s="147" t="s">
        <v>21</v>
      </c>
      <c r="C75" s="152" t="s">
        <v>24</v>
      </c>
      <c r="D75" s="163"/>
      <c r="E75" s="473" t="s">
        <v>58</v>
      </c>
      <c r="F75" s="133" t="s">
        <v>107</v>
      </c>
      <c r="G75" s="444" t="s">
        <v>82</v>
      </c>
      <c r="H75" s="470" t="s">
        <v>12</v>
      </c>
      <c r="I75" s="572">
        <v>12</v>
      </c>
      <c r="J75" s="253" t="s">
        <v>81</v>
      </c>
      <c r="K75" s="248">
        <v>1</v>
      </c>
      <c r="L75" s="209"/>
      <c r="M75" s="151"/>
      <c r="N75" s="7"/>
      <c r="O75" s="7"/>
      <c r="P75" s="7"/>
      <c r="Q75" s="7"/>
      <c r="R75" s="7"/>
    </row>
    <row r="76" spans="1:18" s="1" customFormat="1" ht="9" customHeight="1" x14ac:dyDescent="0.25">
      <c r="A76" s="159"/>
      <c r="B76" s="148"/>
      <c r="C76" s="156"/>
      <c r="D76" s="162"/>
      <c r="E76" s="474"/>
      <c r="F76" s="134"/>
      <c r="G76" s="445"/>
      <c r="H76" s="472"/>
      <c r="I76" s="573"/>
      <c r="J76" s="569" t="s">
        <v>116</v>
      </c>
      <c r="K76" s="527">
        <v>1</v>
      </c>
      <c r="L76" s="209"/>
      <c r="M76" s="151"/>
      <c r="N76" s="7"/>
      <c r="O76" s="7"/>
      <c r="P76" s="7"/>
      <c r="Q76" s="7"/>
      <c r="R76" s="7"/>
    </row>
    <row r="77" spans="1:18" s="1" customFormat="1" ht="15.75" customHeight="1" thickBot="1" x14ac:dyDescent="0.3">
      <c r="A77" s="160"/>
      <c r="B77" s="146"/>
      <c r="C77" s="153"/>
      <c r="D77" s="164"/>
      <c r="E77" s="475"/>
      <c r="F77" s="135"/>
      <c r="G77" s="445"/>
      <c r="H77" s="171" t="s">
        <v>20</v>
      </c>
      <c r="I77" s="227">
        <f t="shared" ref="I77" si="0">SUM(I75)</f>
        <v>12</v>
      </c>
      <c r="J77" s="570"/>
      <c r="K77" s="528"/>
      <c r="L77" s="209"/>
      <c r="M77" s="151"/>
      <c r="N77" s="7"/>
      <c r="O77" s="7"/>
      <c r="P77" s="7"/>
      <c r="Q77" s="7"/>
      <c r="R77" s="7"/>
    </row>
    <row r="78" spans="1:18" s="1" customFormat="1" ht="15" customHeight="1" x14ac:dyDescent="0.25">
      <c r="A78" s="158" t="s">
        <v>7</v>
      </c>
      <c r="B78" s="147" t="s">
        <v>21</v>
      </c>
      <c r="C78" s="152" t="s">
        <v>26</v>
      </c>
      <c r="D78" s="163"/>
      <c r="E78" s="473" t="s">
        <v>71</v>
      </c>
      <c r="F78" s="133" t="s">
        <v>107</v>
      </c>
      <c r="G78" s="444" t="s">
        <v>82</v>
      </c>
      <c r="H78" s="470" t="s">
        <v>55</v>
      </c>
      <c r="I78" s="481">
        <v>3.6</v>
      </c>
      <c r="J78" s="498" t="s">
        <v>115</v>
      </c>
      <c r="K78" s="249">
        <v>5</v>
      </c>
      <c r="L78" s="209"/>
      <c r="M78" s="151"/>
      <c r="N78" s="7"/>
      <c r="O78" s="7"/>
      <c r="P78" s="7"/>
      <c r="Q78" s="7"/>
      <c r="R78" s="7"/>
    </row>
    <row r="79" spans="1:18" s="1" customFormat="1" ht="15" customHeight="1" x14ac:dyDescent="0.25">
      <c r="A79" s="159"/>
      <c r="B79" s="148"/>
      <c r="C79" s="156"/>
      <c r="D79" s="162"/>
      <c r="E79" s="474"/>
      <c r="F79" s="136"/>
      <c r="G79" s="445"/>
      <c r="H79" s="471"/>
      <c r="I79" s="482"/>
      <c r="J79" s="499"/>
      <c r="K79" s="250"/>
      <c r="L79" s="209"/>
      <c r="M79" s="151"/>
      <c r="N79" s="7"/>
      <c r="O79" s="7"/>
      <c r="P79" s="7"/>
      <c r="Q79" s="7"/>
      <c r="R79" s="7"/>
    </row>
    <row r="80" spans="1:18" s="1" customFormat="1" ht="11.25" customHeight="1" x14ac:dyDescent="0.25">
      <c r="A80" s="159"/>
      <c r="B80" s="148"/>
      <c r="C80" s="156"/>
      <c r="D80" s="162"/>
      <c r="E80" s="474"/>
      <c r="F80" s="136"/>
      <c r="G80" s="114"/>
      <c r="H80" s="472"/>
      <c r="I80" s="483"/>
      <c r="J80" s="254"/>
      <c r="K80" s="250"/>
      <c r="L80" s="209"/>
      <c r="M80" s="151"/>
      <c r="N80" s="7"/>
      <c r="O80" s="7"/>
      <c r="P80" s="7"/>
      <c r="Q80" s="7"/>
      <c r="R80" s="7"/>
    </row>
    <row r="81" spans="1:18" s="1" customFormat="1" ht="15" customHeight="1" thickBot="1" x14ac:dyDescent="0.3">
      <c r="A81" s="160"/>
      <c r="B81" s="146"/>
      <c r="C81" s="153"/>
      <c r="D81" s="164"/>
      <c r="E81" s="475"/>
      <c r="F81" s="137"/>
      <c r="G81" s="278"/>
      <c r="H81" s="171" t="s">
        <v>20</v>
      </c>
      <c r="I81" s="227">
        <f>SUM(I78:I80)</f>
        <v>3.6</v>
      </c>
      <c r="J81" s="255"/>
      <c r="K81" s="364"/>
      <c r="L81" s="209"/>
      <c r="M81" s="151"/>
      <c r="N81" s="7"/>
      <c r="O81" s="64"/>
      <c r="P81" s="7"/>
      <c r="Q81" s="7"/>
      <c r="R81" s="7"/>
    </row>
    <row r="82" spans="1:18" s="1" customFormat="1" ht="12.75" customHeight="1" x14ac:dyDescent="0.25">
      <c r="A82" s="158" t="s">
        <v>7</v>
      </c>
      <c r="B82" s="147" t="s">
        <v>21</v>
      </c>
      <c r="C82" s="152" t="s">
        <v>34</v>
      </c>
      <c r="D82" s="163"/>
      <c r="E82" s="592" t="s">
        <v>70</v>
      </c>
      <c r="F82" s="133" t="s">
        <v>107</v>
      </c>
      <c r="G82" s="444" t="s">
        <v>82</v>
      </c>
      <c r="H82" s="470"/>
      <c r="I82" s="572"/>
      <c r="J82" s="484"/>
      <c r="K82" s="581"/>
      <c r="L82" s="208"/>
      <c r="M82" s="151"/>
      <c r="N82" s="7"/>
      <c r="O82" s="7"/>
      <c r="P82" s="7"/>
      <c r="Q82" s="7"/>
      <c r="R82" s="7"/>
    </row>
    <row r="83" spans="1:18" s="1" customFormat="1" ht="15.75" customHeight="1" x14ac:dyDescent="0.25">
      <c r="A83" s="159"/>
      <c r="B83" s="148"/>
      <c r="C83" s="156"/>
      <c r="D83" s="162"/>
      <c r="E83" s="593"/>
      <c r="F83" s="134" t="s">
        <v>114</v>
      </c>
      <c r="G83" s="445"/>
      <c r="H83" s="472"/>
      <c r="I83" s="573"/>
      <c r="J83" s="485"/>
      <c r="K83" s="582"/>
      <c r="L83" s="208"/>
      <c r="M83" s="151"/>
      <c r="N83" s="7"/>
      <c r="O83" s="7"/>
      <c r="P83" s="7"/>
      <c r="Q83" s="7"/>
      <c r="R83" s="7"/>
    </row>
    <row r="84" spans="1:18" s="1" customFormat="1" ht="20.25" customHeight="1" x14ac:dyDescent="0.25">
      <c r="A84" s="159"/>
      <c r="B84" s="148"/>
      <c r="C84" s="156"/>
      <c r="D84" s="368" t="s">
        <v>7</v>
      </c>
      <c r="E84" s="594" t="s">
        <v>69</v>
      </c>
      <c r="F84" s="138"/>
      <c r="G84" s="445"/>
      <c r="H84" s="169" t="s">
        <v>12</v>
      </c>
      <c r="I84" s="380">
        <v>15</v>
      </c>
      <c r="J84" s="256" t="s">
        <v>117</v>
      </c>
      <c r="K84" s="112" t="s">
        <v>131</v>
      </c>
      <c r="L84" s="208"/>
      <c r="M84" s="151"/>
      <c r="N84" s="7"/>
      <c r="O84" s="7"/>
      <c r="P84" s="7"/>
      <c r="Q84" s="7"/>
      <c r="R84" s="7"/>
    </row>
    <row r="85" spans="1:18" s="145" customFormat="1" ht="33.75" customHeight="1" x14ac:dyDescent="0.25">
      <c r="A85" s="159"/>
      <c r="B85" s="148"/>
      <c r="C85" s="156"/>
      <c r="D85" s="370"/>
      <c r="E85" s="595"/>
      <c r="F85" s="138"/>
      <c r="G85" s="354"/>
      <c r="H85" s="386"/>
      <c r="I85" s="350"/>
      <c r="J85" s="300"/>
      <c r="K85" s="371"/>
      <c r="L85" s="208"/>
      <c r="M85" s="151"/>
      <c r="N85" s="151"/>
      <c r="O85" s="151"/>
      <c r="P85" s="151"/>
      <c r="Q85" s="151"/>
      <c r="R85" s="151"/>
    </row>
    <row r="86" spans="1:18" s="1" customFormat="1" ht="20.25" customHeight="1" x14ac:dyDescent="0.25">
      <c r="A86" s="159"/>
      <c r="B86" s="148"/>
      <c r="C86" s="156"/>
      <c r="D86" s="368" t="s">
        <v>21</v>
      </c>
      <c r="E86" s="591" t="s">
        <v>59</v>
      </c>
      <c r="F86" s="138"/>
      <c r="G86" s="114"/>
      <c r="H86" s="90" t="s">
        <v>22</v>
      </c>
      <c r="I86" s="68">
        <v>8.1999999999999993</v>
      </c>
      <c r="J86" s="456" t="s">
        <v>67</v>
      </c>
      <c r="K86" s="110" t="s">
        <v>132</v>
      </c>
      <c r="L86" s="208"/>
      <c r="M86" s="151"/>
      <c r="N86" s="7"/>
      <c r="O86" s="7"/>
      <c r="P86" s="7"/>
      <c r="Q86" s="7"/>
      <c r="R86" s="7"/>
    </row>
    <row r="87" spans="1:18" s="1" customFormat="1" ht="15" customHeight="1" thickBot="1" x14ac:dyDescent="0.3">
      <c r="A87" s="160"/>
      <c r="B87" s="146"/>
      <c r="C87" s="153"/>
      <c r="D87" s="164"/>
      <c r="E87" s="475"/>
      <c r="F87" s="137"/>
      <c r="G87" s="278"/>
      <c r="H87" s="171" t="s">
        <v>20</v>
      </c>
      <c r="I87" s="227">
        <f>SUM(I84:I86)</f>
        <v>23.2</v>
      </c>
      <c r="J87" s="459"/>
      <c r="K87" s="251"/>
      <c r="L87" s="207"/>
      <c r="M87" s="151"/>
      <c r="N87" s="7"/>
      <c r="O87" s="7"/>
      <c r="P87" s="7"/>
      <c r="Q87" s="7"/>
      <c r="R87" s="7"/>
    </row>
    <row r="88" spans="1:18" s="1" customFormat="1" ht="27" customHeight="1" x14ac:dyDescent="0.25">
      <c r="A88" s="158" t="s">
        <v>7</v>
      </c>
      <c r="B88" s="147" t="s">
        <v>21</v>
      </c>
      <c r="C88" s="152" t="s">
        <v>35</v>
      </c>
      <c r="D88" s="102"/>
      <c r="E88" s="103" t="s">
        <v>110</v>
      </c>
      <c r="F88" s="271" t="s">
        <v>114</v>
      </c>
      <c r="G88" s="444" t="s">
        <v>82</v>
      </c>
      <c r="H88" s="72"/>
      <c r="I88" s="327"/>
      <c r="J88" s="253"/>
      <c r="K88" s="247"/>
      <c r="L88" s="207"/>
      <c r="M88" s="151"/>
      <c r="N88" s="64"/>
      <c r="O88" s="7"/>
      <c r="P88" s="7"/>
      <c r="Q88" s="7"/>
      <c r="R88" s="7"/>
    </row>
    <row r="89" spans="1:18" s="1" customFormat="1" ht="29.25" customHeight="1" x14ac:dyDescent="0.25">
      <c r="A89" s="159"/>
      <c r="B89" s="148"/>
      <c r="C89" s="156"/>
      <c r="D89" s="47" t="s">
        <v>7</v>
      </c>
      <c r="E89" s="357" t="s">
        <v>111</v>
      </c>
      <c r="F89" s="272" t="s">
        <v>107</v>
      </c>
      <c r="G89" s="445"/>
      <c r="H89" s="384" t="s">
        <v>12</v>
      </c>
      <c r="I89" s="222">
        <v>53.3</v>
      </c>
      <c r="J89" s="257" t="s">
        <v>118</v>
      </c>
      <c r="K89" s="244" t="s">
        <v>31</v>
      </c>
      <c r="L89" s="207"/>
      <c r="M89" s="151"/>
      <c r="N89" s="7"/>
      <c r="O89" s="7"/>
      <c r="P89" s="7"/>
      <c r="Q89" s="7"/>
      <c r="R89" s="7"/>
    </row>
    <row r="90" spans="1:18" s="145" customFormat="1" ht="21" customHeight="1" x14ac:dyDescent="0.25">
      <c r="A90" s="159"/>
      <c r="B90" s="148"/>
      <c r="C90" s="156"/>
      <c r="D90" s="180" t="s">
        <v>21</v>
      </c>
      <c r="E90" s="594" t="s">
        <v>112</v>
      </c>
      <c r="F90" s="405" t="s">
        <v>107</v>
      </c>
      <c r="G90" s="354"/>
      <c r="H90" s="384" t="s">
        <v>12</v>
      </c>
      <c r="I90" s="68">
        <f>50.4-4</f>
        <v>46.4</v>
      </c>
      <c r="J90" s="254" t="s">
        <v>123</v>
      </c>
      <c r="K90" s="112" t="s">
        <v>161</v>
      </c>
      <c r="L90" s="383"/>
      <c r="M90" s="151"/>
      <c r="N90" s="151"/>
      <c r="O90" s="151"/>
      <c r="P90" s="151"/>
      <c r="Q90" s="151"/>
      <c r="R90" s="151"/>
    </row>
    <row r="91" spans="1:18" s="1" customFormat="1" ht="15" customHeight="1" thickBot="1" x14ac:dyDescent="0.3">
      <c r="A91" s="159"/>
      <c r="B91" s="148"/>
      <c r="C91" s="24"/>
      <c r="D91" s="407"/>
      <c r="E91" s="441"/>
      <c r="F91" s="406"/>
      <c r="G91" s="111"/>
      <c r="H91" s="171" t="s">
        <v>20</v>
      </c>
      <c r="I91" s="227">
        <f>SUM(I88:I90)</f>
        <v>99.699999999999989</v>
      </c>
      <c r="J91" s="360"/>
      <c r="K91" s="356"/>
      <c r="L91" s="210"/>
      <c r="M91" s="151"/>
      <c r="N91" s="7"/>
      <c r="O91" s="7"/>
      <c r="P91" s="7"/>
      <c r="Q91" s="7"/>
      <c r="R91" s="7"/>
    </row>
    <row r="92" spans="1:18" s="1" customFormat="1" ht="15.75" customHeight="1" thickBot="1" x14ac:dyDescent="0.3">
      <c r="A92" s="35" t="s">
        <v>7</v>
      </c>
      <c r="B92" s="3" t="s">
        <v>21</v>
      </c>
      <c r="C92" s="460" t="s">
        <v>27</v>
      </c>
      <c r="D92" s="461"/>
      <c r="E92" s="461"/>
      <c r="F92" s="461"/>
      <c r="G92" s="461"/>
      <c r="H92" s="461"/>
      <c r="I92" s="234">
        <f>+I91+I77+I74+I70+I87+I81</f>
        <v>1609.5</v>
      </c>
      <c r="J92" s="462"/>
      <c r="K92" s="463"/>
      <c r="L92" s="399"/>
      <c r="M92" s="151"/>
      <c r="N92" s="64"/>
      <c r="O92" s="7"/>
      <c r="P92" s="7"/>
      <c r="Q92" s="7"/>
      <c r="R92" s="7"/>
    </row>
    <row r="93" spans="1:18" s="1" customFormat="1" ht="13.5" customHeight="1" thickBot="1" x14ac:dyDescent="0.3">
      <c r="A93" s="35" t="s">
        <v>7</v>
      </c>
      <c r="B93" s="3" t="s">
        <v>24</v>
      </c>
      <c r="C93" s="588" t="s">
        <v>32</v>
      </c>
      <c r="D93" s="589"/>
      <c r="E93" s="589"/>
      <c r="F93" s="589"/>
      <c r="G93" s="589"/>
      <c r="H93" s="589"/>
      <c r="I93" s="589"/>
      <c r="J93" s="589"/>
      <c r="K93" s="590"/>
      <c r="L93" s="233"/>
      <c r="M93" s="151"/>
      <c r="N93" s="7"/>
      <c r="O93" s="7"/>
      <c r="P93" s="7"/>
      <c r="Q93" s="7"/>
      <c r="R93" s="7"/>
    </row>
    <row r="94" spans="1:18" s="1" customFormat="1" ht="28.8" customHeight="1" x14ac:dyDescent="0.25">
      <c r="A94" s="39" t="s">
        <v>7</v>
      </c>
      <c r="B94" s="29" t="s">
        <v>24</v>
      </c>
      <c r="C94" s="389" t="s">
        <v>7</v>
      </c>
      <c r="D94" s="369"/>
      <c r="E94" s="382" t="s">
        <v>86</v>
      </c>
      <c r="F94" s="88"/>
      <c r="G94" s="353"/>
      <c r="H94" s="101"/>
      <c r="I94" s="235"/>
      <c r="J94" s="351"/>
      <c r="K94" s="265"/>
      <c r="L94" s="229"/>
      <c r="M94" s="151"/>
      <c r="N94" s="7"/>
      <c r="O94" s="7"/>
      <c r="P94" s="7"/>
      <c r="Q94" s="7"/>
      <c r="R94" s="7"/>
    </row>
    <row r="95" spans="1:18" s="1" customFormat="1" ht="15.75" customHeight="1" x14ac:dyDescent="0.25">
      <c r="A95" s="608"/>
      <c r="B95" s="611"/>
      <c r="C95" s="614"/>
      <c r="D95" s="489" t="s">
        <v>7</v>
      </c>
      <c r="E95" s="452" t="s">
        <v>142</v>
      </c>
      <c r="F95" s="178" t="s">
        <v>79</v>
      </c>
      <c r="G95" s="617" t="s">
        <v>83</v>
      </c>
      <c r="H95" s="430" t="s">
        <v>61</v>
      </c>
      <c r="I95" s="431">
        <f>300-100-121.2</f>
        <v>78.8</v>
      </c>
      <c r="J95" s="258" t="s">
        <v>119</v>
      </c>
      <c r="K95" s="267">
        <v>10</v>
      </c>
      <c r="L95" s="211"/>
      <c r="M95" s="151"/>
      <c r="N95" s="7"/>
      <c r="O95" s="7"/>
      <c r="P95" s="7"/>
      <c r="Q95" s="7"/>
      <c r="R95" s="7"/>
    </row>
    <row r="96" spans="1:18" s="1" customFormat="1" ht="24.75" customHeight="1" x14ac:dyDescent="0.25">
      <c r="A96" s="609"/>
      <c r="B96" s="612"/>
      <c r="C96" s="615"/>
      <c r="D96" s="490"/>
      <c r="E96" s="453"/>
      <c r="F96" s="177" t="s">
        <v>114</v>
      </c>
      <c r="G96" s="497"/>
      <c r="H96" s="430"/>
      <c r="I96" s="433"/>
      <c r="J96" s="259"/>
      <c r="K96" s="268"/>
      <c r="L96" s="211"/>
      <c r="M96" s="151"/>
      <c r="N96" s="7"/>
      <c r="O96" s="7"/>
      <c r="P96" s="7"/>
      <c r="Q96" s="7"/>
      <c r="R96" s="7"/>
    </row>
    <row r="97" spans="1:21" s="1" customFormat="1" ht="16.5" customHeight="1" x14ac:dyDescent="0.25">
      <c r="A97" s="609"/>
      <c r="B97" s="612"/>
      <c r="C97" s="615"/>
      <c r="D97" s="490"/>
      <c r="E97" s="453"/>
      <c r="F97" s="493" t="s">
        <v>126</v>
      </c>
      <c r="G97" s="417" t="s">
        <v>87</v>
      </c>
      <c r="H97" s="418"/>
      <c r="I97" s="426"/>
      <c r="J97" s="259"/>
      <c r="K97" s="268"/>
      <c r="L97" s="211"/>
      <c r="M97" s="151"/>
      <c r="N97" s="7"/>
      <c r="O97" s="7"/>
      <c r="P97" s="7"/>
      <c r="Q97" s="7"/>
      <c r="R97" s="7"/>
    </row>
    <row r="98" spans="1:21" s="145" customFormat="1" ht="14.25" customHeight="1" x14ac:dyDescent="0.25">
      <c r="A98" s="609"/>
      <c r="B98" s="612"/>
      <c r="C98" s="615"/>
      <c r="D98" s="490"/>
      <c r="E98" s="453"/>
      <c r="F98" s="493"/>
      <c r="G98" s="497" t="s">
        <v>162</v>
      </c>
      <c r="H98" s="375"/>
      <c r="I98" s="427"/>
      <c r="J98" s="259"/>
      <c r="K98" s="268"/>
      <c r="L98" s="211"/>
      <c r="M98" s="151"/>
      <c r="N98" s="151"/>
      <c r="O98" s="151"/>
      <c r="P98" s="151"/>
      <c r="Q98" s="151"/>
      <c r="R98" s="151"/>
    </row>
    <row r="99" spans="1:21" s="1" customFormat="1" ht="15" customHeight="1" x14ac:dyDescent="0.25">
      <c r="A99" s="610"/>
      <c r="B99" s="613"/>
      <c r="C99" s="616"/>
      <c r="D99" s="491"/>
      <c r="E99" s="452"/>
      <c r="F99" s="600"/>
      <c r="G99" s="601"/>
      <c r="H99" s="281" t="s">
        <v>20</v>
      </c>
      <c r="I99" s="415">
        <f>SUM(I95:I97)</f>
        <v>78.8</v>
      </c>
      <c r="J99" s="355"/>
      <c r="K99" s="269"/>
      <c r="L99" s="212"/>
      <c r="M99" s="151"/>
      <c r="N99" s="7"/>
      <c r="O99" s="7"/>
      <c r="P99" s="7"/>
      <c r="Q99" s="7"/>
      <c r="R99" s="7"/>
    </row>
    <row r="100" spans="1:21" s="1" customFormat="1" ht="15" customHeight="1" x14ac:dyDescent="0.25">
      <c r="A100" s="159"/>
      <c r="B100" s="148"/>
      <c r="C100" s="156"/>
      <c r="D100" s="181" t="s">
        <v>21</v>
      </c>
      <c r="E100" s="591" t="s">
        <v>92</v>
      </c>
      <c r="F100" s="178" t="s">
        <v>126</v>
      </c>
      <c r="G100" s="450" t="s">
        <v>127</v>
      </c>
      <c r="H100" s="113" t="s">
        <v>12</v>
      </c>
      <c r="I100" s="335">
        <f>1548-1548+223.3-110.9</f>
        <v>112.4</v>
      </c>
      <c r="J100" s="456"/>
      <c r="K100" s="270"/>
      <c r="L100" s="208"/>
      <c r="M100" s="81"/>
      <c r="N100" s="7"/>
      <c r="O100" s="7"/>
      <c r="P100" s="64"/>
      <c r="Q100" s="7"/>
      <c r="R100" s="7"/>
      <c r="S100" s="7"/>
      <c r="T100" s="7"/>
      <c r="U100" s="7"/>
    </row>
    <row r="101" spans="1:21" s="1" customFormat="1" ht="15.75" customHeight="1" x14ac:dyDescent="0.25">
      <c r="A101" s="159"/>
      <c r="B101" s="148"/>
      <c r="C101" s="156"/>
      <c r="D101" s="162"/>
      <c r="E101" s="474"/>
      <c r="F101" s="139" t="s">
        <v>114</v>
      </c>
      <c r="G101" s="445"/>
      <c r="H101" s="432" t="s">
        <v>33</v>
      </c>
      <c r="I101" s="28">
        <v>56.7</v>
      </c>
      <c r="J101" s="457"/>
      <c r="K101" s="266"/>
      <c r="L101" s="208"/>
      <c r="M101" s="81"/>
      <c r="N101" s="7"/>
      <c r="O101" s="7"/>
      <c r="P101" s="64"/>
      <c r="Q101" s="7"/>
      <c r="R101" s="7"/>
      <c r="S101" s="7"/>
      <c r="T101" s="7"/>
      <c r="U101" s="7"/>
    </row>
    <row r="102" spans="1:21" s="1" customFormat="1" ht="92.4" customHeight="1" x14ac:dyDescent="0.25">
      <c r="A102" s="159"/>
      <c r="B102" s="148"/>
      <c r="C102" s="156"/>
      <c r="D102" s="162"/>
      <c r="E102" s="474"/>
      <c r="F102" s="139" t="s">
        <v>107</v>
      </c>
      <c r="G102" s="445"/>
      <c r="H102" s="598"/>
      <c r="I102" s="583"/>
      <c r="J102" s="457"/>
      <c r="K102" s="266"/>
      <c r="L102" s="208"/>
      <c r="M102" s="81"/>
      <c r="N102" s="7"/>
      <c r="O102" s="7"/>
      <c r="P102" s="64"/>
      <c r="Q102" s="64"/>
      <c r="R102" s="7"/>
      <c r="S102" s="7"/>
      <c r="T102" s="7"/>
      <c r="U102" s="7"/>
    </row>
    <row r="103" spans="1:21" s="145" customFormat="1" ht="15.75" customHeight="1" x14ac:dyDescent="0.25">
      <c r="A103" s="159"/>
      <c r="B103" s="148"/>
      <c r="C103" s="156"/>
      <c r="D103" s="162"/>
      <c r="E103" s="474"/>
      <c r="F103" s="140"/>
      <c r="G103" s="597" t="s">
        <v>128</v>
      </c>
      <c r="H103" s="599"/>
      <c r="I103" s="584"/>
      <c r="J103" s="457"/>
      <c r="K103" s="266"/>
      <c r="L103" s="208"/>
      <c r="M103" s="81"/>
      <c r="N103" s="151"/>
      <c r="O103" s="151"/>
      <c r="P103" s="168"/>
      <c r="Q103" s="168"/>
      <c r="R103" s="151"/>
      <c r="S103" s="151"/>
      <c r="T103" s="151"/>
      <c r="U103" s="151"/>
    </row>
    <row r="104" spans="1:21" s="1" customFormat="1" ht="14.25" customHeight="1" x14ac:dyDescent="0.25">
      <c r="A104" s="159"/>
      <c r="B104" s="148"/>
      <c r="C104" s="156"/>
      <c r="D104" s="182"/>
      <c r="E104" s="596"/>
      <c r="F104" s="183"/>
      <c r="G104" s="451"/>
      <c r="H104" s="279" t="s">
        <v>20</v>
      </c>
      <c r="I104" s="280">
        <f>SUM(I100:I102)</f>
        <v>169.10000000000002</v>
      </c>
      <c r="J104" s="458"/>
      <c r="K104" s="371"/>
      <c r="L104" s="208"/>
      <c r="M104" s="151"/>
      <c r="N104" s="64"/>
      <c r="O104" s="7"/>
      <c r="P104" s="7"/>
      <c r="Q104" s="7"/>
      <c r="R104" s="7"/>
      <c r="S104" s="7"/>
      <c r="T104" s="7"/>
      <c r="U104" s="7"/>
    </row>
    <row r="105" spans="1:21" s="145" customFormat="1" ht="13.5" customHeight="1" x14ac:dyDescent="0.25">
      <c r="A105" s="347"/>
      <c r="B105" s="345"/>
      <c r="C105" s="53"/>
      <c r="D105" s="369" t="s">
        <v>24</v>
      </c>
      <c r="E105" s="447" t="s">
        <v>166</v>
      </c>
      <c r="F105" s="177" t="s">
        <v>114</v>
      </c>
      <c r="G105" s="450" t="s">
        <v>87</v>
      </c>
      <c r="H105" s="374" t="s">
        <v>12</v>
      </c>
      <c r="I105" s="68">
        <f>56.5-46.5</f>
        <v>10</v>
      </c>
      <c r="J105" s="602" t="s">
        <v>167</v>
      </c>
      <c r="K105" s="358">
        <v>1</v>
      </c>
      <c r="L105" s="308"/>
      <c r="M105" s="168"/>
      <c r="N105" s="151"/>
      <c r="O105" s="151"/>
      <c r="P105" s="151"/>
      <c r="Q105" s="168"/>
      <c r="R105" s="151"/>
    </row>
    <row r="106" spans="1:21" s="145" customFormat="1" ht="31.8" customHeight="1" x14ac:dyDescent="0.25">
      <c r="A106" s="347"/>
      <c r="B106" s="345"/>
      <c r="C106" s="53"/>
      <c r="D106" s="369"/>
      <c r="E106" s="448"/>
      <c r="F106" s="177" t="s">
        <v>113</v>
      </c>
      <c r="G106" s="445"/>
      <c r="H106" s="375"/>
      <c r="I106" s="381"/>
      <c r="J106" s="603"/>
      <c r="K106" s="359"/>
      <c r="L106" s="213"/>
      <c r="M106" s="168"/>
      <c r="N106" s="151"/>
      <c r="O106" s="151"/>
      <c r="P106" s="151"/>
      <c r="Q106" s="168"/>
      <c r="R106" s="151"/>
    </row>
    <row r="107" spans="1:21" s="145" customFormat="1" ht="13.2" customHeight="1" x14ac:dyDescent="0.25">
      <c r="A107" s="347"/>
      <c r="B107" s="345"/>
      <c r="C107" s="53"/>
      <c r="D107" s="369"/>
      <c r="E107" s="449"/>
      <c r="F107" s="177" t="s">
        <v>143</v>
      </c>
      <c r="G107" s="451"/>
      <c r="H107" s="301" t="s">
        <v>20</v>
      </c>
      <c r="I107" s="313">
        <f>SUM(I105:I106)</f>
        <v>10</v>
      </c>
      <c r="J107" s="604"/>
      <c r="K107" s="359"/>
      <c r="L107" s="213"/>
      <c r="M107" s="168"/>
      <c r="N107" s="151"/>
      <c r="O107" s="151"/>
      <c r="P107" s="151"/>
      <c r="Q107" s="168"/>
      <c r="R107" s="151"/>
    </row>
    <row r="108" spans="1:21" s="145" customFormat="1" ht="14.25" customHeight="1" x14ac:dyDescent="0.25">
      <c r="A108" s="347"/>
      <c r="B108" s="345"/>
      <c r="C108" s="53"/>
      <c r="D108" s="489" t="s">
        <v>26</v>
      </c>
      <c r="E108" s="522" t="s">
        <v>168</v>
      </c>
      <c r="F108" s="310" t="s">
        <v>139</v>
      </c>
      <c r="G108" s="585" t="s">
        <v>88</v>
      </c>
      <c r="H108" s="374" t="s">
        <v>12</v>
      </c>
      <c r="I108" s="68">
        <f>149-49</f>
        <v>100</v>
      </c>
      <c r="J108" s="579" t="s">
        <v>144</v>
      </c>
      <c r="K108" s="454">
        <v>100</v>
      </c>
      <c r="L108" s="446"/>
      <c r="M108" s="168"/>
      <c r="N108" s="151"/>
      <c r="O108" s="151"/>
      <c r="P108" s="151"/>
      <c r="Q108" s="168"/>
      <c r="R108" s="151"/>
    </row>
    <row r="109" spans="1:21" s="145" customFormat="1" ht="17.25" customHeight="1" x14ac:dyDescent="0.25">
      <c r="A109" s="347"/>
      <c r="B109" s="345"/>
      <c r="C109" s="53"/>
      <c r="D109" s="490"/>
      <c r="E109" s="523"/>
      <c r="F109" s="307" t="s">
        <v>141</v>
      </c>
      <c r="G109" s="586"/>
      <c r="H109" s="375"/>
      <c r="I109" s="388"/>
      <c r="J109" s="580"/>
      <c r="K109" s="455"/>
      <c r="L109" s="446"/>
      <c r="M109" s="168"/>
      <c r="N109" s="151"/>
      <c r="O109" s="151"/>
      <c r="P109" s="151"/>
      <c r="Q109" s="168"/>
      <c r="R109" s="151"/>
    </row>
    <row r="110" spans="1:21" s="145" customFormat="1" ht="14.25" customHeight="1" x14ac:dyDescent="0.25">
      <c r="A110" s="347"/>
      <c r="B110" s="345"/>
      <c r="C110" s="53"/>
      <c r="D110" s="491"/>
      <c r="E110" s="524"/>
      <c r="F110" s="311" t="s">
        <v>140</v>
      </c>
      <c r="G110" s="587"/>
      <c r="H110" s="301" t="s">
        <v>20</v>
      </c>
      <c r="I110" s="302">
        <f>I108</f>
        <v>100</v>
      </c>
      <c r="J110" s="355"/>
      <c r="K110" s="379"/>
      <c r="L110" s="213"/>
      <c r="M110" s="168"/>
      <c r="N110" s="151"/>
      <c r="O110" s="151"/>
      <c r="P110" s="151"/>
      <c r="Q110" s="168"/>
      <c r="R110" s="151"/>
    </row>
    <row r="111" spans="1:21" s="145" customFormat="1" ht="26.25" customHeight="1" x14ac:dyDescent="0.25">
      <c r="A111" s="347"/>
      <c r="B111" s="345"/>
      <c r="C111" s="53"/>
      <c r="D111" s="368" t="s">
        <v>34</v>
      </c>
      <c r="E111" s="447" t="s">
        <v>145</v>
      </c>
      <c r="F111" s="178" t="s">
        <v>113</v>
      </c>
      <c r="G111" s="450" t="s">
        <v>88</v>
      </c>
      <c r="H111" s="170" t="s">
        <v>12</v>
      </c>
      <c r="I111" s="69">
        <v>45</v>
      </c>
      <c r="J111" s="387" t="s">
        <v>144</v>
      </c>
      <c r="K111" s="358">
        <v>100</v>
      </c>
      <c r="L111" s="213"/>
      <c r="M111" s="168"/>
      <c r="N111" s="151"/>
      <c r="O111" s="151"/>
      <c r="P111" s="151"/>
      <c r="Q111" s="168"/>
      <c r="R111" s="151"/>
    </row>
    <row r="112" spans="1:21" s="145" customFormat="1" ht="14.25" customHeight="1" thickBot="1" x14ac:dyDescent="0.3">
      <c r="A112" s="347"/>
      <c r="B112" s="345"/>
      <c r="C112" s="53"/>
      <c r="D112" s="370"/>
      <c r="E112" s="449"/>
      <c r="F112" s="179"/>
      <c r="G112" s="451"/>
      <c r="H112" s="301" t="s">
        <v>20</v>
      </c>
      <c r="I112" s="302">
        <f>I111</f>
        <v>45</v>
      </c>
      <c r="J112" s="344"/>
      <c r="K112" s="379"/>
      <c r="L112" s="213"/>
      <c r="M112" s="168"/>
      <c r="N112" s="151"/>
      <c r="O112" s="151"/>
      <c r="P112" s="151"/>
      <c r="Q112" s="168"/>
      <c r="R112" s="151"/>
    </row>
    <row r="113" spans="1:18" s="1" customFormat="1" ht="16.5" customHeight="1" thickBot="1" x14ac:dyDescent="0.3">
      <c r="A113" s="36" t="s">
        <v>7</v>
      </c>
      <c r="B113" s="2" t="s">
        <v>24</v>
      </c>
      <c r="C113" s="460" t="s">
        <v>27</v>
      </c>
      <c r="D113" s="461"/>
      <c r="E113" s="461"/>
      <c r="F113" s="461"/>
      <c r="G113" s="461"/>
      <c r="H113" s="541"/>
      <c r="I113" s="80">
        <f>+I99+I104+I15+I110+I107+I112</f>
        <v>402.90000000000003</v>
      </c>
      <c r="J113" s="560"/>
      <c r="K113" s="561"/>
      <c r="L113" s="236"/>
      <c r="M113" s="151"/>
      <c r="N113" s="7"/>
      <c r="O113" s="7"/>
      <c r="P113" s="7"/>
      <c r="Q113" s="7"/>
      <c r="R113" s="7"/>
    </row>
    <row r="114" spans="1:18" s="1" customFormat="1" ht="16.5" customHeight="1" thickBot="1" x14ac:dyDescent="0.3">
      <c r="A114" s="37" t="s">
        <v>7</v>
      </c>
      <c r="B114" s="538" t="s">
        <v>38</v>
      </c>
      <c r="C114" s="539"/>
      <c r="D114" s="539"/>
      <c r="E114" s="539"/>
      <c r="F114" s="539"/>
      <c r="G114" s="539"/>
      <c r="H114" s="540"/>
      <c r="I114" s="238">
        <f>I113+I92+I61</f>
        <v>5043.7000000000007</v>
      </c>
      <c r="J114" s="123"/>
      <c r="K114" s="377"/>
      <c r="L114" s="237"/>
      <c r="M114" s="151"/>
      <c r="N114" s="7"/>
      <c r="O114" s="7"/>
      <c r="P114" s="7"/>
      <c r="Q114" s="7"/>
      <c r="R114" s="7"/>
    </row>
    <row r="115" spans="1:18" s="1" customFormat="1" ht="16.5" customHeight="1" thickBot="1" x14ac:dyDescent="0.3">
      <c r="A115" s="38" t="s">
        <v>39</v>
      </c>
      <c r="B115" s="535" t="s">
        <v>40</v>
      </c>
      <c r="C115" s="536"/>
      <c r="D115" s="536"/>
      <c r="E115" s="536"/>
      <c r="F115" s="536"/>
      <c r="G115" s="536"/>
      <c r="H115" s="537"/>
      <c r="I115" s="239">
        <f t="shared" ref="I115" si="1">I114</f>
        <v>5043.7000000000007</v>
      </c>
      <c r="J115" s="124"/>
      <c r="K115" s="378"/>
      <c r="L115" s="237"/>
      <c r="M115" s="151"/>
      <c r="N115" s="7"/>
      <c r="O115" s="7"/>
      <c r="P115" s="7"/>
      <c r="Q115" s="7"/>
      <c r="R115" s="7"/>
    </row>
    <row r="116" spans="1:18" s="7" customFormat="1" ht="15.75" customHeight="1" x14ac:dyDescent="0.25">
      <c r="A116" s="435" t="s">
        <v>154</v>
      </c>
      <c r="B116" s="435"/>
      <c r="C116" s="435"/>
      <c r="D116" s="435"/>
      <c r="E116" s="435"/>
      <c r="F116" s="435"/>
      <c r="G116" s="435"/>
      <c r="H116" s="435"/>
      <c r="I116" s="435"/>
      <c r="J116" s="435"/>
      <c r="K116" s="86"/>
      <c r="L116" s="316"/>
    </row>
    <row r="117" spans="1:18" s="151" customFormat="1" ht="18" customHeight="1" x14ac:dyDescent="0.25">
      <c r="A117" s="436" t="s">
        <v>169</v>
      </c>
      <c r="B117" s="436"/>
      <c r="C117" s="436"/>
      <c r="D117" s="436"/>
      <c r="E117" s="436"/>
      <c r="F117" s="436"/>
      <c r="G117" s="436"/>
      <c r="H117" s="436"/>
      <c r="I117" s="436"/>
      <c r="J117" s="436"/>
      <c r="K117" s="436"/>
      <c r="L117" s="316"/>
    </row>
    <row r="118" spans="1:18" s="151" customFormat="1" ht="11.25" customHeight="1" x14ac:dyDescent="0.25">
      <c r="A118" s="414"/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316"/>
    </row>
    <row r="119" spans="1:18" s="1" customFormat="1" ht="15" customHeight="1" thickBot="1" x14ac:dyDescent="0.3">
      <c r="A119" s="4"/>
      <c r="B119" s="525" t="s">
        <v>41</v>
      </c>
      <c r="C119" s="525"/>
      <c r="D119" s="525"/>
      <c r="E119" s="525"/>
      <c r="F119" s="525"/>
      <c r="G119" s="525"/>
      <c r="H119" s="525"/>
      <c r="I119" s="26"/>
      <c r="J119" s="151"/>
      <c r="K119" s="7"/>
    </row>
    <row r="120" spans="1:18" s="1" customFormat="1" ht="44.25" customHeight="1" thickBot="1" x14ac:dyDescent="0.3">
      <c r="A120" s="5"/>
      <c r="B120" s="512" t="s">
        <v>42</v>
      </c>
      <c r="C120" s="513"/>
      <c r="D120" s="513"/>
      <c r="E120" s="513"/>
      <c r="F120" s="513"/>
      <c r="G120" s="513"/>
      <c r="H120" s="514"/>
      <c r="I120" s="413" t="s">
        <v>153</v>
      </c>
      <c r="J120" s="42"/>
      <c r="K120" s="42"/>
      <c r="L120" s="151"/>
      <c r="M120" s="7"/>
      <c r="N120" s="7"/>
      <c r="O120" s="7"/>
      <c r="P120" s="168"/>
      <c r="Q120" s="7"/>
    </row>
    <row r="121" spans="1:18" s="1" customFormat="1" ht="15.75" customHeight="1" x14ac:dyDescent="0.25">
      <c r="A121" s="5"/>
      <c r="B121" s="519" t="s">
        <v>124</v>
      </c>
      <c r="C121" s="520"/>
      <c r="D121" s="520"/>
      <c r="E121" s="520"/>
      <c r="F121" s="520"/>
      <c r="G121" s="520"/>
      <c r="H121" s="521"/>
      <c r="I121" s="99">
        <f t="shared" ref="I121" si="2">+I122+I129+I130+I131</f>
        <v>4108.4000000000005</v>
      </c>
      <c r="J121" s="40"/>
      <c r="K121" s="40"/>
      <c r="L121" s="151"/>
      <c r="M121" s="7"/>
      <c r="N121" s="7"/>
      <c r="O121" s="7"/>
      <c r="P121" s="7"/>
      <c r="Q121" s="7"/>
    </row>
    <row r="122" spans="1:18" s="1" customFormat="1" ht="15.75" customHeight="1" x14ac:dyDescent="0.25">
      <c r="A122" s="5"/>
      <c r="B122" s="554" t="s">
        <v>84</v>
      </c>
      <c r="C122" s="555"/>
      <c r="D122" s="555"/>
      <c r="E122" s="555"/>
      <c r="F122" s="555"/>
      <c r="G122" s="555"/>
      <c r="H122" s="556"/>
      <c r="I122" s="96">
        <f t="shared" ref="I122" si="3">SUM(I123:I128)</f>
        <v>3912.7000000000007</v>
      </c>
      <c r="J122" s="40"/>
      <c r="K122" s="40"/>
      <c r="L122" s="151"/>
      <c r="M122" s="7"/>
      <c r="N122" s="7"/>
      <c r="O122" s="7"/>
      <c r="P122" s="7"/>
      <c r="Q122" s="7"/>
    </row>
    <row r="123" spans="1:18" s="1" customFormat="1" ht="15.75" customHeight="1" x14ac:dyDescent="0.25">
      <c r="A123" s="5"/>
      <c r="B123" s="476" t="s">
        <v>43</v>
      </c>
      <c r="C123" s="477"/>
      <c r="D123" s="477"/>
      <c r="E123" s="477"/>
      <c r="F123" s="477"/>
      <c r="G123" s="477"/>
      <c r="H123" s="478"/>
      <c r="I123" s="408">
        <f>SUMIF(H16:H112,"sb",I16:I112)</f>
        <v>2174.4</v>
      </c>
      <c r="J123" s="41"/>
      <c r="K123" s="41"/>
      <c r="L123" s="151"/>
      <c r="M123" s="7"/>
      <c r="N123" s="7"/>
      <c r="O123" s="7"/>
      <c r="P123" s="7"/>
      <c r="Q123" s="7"/>
    </row>
    <row r="124" spans="1:18" s="1" customFormat="1" ht="15.75" customHeight="1" x14ac:dyDescent="0.25">
      <c r="A124" s="5"/>
      <c r="B124" s="476" t="s">
        <v>78</v>
      </c>
      <c r="C124" s="477"/>
      <c r="D124" s="477"/>
      <c r="E124" s="477"/>
      <c r="F124" s="477"/>
      <c r="G124" s="477"/>
      <c r="H124" s="478"/>
      <c r="I124" s="97">
        <f>SUMIF(H16:H104,"sb(aa)",I16:I104)</f>
        <v>250</v>
      </c>
      <c r="J124" s="41"/>
      <c r="K124" s="41"/>
      <c r="L124" s="151"/>
      <c r="M124" s="7"/>
      <c r="N124" s="168"/>
      <c r="O124" s="7"/>
      <c r="P124" s="7"/>
      <c r="Q124" s="7"/>
    </row>
    <row r="125" spans="1:18" s="1" customFormat="1" ht="15.75" customHeight="1" x14ac:dyDescent="0.25">
      <c r="A125" s="5"/>
      <c r="B125" s="476" t="s">
        <v>44</v>
      </c>
      <c r="C125" s="477"/>
      <c r="D125" s="477"/>
      <c r="E125" s="477"/>
      <c r="F125" s="477"/>
      <c r="G125" s="477"/>
      <c r="H125" s="478"/>
      <c r="I125" s="409">
        <f>SUMIF(H16:H104,"sb(sp)",I16:I104)</f>
        <v>45.4</v>
      </c>
      <c r="J125" s="41"/>
      <c r="K125" s="41"/>
      <c r="L125" s="151"/>
      <c r="M125" s="7"/>
      <c r="N125" s="7"/>
      <c r="O125" s="7"/>
      <c r="P125" s="7"/>
      <c r="Q125" s="7"/>
    </row>
    <row r="126" spans="1:18" s="1" customFormat="1" ht="15.75" hidden="1" customHeight="1" x14ac:dyDescent="0.25">
      <c r="A126" s="5"/>
      <c r="B126" s="476" t="s">
        <v>93</v>
      </c>
      <c r="C126" s="477"/>
      <c r="D126" s="477"/>
      <c r="E126" s="477"/>
      <c r="F126" s="477"/>
      <c r="G126" s="477"/>
      <c r="H126" s="478"/>
      <c r="I126" s="97"/>
      <c r="J126" s="41"/>
      <c r="K126" s="41"/>
      <c r="L126" s="151"/>
      <c r="M126" s="7"/>
      <c r="N126" s="7"/>
      <c r="O126" s="7"/>
      <c r="P126" s="7"/>
      <c r="Q126" s="7"/>
    </row>
    <row r="127" spans="1:18" s="7" customFormat="1" ht="15.75" customHeight="1" x14ac:dyDescent="0.25">
      <c r="A127" s="5"/>
      <c r="B127" s="476" t="s">
        <v>45</v>
      </c>
      <c r="C127" s="477"/>
      <c r="D127" s="477"/>
      <c r="E127" s="477"/>
      <c r="F127" s="477"/>
      <c r="G127" s="477"/>
      <c r="H127" s="478"/>
      <c r="I127" s="97">
        <f>SUMIF(H16:H112,"sb(vb)",I16:I112)</f>
        <v>1286.6000000000001</v>
      </c>
      <c r="J127" s="41"/>
      <c r="K127" s="41"/>
      <c r="L127" s="151"/>
      <c r="N127" s="168"/>
    </row>
    <row r="128" spans="1:18" s="7" customFormat="1" ht="15.75" customHeight="1" x14ac:dyDescent="0.25">
      <c r="A128" s="5"/>
      <c r="B128" s="476" t="s">
        <v>73</v>
      </c>
      <c r="C128" s="477"/>
      <c r="D128" s="477"/>
      <c r="E128" s="477"/>
      <c r="F128" s="477"/>
      <c r="G128" s="477"/>
      <c r="H128" s="478"/>
      <c r="I128" s="97">
        <f>SUMIF(H16:H104,"sb(es)",I16:I104)</f>
        <v>156.29999999999998</v>
      </c>
      <c r="J128" s="41"/>
      <c r="K128" s="41"/>
      <c r="L128" s="151"/>
    </row>
    <row r="129" spans="1:21" s="1" customFormat="1" ht="15.75" customHeight="1" x14ac:dyDescent="0.25">
      <c r="A129" s="5"/>
      <c r="B129" s="503" t="s">
        <v>62</v>
      </c>
      <c r="C129" s="504"/>
      <c r="D129" s="504"/>
      <c r="E129" s="504"/>
      <c r="F129" s="504"/>
      <c r="G129" s="504"/>
      <c r="H129" s="505"/>
      <c r="I129" s="98">
        <f>SUMIF(H16:H110,"sb(l)",I16:I110)</f>
        <v>83</v>
      </c>
      <c r="J129" s="41"/>
      <c r="K129" s="41"/>
      <c r="L129" s="151"/>
      <c r="M129" s="7"/>
      <c r="N129" s="7"/>
      <c r="O129" s="7"/>
      <c r="P129" s="7"/>
      <c r="Q129" s="7"/>
    </row>
    <row r="130" spans="1:21" s="1" customFormat="1" ht="15.75" customHeight="1" x14ac:dyDescent="0.25">
      <c r="A130" s="5"/>
      <c r="B130" s="503" t="s">
        <v>60</v>
      </c>
      <c r="C130" s="504"/>
      <c r="D130" s="504"/>
      <c r="E130" s="504"/>
      <c r="F130" s="504"/>
      <c r="G130" s="504"/>
      <c r="H130" s="505"/>
      <c r="I130" s="98">
        <f>SUMIF(H16:H104,"sb(aal)",I16:I104)</f>
        <v>92.9</v>
      </c>
      <c r="J130" s="223"/>
      <c r="K130" s="223"/>
      <c r="L130" s="41"/>
      <c r="M130" s="41"/>
      <c r="N130" s="41"/>
      <c r="O130" s="41"/>
      <c r="P130" s="151"/>
      <c r="Q130" s="7"/>
      <c r="R130" s="7"/>
      <c r="S130" s="7"/>
      <c r="T130" s="7"/>
      <c r="U130" s="7"/>
    </row>
    <row r="131" spans="1:21" s="1" customFormat="1" ht="15.75" customHeight="1" x14ac:dyDescent="0.25">
      <c r="A131" s="5"/>
      <c r="B131" s="503" t="s">
        <v>85</v>
      </c>
      <c r="C131" s="504"/>
      <c r="D131" s="504"/>
      <c r="E131" s="504"/>
      <c r="F131" s="504"/>
      <c r="G131" s="504"/>
      <c r="H131" s="505"/>
      <c r="I131" s="98">
        <f>SUMIF(H16:H104,"sb(spl)",I16:I104)</f>
        <v>19.799999999999997</v>
      </c>
      <c r="J131" s="223"/>
      <c r="K131" s="223"/>
      <c r="L131" s="41"/>
      <c r="M131" s="41"/>
      <c r="N131" s="41"/>
      <c r="O131" s="41"/>
      <c r="P131" s="151"/>
      <c r="Q131" s="7"/>
      <c r="R131" s="7"/>
      <c r="S131" s="7"/>
      <c r="T131" s="7"/>
      <c r="U131" s="7"/>
    </row>
    <row r="132" spans="1:21" s="1" customFormat="1" ht="15.75" customHeight="1" x14ac:dyDescent="0.25">
      <c r="A132" s="5"/>
      <c r="B132" s="551" t="s">
        <v>46</v>
      </c>
      <c r="C132" s="552"/>
      <c r="D132" s="552"/>
      <c r="E132" s="552"/>
      <c r="F132" s="552"/>
      <c r="G132" s="552"/>
      <c r="H132" s="553"/>
      <c r="I132" s="95">
        <f t="shared" ref="I132" si="4">SUM(I133:I136)</f>
        <v>935.3</v>
      </c>
      <c r="J132" s="224"/>
      <c r="K132" s="224"/>
      <c r="L132" s="40"/>
      <c r="M132" s="40"/>
      <c r="N132" s="40"/>
      <c r="O132" s="40"/>
      <c r="P132" s="151"/>
      <c r="Q132" s="7"/>
      <c r="R132" s="7"/>
      <c r="S132" s="7"/>
      <c r="T132" s="7"/>
      <c r="U132" s="7"/>
    </row>
    <row r="133" spans="1:21" s="1" customFormat="1" ht="15.75" customHeight="1" x14ac:dyDescent="0.25">
      <c r="A133" s="5"/>
      <c r="B133" s="476" t="s">
        <v>48</v>
      </c>
      <c r="C133" s="477"/>
      <c r="D133" s="477"/>
      <c r="E133" s="477"/>
      <c r="F133" s="477"/>
      <c r="G133" s="477"/>
      <c r="H133" s="478"/>
      <c r="I133" s="97">
        <f>SUMIF(H16:H104,"es",I16:I104)</f>
        <v>133.4</v>
      </c>
      <c r="J133" s="225"/>
      <c r="K133" s="225"/>
      <c r="L133" s="41"/>
      <c r="M133" s="41"/>
      <c r="N133" s="41"/>
      <c r="O133" s="41"/>
      <c r="P133" s="151"/>
      <c r="Q133" s="7"/>
      <c r="R133" s="7"/>
      <c r="S133" s="7"/>
      <c r="T133" s="7"/>
      <c r="U133" s="7"/>
    </row>
    <row r="134" spans="1:21" s="1" customFormat="1" ht="15.75" customHeight="1" x14ac:dyDescent="0.25">
      <c r="A134" s="6"/>
      <c r="B134" s="548" t="s">
        <v>47</v>
      </c>
      <c r="C134" s="549"/>
      <c r="D134" s="549"/>
      <c r="E134" s="549"/>
      <c r="F134" s="549"/>
      <c r="G134" s="549"/>
      <c r="H134" s="550"/>
      <c r="I134" s="172">
        <f>SUMIF(H16:H104,"PSDF",I16:I104)</f>
        <v>677.8</v>
      </c>
      <c r="J134" s="150"/>
      <c r="K134" s="165"/>
      <c r="L134" s="165"/>
      <c r="M134" s="151"/>
      <c r="N134" s="7"/>
      <c r="O134" s="7"/>
      <c r="P134" s="7"/>
      <c r="Q134" s="7"/>
      <c r="R134" s="7"/>
    </row>
    <row r="135" spans="1:21" s="145" customFormat="1" ht="15.75" customHeight="1" x14ac:dyDescent="0.25">
      <c r="A135" s="149"/>
      <c r="B135" s="548" t="s">
        <v>68</v>
      </c>
      <c r="C135" s="549"/>
      <c r="D135" s="549"/>
      <c r="E135" s="549"/>
      <c r="F135" s="549"/>
      <c r="G135" s="346"/>
      <c r="H135" s="346"/>
      <c r="I135" s="172">
        <f>SUMIF(H17:H113,"LRVB",I17:I113)</f>
        <v>67.400000000000006</v>
      </c>
      <c r="J135" s="150"/>
      <c r="K135" s="165"/>
      <c r="L135" s="165"/>
      <c r="M135" s="151"/>
      <c r="N135" s="151"/>
      <c r="O135" s="151"/>
      <c r="P135" s="151"/>
      <c r="Q135" s="151"/>
      <c r="R135" s="151"/>
    </row>
    <row r="136" spans="1:21" s="1" customFormat="1" ht="15.75" customHeight="1" x14ac:dyDescent="0.25">
      <c r="A136" s="5"/>
      <c r="B136" s="476" t="s">
        <v>49</v>
      </c>
      <c r="C136" s="477"/>
      <c r="D136" s="477"/>
      <c r="E136" s="477"/>
      <c r="F136" s="477"/>
      <c r="G136" s="477"/>
      <c r="H136" s="478"/>
      <c r="I136" s="97">
        <f>SUMIF(H16:H104,"kt",I16:I104)</f>
        <v>56.7</v>
      </c>
      <c r="J136" s="41"/>
      <c r="K136" s="41"/>
      <c r="L136" s="41"/>
      <c r="M136" s="151"/>
      <c r="N136" s="7"/>
      <c r="O136" s="7"/>
      <c r="P136" s="7"/>
      <c r="Q136" s="7"/>
      <c r="R136" s="7"/>
    </row>
    <row r="137" spans="1:21" s="1" customFormat="1" ht="15.75" customHeight="1" thickBot="1" x14ac:dyDescent="0.3">
      <c r="A137" s="8"/>
      <c r="B137" s="532" t="s">
        <v>50</v>
      </c>
      <c r="C137" s="533"/>
      <c r="D137" s="533"/>
      <c r="E137" s="533"/>
      <c r="F137" s="533"/>
      <c r="G137" s="533"/>
      <c r="H137" s="534"/>
      <c r="I137" s="92">
        <f t="shared" ref="I137" si="5">I132+I121</f>
        <v>5043.7000000000007</v>
      </c>
      <c r="J137" s="40"/>
      <c r="K137" s="40"/>
      <c r="L137" s="40"/>
      <c r="M137" s="151"/>
      <c r="N137" s="7"/>
      <c r="O137" s="7"/>
      <c r="P137" s="7"/>
      <c r="Q137" s="7"/>
      <c r="R137" s="7"/>
    </row>
    <row r="138" spans="1:21" x14ac:dyDescent="0.3">
      <c r="A138" s="9"/>
      <c r="B138" s="10"/>
      <c r="C138" s="10"/>
      <c r="D138" s="21"/>
      <c r="E138" s="10"/>
      <c r="F138" s="21"/>
      <c r="G138" s="48"/>
      <c r="H138" s="11"/>
      <c r="I138" s="52"/>
      <c r="J138" s="5"/>
      <c r="K138" s="49"/>
      <c r="L138" s="49"/>
    </row>
    <row r="139" spans="1:21" x14ac:dyDescent="0.3">
      <c r="A139" s="5"/>
      <c r="B139" s="5"/>
      <c r="C139" s="5"/>
      <c r="D139" s="49"/>
      <c r="E139" s="12"/>
      <c r="F139" s="185"/>
      <c r="G139" s="186"/>
      <c r="H139" s="187"/>
      <c r="I139" s="23"/>
      <c r="J139" s="57"/>
      <c r="K139" s="28"/>
      <c r="L139" s="28"/>
    </row>
    <row r="140" spans="1:21" x14ac:dyDescent="0.3">
      <c r="H140" s="50"/>
      <c r="I140" s="23"/>
      <c r="J140" s="58"/>
      <c r="K140" s="58"/>
      <c r="L140" s="67"/>
      <c r="P140" s="20"/>
      <c r="Q140" s="20"/>
      <c r="R140" s="20"/>
    </row>
    <row r="141" spans="1:21" x14ac:dyDescent="0.3">
      <c r="H141" s="51"/>
      <c r="I141" s="23"/>
      <c r="J141" s="58"/>
      <c r="K141" s="58"/>
      <c r="L141" s="67"/>
      <c r="P141" s="20"/>
      <c r="Q141" s="20"/>
      <c r="R141" s="20"/>
    </row>
    <row r="142" spans="1:21" x14ac:dyDescent="0.3">
      <c r="I142" s="23"/>
      <c r="J142" s="46"/>
      <c r="L142" s="67"/>
      <c r="P142" s="20"/>
      <c r="Q142" s="20"/>
      <c r="R142" s="20"/>
    </row>
    <row r="143" spans="1:21" x14ac:dyDescent="0.3">
      <c r="I143" s="23"/>
      <c r="J143" s="46"/>
      <c r="L143" s="67"/>
      <c r="P143" s="20"/>
      <c r="Q143" s="20"/>
      <c r="R143" s="20"/>
    </row>
    <row r="144" spans="1:21" x14ac:dyDescent="0.3">
      <c r="I144" s="23"/>
      <c r="J144" s="46"/>
      <c r="L144" s="67"/>
      <c r="P144" s="20"/>
      <c r="Q144" s="20"/>
      <c r="R144" s="20"/>
    </row>
    <row r="145" spans="9:18" x14ac:dyDescent="0.3">
      <c r="I145" s="23"/>
      <c r="J145" s="46"/>
      <c r="L145" s="67"/>
      <c r="P145" s="20"/>
      <c r="Q145" s="20"/>
      <c r="R145" s="20"/>
    </row>
    <row r="146" spans="9:18" x14ac:dyDescent="0.3">
      <c r="I146" s="23"/>
      <c r="J146" s="46"/>
      <c r="L146" s="67"/>
      <c r="P146" s="20"/>
      <c r="Q146" s="20"/>
      <c r="R146" s="20"/>
    </row>
    <row r="147" spans="9:18" x14ac:dyDescent="0.3">
      <c r="I147" s="23"/>
      <c r="J147" s="46"/>
      <c r="L147" s="67"/>
      <c r="P147" s="20"/>
      <c r="Q147" s="20"/>
      <c r="R147" s="20"/>
    </row>
    <row r="148" spans="9:18" x14ac:dyDescent="0.3">
      <c r="I148" s="23"/>
      <c r="J148" s="46"/>
      <c r="L148" s="67"/>
      <c r="P148" s="20"/>
      <c r="Q148" s="20"/>
      <c r="R148" s="20"/>
    </row>
    <row r="149" spans="9:18" x14ac:dyDescent="0.3">
      <c r="I149" s="23"/>
      <c r="J149" s="46"/>
      <c r="L149" s="67"/>
      <c r="P149" s="20"/>
      <c r="Q149" s="20"/>
      <c r="R149" s="20"/>
    </row>
    <row r="150" spans="9:18" x14ac:dyDescent="0.3">
      <c r="I150" s="23"/>
      <c r="J150" s="46"/>
      <c r="L150" s="67"/>
      <c r="P150" s="20"/>
      <c r="Q150" s="20"/>
      <c r="R150" s="20"/>
    </row>
    <row r="151" spans="9:18" x14ac:dyDescent="0.3">
      <c r="I151" s="226"/>
      <c r="J151" s="46"/>
      <c r="L151" s="67"/>
      <c r="P151" s="20"/>
      <c r="Q151" s="20"/>
      <c r="R151" s="20"/>
    </row>
    <row r="152" spans="9:18" x14ac:dyDescent="0.3">
      <c r="I152" s="196"/>
      <c r="J152" s="46"/>
      <c r="L152" s="67"/>
      <c r="P152" s="20"/>
      <c r="Q152" s="20"/>
      <c r="R152" s="20"/>
    </row>
    <row r="153" spans="9:18" x14ac:dyDescent="0.3">
      <c r="I153" s="67"/>
      <c r="J153" s="46"/>
      <c r="L153" s="67"/>
      <c r="P153" s="20"/>
      <c r="Q153" s="20"/>
      <c r="R153" s="20"/>
    </row>
    <row r="154" spans="9:18" x14ac:dyDescent="0.3">
      <c r="I154" s="197"/>
    </row>
  </sheetData>
  <mergeCells count="156">
    <mergeCell ref="A4:K4"/>
    <mergeCell ref="A5:K5"/>
    <mergeCell ref="A6:K6"/>
    <mergeCell ref="A95:A99"/>
    <mergeCell ref="B95:B99"/>
    <mergeCell ref="C95:C99"/>
    <mergeCell ref="G95:G96"/>
    <mergeCell ref="G52:G57"/>
    <mergeCell ref="I36:I38"/>
    <mergeCell ref="F9:F11"/>
    <mergeCell ref="G9:G11"/>
    <mergeCell ref="H9:H11"/>
    <mergeCell ref="C15:K15"/>
    <mergeCell ref="I9:I11"/>
    <mergeCell ref="J9:K9"/>
    <mergeCell ref="A12:K12"/>
    <mergeCell ref="A13:K13"/>
    <mergeCell ref="A9:A11"/>
    <mergeCell ref="B9:B11"/>
    <mergeCell ref="C9:C11"/>
    <mergeCell ref="D9:D11"/>
    <mergeCell ref="B16:B24"/>
    <mergeCell ref="C16:C24"/>
    <mergeCell ref="A16:A24"/>
    <mergeCell ref="J108:J109"/>
    <mergeCell ref="K82:K83"/>
    <mergeCell ref="I102:I103"/>
    <mergeCell ref="G108:G110"/>
    <mergeCell ref="I82:I83"/>
    <mergeCell ref="H82:H83"/>
    <mergeCell ref="G88:G89"/>
    <mergeCell ref="C93:K93"/>
    <mergeCell ref="E86:E87"/>
    <mergeCell ref="E82:E83"/>
    <mergeCell ref="E84:E85"/>
    <mergeCell ref="E100:E104"/>
    <mergeCell ref="G103:G104"/>
    <mergeCell ref="H102:H103"/>
    <mergeCell ref="G100:G102"/>
    <mergeCell ref="F97:F99"/>
    <mergeCell ref="E90:E91"/>
    <mergeCell ref="G98:G99"/>
    <mergeCell ref="J105:J107"/>
    <mergeCell ref="H36:H38"/>
    <mergeCell ref="H75:H76"/>
    <mergeCell ref="H68:H69"/>
    <mergeCell ref="I46:I47"/>
    <mergeCell ref="G58:G60"/>
    <mergeCell ref="H72:H73"/>
    <mergeCell ref="J76:J77"/>
    <mergeCell ref="J69:J70"/>
    <mergeCell ref="I75:I76"/>
    <mergeCell ref="G75:G77"/>
    <mergeCell ref="J59:J60"/>
    <mergeCell ref="C61:H61"/>
    <mergeCell ref="E75:E77"/>
    <mergeCell ref="E71:E74"/>
    <mergeCell ref="C58:C60"/>
    <mergeCell ref="D58:D60"/>
    <mergeCell ref="E58:E60"/>
    <mergeCell ref="B137:H137"/>
    <mergeCell ref="B136:H136"/>
    <mergeCell ref="B115:H115"/>
    <mergeCell ref="B114:H114"/>
    <mergeCell ref="C113:H113"/>
    <mergeCell ref="J10:J11"/>
    <mergeCell ref="D23:D24"/>
    <mergeCell ref="C44:C45"/>
    <mergeCell ref="F44:F45"/>
    <mergeCell ref="B135:F135"/>
    <mergeCell ref="B131:H131"/>
    <mergeCell ref="B130:H130"/>
    <mergeCell ref="B134:H134"/>
    <mergeCell ref="B133:H133"/>
    <mergeCell ref="B132:H132"/>
    <mergeCell ref="B122:H122"/>
    <mergeCell ref="B123:H123"/>
    <mergeCell ref="B124:H124"/>
    <mergeCell ref="B125:H125"/>
    <mergeCell ref="B126:H126"/>
    <mergeCell ref="E9:E11"/>
    <mergeCell ref="B127:H127"/>
    <mergeCell ref="J113:K113"/>
    <mergeCell ref="D108:D110"/>
    <mergeCell ref="B129:H129"/>
    <mergeCell ref="N1:V1"/>
    <mergeCell ref="G63:G70"/>
    <mergeCell ref="G71:G74"/>
    <mergeCell ref="E63:E67"/>
    <mergeCell ref="E40:E43"/>
    <mergeCell ref="J16:J24"/>
    <mergeCell ref="J32:J33"/>
    <mergeCell ref="J40:J43"/>
    <mergeCell ref="G49:G50"/>
    <mergeCell ref="G40:G48"/>
    <mergeCell ref="C40:C43"/>
    <mergeCell ref="B120:H120"/>
    <mergeCell ref="H29:H30"/>
    <mergeCell ref="I29:I30"/>
    <mergeCell ref="B121:H121"/>
    <mergeCell ref="E108:E110"/>
    <mergeCell ref="G111:G112"/>
    <mergeCell ref="B119:H119"/>
    <mergeCell ref="L49:L51"/>
    <mergeCell ref="K76:K77"/>
    <mergeCell ref="J61:K61"/>
    <mergeCell ref="L55:L56"/>
    <mergeCell ref="L29:L30"/>
    <mergeCell ref="E78:E81"/>
    <mergeCell ref="B128:H128"/>
    <mergeCell ref="E111:E112"/>
    <mergeCell ref="J14:K14"/>
    <mergeCell ref="I78:I80"/>
    <mergeCell ref="G78:G79"/>
    <mergeCell ref="J82:J83"/>
    <mergeCell ref="C49:C51"/>
    <mergeCell ref="E49:E51"/>
    <mergeCell ref="D95:D99"/>
    <mergeCell ref="C52:C54"/>
    <mergeCell ref="D52:D54"/>
    <mergeCell ref="C55:C57"/>
    <mergeCell ref="D55:D57"/>
    <mergeCell ref="G16:G19"/>
    <mergeCell ref="J78:J79"/>
    <mergeCell ref="E16:E18"/>
    <mergeCell ref="E52:E54"/>
    <mergeCell ref="E55:E57"/>
    <mergeCell ref="E44:E45"/>
    <mergeCell ref="E23:E24"/>
    <mergeCell ref="E25:E29"/>
    <mergeCell ref="J44:J45"/>
    <mergeCell ref="J72:J74"/>
    <mergeCell ref="I2:K2"/>
    <mergeCell ref="A116:J116"/>
    <mergeCell ref="A117:K117"/>
    <mergeCell ref="I1:K1"/>
    <mergeCell ref="J38:J39"/>
    <mergeCell ref="E46:E48"/>
    <mergeCell ref="J25:J26"/>
    <mergeCell ref="G25:G32"/>
    <mergeCell ref="L108:L109"/>
    <mergeCell ref="E105:E107"/>
    <mergeCell ref="G105:G107"/>
    <mergeCell ref="E95:E99"/>
    <mergeCell ref="G82:G84"/>
    <mergeCell ref="K108:K109"/>
    <mergeCell ref="J100:J104"/>
    <mergeCell ref="J86:J87"/>
    <mergeCell ref="C92:H92"/>
    <mergeCell ref="J92:K92"/>
    <mergeCell ref="J27:J28"/>
    <mergeCell ref="J65:J67"/>
    <mergeCell ref="J56:J57"/>
    <mergeCell ref="K72:K74"/>
    <mergeCell ref="K27:K28"/>
    <mergeCell ref="H78:H80"/>
  </mergeCells>
  <pageMargins left="0.78740157480314965" right="0.39370078740157483" top="0.59055118110236227" bottom="0.39370078740157483" header="0" footer="0"/>
  <pageSetup paperSize="9" scale="67" fitToHeight="0" orientation="portrait" r:id="rId1"/>
  <rowBreaks count="2" manualBreakCount="2">
    <brk id="51" max="10" man="1"/>
    <brk id="99" max="10" man="1"/>
  </rowBreaks>
  <colBreaks count="1" manualBreakCount="1">
    <brk id="12" max="19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4 programa MVP</vt:lpstr>
      <vt:lpstr>'4 programa MVP'!Print_Area</vt:lpstr>
      <vt:lpstr>'4 programa MVP'!Print_Titles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Asta Česnauskienė</cp:lastModifiedBy>
  <cp:lastPrinted>2023-06-25T17:10:36Z</cp:lastPrinted>
  <dcterms:created xsi:type="dcterms:W3CDTF">2015-11-25T11:03:52Z</dcterms:created>
  <dcterms:modified xsi:type="dcterms:W3CDTF">2023-11-07T08:04:22Z</dcterms:modified>
</cp:coreProperties>
</file>