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2. Keitimas (spalis po tarybos, STR3-31)\"/>
    </mc:Choice>
  </mc:AlternateContent>
  <xr:revisionPtr revIDLastSave="0" documentId="13_ncr:1_{6EEFEAE8-742B-411A-8A20-ED3540CAEA59}" xr6:coauthVersionLast="47" xr6:coauthVersionMax="47" xr10:uidLastSave="{00000000-0000-0000-0000-000000000000}"/>
  <bookViews>
    <workbookView xWindow="28680" yWindow="-120" windowWidth="38640" windowHeight="21120" tabRatio="823" xr2:uid="{00000000-000D-0000-FFFF-FFFF00000000}"/>
  </bookViews>
  <sheets>
    <sheet name="8 programa MVP" sheetId="20" r:id="rId1"/>
  </sheets>
  <definedNames>
    <definedName name="_xlnm.Print_Area" localSheetId="0">'8 programa MVP'!$A$1:$K$195</definedName>
    <definedName name="_xlnm.Print_Titles" localSheetId="0">'8 programa MVP'!$9:$12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9" i="20" l="1"/>
  <c r="I148" i="20"/>
  <c r="I102" i="20"/>
  <c r="I87" i="20"/>
  <c r="I60" i="20"/>
  <c r="I42" i="20"/>
  <c r="I17" i="20"/>
  <c r="I47" i="20"/>
  <c r="I52" i="20" s="1"/>
  <c r="I137" i="20"/>
  <c r="I85" i="20"/>
  <c r="I64" i="20"/>
  <c r="I30" i="20"/>
  <c r="K63" i="20" l="1"/>
  <c r="K62" i="20"/>
  <c r="K61" i="20"/>
  <c r="K60" i="20"/>
  <c r="I61" i="20"/>
  <c r="I193" i="20" l="1"/>
  <c r="I172" i="20" l="1"/>
  <c r="I173" i="20" s="1"/>
  <c r="I103" i="20" l="1"/>
  <c r="I114" i="20"/>
  <c r="I112" i="20"/>
  <c r="I147" i="20" l="1"/>
  <c r="I126" i="20" l="1"/>
  <c r="I38" i="20"/>
  <c r="I78" i="20" l="1"/>
  <c r="I89" i="20" l="1"/>
  <c r="I161" i="20" l="1"/>
  <c r="I188" i="20" l="1"/>
  <c r="I152" i="20" l="1"/>
  <c r="I138" i="20"/>
  <c r="I44" i="20"/>
  <c r="I162" i="20" l="1"/>
  <c r="I24" i="20" l="1"/>
  <c r="I183" i="20" l="1"/>
  <c r="I187" i="20" l="1"/>
  <c r="I184" i="20" l="1"/>
  <c r="I185" i="20"/>
  <c r="I186" i="20"/>
  <c r="I182" i="20" l="1"/>
  <c r="I192" i="20"/>
  <c r="I191" i="20" s="1"/>
  <c r="I190" i="20"/>
  <c r="I189" i="20"/>
  <c r="I57" i="20"/>
  <c r="I46" i="20"/>
  <c r="I181" i="20" l="1"/>
  <c r="I194" i="20" s="1"/>
  <c r="I58" i="20"/>
  <c r="I174" i="20" l="1"/>
  <c r="I17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  <author>Gintarė Skirmantienė</author>
  </authors>
  <commentList>
    <comment ref="F19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P-2.1.2.3
P-2.1.3.3
</t>
        </r>
      </text>
    </comment>
    <comment ref="G21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Už Kultūros ir meno projektų administravimo programos įdiegimą </t>
        </r>
      </text>
    </comment>
    <comment ref="F25" authorId="1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7.1.3. Organizuota didelių tarptautinių renginių, vnt. </t>
        </r>
      </text>
    </comment>
    <comment ref="F26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 xml:space="preserve">P-1.2.2.6
</t>
        </r>
      </text>
    </comment>
    <comment ref="F27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P-2.1.3.3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30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2.1.3.3
</t>
        </r>
      </text>
    </comment>
    <comment ref="J38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dalyvių paieška, programos sudarymas, viešinimas ir pan.</t>
        </r>
      </text>
    </comment>
    <comment ref="K41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Bus siunčiama delegacija oficialiai vėliavos perdavimo ceremonijai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47" authorId="0" shapeId="0" xr:uid="{787665A7-BFDF-41D8-B042-9281A6D5CBF3}">
      <text>
        <r>
          <rPr>
            <b/>
            <sz val="9"/>
            <color indexed="81"/>
            <rFont val="Tahoma"/>
            <family val="2"/>
            <charset val="186"/>
          </rPr>
          <t xml:space="preserve">Asta Danupaitė:
</t>
        </r>
        <r>
          <rPr>
            <sz val="9"/>
            <color indexed="81"/>
            <rFont val="Tahoma"/>
            <family val="2"/>
            <charset val="186"/>
          </rPr>
          <t xml:space="preserve">"Padėkos kaukės", "Albatroso" ceremonijos.
</t>
        </r>
      </text>
    </comment>
    <comment ref="K51" authorId="0" shapeId="0" xr:uid="{776E3D6B-4B43-4B27-AD49-DFF7C298EB46}">
      <text>
        <r>
          <rPr>
            <b/>
            <sz val="9"/>
            <color indexed="81"/>
            <rFont val="Tahoma"/>
            <family val="2"/>
            <charset val="186"/>
          </rPr>
          <t xml:space="preserve">Asta Danupaitė:
</t>
        </r>
        <r>
          <rPr>
            <sz val="9"/>
            <color indexed="81"/>
            <rFont val="Tahoma"/>
            <family val="2"/>
            <charset val="186"/>
          </rPr>
          <t xml:space="preserve"> "Magistro žiedų" ir "Garbės piliečio ženklo" įteikimo ceremonijios (vykdytojas – Žvejų rūmai)
</t>
        </r>
      </text>
    </comment>
    <comment ref="F62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 xml:space="preserve">P-2.1.2.5
</t>
        </r>
      </text>
    </comment>
    <comment ref="J68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telefonų poreikis atsirado įdiegus Klaipėdiečio kortelę, lėšų poreikis 800 Eur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07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telefono poreikis atsirado įdiegus Klaipėdiečio kortelę, lėšų poreikis 200 Eur
</t>
        </r>
      </text>
    </comment>
    <comment ref="F116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P-2.1.2.1
P-1.2.2.4
</t>
        </r>
      </text>
    </comment>
    <comment ref="J122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 xml:space="preserve">telefonų poreikis atsirado įdiegus Klaipėdiečio kortelę, lėšų poreikis 600 Eur
</t>
        </r>
      </text>
    </comment>
    <comment ref="J123" authorId="2" shapeId="0" xr:uid="{00000000-0006-0000-0000-00000E000000}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Valcas-skirtas žalvarinės vielos bei skardos formavimui, naudojamas edukacijų metu. </t>
        </r>
      </text>
    </comment>
    <comment ref="J124" authorId="2" shapeId="0" xr:uid="{00000000-0006-0000-0000-00000F000000}">
      <text>
        <r>
          <rPr>
            <b/>
            <sz val="8"/>
            <color indexed="81"/>
            <rFont val="Tahoma"/>
            <family val="2"/>
            <charset val="186"/>
          </rPr>
          <t>Gintarė Skirmantienė:</t>
        </r>
        <r>
          <rPr>
            <sz val="8"/>
            <color indexed="81"/>
            <rFont val="Tahoma"/>
            <family val="2"/>
            <charset val="186"/>
          </rPr>
          <t xml:space="preserve">
1 vnt. laisvai pastatoma kolonėle su bevieliu mokrofonu. 1 vnt. bevielis mikrofonas ir jam skirta antena (distriubutorius)</t>
        </r>
        <r>
          <rPr>
            <sz val="10"/>
            <color indexed="81"/>
            <rFont val="Tahoma"/>
            <family val="2"/>
            <charset val="186"/>
          </rPr>
          <t xml:space="preserve">
</t>
        </r>
      </text>
    </comment>
    <comment ref="F12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 xml:space="preserve">P-2.1.1.3
</t>
        </r>
      </text>
    </comment>
    <comment ref="F128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 xml:space="preserve">P-1.2.2.4
</t>
        </r>
      </text>
    </comment>
    <comment ref="J131" authorId="2" shapeId="0" xr:uid="{00000000-0006-0000-0000-000012000000}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1 vnt.- ratukinė lyra; 2 vnt. - bandolija</t>
        </r>
      </text>
    </comment>
    <comment ref="J134" authorId="0" shapeId="0" xr:uid="{63CD058E-239E-4D36-B14B-1F77B83105EB}">
      <text>
        <r>
          <rPr>
            <sz val="9"/>
            <color indexed="81"/>
            <rFont val="Tahoma"/>
            <family val="2"/>
            <charset val="186"/>
          </rPr>
          <t xml:space="preserve">kompiuteris, projektorius
</t>
        </r>
      </text>
    </comment>
    <comment ref="J135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 xml:space="preserve">Koncertų salė, Žvejų rūmai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42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Tilžės g. 9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43" authorId="2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Šlaito g. 10A</t>
        </r>
      </text>
    </comment>
    <comment ref="J144" authorId="2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 1 aukšto kabinetų, koridorių, WC</t>
        </r>
      </text>
    </comment>
    <comment ref="J145" authorId="2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</t>
        </r>
      </text>
    </comment>
    <comment ref="F154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7.1.5. Įgyvendintų investicijų projektų kultūros srityje skaičius, vnt. 
</t>
        </r>
      </text>
    </comment>
    <comment ref="F158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P-2.1.1.3.
</t>
        </r>
      </text>
    </comment>
    <comment ref="F160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 xml:space="preserve">P-2.1.1.1.
</t>
        </r>
      </text>
    </comment>
  </commentList>
</comments>
</file>

<file path=xl/sharedStrings.xml><?xml version="1.0" encoding="utf-8"?>
<sst xmlns="http://schemas.openxmlformats.org/spreadsheetml/2006/main" count="430" uniqueCount="231">
  <si>
    <t>KULTŪROS PLĖTROS PROGRAMOS (NR. 08)</t>
  </si>
  <si>
    <t xml:space="preserve"> TIKSLŲ, UŽDAVINIŲ, PRIEMONIŲ, PRIEMONIŲ IŠLAIDŲ IR PRODUKTO KRITERIJŲ SUVESTINĖ</t>
  </si>
  <si>
    <t>Uždavinio kodas</t>
  </si>
  <si>
    <t>Priemonės kodas</t>
  </si>
  <si>
    <t>Pavadinimas</t>
  </si>
  <si>
    <t>Finansavimo šaltinis</t>
  </si>
  <si>
    <t>Produkto kriterijaus</t>
  </si>
  <si>
    <t>Strateginis tikslas 03. Užtikrinti gyventojams aukštą švietimo, kultūros, socialinių, sporto ir sveikatos apsaugos paslaugų kokybę ir prieinamumą</t>
  </si>
  <si>
    <t xml:space="preserve">08 Kultūros plėtros programa </t>
  </si>
  <si>
    <t>01</t>
  </si>
  <si>
    <t>Skatinti miesto bendruomenės kultūrinį ir kūrybinį aktyvumą bei gerinti kultūrinių paslaugų prieinamumą ir kokybę</t>
  </si>
  <si>
    <t>Remti kūrybinių organizacijų iniciatyvas ir miesto švenčių organizavimą</t>
  </si>
  <si>
    <t>P5</t>
  </si>
  <si>
    <t>SB</t>
  </si>
  <si>
    <t>Iš viso:</t>
  </si>
  <si>
    <t>02</t>
  </si>
  <si>
    <t>SB(VR)</t>
  </si>
  <si>
    <t>03</t>
  </si>
  <si>
    <t>04</t>
  </si>
  <si>
    <t>05</t>
  </si>
  <si>
    <t xml:space="preserve">Iš dalies finansuota festivalių, skaičius </t>
  </si>
  <si>
    <t>06</t>
  </si>
  <si>
    <t>08</t>
  </si>
  <si>
    <t xml:space="preserve">Pastatyta naujų šokių, skaičius </t>
  </si>
  <si>
    <t>Iš viso uždaviniui:</t>
  </si>
  <si>
    <t>Užtikrinti kultūros įstaigų veiklą ir atnaujinti viešąsias kultūros erdves</t>
  </si>
  <si>
    <t>Kultūros įstaigų veiklos organizavimas:</t>
  </si>
  <si>
    <t>Lankytojų skaičius, tūkst.</t>
  </si>
  <si>
    <t>SB(SP)</t>
  </si>
  <si>
    <t xml:space="preserve">BĮ Klaipėdos miesto savivaldybės kultūros centro Žvejų rūmų veiklos organizavimas  </t>
  </si>
  <si>
    <t>BĮ Klaipėdos miesto savivaldybės tautinių kultūrų centro veiklos organizavimas</t>
  </si>
  <si>
    <t>Dokumentų išduotis bibliotekoje, tūkst.</t>
  </si>
  <si>
    <t xml:space="preserve"> -  Mažosios Lietuvos istorijos muziejaus istorijos laikotarpio XX a. ir Etnografijos ekspozicijų įrengimas Didžioji Vandens g. 2</t>
  </si>
  <si>
    <t>BĮ Klaipėdos miesto savivaldybės etnokultūros centro veiklos organizavimas</t>
  </si>
  <si>
    <t>Kultūros įstaigų remontas:</t>
  </si>
  <si>
    <t>Bendruomenės centro-bibliotekos (Molo g. 60) pastato kapitalinis remontas</t>
  </si>
  <si>
    <t>SB(L)</t>
  </si>
  <si>
    <t>Kultūros objektų infrastruktūros modernizavimas:</t>
  </si>
  <si>
    <t>Kt</t>
  </si>
  <si>
    <t>Parengtas techninis projektas, vnt.</t>
  </si>
  <si>
    <t>Atlikta rangos darbų, proc.</t>
  </si>
  <si>
    <t>Projekto „Klaipėdos miesto savivaldybės viešosios bibliotekos „Kauno atžalyno“ filialas – naujos galimybės mažiems ir dideliems“ įgyvendinimas</t>
  </si>
  <si>
    <t>Įsigyta baldų, įrangos, proc.</t>
  </si>
  <si>
    <t>Formuoti miesto kultūrinį tapatumą, integruotą į Baltijos jūros regiono kultūrinę erdvę</t>
  </si>
  <si>
    <t>Iš viso tikslui:</t>
  </si>
  <si>
    <t>Iš viso programai:</t>
  </si>
  <si>
    <t>Finansavimo šaltinių suvestinė</t>
  </si>
  <si>
    <t>Finansavimo šaltiniai</t>
  </si>
  <si>
    <t>SAVIVALDYBĖS LĖŠOS, IŠ VISO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</si>
  <si>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</si>
  <si>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</si>
  <si>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</si>
  <si>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</si>
  <si>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SB(SPL)</t>
  </si>
  <si>
    <t>Pristatyta filmų, skaičius</t>
  </si>
  <si>
    <t>______________________________________</t>
  </si>
  <si>
    <t>Kultūros ir meno sričių ir programų projektų dalinis finansavimas</t>
  </si>
  <si>
    <t>Iš dalies finansuota sričių projektų, skaičius</t>
  </si>
  <si>
    <t>Iš dalies finansuota programų projektų, skaičius</t>
  </si>
  <si>
    <t xml:space="preserve">Stipendijų mokėjimas kultūros ir meno kūrėjams </t>
  </si>
  <si>
    <t>Dalyvaujančių įstaigų skaičius</t>
  </si>
  <si>
    <t>BĮ Klaipėdos miesto savivaldybės kultūros centro Žvejų rūmų patalpų remontas</t>
  </si>
  <si>
    <t>Administruojama interneto svetainių, skaičius</t>
  </si>
  <si>
    <t>Prancūzų ir lietuvių koprodukcinių projektų įgyvendinimas</t>
  </si>
  <si>
    <t>I</t>
  </si>
  <si>
    <t>Apdovanojimo ceremonijų, skaičius</t>
  </si>
  <si>
    <t>Pagamintų apdovanojimų ir memorialinių objektų, skaičius</t>
  </si>
  <si>
    <r>
      <t xml:space="preserve">Savivaldybės biudžeto lėšų likutis </t>
    </r>
    <r>
      <rPr>
        <b/>
        <sz val="10"/>
        <rFont val="Times New Roman"/>
        <family val="1"/>
        <charset val="186"/>
      </rPr>
      <t>SB(L)</t>
    </r>
  </si>
  <si>
    <t>Neatlygintinai suteiktų paslaugų kompensavimas</t>
  </si>
  <si>
    <t>SB(ESL)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</si>
  <si>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</si>
  <si>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</si>
  <si>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>tūkst. Eur</t>
  </si>
  <si>
    <t>Papriemonės kodas</t>
  </si>
  <si>
    <t>07</t>
  </si>
  <si>
    <t xml:space="preserve">Klaipėdos miesto kultūros komunikacijos programos įgyvendinimas </t>
  </si>
  <si>
    <t>P1</t>
  </si>
  <si>
    <t>BĮ Klaipėdos miesto savivaldybės Imanuelio Kanto viešosios bibliotekos veiklos organizavimas</t>
  </si>
  <si>
    <t xml:space="preserve"> Kultūros skyrius</t>
  </si>
  <si>
    <t>Kultūros skyrius</t>
  </si>
  <si>
    <t>Projektų skyrius</t>
  </si>
  <si>
    <t>Suorganizuota edukacinių renginių, skaičius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</si>
  <si>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</si>
  <si>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 xml:space="preserve">Skaitmeninio raštingumo mokymų, dalyvių skaičius </t>
  </si>
  <si>
    <t xml:space="preserve">Įvertinta paraiškų, skaičius </t>
  </si>
  <si>
    <t>Statinių administravimo skyrius</t>
  </si>
  <si>
    <t>Projektų skyrius Vyr. patarėjas R. Zulcas</t>
  </si>
  <si>
    <t>Įdiegta Kultūros ir meno projektų administravimo programa, proc.</t>
  </si>
  <si>
    <t xml:space="preserve"> - kultūrinių kompetencijų ugdymo modelio moksleiviams parengimas ir įgyvendinimas</t>
  </si>
  <si>
    <t>Organizuota kompetencijų ugdymo mokymų kultūrinių institucijų edukatoriams, skaičius</t>
  </si>
  <si>
    <t>Kultūros didžiųjų renginių organizavimas:</t>
  </si>
  <si>
    <t xml:space="preserve">Suorganizuota Jūros šventė, vnt. </t>
  </si>
  <si>
    <t>Iš dalies finansuotas festivalis, vnt.</t>
  </si>
  <si>
    <t>Suorganizuotas festivalis, vnt.</t>
  </si>
  <si>
    <t>Apsilankiusių burlaivių skaičius, vnt.</t>
  </si>
  <si>
    <t xml:space="preserve">Virtualių lankytojų skaičius, tūkst. 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</si>
  <si>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</si>
  <si>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</si>
  <si>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Vasaros koncertų estrados modernizavimas (kapitalinis remontas ir aplinkos sutvarkymas)</t>
  </si>
  <si>
    <t>SB'</t>
  </si>
  <si>
    <t xml:space="preserve">Nemokamai suteikta patalpų, kartai </t>
  </si>
  <si>
    <t xml:space="preserve">Atstovauta Klaipėdai, delegacijų skaičius </t>
  </si>
  <si>
    <t xml:space="preserve">Įgyvendinamų projektų skaičius </t>
  </si>
  <si>
    <r>
      <rPr>
        <u/>
        <sz val="10"/>
        <rFont val="Times New Roman"/>
        <family val="1"/>
        <charset val="186"/>
      </rPr>
      <t>Planavimo ir analizės skyrius</t>
    </r>
    <r>
      <rPr>
        <sz val="10"/>
        <rFont val="Times New Roman"/>
        <family val="1"/>
        <charset val="186"/>
      </rPr>
      <t xml:space="preserve"> –  programos sąmatų tvirtinimas, </t>
    </r>
    <r>
      <rPr>
        <u/>
        <sz val="10"/>
        <rFont val="Times New Roman"/>
        <family val="1"/>
        <charset val="186"/>
      </rPr>
      <t>Kultūros skyrius</t>
    </r>
    <r>
      <rPr>
        <sz val="10"/>
        <rFont val="Times New Roman"/>
        <family val="1"/>
        <charset val="186"/>
      </rPr>
      <t xml:space="preserve"> –  priemonės vykdymas</t>
    </r>
  </si>
  <si>
    <t>Planavimo ir analizės skyrius –  programos sąmatų tvirtinimas, Kultūros skyrius –  priemonės vykdymas</t>
  </si>
  <si>
    <t xml:space="preserve">Suorganizuota šokio meistriškumo sesijų, skaičius </t>
  </si>
  <si>
    <t>Veiklos plano tikslo kodas</t>
  </si>
  <si>
    <t>Priemonės požymis*</t>
  </si>
  <si>
    <t>planas</t>
  </si>
  <si>
    <t>2023-ieji metai</t>
  </si>
  <si>
    <t>Vykdytojas (skyrius/asmuo)</t>
  </si>
  <si>
    <t>PI</t>
  </si>
  <si>
    <t>Sumokėta narystės mokesčių, skaičius</t>
  </si>
  <si>
    <t>Statybos ir infrastruktūros plėtros skyrius</t>
  </si>
  <si>
    <t>T</t>
  </si>
  <si>
    <t>P</t>
  </si>
  <si>
    <t>N</t>
  </si>
  <si>
    <t>Imanuelio Kanto viešosios bibliotekos filialų einamasis remontas</t>
  </si>
  <si>
    <t>KITI ŠALTINIAI, IŠ VISO:</t>
  </si>
  <si>
    <t>BĮ Klaipėdos miesto savivaldybės koncertinės įstaigos Klaipėdos koncertų salės veiklos organizavimas</t>
  </si>
  <si>
    <t>BĮ Klaipėdos kultūrų komunikacijų centro veiklos organizavimas</t>
  </si>
  <si>
    <t>BĮ Klaipėdos miesto savivaldybės Mažosios Lietuvos istorijos muziejaus veiklos organizavimas</t>
  </si>
  <si>
    <t>Miestui aktualių renginių organizavimas</t>
  </si>
  <si>
    <t xml:space="preserve"> Jūros šventės</t>
  </si>
  <si>
    <t xml:space="preserve"> Šviesų festivalio</t>
  </si>
  <si>
    <t xml:space="preserve"> Europos folkloro festivalio „Europiada“ </t>
  </si>
  <si>
    <t>P1   T</t>
  </si>
  <si>
    <t>Suorganizuota renginių, skaičius</t>
  </si>
  <si>
    <t xml:space="preserve">Suorganizuota kultūros-edukacinių renginių, skaičius </t>
  </si>
  <si>
    <t>Įrengta ekspozicijų, vnt.</t>
  </si>
  <si>
    <t>Išleista leidinių, vnt.</t>
  </si>
  <si>
    <t xml:space="preserve">Ekspertų, skaičius </t>
  </si>
  <si>
    <t>Miestui aktualių renginių, skaičius</t>
  </si>
  <si>
    <t>Atliktas vidaus patalpų remontas ir medinių langų keitimas, proc.</t>
  </si>
  <si>
    <t xml:space="preserve">Platformos „Kultūros uostas“ „Facebook“ sekėjų, skaičius </t>
  </si>
  <si>
    <t>P   N</t>
  </si>
  <si>
    <t>P    I</t>
  </si>
  <si>
    <t xml:space="preserve">Kompensuota bilietų, tūkst. </t>
  </si>
  <si>
    <t>Įgyvendinama Klaipėdos kultūros komunikacijos programa, vnt.</t>
  </si>
  <si>
    <t xml:space="preserve"> Festivalio „Šermukšnis“ </t>
  </si>
  <si>
    <t>Įsigyta projektorių, vnt.</t>
  </si>
  <si>
    <t>Įsigyta muziejinių vertybių, vnt.</t>
  </si>
  <si>
    <t>Unikalių lankytojų platformoje „Kultūros uostas“ skaičius per metus, tūkst.</t>
  </si>
  <si>
    <t>Iš viso priemonei:</t>
  </si>
  <si>
    <t xml:space="preserve">P1 </t>
  </si>
  <si>
    <t xml:space="preserve"> Tarptautinių  jūrinių regatų „The Tall Ships Races“ ir kt. organizavimas</t>
  </si>
  <si>
    <t>Regatoje dalyvavusių buriavimo praktikantų skaičius</t>
  </si>
  <si>
    <t xml:space="preserve">Regatoje dalyvavusių savanorių skaičius </t>
  </si>
  <si>
    <t>Suorganizuota regatų, skaičius</t>
  </si>
  <si>
    <t>Įgyvendinta Klaipėdos krašto prijungimo prie Lietuvos minėjimo programa, proc.</t>
  </si>
  <si>
    <t>Sumokėta draudimo įmoka, vnt.</t>
  </si>
  <si>
    <t xml:space="preserve">Pasirengimas regatos „The Tall Ships Races 2024“ įgyvendinimui, proc. </t>
  </si>
  <si>
    <t xml:space="preserve"> - Klaipėdos krašto metų programos įgyvendinimas</t>
  </si>
  <si>
    <t>Pasirengimas ceremonijos prie paminklo „Už laisvę žuvusiems“ organizavimui, proc.</t>
  </si>
  <si>
    <t>Suorganizuota ceremonija prie paminklo „Už laisvę žuvusiems“, vnt.</t>
  </si>
  <si>
    <t>Pasirengimas koncerto organizavimui, proc.</t>
  </si>
  <si>
    <t>Surengtas koncertas, vnt.</t>
  </si>
  <si>
    <t>Pasirengimas festivalio ir konkurso organizavimui, proc.</t>
  </si>
  <si>
    <t xml:space="preserve">Pasirengimas renginio organizavimui, proc. </t>
  </si>
  <si>
    <t>Suorganizuotas renginys, vnt.</t>
  </si>
  <si>
    <t xml:space="preserve">Parengtų muzikinių programų skaičius, vnt. </t>
  </si>
  <si>
    <t>09</t>
  </si>
  <si>
    <t>Klaipėdiečio kortelės nuolaidų kompensavimas</t>
  </si>
  <si>
    <t>Pasirengimas festivalio organizavimui, proc.</t>
  </si>
  <si>
    <t>Mokamų kultūros ir meno stipendijų, skaičius</t>
  </si>
  <si>
    <t>Įsigytas koncertinis kontrabosas, vnt.</t>
  </si>
  <si>
    <t>Įsigyta įgarsinimo įranga lauko koncertams, vnt.</t>
  </si>
  <si>
    <t>Įsigytas skaitmeninis pianinas, vnt.</t>
  </si>
  <si>
    <t>Įsigyta vaizdo kamerų stebėjimo sistema, vnt.</t>
  </si>
  <si>
    <t>Įsigytas kalvystės įrankis, vnt.</t>
  </si>
  <si>
    <t xml:space="preserve"> - Fontano Danės skvere muzikinių programų parinkimas ir įgyvendinimas</t>
  </si>
  <si>
    <t>Atnaujintas renginių salės apšvietimas, proc.</t>
  </si>
  <si>
    <t xml:space="preserve">D. Petrolevičius </t>
  </si>
  <si>
    <t>Suorganizuotas festivalis ir konkursas, vnt.</t>
  </si>
  <si>
    <t>BĮ Klaipėdos miesto savivaldybės etnokultūros centro remonto darbai</t>
  </si>
  <si>
    <t>Atlikti vidaus patalpų remonto darbai, proc.</t>
  </si>
  <si>
    <t>Atlikti fasado remonto darbai, proc.</t>
  </si>
  <si>
    <t>Atlikti dujinio katilo keitimo darbai, proc.</t>
  </si>
  <si>
    <t>Sukurtas ir įgyvendintas miesto puošybos priemonių paketas, proc.</t>
  </si>
  <si>
    <t>SB(VRL)</t>
  </si>
  <si>
    <t>Buriavimo praktikantų buriniuose laivuose skaičius</t>
  </si>
  <si>
    <t>Unikalių lankytojų skaičius, tūkst.</t>
  </si>
  <si>
    <t>Įsigyta muzikos instrumentų, vnt.</t>
  </si>
  <si>
    <t>Atnaujinta interneto svetainė, vnt.</t>
  </si>
  <si>
    <t>Tvarkoma paviršinių (lietaus) nuotekų, įstaigų skaičius</t>
  </si>
  <si>
    <t xml:space="preserve"> - Bendruomenės centro-bibliotekos (Molo g. 60) baldų ir įrangos įsigijimas</t>
  </si>
  <si>
    <t>Įsigyta baldų ir įrangos, proc.</t>
  </si>
  <si>
    <t>Įsigyta biuro baldų komplektų, vnt.</t>
  </si>
  <si>
    <t>Gastrolėse surengtų koncertų skaičius</t>
  </si>
  <si>
    <t>Gastrolėse surengtų koncertų klausytojų skaičius, tūkst.</t>
  </si>
  <si>
    <t xml:space="preserve"> - Gala renginio Klaipėdos dramos teatre organizavimas </t>
  </si>
  <si>
    <t>Įsigyta mobiliųjų telefonų, vnt.</t>
  </si>
  <si>
    <r>
      <t xml:space="preserve">Vietinės rinkliavos lėšų likutis </t>
    </r>
    <r>
      <rPr>
        <b/>
        <sz val="10"/>
        <rFont val="Times New Roman"/>
        <family val="1"/>
        <charset val="186"/>
      </rPr>
      <t>SB(VRL)</t>
    </r>
  </si>
  <si>
    <t>Įsigyta kolonėlė ir mikrofonas, vnt.</t>
  </si>
  <si>
    <t>Parengtas apšvietimo ir garso aparatūros  atnaujinimo projektas, vnt.</t>
  </si>
  <si>
    <t xml:space="preserve">Įsigyta galerinių sulankstomų kėdžių su kėdžių laikikliu, kompl. </t>
  </si>
  <si>
    <t>Šildoma įstaigų, skaičius</t>
  </si>
  <si>
    <t>Atnaujinti scenos viršutiniai mechanizmai, proc.</t>
  </si>
  <si>
    <t>Tarptautinio nematerialaus kultūros paveldo festivalio „Lauksnos“</t>
  </si>
  <si>
    <t>Vasaros koncertų estrados infrastruktūros  einamasis remontas (Liepojos g. 1)</t>
  </si>
  <si>
    <t>Klaipėdos kultūros 2017–2030 m. strategijos atnaujinimas</t>
  </si>
  <si>
    <t>Atnaujinta strategija, vnt.</t>
  </si>
  <si>
    <t>Komunalinių paslaugų įsigijimas</t>
  </si>
  <si>
    <t>Vasaros koncertų estrados einamasis remontas, objektų skaičius</t>
  </si>
  <si>
    <t>Valstybinės ir tarptautinės reikšmės kultūrinių projektų įgyvendinimas:</t>
  </si>
  <si>
    <t xml:space="preserve">2023 M. KLAIPĖDOS MIESTO SAVIVALDYBĖS </t>
  </si>
  <si>
    <t xml:space="preserve">PATVIRTINTA
Klaipėdos miesto savivaldybės administracijos direktoriaus </t>
  </si>
  <si>
    <t>2023 m. asignavimų planas**</t>
  </si>
  <si>
    <t xml:space="preserve"> 2023 m. asignavimų planas**</t>
  </si>
  <si>
    <t>* N – nauja priemonė, T – tęstinė priemonė, I – investicijų projektas.</t>
  </si>
  <si>
    <t>Tvarkomas centralizuotas vandentiekis ir kanalizacija, įstaigų skaičius</t>
  </si>
  <si>
    <t>Įstaigų, kurioms elektros energija įsigyjama centralizuotai, skaičius</t>
  </si>
  <si>
    <t xml:space="preserve"> Tarptautinio Davido Geringo violončelės festivalio ir konkurso </t>
  </si>
  <si>
    <t xml:space="preserve"> - Imanuelio Kanto viešosios bibliotekos reprezentacinės erdvės ir ekspozicijos filosofui I. Kantui įamžinti įrengimas (Turgaus g. 8)</t>
  </si>
  <si>
    <t>Leidinio „Žygis į Klaipėdą“, skirto Klaipėdos prijungimo prie Lietuvos 100-mečio minėjimui, leidyba</t>
  </si>
  <si>
    <t>2023 m. vasario 7 d. įsakymu Nr. AD1-184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</si>
  <si>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</si>
  <si>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LRVB</t>
  </si>
  <si>
    <t>Suorganizuota virtualių renginių ir kitų kultūrinių veiklų, vnt.</t>
  </si>
  <si>
    <t>Įstaigos interneto svetainės unikalių lankytojų skaičius, tūkst.</t>
  </si>
  <si>
    <t>Įstaigos administruojamų interneto svetainių unikalių lankytojų skaičius, tūkst.</t>
  </si>
  <si>
    <t>Suorganizuota parodų, vnt.</t>
  </si>
  <si>
    <t>Parengta edukacinių užsiėmimų temų, vnt.</t>
  </si>
  <si>
    <t>Virtualių lankytojų skaičius, tūkst.</t>
  </si>
  <si>
    <t>Suorganizuota virtualių renginių (transliacijų) ir kitų kultūrinių veiklų, vnt.</t>
  </si>
  <si>
    <t>Atliktas žaliuzių keitimas I ir II a. holuose, proc.</t>
  </si>
  <si>
    <t>Atliktas vamzdyno remontas, proc.</t>
  </si>
  <si>
    <t>Įsigyta liaudies instrumentų kolekcija, vnt.</t>
  </si>
  <si>
    <t>Įsigyta kompiuterinė įranga, vnt.</t>
  </si>
  <si>
    <t>** Pagal Klaipėdos miesto savivaldybės tarybos sprendimus: 2023-01-26 Nr. T2-14, 2023-03-23 Nr. T2-16, 2023-06-22 Nr. T2-144, 2023-10-26 Nr. T2-277.</t>
  </si>
  <si>
    <t xml:space="preserve">(Klaipėdos miesto savivaldybės administracijos direktoriaus 
2023 m. lapkričio 6 d. įsakymo Nr. AD1-1150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</si>
</sst>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3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trike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indexed="81"/>
      <name val="Tahoma"/>
      <family val="2"/>
      <charset val="186"/>
    </font>
    <font>
      <b/>
      <sz val="10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CF6B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3" fillId="0" borderId="0"/>
    <xf numFmtId="0" fontId="13" fillId="0" borderId="0">
      <alignment vertical="center"/>
    </xf>
    <xf numFmtId="166" fontId="17" fillId="0" borderId="0" applyBorder="0" applyProtection="0"/>
    <xf numFmtId="0" fontId="13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3" fillId="0" borderId="0"/>
    <xf numFmtId="0" fontId="19" fillId="0" borderId="0"/>
    <xf numFmtId="0" fontId="1" fillId="0" borderId="0"/>
  </cellStyleXfs>
  <cellXfs count="658">
    <xf numFmtId="0" fontId="0" fillId="0" borderId="0" xfId="0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9" fillId="0" borderId="0" xfId="0" applyNumberFormat="1" applyFont="1" applyBorder="1" applyAlignment="1">
      <alignment vertical="top"/>
    </xf>
    <xf numFmtId="49" fontId="10" fillId="2" borderId="19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 vertical="top" wrapText="1"/>
    </xf>
    <xf numFmtId="49" fontId="10" fillId="3" borderId="10" xfId="0" applyNumberFormat="1" applyFont="1" applyFill="1" applyBorder="1" applyAlignment="1">
      <alignment horizontal="left" vertical="top" wrapText="1"/>
    </xf>
    <xf numFmtId="49" fontId="10" fillId="3" borderId="30" xfId="0" applyNumberFormat="1" applyFont="1" applyFill="1" applyBorder="1" applyAlignment="1">
      <alignment horizontal="center" vertical="top"/>
    </xf>
    <xf numFmtId="49" fontId="10" fillId="3" borderId="35" xfId="0" applyNumberFormat="1" applyFont="1" applyFill="1" applyBorder="1" applyAlignment="1">
      <alignment horizontal="center" vertical="top"/>
    </xf>
    <xf numFmtId="49" fontId="10" fillId="3" borderId="44" xfId="0" applyNumberFormat="1" applyFont="1" applyFill="1" applyBorder="1" applyAlignment="1">
      <alignment horizontal="center" vertical="top"/>
    </xf>
    <xf numFmtId="3" fontId="3" fillId="3" borderId="44" xfId="0" applyNumberFormat="1" applyFont="1" applyFill="1" applyBorder="1" applyAlignment="1">
      <alignment horizontal="center" vertical="center" textRotation="90" wrapText="1"/>
    </xf>
    <xf numFmtId="49" fontId="10" fillId="2" borderId="44" xfId="0" applyNumberFormat="1" applyFont="1" applyFill="1" applyBorder="1" applyAlignment="1">
      <alignment horizontal="center" vertical="top"/>
    </xf>
    <xf numFmtId="49" fontId="10" fillId="3" borderId="35" xfId="0" applyNumberFormat="1" applyFont="1" applyFill="1" applyBorder="1" applyAlignment="1">
      <alignment vertical="top"/>
    </xf>
    <xf numFmtId="49" fontId="10" fillId="6" borderId="3" xfId="0" applyNumberFormat="1" applyFont="1" applyFill="1" applyBorder="1" applyAlignment="1">
      <alignment horizontal="center" vertical="top"/>
    </xf>
    <xf numFmtId="49" fontId="10" fillId="3" borderId="30" xfId="0" applyNumberFormat="1" applyFont="1" applyFill="1" applyBorder="1" applyAlignment="1">
      <alignment vertical="top"/>
    </xf>
    <xf numFmtId="3" fontId="3" fillId="3" borderId="36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9" fillId="0" borderId="29" xfId="0" applyNumberFormat="1" applyFont="1" applyBorder="1" applyAlignment="1">
      <alignment horizontal="center" vertical="top"/>
    </xf>
    <xf numFmtId="3" fontId="14" fillId="4" borderId="22" xfId="0" applyNumberFormat="1" applyFont="1" applyFill="1" applyBorder="1" applyAlignment="1">
      <alignment horizontal="center" vertical="top" wrapText="1"/>
    </xf>
    <xf numFmtId="3" fontId="10" fillId="4" borderId="22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vertical="top" wrapText="1"/>
    </xf>
    <xf numFmtId="3" fontId="9" fillId="5" borderId="29" xfId="0" applyNumberFormat="1" applyFont="1" applyFill="1" applyBorder="1" applyAlignment="1">
      <alignment vertical="top" wrapText="1"/>
    </xf>
    <xf numFmtId="49" fontId="10" fillId="2" borderId="52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 wrapText="1"/>
    </xf>
    <xf numFmtId="49" fontId="10" fillId="2" borderId="26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Alignment="1">
      <alignment vertical="top"/>
    </xf>
    <xf numFmtId="49" fontId="13" fillId="3" borderId="35" xfId="0" applyNumberFormat="1" applyFont="1" applyFill="1" applyBorder="1" applyAlignment="1">
      <alignment vertical="top"/>
    </xf>
    <xf numFmtId="49" fontId="10" fillId="3" borderId="3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 wrapText="1"/>
    </xf>
    <xf numFmtId="49" fontId="3" fillId="3" borderId="35" xfId="0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10" fillId="3" borderId="36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top"/>
    </xf>
    <xf numFmtId="3" fontId="10" fillId="5" borderId="0" xfId="0" applyNumberFormat="1" applyFont="1" applyFill="1" applyBorder="1" applyAlignment="1">
      <alignment horizontal="center" vertical="top" wrapText="1"/>
    </xf>
    <xf numFmtId="3" fontId="3" fillId="5" borderId="0" xfId="0" applyNumberFormat="1" applyFont="1" applyFill="1" applyBorder="1" applyAlignment="1">
      <alignment horizontal="center" vertical="top" wrapText="1"/>
    </xf>
    <xf numFmtId="3" fontId="9" fillId="3" borderId="0" xfId="0" applyNumberFormat="1" applyFont="1" applyFill="1" applyAlignment="1">
      <alignment vertical="top"/>
    </xf>
    <xf numFmtId="3" fontId="3" fillId="3" borderId="0" xfId="0" applyNumberFormat="1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3" fontId="10" fillId="3" borderId="30" xfId="0" applyNumberFormat="1" applyFont="1" applyFill="1" applyBorder="1" applyAlignment="1">
      <alignment horizontal="center" vertical="center" wrapText="1"/>
    </xf>
    <xf numFmtId="3" fontId="10" fillId="3" borderId="35" xfId="0" applyNumberFormat="1" applyFont="1" applyFill="1" applyBorder="1" applyAlignment="1">
      <alignment horizontal="center" vertical="center" wrapText="1"/>
    </xf>
    <xf numFmtId="3" fontId="3" fillId="3" borderId="44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vertical="top" wrapText="1"/>
    </xf>
    <xf numFmtId="3" fontId="10" fillId="3" borderId="0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Alignment="1">
      <alignment horizontal="left" vertical="top"/>
    </xf>
    <xf numFmtId="3" fontId="3" fillId="3" borderId="45" xfId="0" applyNumberFormat="1" applyFont="1" applyFill="1" applyBorder="1" applyAlignment="1">
      <alignment horizontal="center" vertical="top"/>
    </xf>
    <xf numFmtId="3" fontId="3" fillId="3" borderId="32" xfId="0" applyNumberFormat="1" applyFont="1" applyFill="1" applyBorder="1" applyAlignment="1">
      <alignment vertical="top" wrapText="1"/>
    </xf>
    <xf numFmtId="164" fontId="3" fillId="0" borderId="32" xfId="0" applyNumberFormat="1" applyFont="1" applyFill="1" applyBorder="1" applyAlignment="1">
      <alignment horizontal="left" vertical="top" wrapText="1"/>
    </xf>
    <xf numFmtId="3" fontId="3" fillId="0" borderId="32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vertical="top" wrapText="1"/>
    </xf>
    <xf numFmtId="164" fontId="9" fillId="0" borderId="32" xfId="1" applyNumberFormat="1" applyFont="1" applyFill="1" applyBorder="1" applyAlignment="1">
      <alignment horizontal="left" vertical="top" wrapText="1"/>
    </xf>
    <xf numFmtId="164" fontId="9" fillId="0" borderId="37" xfId="1" applyNumberFormat="1" applyFont="1" applyFill="1" applyBorder="1" applyAlignment="1">
      <alignment horizontal="left" vertical="top" wrapText="1"/>
    </xf>
    <xf numFmtId="3" fontId="9" fillId="0" borderId="32" xfId="0" applyNumberFormat="1" applyFont="1" applyFill="1" applyBorder="1" applyAlignment="1">
      <alignment horizontal="left" vertical="top" wrapText="1"/>
    </xf>
    <xf numFmtId="3" fontId="3" fillId="3" borderId="45" xfId="1" applyNumberFormat="1" applyFont="1" applyFill="1" applyBorder="1" applyAlignment="1">
      <alignment horizontal="center" vertical="top" wrapText="1"/>
    </xf>
    <xf numFmtId="3" fontId="11" fillId="3" borderId="50" xfId="0" applyNumberFormat="1" applyFont="1" applyFill="1" applyBorder="1" applyAlignment="1">
      <alignment horizontal="center" vertical="top"/>
    </xf>
    <xf numFmtId="3" fontId="10" fillId="4" borderId="23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vertical="top" wrapText="1"/>
    </xf>
    <xf numFmtId="49" fontId="3" fillId="3" borderId="55" xfId="0" applyNumberFormat="1" applyFont="1" applyFill="1" applyBorder="1" applyAlignment="1">
      <alignment horizontal="center" vertical="top"/>
    </xf>
    <xf numFmtId="3" fontId="3" fillId="3" borderId="34" xfId="0" applyNumberFormat="1" applyFont="1" applyFill="1" applyBorder="1" applyAlignment="1">
      <alignment vertical="top" wrapText="1"/>
    </xf>
    <xf numFmtId="3" fontId="9" fillId="3" borderId="32" xfId="0" applyNumberFormat="1" applyFont="1" applyFill="1" applyBorder="1" applyAlignment="1">
      <alignment horizontal="left" vertical="top" wrapText="1"/>
    </xf>
    <xf numFmtId="49" fontId="10" fillId="10" borderId="18" xfId="0" applyNumberFormat="1" applyFont="1" applyFill="1" applyBorder="1" applyAlignment="1">
      <alignment horizontal="center" vertical="top"/>
    </xf>
    <xf numFmtId="49" fontId="10" fillId="10" borderId="29" xfId="0" applyNumberFormat="1" applyFont="1" applyFill="1" applyBorder="1" applyAlignment="1">
      <alignment horizontal="center" vertical="top"/>
    </xf>
    <xf numFmtId="49" fontId="10" fillId="10" borderId="43" xfId="0" applyNumberFormat="1" applyFont="1" applyFill="1" applyBorder="1" applyAlignment="1">
      <alignment horizontal="center" vertical="top"/>
    </xf>
    <xf numFmtId="49" fontId="10" fillId="10" borderId="29" xfId="0" applyNumberFormat="1" applyFont="1" applyFill="1" applyBorder="1" applyAlignment="1">
      <alignment vertical="top"/>
    </xf>
    <xf numFmtId="49" fontId="10" fillId="10" borderId="43" xfId="0" applyNumberFormat="1" applyFont="1" applyFill="1" applyBorder="1" applyAlignment="1">
      <alignment vertical="top"/>
    </xf>
    <xf numFmtId="49" fontId="10" fillId="10" borderId="2" xfId="0" applyNumberFormat="1" applyFont="1" applyFill="1" applyBorder="1" applyAlignment="1">
      <alignment vertical="top"/>
    </xf>
    <xf numFmtId="49" fontId="10" fillId="10" borderId="47" xfId="0" applyNumberFormat="1" applyFont="1" applyFill="1" applyBorder="1" applyAlignment="1">
      <alignment horizontal="center" vertical="top"/>
    </xf>
    <xf numFmtId="49" fontId="10" fillId="10" borderId="9" xfId="0" applyNumberFormat="1" applyFont="1" applyFill="1" applyBorder="1" applyAlignment="1">
      <alignment vertical="top"/>
    </xf>
    <xf numFmtId="49" fontId="3" fillId="10" borderId="31" xfId="0" applyNumberFormat="1" applyFont="1" applyFill="1" applyBorder="1" applyAlignment="1">
      <alignment horizontal="center" vertical="top"/>
    </xf>
    <xf numFmtId="49" fontId="10" fillId="10" borderId="25" xfId="0" applyNumberFormat="1" applyFont="1" applyFill="1" applyBorder="1" applyAlignment="1">
      <alignment horizontal="center" vertical="top"/>
    </xf>
    <xf numFmtId="49" fontId="10" fillId="9" borderId="25" xfId="0" applyNumberFormat="1" applyFont="1" applyFill="1" applyBorder="1" applyAlignment="1">
      <alignment horizontal="center" vertical="top"/>
    </xf>
    <xf numFmtId="3" fontId="3" fillId="3" borderId="14" xfId="1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vertical="top" wrapText="1"/>
    </xf>
    <xf numFmtId="49" fontId="10" fillId="3" borderId="0" xfId="0" applyNumberFormat="1" applyFont="1" applyFill="1" applyBorder="1" applyAlignment="1">
      <alignment vertical="top"/>
    </xf>
    <xf numFmtId="3" fontId="9" fillId="3" borderId="31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center" vertical="top"/>
    </xf>
    <xf numFmtId="3" fontId="3" fillId="3" borderId="49" xfId="0" applyNumberFormat="1" applyFont="1" applyFill="1" applyBorder="1" applyAlignment="1">
      <alignment vertical="top" wrapText="1"/>
    </xf>
    <xf numFmtId="3" fontId="3" fillId="3" borderId="46" xfId="0" applyNumberFormat="1" applyFont="1" applyFill="1" applyBorder="1" applyAlignment="1">
      <alignment vertical="top" wrapText="1"/>
    </xf>
    <xf numFmtId="3" fontId="3" fillId="3" borderId="36" xfId="0" applyNumberFormat="1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center" vertical="top"/>
    </xf>
    <xf numFmtId="164" fontId="3" fillId="3" borderId="31" xfId="0" applyNumberFormat="1" applyFont="1" applyFill="1" applyBorder="1" applyAlignment="1">
      <alignment horizontal="center" vertical="top" wrapText="1"/>
    </xf>
    <xf numFmtId="164" fontId="3" fillId="3" borderId="29" xfId="0" applyNumberFormat="1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10" fillId="4" borderId="22" xfId="0" applyNumberFormat="1" applyFont="1" applyFill="1" applyBorder="1" applyAlignment="1">
      <alignment horizontal="center" vertical="top"/>
    </xf>
    <xf numFmtId="164" fontId="9" fillId="3" borderId="31" xfId="0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center" vertical="top"/>
    </xf>
    <xf numFmtId="3" fontId="3" fillId="3" borderId="50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3" fontId="3" fillId="3" borderId="45" xfId="0" applyNumberFormat="1" applyFont="1" applyFill="1" applyBorder="1" applyAlignment="1">
      <alignment horizontal="left" vertical="top"/>
    </xf>
    <xf numFmtId="3" fontId="3" fillId="3" borderId="54" xfId="0" applyNumberFormat="1" applyFont="1" applyFill="1" applyBorder="1" applyAlignment="1">
      <alignment horizontal="left" vertical="top"/>
    </xf>
    <xf numFmtId="3" fontId="3" fillId="3" borderId="50" xfId="1" applyNumberFormat="1" applyFont="1" applyFill="1" applyBorder="1" applyAlignment="1">
      <alignment horizontal="center" vertical="top" wrapText="1"/>
    </xf>
    <xf numFmtId="3" fontId="10" fillId="3" borderId="0" xfId="0" applyNumberFormat="1" applyFont="1" applyFill="1" applyBorder="1" applyAlignment="1">
      <alignment horizontal="center" vertical="top" wrapText="1"/>
    </xf>
    <xf numFmtId="3" fontId="10" fillId="3" borderId="35" xfId="0" applyNumberFormat="1" applyFont="1" applyFill="1" applyBorder="1" applyAlignment="1">
      <alignment vertical="top" wrapText="1"/>
    </xf>
    <xf numFmtId="3" fontId="3" fillId="3" borderId="6" xfId="0" applyNumberFormat="1" applyFont="1" applyFill="1" applyBorder="1" applyAlignment="1">
      <alignment horizontal="center" vertical="top"/>
    </xf>
    <xf numFmtId="3" fontId="10" fillId="3" borderId="55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vertical="top" wrapText="1"/>
    </xf>
    <xf numFmtId="3" fontId="25" fillId="3" borderId="19" xfId="0" applyNumberFormat="1" applyFont="1" applyFill="1" applyBorder="1" applyAlignment="1">
      <alignment horizontal="left" vertical="top" wrapText="1"/>
    </xf>
    <xf numFmtId="3" fontId="11" fillId="3" borderId="38" xfId="0" applyNumberFormat="1" applyFont="1" applyFill="1" applyBorder="1" applyAlignment="1">
      <alignment vertical="top" wrapText="1"/>
    </xf>
    <xf numFmtId="3" fontId="10" fillId="3" borderId="58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top"/>
    </xf>
    <xf numFmtId="3" fontId="3" fillId="3" borderId="0" xfId="0" applyNumberFormat="1" applyFont="1" applyFill="1" applyBorder="1" applyAlignment="1">
      <alignment horizontal="center" vertical="center" wrapText="1"/>
    </xf>
    <xf numFmtId="3" fontId="3" fillId="3" borderId="3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top"/>
    </xf>
    <xf numFmtId="49" fontId="10" fillId="10" borderId="31" xfId="0" applyNumberFormat="1" applyFont="1" applyFill="1" applyBorder="1" applyAlignment="1">
      <alignment horizontal="center" vertical="top"/>
    </xf>
    <xf numFmtId="3" fontId="22" fillId="3" borderId="0" xfId="0" applyNumberFormat="1" applyFont="1" applyFill="1" applyAlignment="1">
      <alignment vertical="top" wrapText="1"/>
    </xf>
    <xf numFmtId="3" fontId="3" fillId="3" borderId="10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3" fontId="3" fillId="3" borderId="0" xfId="1" applyNumberFormat="1" applyFont="1" applyFill="1" applyBorder="1" applyAlignment="1">
      <alignment horizontal="center" vertical="top" wrapText="1"/>
    </xf>
    <xf numFmtId="49" fontId="10" fillId="10" borderId="31" xfId="0" applyNumberFormat="1" applyFont="1" applyFill="1" applyBorder="1" applyAlignment="1">
      <alignment vertical="top"/>
    </xf>
    <xf numFmtId="3" fontId="3" fillId="3" borderId="35" xfId="0" applyNumberFormat="1" applyFont="1" applyFill="1" applyBorder="1" applyAlignment="1">
      <alignment horizontal="center" vertical="center" textRotation="90" wrapText="1"/>
    </xf>
    <xf numFmtId="3" fontId="3" fillId="3" borderId="41" xfId="0" applyNumberFormat="1" applyFont="1" applyFill="1" applyBorder="1" applyAlignment="1">
      <alignment horizontal="center" vertical="top" wrapText="1"/>
    </xf>
    <xf numFmtId="3" fontId="10" fillId="3" borderId="58" xfId="0" applyNumberFormat="1" applyFont="1" applyFill="1" applyBorder="1" applyAlignment="1">
      <alignment horizontal="center" vertical="top" wrapText="1"/>
    </xf>
    <xf numFmtId="3" fontId="10" fillId="3" borderId="35" xfId="0" applyNumberFormat="1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vertical="top" wrapText="1"/>
    </xf>
    <xf numFmtId="3" fontId="10" fillId="3" borderId="20" xfId="0" applyNumberFormat="1" applyFont="1" applyFill="1" applyBorder="1" applyAlignment="1">
      <alignment horizontal="center" vertical="top" wrapText="1"/>
    </xf>
    <xf numFmtId="3" fontId="10" fillId="2" borderId="28" xfId="0" applyNumberFormat="1" applyFont="1" applyFill="1" applyBorder="1" applyAlignment="1">
      <alignment vertical="top" wrapText="1"/>
    </xf>
    <xf numFmtId="3" fontId="3" fillId="7" borderId="47" xfId="0" applyNumberFormat="1" applyFont="1" applyFill="1" applyBorder="1" applyAlignment="1">
      <alignment vertical="top" wrapText="1"/>
    </xf>
    <xf numFmtId="3" fontId="3" fillId="7" borderId="28" xfId="0" applyNumberFormat="1" applyFont="1" applyFill="1" applyBorder="1" applyAlignment="1">
      <alignment vertical="top" wrapText="1"/>
    </xf>
    <xf numFmtId="3" fontId="10" fillId="10" borderId="47" xfId="0" applyNumberFormat="1" applyFont="1" applyFill="1" applyBorder="1" applyAlignment="1">
      <alignment vertical="top" wrapText="1"/>
    </xf>
    <xf numFmtId="3" fontId="10" fillId="10" borderId="28" xfId="0" applyNumberFormat="1" applyFont="1" applyFill="1" applyBorder="1" applyAlignment="1">
      <alignment vertical="top" wrapText="1"/>
    </xf>
    <xf numFmtId="3" fontId="10" fillId="9" borderId="47" xfId="0" applyNumberFormat="1" applyFont="1" applyFill="1" applyBorder="1" applyAlignment="1">
      <alignment vertical="top" wrapText="1"/>
    </xf>
    <xf numFmtId="3" fontId="10" fillId="9" borderId="28" xfId="0" applyNumberFormat="1" applyFont="1" applyFill="1" applyBorder="1" applyAlignment="1">
      <alignment vertical="top" wrapText="1"/>
    </xf>
    <xf numFmtId="164" fontId="3" fillId="3" borderId="29" xfId="0" applyNumberFormat="1" applyFont="1" applyFill="1" applyBorder="1" applyAlignment="1">
      <alignment horizontal="left" vertical="top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center" vertical="center"/>
    </xf>
    <xf numFmtId="3" fontId="20" fillId="3" borderId="20" xfId="0" applyNumberFormat="1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center" vertical="top"/>
    </xf>
    <xf numFmtId="3" fontId="9" fillId="3" borderId="35" xfId="0" applyNumberFormat="1" applyFont="1" applyFill="1" applyBorder="1" applyAlignment="1">
      <alignment horizontal="center" vertical="top" textRotation="90" wrapText="1"/>
    </xf>
    <xf numFmtId="3" fontId="14" fillId="3" borderId="11" xfId="0" applyNumberFormat="1" applyFont="1" applyFill="1" applyBorder="1" applyAlignment="1">
      <alignment horizontal="center" vertical="top"/>
    </xf>
    <xf numFmtId="3" fontId="14" fillId="3" borderId="20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center" vertical="top" wrapText="1"/>
    </xf>
    <xf numFmtId="164" fontId="10" fillId="4" borderId="53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center" vertical="top"/>
    </xf>
    <xf numFmtId="164" fontId="3" fillId="3" borderId="46" xfId="0" applyNumberFormat="1" applyFont="1" applyFill="1" applyBorder="1" applyAlignment="1">
      <alignment horizontal="center" vertical="top" wrapText="1"/>
    </xf>
    <xf numFmtId="164" fontId="3" fillId="3" borderId="49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3" fontId="3" fillId="0" borderId="41" xfId="0" applyNumberFormat="1" applyFont="1" applyFill="1" applyBorder="1" applyAlignment="1">
      <alignment horizontal="left" vertical="top" wrapText="1"/>
    </xf>
    <xf numFmtId="3" fontId="10" fillId="3" borderId="34" xfId="0" applyNumberFormat="1" applyFont="1" applyFill="1" applyBorder="1" applyAlignment="1">
      <alignment horizontal="center" vertical="top" wrapText="1"/>
    </xf>
    <xf numFmtId="3" fontId="9" fillId="3" borderId="56" xfId="0" applyNumberFormat="1" applyFont="1" applyFill="1" applyBorder="1" applyAlignment="1">
      <alignment vertical="center" textRotation="90" wrapText="1"/>
    </xf>
    <xf numFmtId="3" fontId="9" fillId="3" borderId="38" xfId="0" applyNumberFormat="1" applyFont="1" applyFill="1" applyBorder="1" applyAlignment="1">
      <alignment horizontal="center" vertical="top" textRotation="90" wrapText="1"/>
    </xf>
    <xf numFmtId="164" fontId="3" fillId="3" borderId="48" xfId="0" applyNumberFormat="1" applyFont="1" applyFill="1" applyBorder="1" applyAlignment="1">
      <alignment horizontal="center" vertical="top" wrapText="1"/>
    </xf>
    <xf numFmtId="3" fontId="10" fillId="3" borderId="55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10" fillId="3" borderId="0" xfId="0" applyNumberFormat="1" applyFont="1" applyFill="1" applyAlignment="1">
      <alignment horizontal="center" vertical="top"/>
    </xf>
    <xf numFmtId="3" fontId="3" fillId="10" borderId="31" xfId="0" applyNumberFormat="1" applyFont="1" applyFill="1" applyBorder="1" applyAlignment="1">
      <alignment horizontal="center" vertical="top" wrapText="1"/>
    </xf>
    <xf numFmtId="49" fontId="10" fillId="10" borderId="60" xfId="0" applyNumberFormat="1" applyFont="1" applyFill="1" applyBorder="1" applyAlignment="1">
      <alignment horizontal="center" vertical="top"/>
    </xf>
    <xf numFmtId="3" fontId="10" fillId="10" borderId="58" xfId="0" applyNumberFormat="1" applyFont="1" applyFill="1" applyBorder="1" applyAlignment="1">
      <alignment vertical="top"/>
    </xf>
    <xf numFmtId="3" fontId="10" fillId="2" borderId="24" xfId="0" applyNumberFormat="1" applyFont="1" applyFill="1" applyBorder="1" applyAlignment="1">
      <alignment vertical="top" wrapText="1"/>
    </xf>
    <xf numFmtId="3" fontId="9" fillId="3" borderId="9" xfId="0" applyNumberFormat="1" applyFont="1" applyFill="1" applyBorder="1" applyAlignment="1">
      <alignment horizontal="center" vertical="top"/>
    </xf>
    <xf numFmtId="165" fontId="14" fillId="3" borderId="31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vertical="top" wrapText="1"/>
    </xf>
    <xf numFmtId="164" fontId="23" fillId="3" borderId="35" xfId="0" applyNumberFormat="1" applyFont="1" applyFill="1" applyBorder="1" applyAlignment="1">
      <alignment horizontal="center" vertical="top"/>
    </xf>
    <xf numFmtId="3" fontId="3" fillId="3" borderId="44" xfId="0" applyNumberFormat="1" applyFont="1" applyFill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 wrapText="1"/>
    </xf>
    <xf numFmtId="3" fontId="3" fillId="3" borderId="46" xfId="0" applyNumberFormat="1" applyFont="1" applyFill="1" applyBorder="1" applyAlignment="1">
      <alignment horizontal="center" vertical="top" wrapText="1"/>
    </xf>
    <xf numFmtId="1" fontId="9" fillId="3" borderId="46" xfId="0" applyNumberFormat="1" applyFont="1" applyFill="1" applyBorder="1" applyAlignment="1">
      <alignment horizontal="center" vertical="top" wrapText="1"/>
    </xf>
    <xf numFmtId="1" fontId="9" fillId="3" borderId="12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3" borderId="46" xfId="0" applyNumberFormat="1" applyFont="1" applyFill="1" applyBorder="1" applyAlignment="1">
      <alignment horizontal="center" vertical="top" wrapText="1"/>
    </xf>
    <xf numFmtId="3" fontId="10" fillId="7" borderId="47" xfId="0" applyNumberFormat="1" applyFont="1" applyFill="1" applyBorder="1" applyAlignment="1">
      <alignment vertical="top" wrapText="1"/>
    </xf>
    <xf numFmtId="3" fontId="24" fillId="0" borderId="21" xfId="0" applyNumberFormat="1" applyFont="1" applyFill="1" applyBorder="1" applyAlignment="1">
      <alignment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0" borderId="46" xfId="1" applyNumberFormat="1" applyFont="1" applyFill="1" applyBorder="1" applyAlignment="1">
      <alignment horizontal="center" vertical="top" wrapText="1"/>
    </xf>
    <xf numFmtId="1" fontId="9" fillId="0" borderId="49" xfId="1" applyNumberFormat="1" applyFont="1" applyFill="1" applyBorder="1" applyAlignment="1">
      <alignment horizontal="center" vertical="top" wrapText="1"/>
    </xf>
    <xf numFmtId="1" fontId="9" fillId="0" borderId="46" xfId="0" applyNumberFormat="1" applyFont="1" applyFill="1" applyBorder="1" applyAlignment="1">
      <alignment horizontal="center" vertical="top" wrapText="1"/>
    </xf>
    <xf numFmtId="3" fontId="9" fillId="3" borderId="12" xfId="1" applyNumberFormat="1" applyFont="1" applyFill="1" applyBorder="1" applyAlignment="1">
      <alignment horizontal="center" vertical="top" wrapText="1"/>
    </xf>
    <xf numFmtId="3" fontId="3" fillId="3" borderId="48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left" vertical="top"/>
    </xf>
    <xf numFmtId="3" fontId="3" fillId="3" borderId="49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165" fontId="3" fillId="3" borderId="48" xfId="0" applyNumberFormat="1" applyFont="1" applyFill="1" applyBorder="1" applyAlignment="1">
      <alignment horizontal="center" vertical="top"/>
    </xf>
    <xf numFmtId="3" fontId="10" fillId="10" borderId="31" xfId="0" applyNumberFormat="1" applyFont="1" applyFill="1" applyBorder="1" applyAlignment="1">
      <alignment vertical="top"/>
    </xf>
    <xf numFmtId="3" fontId="10" fillId="10" borderId="0" xfId="0" applyNumberFormat="1" applyFont="1" applyFill="1" applyBorder="1" applyAlignment="1">
      <alignment vertical="top"/>
    </xf>
    <xf numFmtId="164" fontId="10" fillId="4" borderId="62" xfId="0" applyNumberFormat="1" applyFont="1" applyFill="1" applyBorder="1" applyAlignment="1">
      <alignment horizontal="center" vertical="top" wrapText="1"/>
    </xf>
    <xf numFmtId="3" fontId="10" fillId="3" borderId="16" xfId="0" applyNumberFormat="1" applyFont="1" applyFill="1" applyBorder="1" applyAlignment="1">
      <alignment horizontal="center" vertical="center" wrapText="1"/>
    </xf>
    <xf numFmtId="3" fontId="23" fillId="3" borderId="0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center" textRotation="90" wrapText="1"/>
    </xf>
    <xf numFmtId="164" fontId="10" fillId="4" borderId="62" xfId="0" applyNumberFormat="1" applyFont="1" applyFill="1" applyBorder="1" applyAlignment="1">
      <alignment horizontal="center" vertical="top"/>
    </xf>
    <xf numFmtId="3" fontId="3" fillId="3" borderId="5" xfId="0" applyNumberFormat="1" applyFont="1" applyFill="1" applyBorder="1" applyAlignment="1">
      <alignment horizontal="left" vertical="top" wrapText="1"/>
    </xf>
    <xf numFmtId="49" fontId="10" fillId="3" borderId="44" xfId="0" applyNumberFormat="1" applyFont="1" applyFill="1" applyBorder="1" applyAlignment="1">
      <alignment vertical="top"/>
    </xf>
    <xf numFmtId="49" fontId="3" fillId="3" borderId="19" xfId="0" applyNumberFormat="1" applyFont="1" applyFill="1" applyBorder="1" applyAlignment="1">
      <alignment vertical="top"/>
    </xf>
    <xf numFmtId="3" fontId="14" fillId="3" borderId="60" xfId="0" applyNumberFormat="1" applyFont="1" applyFill="1" applyBorder="1" applyAlignment="1">
      <alignment horizontal="center" vertical="top" wrapText="1"/>
    </xf>
    <xf numFmtId="3" fontId="9" fillId="0" borderId="46" xfId="0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left" vertical="top" wrapText="1"/>
    </xf>
    <xf numFmtId="1" fontId="3" fillId="3" borderId="21" xfId="0" applyNumberFormat="1" applyFont="1" applyFill="1" applyBorder="1" applyAlignment="1">
      <alignment horizontal="center"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 vertical="top" wrapText="1"/>
    </xf>
    <xf numFmtId="49" fontId="10" fillId="7" borderId="10" xfId="0" applyNumberFormat="1" applyFont="1" applyFill="1" applyBorder="1" applyAlignment="1">
      <alignment horizontal="center" vertical="top"/>
    </xf>
    <xf numFmtId="3" fontId="22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/>
    </xf>
    <xf numFmtId="3" fontId="10" fillId="0" borderId="35" xfId="0" applyNumberFormat="1" applyFont="1" applyFill="1" applyBorder="1" applyAlignment="1">
      <alignment horizontal="center" vertical="top" wrapText="1"/>
    </xf>
    <xf numFmtId="49" fontId="10" fillId="0" borderId="35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vertical="top" wrapText="1"/>
    </xf>
    <xf numFmtId="3" fontId="22" fillId="3" borderId="0" xfId="0" applyNumberFormat="1" applyFont="1" applyFill="1" applyBorder="1" applyAlignment="1">
      <alignment horizontal="center" vertical="top"/>
    </xf>
    <xf numFmtId="3" fontId="3" fillId="3" borderId="32" xfId="0" applyNumberFormat="1" applyFont="1" applyFill="1" applyBorder="1" applyAlignment="1">
      <alignment horizontal="center" vertical="top"/>
    </xf>
    <xf numFmtId="3" fontId="26" fillId="3" borderId="46" xfId="0" applyNumberFormat="1" applyFont="1" applyFill="1" applyBorder="1" applyAlignment="1">
      <alignment horizontal="left" vertical="top" wrapText="1"/>
    </xf>
    <xf numFmtId="3" fontId="26" fillId="3" borderId="14" xfId="0" applyNumberFormat="1" applyFont="1" applyFill="1" applyBorder="1" applyAlignment="1">
      <alignment horizontal="center" vertical="top"/>
    </xf>
    <xf numFmtId="3" fontId="26" fillId="3" borderId="14" xfId="0" applyNumberFormat="1" applyFont="1" applyFill="1" applyBorder="1" applyAlignment="1">
      <alignment horizontal="left" vertical="top" wrapText="1"/>
    </xf>
    <xf numFmtId="3" fontId="27" fillId="3" borderId="0" xfId="0" applyNumberFormat="1" applyFont="1" applyFill="1" applyBorder="1" applyAlignment="1">
      <alignment horizontal="center" vertical="top" wrapText="1"/>
    </xf>
    <xf numFmtId="3" fontId="26" fillId="0" borderId="46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3" fillId="3" borderId="42" xfId="0" applyNumberFormat="1" applyFont="1" applyFill="1" applyBorder="1" applyAlignment="1">
      <alignment vertical="top" wrapText="1"/>
    </xf>
    <xf numFmtId="3" fontId="3" fillId="0" borderId="32" xfId="0" applyNumberFormat="1" applyFont="1" applyBorder="1" applyAlignment="1">
      <alignment horizontal="center" vertical="top"/>
    </xf>
    <xf numFmtId="3" fontId="26" fillId="0" borderId="0" xfId="0" applyNumberFormat="1" applyFont="1" applyFill="1" applyBorder="1" applyAlignment="1">
      <alignment horizontal="center" vertical="top"/>
    </xf>
    <xf numFmtId="165" fontId="3" fillId="3" borderId="59" xfId="0" applyNumberFormat="1" applyFont="1" applyFill="1" applyBorder="1" applyAlignment="1">
      <alignment horizontal="center" vertical="top" wrapText="1"/>
    </xf>
    <xf numFmtId="3" fontId="22" fillId="3" borderId="0" xfId="0" applyNumberFormat="1" applyFont="1" applyFill="1" applyBorder="1" applyAlignment="1">
      <alignment vertical="top" wrapText="1"/>
    </xf>
    <xf numFmtId="164" fontId="3" fillId="3" borderId="60" xfId="1" applyNumberFormat="1" applyFont="1" applyFill="1" applyBorder="1" applyAlignment="1">
      <alignment horizontal="center" vertical="top" wrapText="1"/>
    </xf>
    <xf numFmtId="164" fontId="3" fillId="3" borderId="32" xfId="1" applyNumberFormat="1" applyFont="1" applyFill="1" applyBorder="1" applyAlignment="1">
      <alignment horizontal="center" vertical="top" wrapText="1"/>
    </xf>
    <xf numFmtId="3" fontId="27" fillId="3" borderId="14" xfId="0" applyNumberFormat="1" applyFont="1" applyFill="1" applyBorder="1" applyAlignment="1">
      <alignment horizontal="center" vertical="top" wrapText="1"/>
    </xf>
    <xf numFmtId="3" fontId="10" fillId="0" borderId="38" xfId="0" applyNumberFormat="1" applyFont="1" applyFill="1" applyBorder="1" applyAlignment="1">
      <alignment horizontal="center" vertical="top" wrapText="1"/>
    </xf>
    <xf numFmtId="49" fontId="3" fillId="0" borderId="38" xfId="0" applyNumberFormat="1" applyFont="1" applyFill="1" applyBorder="1" applyAlignment="1">
      <alignment horizontal="center" vertical="top"/>
    </xf>
    <xf numFmtId="3" fontId="26" fillId="3" borderId="13" xfId="0" applyNumberFormat="1" applyFont="1" applyFill="1" applyBorder="1" applyAlignment="1">
      <alignment horizontal="center" vertical="top" wrapText="1"/>
    </xf>
    <xf numFmtId="3" fontId="26" fillId="3" borderId="41" xfId="0" applyNumberFormat="1" applyFont="1" applyFill="1" applyBorder="1" applyAlignment="1">
      <alignment vertical="top" wrapText="1"/>
    </xf>
    <xf numFmtId="49" fontId="10" fillId="6" borderId="10" xfId="0" applyNumberFormat="1" applyFont="1" applyFill="1" applyBorder="1" applyAlignment="1">
      <alignment horizontal="center" vertical="top"/>
    </xf>
    <xf numFmtId="164" fontId="26" fillId="3" borderId="33" xfId="0" applyNumberFormat="1" applyFont="1" applyFill="1" applyBorder="1" applyAlignment="1">
      <alignment horizontal="center" vertical="top" wrapText="1"/>
    </xf>
    <xf numFmtId="3" fontId="29" fillId="3" borderId="34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22" fillId="3" borderId="0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top" wrapText="1"/>
    </xf>
    <xf numFmtId="164" fontId="10" fillId="4" borderId="41" xfId="0" applyNumberFormat="1" applyFont="1" applyFill="1" applyBorder="1" applyAlignment="1">
      <alignment horizontal="center" vertical="top" wrapText="1"/>
    </xf>
    <xf numFmtId="164" fontId="9" fillId="3" borderId="9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3" borderId="9" xfId="1" applyNumberFormat="1" applyFont="1" applyFill="1" applyBorder="1" applyAlignment="1">
      <alignment horizontal="center" vertical="top" wrapText="1"/>
    </xf>
    <xf numFmtId="164" fontId="10" fillId="7" borderId="25" xfId="0" applyNumberFormat="1" applyFont="1" applyFill="1" applyBorder="1" applyAlignment="1">
      <alignment horizontal="center" vertical="top"/>
    </xf>
    <xf numFmtId="164" fontId="3" fillId="3" borderId="37" xfId="0" applyNumberFormat="1" applyFont="1" applyFill="1" applyBorder="1" applyAlignment="1">
      <alignment horizontal="center" vertical="top" wrapText="1"/>
    </xf>
    <xf numFmtId="164" fontId="10" fillId="2" borderId="25" xfId="0" applyNumberFormat="1" applyFont="1" applyFill="1" applyBorder="1" applyAlignment="1">
      <alignment horizontal="center" vertical="top"/>
    </xf>
    <xf numFmtId="164" fontId="10" fillId="10" borderId="25" xfId="0" applyNumberFormat="1" applyFont="1" applyFill="1" applyBorder="1" applyAlignment="1">
      <alignment horizontal="center" vertical="top"/>
    </xf>
    <xf numFmtId="164" fontId="10" fillId="9" borderId="25" xfId="0" applyNumberFormat="1" applyFont="1" applyFill="1" applyBorder="1" applyAlignment="1">
      <alignment horizontal="center" vertical="top"/>
    </xf>
    <xf numFmtId="3" fontId="26" fillId="0" borderId="21" xfId="0" applyNumberFormat="1" applyFont="1" applyFill="1" applyBorder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top"/>
    </xf>
    <xf numFmtId="3" fontId="3" fillId="3" borderId="45" xfId="0" applyNumberFormat="1" applyFont="1" applyFill="1" applyBorder="1" applyAlignment="1">
      <alignment vertical="top" wrapText="1"/>
    </xf>
    <xf numFmtId="164" fontId="3" fillId="3" borderId="63" xfId="0" applyNumberFormat="1" applyFont="1" applyFill="1" applyBorder="1" applyAlignment="1">
      <alignment horizontal="center" vertical="top"/>
    </xf>
    <xf numFmtId="164" fontId="9" fillId="3" borderId="41" xfId="1" applyNumberFormat="1" applyFont="1" applyFill="1" applyBorder="1" applyAlignment="1">
      <alignment vertical="top" wrapText="1"/>
    </xf>
    <xf numFmtId="164" fontId="9" fillId="3" borderId="43" xfId="1" applyNumberFormat="1" applyFont="1" applyFill="1" applyBorder="1" applyAlignment="1">
      <alignment vertical="top" wrapText="1"/>
    </xf>
    <xf numFmtId="164" fontId="9" fillId="3" borderId="37" xfId="1" applyNumberFormat="1" applyFont="1" applyFill="1" applyBorder="1" applyAlignment="1">
      <alignment vertical="top" wrapText="1"/>
    </xf>
    <xf numFmtId="3" fontId="9" fillId="3" borderId="49" xfId="1" applyNumberFormat="1" applyFont="1" applyFill="1" applyBorder="1" applyAlignment="1">
      <alignment horizontal="center" vertical="top" wrapText="1"/>
    </xf>
    <xf numFmtId="49" fontId="13" fillId="3" borderId="19" xfId="0" applyNumberFormat="1" applyFont="1" applyFill="1" applyBorder="1" applyAlignment="1">
      <alignment horizontal="center" vertical="top"/>
    </xf>
    <xf numFmtId="164" fontId="9" fillId="3" borderId="31" xfId="1" applyNumberFormat="1" applyFont="1" applyFill="1" applyBorder="1" applyAlignment="1">
      <alignment vertical="top" wrapText="1"/>
    </xf>
    <xf numFmtId="164" fontId="3" fillId="3" borderId="41" xfId="0" applyNumberFormat="1" applyFont="1" applyFill="1" applyBorder="1" applyAlignment="1">
      <alignment horizontal="left" vertical="top" wrapText="1"/>
    </xf>
    <xf numFmtId="3" fontId="3" fillId="3" borderId="29" xfId="0" applyNumberFormat="1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3" fontId="12" fillId="3" borderId="10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164" fontId="3" fillId="0" borderId="29" xfId="0" applyNumberFormat="1" applyFont="1" applyFill="1" applyBorder="1" applyAlignment="1">
      <alignment horizontal="center" vertical="top" wrapText="1"/>
    </xf>
    <xf numFmtId="3" fontId="10" fillId="10" borderId="14" xfId="0" applyNumberFormat="1" applyFont="1" applyFill="1" applyBorder="1" applyAlignment="1">
      <alignment vertical="top"/>
    </xf>
    <xf numFmtId="3" fontId="10" fillId="10" borderId="15" xfId="0" applyNumberFormat="1" applyFont="1" applyFill="1" applyBorder="1" applyAlignment="1">
      <alignment vertical="top"/>
    </xf>
    <xf numFmtId="3" fontId="10" fillId="3" borderId="3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0" fontId="3" fillId="3" borderId="41" xfId="0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10" fillId="3" borderId="30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top" wrapText="1"/>
    </xf>
    <xf numFmtId="49" fontId="3" fillId="3" borderId="38" xfId="0" applyNumberFormat="1" applyFont="1" applyFill="1" applyBorder="1" applyAlignment="1">
      <alignment horizontal="center" vertical="top"/>
    </xf>
    <xf numFmtId="3" fontId="3" fillId="3" borderId="38" xfId="0" applyNumberFormat="1" applyFont="1" applyFill="1" applyBorder="1" applyAlignment="1">
      <alignment horizontal="left" vertical="top" wrapText="1"/>
    </xf>
    <xf numFmtId="164" fontId="3" fillId="3" borderId="59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49" fontId="10" fillId="10" borderId="9" xfId="0" applyNumberFormat="1" applyFont="1" applyFill="1" applyBorder="1" applyAlignment="1">
      <alignment horizontal="center" vertical="top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164" fontId="3" fillId="3" borderId="9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29" fillId="3" borderId="16" xfId="0" applyNumberFormat="1" applyFont="1" applyFill="1" applyBorder="1" applyAlignment="1">
      <alignment horizontal="left" vertical="top" wrapText="1"/>
    </xf>
    <xf numFmtId="3" fontId="27" fillId="0" borderId="16" xfId="0" applyNumberFormat="1" applyFont="1" applyFill="1" applyBorder="1" applyAlignment="1">
      <alignment horizontal="center" vertical="top" wrapText="1"/>
    </xf>
    <xf numFmtId="3" fontId="26" fillId="0" borderId="1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/>
    </xf>
    <xf numFmtId="3" fontId="3" fillId="0" borderId="21" xfId="1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/>
    </xf>
    <xf numFmtId="164" fontId="9" fillId="3" borderId="60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textRotation="90" wrapText="1"/>
    </xf>
    <xf numFmtId="3" fontId="3" fillId="0" borderId="49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/>
    </xf>
    <xf numFmtId="3" fontId="14" fillId="3" borderId="3" xfId="0" applyNumberFormat="1" applyFont="1" applyFill="1" applyBorder="1" applyAlignment="1">
      <alignment horizontal="left" vertical="top" wrapText="1"/>
    </xf>
    <xf numFmtId="3" fontId="27" fillId="0" borderId="55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center" wrapText="1"/>
    </xf>
    <xf numFmtId="164" fontId="23" fillId="3" borderId="12" xfId="0" applyNumberFormat="1" applyFont="1" applyFill="1" applyBorder="1" applyAlignment="1">
      <alignment horizontal="center" vertical="top"/>
    </xf>
    <xf numFmtId="3" fontId="10" fillId="3" borderId="11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vertical="top" wrapText="1"/>
    </xf>
    <xf numFmtId="49" fontId="3" fillId="3" borderId="16" xfId="0" applyNumberFormat="1" applyFont="1" applyFill="1" applyBorder="1" applyAlignment="1">
      <alignment horizontal="center" vertical="top"/>
    </xf>
    <xf numFmtId="164" fontId="26" fillId="3" borderId="13" xfId="0" applyNumberFormat="1" applyFont="1" applyFill="1" applyBorder="1" applyAlignment="1">
      <alignment horizontal="center" vertical="top" wrapText="1"/>
    </xf>
    <xf numFmtId="3" fontId="9" fillId="3" borderId="41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26" fillId="0" borderId="13" xfId="0" applyNumberFormat="1" applyFont="1" applyFill="1" applyBorder="1" applyAlignment="1">
      <alignment horizontal="left" vertical="top" wrapText="1"/>
    </xf>
    <xf numFmtId="3" fontId="26" fillId="0" borderId="49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/>
    </xf>
    <xf numFmtId="3" fontId="3" fillId="0" borderId="48" xfId="0" applyNumberFormat="1" applyFont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top" wrapText="1"/>
    </xf>
    <xf numFmtId="3" fontId="26" fillId="0" borderId="46" xfId="0" applyNumberFormat="1" applyFont="1" applyFill="1" applyBorder="1" applyAlignment="1">
      <alignment horizontal="center" vertical="top" wrapText="1"/>
    </xf>
    <xf numFmtId="3" fontId="26" fillId="3" borderId="46" xfId="0" applyNumberFormat="1" applyFont="1" applyFill="1" applyBorder="1" applyAlignment="1">
      <alignment horizontal="center" vertical="top" wrapText="1"/>
    </xf>
    <xf numFmtId="3" fontId="3" fillId="0" borderId="46" xfId="0" applyNumberFormat="1" applyFont="1" applyFill="1" applyBorder="1" applyAlignment="1">
      <alignment horizontal="center" vertical="top" wrapText="1"/>
    </xf>
    <xf numFmtId="3" fontId="3" fillId="7" borderId="28" xfId="0" applyNumberFormat="1" applyFont="1" applyFill="1" applyBorder="1" applyAlignment="1">
      <alignment vertical="top"/>
    </xf>
    <xf numFmtId="165" fontId="9" fillId="0" borderId="49" xfId="1" applyNumberFormat="1" applyFont="1" applyFill="1" applyBorder="1" applyAlignment="1">
      <alignment horizontal="center" vertical="top" wrapText="1"/>
    </xf>
    <xf numFmtId="3" fontId="9" fillId="0" borderId="41" xfId="0" applyNumberFormat="1" applyFont="1" applyFill="1" applyBorder="1" applyAlignment="1">
      <alignment horizontal="left" vertical="top" wrapText="1"/>
    </xf>
    <xf numFmtId="3" fontId="9" fillId="0" borderId="49" xfId="0" applyNumberFormat="1" applyFont="1" applyFill="1" applyBorder="1" applyAlignment="1">
      <alignment horizontal="left" vertical="top" wrapText="1"/>
    </xf>
    <xf numFmtId="1" fontId="26" fillId="0" borderId="49" xfId="0" applyNumberFormat="1" applyFont="1" applyFill="1" applyBorder="1" applyAlignment="1">
      <alignment horizontal="center" vertical="top" wrapText="1"/>
    </xf>
    <xf numFmtId="3" fontId="24" fillId="0" borderId="21" xfId="0" applyNumberFormat="1" applyFont="1" applyFill="1" applyBorder="1" applyAlignment="1">
      <alignment horizontal="left" vertical="top" wrapText="1"/>
    </xf>
    <xf numFmtId="3" fontId="26" fillId="3" borderId="32" xfId="0" applyNumberFormat="1" applyFont="1" applyFill="1" applyBorder="1" applyAlignment="1">
      <alignment horizontal="center" vertical="top"/>
    </xf>
    <xf numFmtId="3" fontId="26" fillId="3" borderId="41" xfId="0" applyNumberFormat="1" applyFont="1" applyFill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3" fontId="3" fillId="3" borderId="31" xfId="1" applyNumberFormat="1" applyFont="1" applyFill="1" applyBorder="1" applyAlignment="1">
      <alignment horizontal="center" vertical="top" wrapText="1"/>
    </xf>
    <xf numFmtId="3" fontId="3" fillId="3" borderId="7" xfId="0" applyNumberFormat="1" applyFont="1" applyFill="1" applyBorder="1" applyAlignment="1">
      <alignment horizontal="left" vertical="top" wrapText="1"/>
    </xf>
    <xf numFmtId="3" fontId="3" fillId="3" borderId="14" xfId="0" applyNumberFormat="1" applyFont="1" applyFill="1" applyBorder="1" applyAlignment="1">
      <alignment horizontal="left" vertical="top" wrapText="1"/>
    </xf>
    <xf numFmtId="3" fontId="3" fillId="3" borderId="45" xfId="0" applyNumberFormat="1" applyFont="1" applyFill="1" applyBorder="1" applyAlignment="1">
      <alignment horizontal="left" vertical="top" wrapText="1"/>
    </xf>
    <xf numFmtId="3" fontId="26" fillId="0" borderId="15" xfId="0" applyNumberFormat="1" applyFont="1" applyFill="1" applyBorder="1" applyAlignment="1">
      <alignment horizontal="left" vertical="top" wrapText="1"/>
    </xf>
    <xf numFmtId="3" fontId="26" fillId="3" borderId="15" xfId="0" applyNumberFormat="1" applyFont="1" applyFill="1" applyBorder="1" applyAlignment="1">
      <alignment horizontal="left" vertical="top" wrapText="1"/>
    </xf>
    <xf numFmtId="3" fontId="3" fillId="3" borderId="50" xfId="0" applyNumberFormat="1" applyFont="1" applyFill="1" applyBorder="1" applyAlignment="1">
      <alignment horizontal="left" vertical="top" wrapText="1"/>
    </xf>
    <xf numFmtId="3" fontId="26" fillId="0" borderId="50" xfId="0" applyNumberFormat="1" applyFont="1" applyFill="1" applyBorder="1" applyAlignment="1">
      <alignment horizontal="left" vertical="top" wrapText="1"/>
    </xf>
    <xf numFmtId="3" fontId="26" fillId="0" borderId="57" xfId="0" applyNumberFormat="1" applyFont="1" applyFill="1" applyBorder="1" applyAlignment="1">
      <alignment horizontal="left" vertical="top" wrapText="1"/>
    </xf>
    <xf numFmtId="3" fontId="3" fillId="0" borderId="50" xfId="0" applyNumberFormat="1" applyFont="1" applyFill="1" applyBorder="1" applyAlignment="1">
      <alignment horizontal="left" vertical="top" wrapText="1"/>
    </xf>
    <xf numFmtId="3" fontId="26" fillId="3" borderId="45" xfId="0" applyNumberFormat="1" applyFont="1" applyFill="1" applyBorder="1" applyAlignment="1">
      <alignment horizontal="left" vertical="top" wrapText="1"/>
    </xf>
    <xf numFmtId="164" fontId="3" fillId="3" borderId="14" xfId="0" applyNumberFormat="1" applyFont="1" applyFill="1" applyBorder="1" applyAlignment="1">
      <alignment horizontal="left" vertical="top" wrapText="1"/>
    </xf>
    <xf numFmtId="164" fontId="3" fillId="0" borderId="45" xfId="0" applyNumberFormat="1" applyFont="1" applyFill="1" applyBorder="1" applyAlignment="1">
      <alignment vertical="top" wrapText="1"/>
    </xf>
    <xf numFmtId="164" fontId="3" fillId="3" borderId="46" xfId="0" applyNumberFormat="1" applyFont="1" applyFill="1" applyBorder="1" applyAlignment="1">
      <alignment horizontal="center" vertical="top"/>
    </xf>
    <xf numFmtId="164" fontId="26" fillId="3" borderId="46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center" vertical="top"/>
    </xf>
    <xf numFmtId="164" fontId="26" fillId="3" borderId="13" xfId="0" applyNumberFormat="1" applyFont="1" applyFill="1" applyBorder="1" applyAlignment="1">
      <alignment horizontal="center" vertical="top"/>
    </xf>
    <xf numFmtId="164" fontId="26" fillId="0" borderId="12" xfId="0" applyNumberFormat="1" applyFont="1" applyBorder="1" applyAlignment="1">
      <alignment horizontal="center" vertical="top"/>
    </xf>
    <xf numFmtId="164" fontId="26" fillId="0" borderId="13" xfId="0" applyNumberFormat="1" applyFont="1" applyBorder="1" applyAlignment="1">
      <alignment horizontal="center" vertical="top"/>
    </xf>
    <xf numFmtId="164" fontId="26" fillId="0" borderId="13" xfId="0" applyNumberFormat="1" applyFont="1" applyFill="1" applyBorder="1" applyAlignment="1">
      <alignment horizontal="center" vertical="top"/>
    </xf>
    <xf numFmtId="164" fontId="3" fillId="3" borderId="12" xfId="1" applyNumberFormat="1" applyFont="1" applyFill="1" applyBorder="1" applyAlignment="1">
      <alignment vertical="top" wrapText="1"/>
    </xf>
    <xf numFmtId="164" fontId="3" fillId="3" borderId="46" xfId="1" applyNumberFormat="1" applyFont="1" applyFill="1" applyBorder="1" applyAlignment="1">
      <alignment horizontal="center" vertical="top" wrapText="1"/>
    </xf>
    <xf numFmtId="164" fontId="3" fillId="3" borderId="49" xfId="1" applyNumberFormat="1" applyFont="1" applyFill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center" vertical="top" wrapText="1"/>
    </xf>
    <xf numFmtId="164" fontId="26" fillId="3" borderId="49" xfId="0" applyNumberFormat="1" applyFont="1" applyFill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center" vertical="top" wrapText="1"/>
    </xf>
    <xf numFmtId="164" fontId="26" fillId="3" borderId="46" xfId="0" applyNumberFormat="1" applyFont="1" applyFill="1" applyBorder="1" applyAlignment="1">
      <alignment horizontal="center" vertical="top" wrapText="1"/>
    </xf>
    <xf numFmtId="3" fontId="26" fillId="0" borderId="41" xfId="0" applyNumberFormat="1" applyFont="1" applyFill="1" applyBorder="1" applyAlignment="1">
      <alignment horizontal="center" vertical="top" wrapText="1"/>
    </xf>
    <xf numFmtId="3" fontId="3" fillId="3" borderId="37" xfId="0" applyNumberFormat="1" applyFont="1" applyFill="1" applyBorder="1" applyAlignment="1">
      <alignment horizontal="center" vertical="top"/>
    </xf>
    <xf numFmtId="3" fontId="3" fillId="3" borderId="36" xfId="0" applyNumberFormat="1" applyFont="1" applyFill="1" applyBorder="1" applyAlignment="1">
      <alignment horizontal="left" vertical="top"/>
    </xf>
    <xf numFmtId="3" fontId="3" fillId="3" borderId="0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vertical="top" wrapText="1"/>
    </xf>
    <xf numFmtId="3" fontId="10" fillId="7" borderId="1" xfId="0" applyNumberFormat="1" applyFont="1" applyFill="1" applyBorder="1" applyAlignment="1">
      <alignment vertical="top" wrapText="1"/>
    </xf>
    <xf numFmtId="164" fontId="10" fillId="4" borderId="21" xfId="0" applyNumberFormat="1" applyFont="1" applyFill="1" applyBorder="1" applyAlignment="1">
      <alignment horizontal="center" vertical="top"/>
    </xf>
    <xf numFmtId="164" fontId="10" fillId="7" borderId="21" xfId="0" applyNumberFormat="1" applyFont="1" applyFill="1" applyBorder="1" applyAlignment="1">
      <alignment horizontal="center" vertical="top"/>
    </xf>
    <xf numFmtId="3" fontId="9" fillId="3" borderId="49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center" vertical="top" wrapText="1"/>
    </xf>
    <xf numFmtId="164" fontId="10" fillId="9" borderId="49" xfId="0" applyNumberFormat="1" applyFont="1" applyFill="1" applyBorder="1" applyAlignment="1">
      <alignment horizontal="center" vertical="top" wrapText="1"/>
    </xf>
    <xf numFmtId="164" fontId="10" fillId="4" borderId="46" xfId="0" applyNumberFormat="1" applyFont="1" applyFill="1" applyBorder="1" applyAlignment="1">
      <alignment horizontal="center" vertical="top" wrapText="1"/>
    </xf>
    <xf numFmtId="164" fontId="3" fillId="0" borderId="46" xfId="0" applyNumberFormat="1" applyFont="1" applyBorder="1" applyAlignment="1">
      <alignment horizontal="center" vertical="top"/>
    </xf>
    <xf numFmtId="164" fontId="3" fillId="0" borderId="46" xfId="0" applyNumberFormat="1" applyFont="1" applyBorder="1" applyAlignment="1">
      <alignment horizontal="center" vertical="top" wrapText="1"/>
    </xf>
    <xf numFmtId="164" fontId="3" fillId="4" borderId="46" xfId="0" applyNumberFormat="1" applyFont="1" applyFill="1" applyBorder="1" applyAlignment="1">
      <alignment horizontal="center" vertical="top"/>
    </xf>
    <xf numFmtId="164" fontId="3" fillId="4" borderId="46" xfId="0" applyNumberFormat="1" applyFont="1" applyFill="1" applyBorder="1" applyAlignment="1">
      <alignment horizontal="center" vertical="top" wrapText="1"/>
    </xf>
    <xf numFmtId="164" fontId="3" fillId="9" borderId="46" xfId="0" applyNumberFormat="1" applyFont="1" applyFill="1" applyBorder="1" applyAlignment="1">
      <alignment horizontal="center" vertical="top" wrapText="1"/>
    </xf>
    <xf numFmtId="164" fontId="10" fillId="4" borderId="53" xfId="0" applyNumberFormat="1" applyFont="1" applyFill="1" applyBorder="1" applyAlignment="1">
      <alignment horizontal="center" vertical="top"/>
    </xf>
    <xf numFmtId="3" fontId="10" fillId="0" borderId="64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164" fontId="26" fillId="3" borderId="49" xfId="0" applyNumberFormat="1" applyFont="1" applyFill="1" applyBorder="1" applyAlignment="1">
      <alignment horizontal="center" vertical="top"/>
    </xf>
    <xf numFmtId="3" fontId="26" fillId="0" borderId="32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164" fontId="26" fillId="3" borderId="12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/>
    </xf>
    <xf numFmtId="3" fontId="3" fillId="3" borderId="45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3" fillId="0" borderId="31" xfId="0" applyNumberFormat="1" applyFont="1" applyBorder="1" applyAlignment="1">
      <alignment horizontal="center" vertical="top"/>
    </xf>
    <xf numFmtId="164" fontId="26" fillId="3" borderId="12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top" wrapText="1"/>
    </xf>
    <xf numFmtId="3" fontId="3" fillId="0" borderId="49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left" vertical="top" wrapText="1"/>
    </xf>
    <xf numFmtId="165" fontId="3" fillId="3" borderId="12" xfId="0" applyNumberFormat="1" applyFont="1" applyFill="1" applyBorder="1" applyAlignment="1">
      <alignment horizontal="center" vertical="top"/>
    </xf>
    <xf numFmtId="3" fontId="3" fillId="3" borderId="49" xfId="1" applyNumberFormat="1" applyFont="1" applyFill="1" applyBorder="1" applyAlignment="1">
      <alignment horizontal="center" vertical="top" wrapText="1"/>
    </xf>
    <xf numFmtId="1" fontId="3" fillId="3" borderId="46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vertical="top" wrapText="1"/>
    </xf>
    <xf numFmtId="3" fontId="3" fillId="3" borderId="65" xfId="0" applyNumberFormat="1" applyFont="1" applyFill="1" applyBorder="1" applyAlignment="1">
      <alignment horizontal="center" vertical="top" wrapText="1"/>
    </xf>
    <xf numFmtId="3" fontId="10" fillId="3" borderId="40" xfId="0" applyNumberFormat="1" applyFont="1" applyFill="1" applyBorder="1" applyAlignment="1">
      <alignment horizontal="center" vertical="top" wrapText="1"/>
    </xf>
    <xf numFmtId="164" fontId="9" fillId="3" borderId="46" xfId="0" applyNumberFormat="1" applyFont="1" applyFill="1" applyBorder="1" applyAlignment="1">
      <alignment horizontal="center" vertical="top"/>
    </xf>
    <xf numFmtId="3" fontId="22" fillId="3" borderId="66" xfId="0" applyNumberFormat="1" applyFont="1" applyFill="1" applyBorder="1" applyAlignment="1">
      <alignment horizontal="center" vertical="top" wrapText="1"/>
    </xf>
    <xf numFmtId="164" fontId="3" fillId="3" borderId="67" xfId="0" applyNumberFormat="1" applyFont="1" applyFill="1" applyBorder="1" applyAlignment="1">
      <alignment horizontal="center" vertical="top"/>
    </xf>
    <xf numFmtId="3" fontId="3" fillId="0" borderId="68" xfId="0" applyNumberFormat="1" applyFont="1" applyFill="1" applyBorder="1" applyAlignment="1">
      <alignment horizontal="left" vertical="top" wrapText="1"/>
    </xf>
    <xf numFmtId="3" fontId="3" fillId="3" borderId="68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0" borderId="45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left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9" fillId="3" borderId="16" xfId="0" applyNumberFormat="1" applyFont="1" applyFill="1" applyBorder="1" applyAlignment="1">
      <alignment horizontal="left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3" fontId="9" fillId="3" borderId="38" xfId="0" applyNumberFormat="1" applyFont="1" applyFill="1" applyBorder="1" applyAlignment="1">
      <alignment horizontal="left" vertical="top" wrapText="1"/>
    </xf>
    <xf numFmtId="3" fontId="9" fillId="3" borderId="41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/>
    </xf>
    <xf numFmtId="3" fontId="9" fillId="3" borderId="37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left" vertical="top" wrapText="1"/>
    </xf>
    <xf numFmtId="3" fontId="3" fillId="0" borderId="13" xfId="0" applyNumberFormat="1" applyFont="1" applyFill="1" applyBorder="1" applyAlignment="1">
      <alignment horizontal="left" vertical="top" wrapText="1"/>
    </xf>
    <xf numFmtId="3" fontId="3" fillId="0" borderId="49" xfId="0" applyNumberFormat="1" applyFont="1" applyFill="1" applyBorder="1" applyAlignment="1">
      <alignment horizontal="left" vertical="top" wrapText="1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3" fontId="28" fillId="3" borderId="0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20" fillId="3" borderId="11" xfId="0" applyNumberFormat="1" applyFont="1" applyFill="1" applyBorder="1" applyAlignment="1">
      <alignment horizontal="center" vertical="top" wrapText="1"/>
    </xf>
    <xf numFmtId="3" fontId="20" fillId="3" borderId="20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43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49" xfId="0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/>
    </xf>
    <xf numFmtId="164" fontId="9" fillId="3" borderId="49" xfId="0" applyNumberFormat="1" applyFont="1" applyFill="1" applyBorder="1" applyAlignment="1">
      <alignment horizontal="center" vertical="top"/>
    </xf>
    <xf numFmtId="164" fontId="9" fillId="3" borderId="59" xfId="0" applyNumberFormat="1" applyFont="1" applyFill="1" applyBorder="1" applyAlignment="1">
      <alignment horizontal="center" vertical="top"/>
    </xf>
    <xf numFmtId="164" fontId="9" fillId="3" borderId="60" xfId="0" applyNumberFormat="1" applyFont="1" applyFill="1" applyBorder="1" applyAlignment="1">
      <alignment horizontal="center" vertical="top"/>
    </xf>
    <xf numFmtId="164" fontId="22" fillId="0" borderId="12" xfId="0" applyNumberFormat="1" applyFont="1" applyBorder="1" applyAlignment="1">
      <alignment horizontal="center" vertical="top"/>
    </xf>
    <xf numFmtId="164" fontId="22" fillId="0" borderId="49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10" borderId="9" xfId="0" applyNumberFormat="1" applyFont="1" applyFill="1" applyBorder="1" applyAlignment="1">
      <alignment horizontal="center" vertical="top"/>
    </xf>
    <xf numFmtId="49" fontId="10" fillId="3" borderId="10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3" fontId="26" fillId="0" borderId="16" xfId="0" applyNumberFormat="1" applyFont="1" applyFill="1" applyBorder="1" applyAlignment="1">
      <alignment horizontal="left" vertical="top" wrapText="1"/>
    </xf>
    <xf numFmtId="3" fontId="26" fillId="0" borderId="38" xfId="0" applyNumberFormat="1" applyFont="1" applyFill="1" applyBorder="1" applyAlignment="1">
      <alignment horizontal="left" vertical="top" wrapText="1"/>
    </xf>
    <xf numFmtId="49" fontId="26" fillId="0" borderId="16" xfId="0" applyNumberFormat="1" applyFont="1" applyFill="1" applyBorder="1" applyAlignment="1">
      <alignment horizontal="center" vertical="top"/>
    </xf>
    <xf numFmtId="49" fontId="26" fillId="0" borderId="38" xfId="0" applyNumberFormat="1" applyFont="1" applyFill="1" applyBorder="1" applyAlignment="1">
      <alignment horizontal="center" vertical="top"/>
    </xf>
    <xf numFmtId="3" fontId="27" fillId="0" borderId="16" xfId="0" applyNumberFormat="1" applyFont="1" applyFill="1" applyBorder="1" applyAlignment="1">
      <alignment horizontal="center" vertical="top" wrapText="1"/>
    </xf>
    <xf numFmtId="3" fontId="27" fillId="0" borderId="3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/>
    </xf>
    <xf numFmtId="164" fontId="26" fillId="3" borderId="13" xfId="0" applyNumberFormat="1" applyFont="1" applyFill="1" applyBorder="1" applyAlignment="1">
      <alignment horizontal="center" vertical="top" wrapText="1"/>
    </xf>
    <xf numFmtId="164" fontId="26" fillId="3" borderId="12" xfId="0" applyNumberFormat="1" applyFont="1" applyFill="1" applyBorder="1" applyAlignment="1">
      <alignment horizontal="center" vertical="top" wrapText="1"/>
    </xf>
    <xf numFmtId="3" fontId="26" fillId="0" borderId="13" xfId="0" applyNumberFormat="1" applyFont="1" applyFill="1" applyBorder="1" applyAlignment="1">
      <alignment horizontal="center" vertical="top" wrapText="1"/>
    </xf>
    <xf numFmtId="3" fontId="26" fillId="0" borderId="49" xfId="0" applyNumberFormat="1" applyFont="1" applyFill="1" applyBorder="1" applyAlignment="1">
      <alignment horizontal="center" vertical="top" wrapText="1"/>
    </xf>
    <xf numFmtId="164" fontId="26" fillId="0" borderId="59" xfId="0" applyNumberFormat="1" applyFont="1" applyFill="1" applyBorder="1" applyAlignment="1">
      <alignment horizontal="center" vertical="top"/>
    </xf>
    <xf numFmtId="164" fontId="26" fillId="0" borderId="60" xfId="0" applyNumberFormat="1" applyFont="1" applyFill="1" applyBorder="1" applyAlignment="1">
      <alignment horizontal="center" vertical="top"/>
    </xf>
    <xf numFmtId="164" fontId="26" fillId="3" borderId="59" xfId="0" applyNumberFormat="1" applyFont="1" applyFill="1" applyBorder="1" applyAlignment="1">
      <alignment horizontal="center" vertical="top"/>
    </xf>
    <xf numFmtId="164" fontId="26" fillId="3" borderId="9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left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49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3" fontId="27" fillId="0" borderId="19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3" fontId="29" fillId="3" borderId="16" xfId="0" applyNumberFormat="1" applyFont="1" applyFill="1" applyBorder="1" applyAlignment="1">
      <alignment horizontal="left" vertical="top" wrapText="1"/>
    </xf>
    <xf numFmtId="3" fontId="29" fillId="3" borderId="38" xfId="0" applyNumberFormat="1" applyFont="1" applyFill="1" applyBorder="1" applyAlignment="1">
      <alignment horizontal="left" vertical="top" wrapText="1"/>
    </xf>
    <xf numFmtId="3" fontId="27" fillId="0" borderId="10" xfId="0" applyNumberFormat="1" applyFont="1" applyFill="1" applyBorder="1" applyAlignment="1">
      <alignment horizontal="center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7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58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textRotation="90" wrapText="1"/>
    </xf>
    <xf numFmtId="3" fontId="3" fillId="3" borderId="38" xfId="0" applyNumberFormat="1" applyFont="1" applyFill="1" applyBorder="1" applyAlignment="1">
      <alignment horizontal="center" vertical="center" textRotation="90" wrapText="1"/>
    </xf>
    <xf numFmtId="3" fontId="3" fillId="0" borderId="41" xfId="0" applyNumberFormat="1" applyFont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/>
    </xf>
    <xf numFmtId="3" fontId="10" fillId="3" borderId="3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1" fontId="9" fillId="3" borderId="13" xfId="0" applyNumberFormat="1" applyFont="1" applyFill="1" applyBorder="1" applyAlignment="1">
      <alignment horizontal="center" vertical="top" wrapText="1"/>
    </xf>
    <xf numFmtId="1" fontId="9" fillId="3" borderId="21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29" fillId="3" borderId="10" xfId="0" applyNumberFormat="1" applyFont="1" applyFill="1" applyBorder="1" applyAlignment="1">
      <alignment horizontal="left" vertical="top" wrapText="1"/>
    </xf>
    <xf numFmtId="3" fontId="26" fillId="0" borderId="41" xfId="0" applyNumberFormat="1" applyFont="1" applyFill="1" applyBorder="1" applyAlignment="1">
      <alignment horizontal="center" vertical="top"/>
    </xf>
    <xf numFmtId="3" fontId="26" fillId="0" borderId="31" xfId="0" applyNumberFormat="1" applyFont="1" applyFill="1" applyBorder="1" applyAlignment="1">
      <alignment horizontal="center" vertical="top"/>
    </xf>
    <xf numFmtId="3" fontId="26" fillId="0" borderId="37" xfId="0" applyNumberFormat="1" applyFont="1" applyFill="1" applyBorder="1" applyAlignment="1">
      <alignment horizontal="center" vertical="top"/>
    </xf>
    <xf numFmtId="164" fontId="26" fillId="3" borderId="13" xfId="0" applyNumberFormat="1" applyFont="1" applyFill="1" applyBorder="1" applyAlignment="1">
      <alignment horizontal="center" vertical="top"/>
    </xf>
    <xf numFmtId="164" fontId="26" fillId="3" borderId="12" xfId="0" applyNumberFormat="1" applyFont="1" applyFill="1" applyBorder="1" applyAlignment="1">
      <alignment horizontal="center" vertical="top"/>
    </xf>
    <xf numFmtId="164" fontId="26" fillId="3" borderId="49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left" vertical="top"/>
    </xf>
    <xf numFmtId="3" fontId="3" fillId="3" borderId="43" xfId="0" applyNumberFormat="1" applyFont="1" applyFill="1" applyBorder="1" applyAlignment="1">
      <alignment horizontal="left" vertical="top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3" fontId="3" fillId="0" borderId="5" xfId="0" applyNumberFormat="1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11" fillId="3" borderId="16" xfId="0" applyNumberFormat="1" applyFont="1" applyFill="1" applyBorder="1" applyAlignment="1">
      <alignment horizontal="left" vertical="top" wrapText="1"/>
    </xf>
    <xf numFmtId="3" fontId="11" fillId="3" borderId="38" xfId="0" applyNumberFormat="1" applyFont="1" applyFill="1" applyBorder="1" applyAlignment="1">
      <alignment horizontal="left" vertical="top" wrapText="1"/>
    </xf>
    <xf numFmtId="3" fontId="22" fillId="3" borderId="0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 wrapText="1"/>
    </xf>
    <xf numFmtId="3" fontId="22" fillId="3" borderId="0" xfId="0" applyNumberFormat="1" applyFont="1" applyFill="1" applyBorder="1" applyAlignment="1">
      <alignment horizontal="left" vertical="top" wrapText="1"/>
    </xf>
    <xf numFmtId="164" fontId="26" fillId="0" borderId="13" xfId="0" applyNumberFormat="1" applyFont="1" applyFill="1" applyBorder="1" applyAlignment="1">
      <alignment horizontal="center" vertical="top"/>
    </xf>
    <xf numFmtId="164" fontId="26" fillId="0" borderId="49" xfId="0" applyNumberFormat="1" applyFont="1" applyFill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 vertical="top"/>
    </xf>
    <xf numFmtId="3" fontId="10" fillId="2" borderId="26" xfId="0" applyNumberFormat="1" applyFont="1" applyFill="1" applyBorder="1" applyAlignment="1">
      <alignment horizontal="left" vertical="top" wrapText="1"/>
    </xf>
    <xf numFmtId="3" fontId="10" fillId="2" borderId="27" xfId="0" applyNumberFormat="1" applyFont="1" applyFill="1" applyBorder="1" applyAlignment="1">
      <alignment horizontal="left" vertical="top" wrapText="1"/>
    </xf>
    <xf numFmtId="3" fontId="10" fillId="2" borderId="44" xfId="0" applyNumberFormat="1" applyFont="1" applyFill="1" applyBorder="1" applyAlignment="1">
      <alignment horizontal="right" vertical="top"/>
    </xf>
    <xf numFmtId="3" fontId="10" fillId="2" borderId="1" xfId="0" applyNumberFormat="1" applyFont="1" applyFill="1" applyBorder="1" applyAlignment="1">
      <alignment horizontal="right" vertical="top"/>
    </xf>
    <xf numFmtId="3" fontId="29" fillId="0" borderId="16" xfId="0" applyNumberFormat="1" applyFont="1" applyFill="1" applyBorder="1" applyAlignment="1">
      <alignment horizontal="left" vertical="top" wrapText="1"/>
    </xf>
    <xf numFmtId="3" fontId="29" fillId="0" borderId="38" xfId="0" applyNumberFormat="1" applyFont="1" applyFill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0" borderId="20" xfId="0" applyNumberFormat="1" applyFont="1" applyBorder="1" applyAlignment="1">
      <alignment horizontal="center" vertical="top" wrapText="1"/>
    </xf>
    <xf numFmtId="3" fontId="26" fillId="0" borderId="19" xfId="0" applyNumberFormat="1" applyFont="1" applyFill="1" applyBorder="1" applyAlignment="1">
      <alignment horizontal="left" vertical="top" wrapText="1"/>
    </xf>
    <xf numFmtId="164" fontId="3" fillId="0" borderId="54" xfId="0" applyNumberFormat="1" applyFont="1" applyFill="1" applyBorder="1" applyAlignment="1">
      <alignment horizontal="left" vertical="top" wrapText="1"/>
    </xf>
    <xf numFmtId="164" fontId="3" fillId="0" borderId="51" xfId="0" applyNumberFormat="1" applyFont="1" applyFill="1" applyBorder="1" applyAlignment="1">
      <alignment horizontal="left" vertical="top" wrapText="1"/>
    </xf>
    <xf numFmtId="49" fontId="26" fillId="0" borderId="19" xfId="0" applyNumberFormat="1" applyFont="1" applyFill="1" applyBorder="1" applyAlignment="1">
      <alignment horizontal="center" vertical="top"/>
    </xf>
    <xf numFmtId="3" fontId="10" fillId="4" borderId="22" xfId="0" applyNumberFormat="1" applyFont="1" applyFill="1" applyBorder="1" applyAlignment="1">
      <alignment horizontal="right" vertical="top"/>
    </xf>
    <xf numFmtId="3" fontId="10" fillId="4" borderId="23" xfId="0" applyNumberFormat="1" applyFont="1" applyFill="1" applyBorder="1" applyAlignment="1">
      <alignment horizontal="right" vertical="top"/>
    </xf>
    <xf numFmtId="3" fontId="10" fillId="4" borderId="24" xfId="0" applyNumberFormat="1" applyFont="1" applyFill="1" applyBorder="1" applyAlignment="1">
      <alignment horizontal="right" vertical="top"/>
    </xf>
    <xf numFmtId="3" fontId="3" fillId="0" borderId="0" xfId="0" applyNumberFormat="1" applyFont="1" applyAlignment="1">
      <alignment horizontal="center" vertical="center" wrapText="1"/>
    </xf>
    <xf numFmtId="3" fontId="3" fillId="4" borderId="32" xfId="0" applyNumberFormat="1" applyFont="1" applyFill="1" applyBorder="1" applyAlignment="1">
      <alignment horizontal="left" vertical="top" wrapText="1"/>
    </xf>
    <xf numFmtId="3" fontId="3" fillId="4" borderId="14" xfId="0" applyNumberFormat="1" applyFont="1" applyFill="1" applyBorder="1" applyAlignment="1">
      <alignment horizontal="left" vertical="top" wrapText="1"/>
    </xf>
    <xf numFmtId="3" fontId="3" fillId="4" borderId="15" xfId="0" applyNumberFormat="1" applyFont="1" applyFill="1" applyBorder="1" applyAlignment="1">
      <alignment horizontal="left" vertical="top" wrapText="1"/>
    </xf>
    <xf numFmtId="3" fontId="10" fillId="9" borderId="32" xfId="0" applyNumberFormat="1" applyFont="1" applyFill="1" applyBorder="1" applyAlignment="1">
      <alignment horizontal="right" vertical="top"/>
    </xf>
    <xf numFmtId="3" fontId="10" fillId="9" borderId="14" xfId="0" applyNumberFormat="1" applyFont="1" applyFill="1" applyBorder="1" applyAlignment="1">
      <alignment horizontal="right" vertical="top"/>
    </xf>
    <xf numFmtId="3" fontId="10" fillId="9" borderId="15" xfId="0" applyNumberFormat="1" applyFont="1" applyFill="1" applyBorder="1" applyAlignment="1">
      <alignment horizontal="right" vertical="top"/>
    </xf>
    <xf numFmtId="3" fontId="3" fillId="3" borderId="32" xfId="0" applyNumberFormat="1" applyFont="1" applyFill="1" applyBorder="1" applyAlignment="1">
      <alignment horizontal="left" vertical="top"/>
    </xf>
    <xf numFmtId="3" fontId="3" fillId="3" borderId="14" xfId="0" applyNumberFormat="1" applyFont="1" applyFill="1" applyBorder="1" applyAlignment="1">
      <alignment horizontal="left" vertical="top"/>
    </xf>
    <xf numFmtId="3" fontId="3" fillId="0" borderId="32" xfId="0" applyNumberFormat="1" applyFont="1" applyBorder="1" applyAlignment="1">
      <alignment horizontal="left" vertical="top"/>
    </xf>
    <xf numFmtId="3" fontId="3" fillId="0" borderId="14" xfId="0" applyNumberFormat="1" applyFont="1" applyBorder="1" applyAlignment="1">
      <alignment horizontal="left" vertical="top"/>
    </xf>
    <xf numFmtId="3" fontId="3" fillId="0" borderId="15" xfId="0" applyNumberFormat="1" applyFont="1" applyBorder="1" applyAlignment="1">
      <alignment horizontal="left" vertical="top"/>
    </xf>
    <xf numFmtId="3" fontId="3" fillId="0" borderId="32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left" vertical="top" wrapText="1"/>
    </xf>
    <xf numFmtId="3" fontId="3" fillId="0" borderId="15" xfId="0" applyNumberFormat="1" applyFont="1" applyBorder="1" applyAlignment="1">
      <alignment horizontal="left" vertical="top" wrapText="1"/>
    </xf>
    <xf numFmtId="3" fontId="3" fillId="4" borderId="32" xfId="0" applyNumberFormat="1" applyFont="1" applyFill="1" applyBorder="1" applyAlignment="1">
      <alignment horizontal="left" vertical="top"/>
    </xf>
    <xf numFmtId="3" fontId="3" fillId="4" borderId="14" xfId="0" applyNumberFormat="1" applyFont="1" applyFill="1" applyBorder="1" applyAlignment="1">
      <alignment horizontal="left" vertical="top"/>
    </xf>
    <xf numFmtId="3" fontId="3" fillId="4" borderId="15" xfId="0" applyNumberFormat="1" applyFont="1" applyFill="1" applyBorder="1" applyAlignment="1">
      <alignment horizontal="left" vertical="top"/>
    </xf>
    <xf numFmtId="3" fontId="3" fillId="3" borderId="15" xfId="0" applyNumberFormat="1" applyFont="1" applyFill="1" applyBorder="1" applyAlignment="1">
      <alignment horizontal="left" vertical="top"/>
    </xf>
    <xf numFmtId="3" fontId="10" fillId="4" borderId="32" xfId="0" applyNumberFormat="1" applyFont="1" applyFill="1" applyBorder="1" applyAlignment="1">
      <alignment horizontal="right" vertical="top"/>
    </xf>
    <xf numFmtId="3" fontId="10" fillId="4" borderId="14" xfId="0" applyNumberFormat="1" applyFont="1" applyFill="1" applyBorder="1" applyAlignment="1">
      <alignment horizontal="right" vertical="top"/>
    </xf>
    <xf numFmtId="3" fontId="10" fillId="4" borderId="15" xfId="0" applyNumberFormat="1" applyFont="1" applyFill="1" applyBorder="1" applyAlignment="1">
      <alignment horizontal="right" vertical="top"/>
    </xf>
    <xf numFmtId="3" fontId="10" fillId="2" borderId="26" xfId="0" applyNumberFormat="1" applyFont="1" applyFill="1" applyBorder="1" applyAlignment="1">
      <alignment horizontal="right" vertical="top"/>
    </xf>
    <xf numFmtId="3" fontId="10" fillId="2" borderId="27" xfId="0" applyNumberFormat="1" applyFont="1" applyFill="1" applyBorder="1" applyAlignment="1">
      <alignment horizontal="right" vertical="top"/>
    </xf>
    <xf numFmtId="3" fontId="10" fillId="2" borderId="28" xfId="0" applyNumberFormat="1" applyFont="1" applyFill="1" applyBorder="1" applyAlignment="1">
      <alignment horizontal="right" vertical="top"/>
    </xf>
    <xf numFmtId="3" fontId="10" fillId="10" borderId="26" xfId="0" applyNumberFormat="1" applyFont="1" applyFill="1" applyBorder="1" applyAlignment="1">
      <alignment horizontal="right" vertical="top"/>
    </xf>
    <xf numFmtId="3" fontId="10" fillId="10" borderId="27" xfId="0" applyNumberFormat="1" applyFont="1" applyFill="1" applyBorder="1" applyAlignment="1">
      <alignment horizontal="right" vertical="top"/>
    </xf>
    <xf numFmtId="3" fontId="10" fillId="10" borderId="28" xfId="0" applyNumberFormat="1" applyFont="1" applyFill="1" applyBorder="1" applyAlignment="1">
      <alignment horizontal="right" vertical="top"/>
    </xf>
    <xf numFmtId="3" fontId="10" fillId="9" borderId="26" xfId="0" applyNumberFormat="1" applyFont="1" applyFill="1" applyBorder="1" applyAlignment="1">
      <alignment horizontal="right" vertical="top"/>
    </xf>
    <xf numFmtId="3" fontId="10" fillId="9" borderId="27" xfId="0" applyNumberFormat="1" applyFont="1" applyFill="1" applyBorder="1" applyAlignment="1">
      <alignment horizontal="right" vertical="top"/>
    </xf>
    <xf numFmtId="3" fontId="10" fillId="9" borderId="28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47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9" borderId="6" xfId="0" applyNumberFormat="1" applyFont="1" applyFill="1" applyBorder="1" applyAlignment="1">
      <alignment horizontal="right" vertical="top"/>
    </xf>
    <xf numFmtId="3" fontId="10" fillId="9" borderId="7" xfId="0" applyNumberFormat="1" applyFont="1" applyFill="1" applyBorder="1" applyAlignment="1">
      <alignment horizontal="right" vertical="top"/>
    </xf>
    <xf numFmtId="3" fontId="10" fillId="9" borderId="8" xfId="0" applyNumberFormat="1" applyFont="1" applyFill="1" applyBorder="1" applyAlignment="1">
      <alignment horizontal="right" vertical="top"/>
    </xf>
    <xf numFmtId="3" fontId="10" fillId="4" borderId="61" xfId="0" applyNumberFormat="1" applyFont="1" applyFill="1" applyBorder="1" applyAlignment="1">
      <alignment horizontal="right" vertical="top" wrapText="1"/>
    </xf>
    <xf numFmtId="3" fontId="10" fillId="4" borderId="23" xfId="0" applyNumberFormat="1" applyFont="1" applyFill="1" applyBorder="1" applyAlignment="1">
      <alignment horizontal="right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3" fontId="10" fillId="7" borderId="26" xfId="0" applyNumberFormat="1" applyFont="1" applyFill="1" applyBorder="1" applyAlignment="1">
      <alignment horizontal="left" vertical="top" wrapText="1"/>
    </xf>
    <xf numFmtId="3" fontId="10" fillId="7" borderId="27" xfId="0" applyNumberFormat="1" applyFont="1" applyFill="1" applyBorder="1" applyAlignment="1">
      <alignment horizontal="left" vertical="top" wrapText="1"/>
    </xf>
    <xf numFmtId="3" fontId="9" fillId="3" borderId="19" xfId="0" applyNumberFormat="1" applyFont="1" applyFill="1" applyBorder="1" applyAlignment="1">
      <alignment horizontal="left" vertical="top" wrapText="1"/>
    </xf>
    <xf numFmtId="49" fontId="3" fillId="3" borderId="36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center" vertical="center" textRotation="90" wrapText="1"/>
    </xf>
    <xf numFmtId="49" fontId="9" fillId="0" borderId="10" xfId="0" applyNumberFormat="1" applyFont="1" applyBorder="1" applyAlignment="1">
      <alignment horizontal="center" vertical="center" textRotation="90" wrapText="1"/>
    </xf>
    <xf numFmtId="49" fontId="9" fillId="0" borderId="19" xfId="0" applyNumberFormat="1" applyFont="1" applyBorder="1" applyAlignment="1">
      <alignment horizontal="center" vertical="center" textRotation="90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0" fillId="9" borderId="6" xfId="0" applyNumberFormat="1" applyFont="1" applyFill="1" applyBorder="1" applyAlignment="1">
      <alignment horizontal="left" vertical="top" wrapText="1"/>
    </xf>
    <xf numFmtId="3" fontId="10" fillId="9" borderId="7" xfId="0" applyNumberFormat="1" applyFont="1" applyFill="1" applyBorder="1" applyAlignment="1">
      <alignment horizontal="left" vertical="top" wrapText="1"/>
    </xf>
    <xf numFmtId="3" fontId="10" fillId="2" borderId="61" xfId="0" applyNumberFormat="1" applyFont="1" applyFill="1" applyBorder="1" applyAlignment="1">
      <alignment horizontal="left" vertical="top" wrapText="1"/>
    </xf>
    <xf numFmtId="3" fontId="10" fillId="2" borderId="23" xfId="0" applyNumberFormat="1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horizontal="center" vertical="top" wrapText="1"/>
    </xf>
    <xf numFmtId="164" fontId="3" fillId="3" borderId="60" xfId="0" applyNumberFormat="1" applyFont="1" applyFill="1" applyBorder="1" applyAlignment="1">
      <alignment horizontal="center" vertical="top" wrapText="1"/>
    </xf>
    <xf numFmtId="3" fontId="3" fillId="3" borderId="20" xfId="0" applyNumberFormat="1" applyFont="1" applyFill="1" applyBorder="1" applyAlignment="1">
      <alignment horizontal="center" vertical="top" wrapText="1"/>
    </xf>
    <xf numFmtId="3" fontId="10" fillId="8" borderId="47" xfId="0" applyNumberFormat="1" applyFont="1" applyFill="1" applyBorder="1" applyAlignment="1">
      <alignment horizontal="left" vertical="top" wrapText="1"/>
    </xf>
    <xf numFmtId="3" fontId="10" fillId="8" borderId="27" xfId="0" applyNumberFormat="1" applyFont="1" applyFill="1" applyBorder="1" applyAlignment="1">
      <alignment horizontal="left" vertical="top" wrapText="1"/>
    </xf>
    <xf numFmtId="3" fontId="10" fillId="8" borderId="1" xfId="0" applyNumberFormat="1" applyFont="1" applyFill="1" applyBorder="1" applyAlignment="1">
      <alignment horizontal="left" vertical="top" wrapText="1"/>
    </xf>
    <xf numFmtId="3" fontId="10" fillId="8" borderId="51" xfId="0" applyNumberFormat="1" applyFont="1" applyFill="1" applyBorder="1" applyAlignment="1">
      <alignment horizontal="left" vertical="top" wrapText="1"/>
    </xf>
    <xf numFmtId="3" fontId="10" fillId="9" borderId="7" xfId="0" applyNumberFormat="1" applyFont="1" applyFill="1" applyBorder="1" applyAlignment="1">
      <alignment vertical="top" wrapText="1"/>
    </xf>
    <xf numFmtId="3" fontId="10" fillId="9" borderId="36" xfId="0" applyNumberFormat="1" applyFont="1" applyFill="1" applyBorder="1" applyAlignment="1">
      <alignment vertical="top" wrapText="1"/>
    </xf>
    <xf numFmtId="3" fontId="10" fillId="9" borderId="8" xfId="0" applyNumberFormat="1" applyFont="1" applyFill="1" applyBorder="1" applyAlignment="1">
      <alignment vertical="top" wrapText="1"/>
    </xf>
    <xf numFmtId="3" fontId="3" fillId="0" borderId="29" xfId="0" applyNumberFormat="1" applyFont="1" applyBorder="1" applyAlignment="1">
      <alignment horizontal="center" vertical="center" textRotation="90" wrapText="1"/>
    </xf>
    <xf numFmtId="3" fontId="3" fillId="0" borderId="31" xfId="0" applyNumberFormat="1" applyFont="1" applyBorder="1" applyAlignment="1">
      <alignment horizontal="center" vertical="center" textRotation="90" wrapText="1"/>
    </xf>
    <xf numFmtId="3" fontId="3" fillId="0" borderId="43" xfId="0" applyNumberFormat="1" applyFont="1" applyBorder="1" applyAlignment="1">
      <alignment horizontal="center" vertical="center" textRotation="90" wrapText="1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9" xfId="0" applyNumberFormat="1" applyFont="1" applyFill="1" applyBorder="1" applyAlignment="1">
      <alignment horizontal="center" vertical="top" wrapText="1"/>
    </xf>
    <xf numFmtId="49" fontId="10" fillId="0" borderId="10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9" xfId="0" applyNumberFormat="1" applyFont="1" applyBorder="1" applyAlignment="1">
      <alignment horizontal="center" vertical="center" textRotation="90" wrapText="1"/>
    </xf>
    <xf numFmtId="49" fontId="9" fillId="0" borderId="18" xfId="0" applyNumberFormat="1" applyFont="1" applyBorder="1" applyAlignment="1">
      <alignment horizontal="center" vertical="center" textRotation="90" wrapText="1"/>
    </xf>
    <xf numFmtId="3" fontId="5" fillId="0" borderId="0" xfId="0" applyNumberFormat="1" applyFont="1" applyAlignment="1">
      <alignment vertical="top" wrapText="1"/>
    </xf>
    <xf numFmtId="3" fontId="9" fillId="0" borderId="1" xfId="0" applyNumberFormat="1" applyFont="1" applyBorder="1" applyAlignment="1">
      <alignment horizontal="right" vertical="top" wrapText="1"/>
    </xf>
    <xf numFmtId="164" fontId="26" fillId="3" borderId="13" xfId="0" applyNumberFormat="1" applyFont="1" applyFill="1" applyBorder="1" applyAlignment="1">
      <alignment horizontal="left" vertical="top" wrapText="1"/>
    </xf>
    <xf numFmtId="164" fontId="26" fillId="3" borderId="21" xfId="0" applyNumberFormat="1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0" fillId="0" borderId="47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 textRotation="90"/>
    </xf>
    <xf numFmtId="3" fontId="3" fillId="0" borderId="51" xfId="0" applyNumberFormat="1" applyFont="1" applyBorder="1" applyAlignment="1">
      <alignment horizontal="center" vertical="center" textRotation="90"/>
    </xf>
    <xf numFmtId="1" fontId="3" fillId="3" borderId="13" xfId="0" applyNumberFormat="1" applyFont="1" applyFill="1" applyBorder="1" applyAlignment="1">
      <alignment horizontal="center"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3" fontId="10" fillId="3" borderId="19" xfId="0" applyNumberFormat="1" applyFont="1" applyFill="1" applyBorder="1" applyAlignment="1">
      <alignment horizontal="left" vertical="top" wrapText="1"/>
    </xf>
    <xf numFmtId="3" fontId="10" fillId="3" borderId="30" xfId="0" applyNumberFormat="1" applyFont="1" applyFill="1" applyBorder="1" applyAlignment="1">
      <alignment horizontal="center" vertical="top" wrapText="1"/>
    </xf>
    <xf numFmtId="3" fontId="10" fillId="3" borderId="44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23" fillId="3" borderId="16" xfId="0" applyNumberFormat="1" applyFont="1" applyFill="1" applyBorder="1" applyAlignment="1">
      <alignment horizontal="center" vertical="top"/>
    </xf>
    <xf numFmtId="3" fontId="23" fillId="3" borderId="38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9" fontId="10" fillId="10" borderId="2" xfId="0" applyNumberFormat="1" applyFont="1" applyFill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3" borderId="30" xfId="0" applyNumberFormat="1" applyFont="1" applyFill="1" applyBorder="1" applyAlignment="1">
      <alignment horizontal="center" vertical="center" textRotation="90" wrapText="1"/>
    </xf>
    <xf numFmtId="3" fontId="9" fillId="3" borderId="35" xfId="0" applyNumberFormat="1" applyFont="1" applyFill="1" applyBorder="1" applyAlignment="1">
      <alignment horizontal="center" vertical="center" textRotation="90" wrapText="1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164" fontId="3" fillId="3" borderId="59" xfId="0" applyNumberFormat="1" applyFont="1" applyFill="1" applyBorder="1" applyAlignment="1">
      <alignment horizontal="center" vertical="top" wrapText="1"/>
    </xf>
    <xf numFmtId="3" fontId="26" fillId="3" borderId="13" xfId="0" applyNumberFormat="1" applyFont="1" applyFill="1" applyBorder="1" applyAlignment="1">
      <alignment horizontal="left" vertical="top" wrapText="1"/>
    </xf>
    <xf numFmtId="3" fontId="26" fillId="3" borderId="21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center" vertical="top" wrapText="1"/>
    </xf>
  </cellXfs>
  <cellStyles count="12">
    <cellStyle name="Excel Built-in Normal" xfId="3" xr:uid="{00000000-0005-0000-0000-000000000000}"/>
    <cellStyle name="Įprastas" xfId="0" builtinId="0"/>
    <cellStyle name="Įprastas 2" xfId="1" xr:uid="{00000000-0005-0000-0000-000002000000}"/>
    <cellStyle name="Įprastas 3" xfId="2" xr:uid="{00000000-0005-0000-0000-000003000000}"/>
    <cellStyle name="Normal 2" xfId="7" xr:uid="{00000000-0005-0000-0000-000004000000}"/>
    <cellStyle name="Normal 3" xfId="5" xr:uid="{00000000-0005-0000-0000-000005000000}"/>
    <cellStyle name="Normal 5" xfId="6" xr:uid="{00000000-0005-0000-0000-000006000000}"/>
    <cellStyle name="Normal 6" xfId="4" xr:uid="{00000000-0005-0000-0000-000007000000}"/>
    <cellStyle name="Normal 6 2" xfId="9" xr:uid="{00000000-0005-0000-0000-000008000000}"/>
    <cellStyle name="Normal 7" xfId="8" xr:uid="{00000000-0005-0000-0000-000009000000}"/>
    <cellStyle name="Normal 7 2" xfId="11" xr:uid="{00000000-0005-0000-0000-00000A000000}"/>
    <cellStyle name="Normal_Sheet1" xfId="10" xr:uid="{00000000-0005-0000-0000-00000B000000}"/>
  </cellStyles>
  <dxfs count="0"/>
  <tableStyles count="0" defaultTableStyle="TableStyleMedium2" defaultPivotStyle="PivotStyleLight16"/>
  <colors>
    <mruColors>
      <color rgb="FFCCFF99"/>
      <color rgb="FFCCFFCC"/>
      <color rgb="FFCCECFF"/>
      <color rgb="FFFFFF99"/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Normal="100" zoomScaleSheetLayoutView="100" workbookViewId="0">
      <selection activeCell="I3" sqref="I3:K3"/>
    </sheetView>
  </sheetViews>
  <sheetFormatPr defaultColWidth="9.33203125" defaultRowHeight="13.2" x14ac:dyDescent="0.25"/>
  <cols>
    <col min="1" max="1" width="2.5546875" style="1" customWidth="1"/>
    <col min="2" max="2" width="3.33203125" style="2" customWidth="1"/>
    <col min="3" max="3" width="2.88671875" style="1" customWidth="1"/>
    <col min="4" max="4" width="2.6640625" style="2" customWidth="1"/>
    <col min="5" max="5" width="32.6640625" style="34" customWidth="1"/>
    <col min="6" max="6" width="3" style="48" customWidth="1"/>
    <col min="7" max="7" width="15.109375" style="3" customWidth="1"/>
    <col min="8" max="8" width="8" style="3" customWidth="1"/>
    <col min="9" max="9" width="9.6640625" style="3" customWidth="1"/>
    <col min="10" max="10" width="37.44140625" style="25" customWidth="1"/>
    <col min="11" max="11" width="8.109375" style="25" customWidth="1"/>
    <col min="12" max="12" width="10.88671875" style="117" customWidth="1"/>
    <col min="13" max="16384" width="9.33203125" style="117"/>
  </cols>
  <sheetData>
    <row r="1" spans="1:11" ht="33" customHeight="1" x14ac:dyDescent="0.25">
      <c r="G1" s="310"/>
      <c r="H1" s="310"/>
      <c r="I1" s="424" t="s">
        <v>206</v>
      </c>
      <c r="J1" s="424"/>
      <c r="K1" s="424"/>
    </row>
    <row r="2" spans="1:11" ht="16.5" customHeight="1" x14ac:dyDescent="0.25">
      <c r="G2" s="285"/>
      <c r="H2" s="285"/>
      <c r="I2" s="622" t="s">
        <v>215</v>
      </c>
      <c r="J2" s="622"/>
      <c r="K2" s="622"/>
    </row>
    <row r="3" spans="1:11" ht="33.75" customHeight="1" x14ac:dyDescent="0.25">
      <c r="G3" s="285"/>
      <c r="H3" s="285"/>
      <c r="I3" s="424" t="s">
        <v>230</v>
      </c>
      <c r="J3" s="424"/>
      <c r="K3" s="424"/>
    </row>
    <row r="4" spans="1:11" ht="15.75" customHeight="1" x14ac:dyDescent="0.25">
      <c r="G4" s="159"/>
      <c r="H4" s="159"/>
      <c r="I4" s="159"/>
      <c r="J4" s="159"/>
      <c r="K4" s="159"/>
    </row>
    <row r="5" spans="1:11" ht="18" customHeight="1" x14ac:dyDescent="0.25">
      <c r="A5" s="626" t="s">
        <v>205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</row>
    <row r="6" spans="1:11" ht="13.5" customHeight="1" x14ac:dyDescent="0.25">
      <c r="A6" s="640" t="s">
        <v>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</row>
    <row r="7" spans="1:11" s="4" customFormat="1" ht="15.6" x14ac:dyDescent="0.25">
      <c r="A7" s="626" t="s">
        <v>1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</row>
    <row r="8" spans="1:11" s="4" customFormat="1" ht="14.25" customHeight="1" thickBot="1" x14ac:dyDescent="0.3">
      <c r="A8" s="5"/>
      <c r="B8" s="6"/>
      <c r="C8" s="5"/>
      <c r="D8" s="6"/>
      <c r="E8" s="47"/>
      <c r="F8" s="49"/>
      <c r="G8" s="7"/>
      <c r="H8" s="3"/>
      <c r="I8" s="3"/>
      <c r="J8" s="623" t="s">
        <v>72</v>
      </c>
      <c r="K8" s="623"/>
    </row>
    <row r="9" spans="1:11" s="8" customFormat="1" ht="18" customHeight="1" thickBot="1" x14ac:dyDescent="0.3">
      <c r="A9" s="619" t="s">
        <v>106</v>
      </c>
      <c r="B9" s="591" t="s">
        <v>2</v>
      </c>
      <c r="C9" s="591" t="s">
        <v>3</v>
      </c>
      <c r="D9" s="591" t="s">
        <v>73</v>
      </c>
      <c r="E9" s="594" t="s">
        <v>4</v>
      </c>
      <c r="F9" s="646" t="s">
        <v>107</v>
      </c>
      <c r="G9" s="649" t="s">
        <v>110</v>
      </c>
      <c r="H9" s="612" t="s">
        <v>5</v>
      </c>
      <c r="I9" s="612" t="s">
        <v>207</v>
      </c>
      <c r="J9" s="628" t="s">
        <v>6</v>
      </c>
      <c r="K9" s="629"/>
    </row>
    <row r="10" spans="1:11" s="8" customFormat="1" ht="18" customHeight="1" x14ac:dyDescent="0.25">
      <c r="A10" s="620"/>
      <c r="B10" s="592"/>
      <c r="C10" s="592"/>
      <c r="D10" s="592"/>
      <c r="E10" s="595"/>
      <c r="F10" s="647"/>
      <c r="G10" s="650"/>
      <c r="H10" s="613"/>
      <c r="I10" s="613"/>
      <c r="J10" s="643" t="s">
        <v>4</v>
      </c>
      <c r="K10" s="321" t="s">
        <v>108</v>
      </c>
    </row>
    <row r="11" spans="1:11" s="8" customFormat="1" ht="28.5" customHeight="1" x14ac:dyDescent="0.25">
      <c r="A11" s="620"/>
      <c r="B11" s="592"/>
      <c r="C11" s="592"/>
      <c r="D11" s="592"/>
      <c r="E11" s="595"/>
      <c r="F11" s="647"/>
      <c r="G11" s="650"/>
      <c r="H11" s="613"/>
      <c r="I11" s="613"/>
      <c r="J11" s="644"/>
      <c r="K11" s="630" t="s">
        <v>109</v>
      </c>
    </row>
    <row r="12" spans="1:11" s="8" customFormat="1" ht="69" customHeight="1" thickBot="1" x14ac:dyDescent="0.3">
      <c r="A12" s="621"/>
      <c r="B12" s="593"/>
      <c r="C12" s="593"/>
      <c r="D12" s="593"/>
      <c r="E12" s="596"/>
      <c r="F12" s="648"/>
      <c r="G12" s="651"/>
      <c r="H12" s="614"/>
      <c r="I12" s="614"/>
      <c r="J12" s="645"/>
      <c r="K12" s="631"/>
    </row>
    <row r="13" spans="1:11" ht="16.2" customHeight="1" thickBot="1" x14ac:dyDescent="0.3">
      <c r="A13" s="605" t="s">
        <v>7</v>
      </c>
      <c r="B13" s="606"/>
      <c r="C13" s="606"/>
      <c r="D13" s="606"/>
      <c r="E13" s="606"/>
      <c r="F13" s="606"/>
      <c r="G13" s="606"/>
      <c r="H13" s="606"/>
      <c r="I13" s="606"/>
      <c r="J13" s="607"/>
      <c r="K13" s="608"/>
    </row>
    <row r="14" spans="1:11" ht="15" customHeight="1" x14ac:dyDescent="0.25">
      <c r="A14" s="597" t="s">
        <v>8</v>
      </c>
      <c r="B14" s="598"/>
      <c r="C14" s="598"/>
      <c r="D14" s="598"/>
      <c r="E14" s="598"/>
      <c r="F14" s="598"/>
      <c r="G14" s="598"/>
      <c r="H14" s="609"/>
      <c r="I14" s="609"/>
      <c r="J14" s="610"/>
      <c r="K14" s="611"/>
    </row>
    <row r="15" spans="1:11" ht="16.95" customHeight="1" x14ac:dyDescent="0.25">
      <c r="A15" s="162" t="s">
        <v>9</v>
      </c>
      <c r="B15" s="163" t="s">
        <v>10</v>
      </c>
      <c r="C15" s="188"/>
      <c r="D15" s="189"/>
      <c r="E15" s="189"/>
      <c r="F15" s="189"/>
      <c r="G15" s="189"/>
      <c r="H15" s="189"/>
      <c r="I15" s="161"/>
      <c r="J15" s="263"/>
      <c r="K15" s="264"/>
    </row>
    <row r="16" spans="1:11" ht="15.6" customHeight="1" thickBot="1" x14ac:dyDescent="0.3">
      <c r="A16" s="71" t="s">
        <v>9</v>
      </c>
      <c r="B16" s="17" t="s">
        <v>9</v>
      </c>
      <c r="C16" s="599" t="s">
        <v>11</v>
      </c>
      <c r="D16" s="600"/>
      <c r="E16" s="600"/>
      <c r="F16" s="600"/>
      <c r="G16" s="600"/>
      <c r="H16" s="600"/>
      <c r="I16" s="600"/>
      <c r="J16" s="601"/>
      <c r="K16" s="164"/>
    </row>
    <row r="17" spans="1:13" ht="15.75" customHeight="1" x14ac:dyDescent="0.25">
      <c r="A17" s="642" t="s">
        <v>9</v>
      </c>
      <c r="B17" s="10" t="s">
        <v>9</v>
      </c>
      <c r="C17" s="11" t="s">
        <v>9</v>
      </c>
      <c r="D17" s="36"/>
      <c r="E17" s="498" t="s">
        <v>56</v>
      </c>
      <c r="F17" s="278" t="s">
        <v>12</v>
      </c>
      <c r="G17" s="502" t="s">
        <v>78</v>
      </c>
      <c r="H17" s="90" t="s">
        <v>13</v>
      </c>
      <c r="I17" s="91">
        <f>1198.9-3.9</f>
        <v>1195</v>
      </c>
      <c r="J17" s="136" t="s">
        <v>57</v>
      </c>
      <c r="K17" s="174">
        <v>53</v>
      </c>
      <c r="L17" s="34"/>
      <c r="M17" s="34"/>
    </row>
    <row r="18" spans="1:13" ht="13.5" customHeight="1" x14ac:dyDescent="0.25">
      <c r="A18" s="458"/>
      <c r="B18" s="297"/>
      <c r="C18" s="12"/>
      <c r="D18" s="37"/>
      <c r="E18" s="499"/>
      <c r="F18" s="123" t="s">
        <v>114</v>
      </c>
      <c r="G18" s="441"/>
      <c r="H18" s="91"/>
      <c r="I18" s="91"/>
      <c r="J18" s="257" t="s">
        <v>58</v>
      </c>
      <c r="K18" s="274">
        <v>34</v>
      </c>
      <c r="L18" s="34"/>
      <c r="M18" s="34"/>
    </row>
    <row r="19" spans="1:13" ht="16.5" customHeight="1" x14ac:dyDescent="0.25">
      <c r="A19" s="114"/>
      <c r="B19" s="297"/>
      <c r="C19" s="12"/>
      <c r="D19" s="37"/>
      <c r="E19" s="266"/>
      <c r="F19" s="123" t="s">
        <v>115</v>
      </c>
      <c r="G19" s="277"/>
      <c r="H19" s="91"/>
      <c r="I19" s="91"/>
      <c r="J19" s="57" t="s">
        <v>20</v>
      </c>
      <c r="K19" s="274">
        <v>11</v>
      </c>
    </row>
    <row r="20" spans="1:13" ht="15.75" customHeight="1" x14ac:dyDescent="0.25">
      <c r="A20" s="114"/>
      <c r="B20" s="297"/>
      <c r="C20" s="12"/>
      <c r="D20" s="37"/>
      <c r="E20" s="266"/>
      <c r="F20" s="123"/>
      <c r="G20" s="277"/>
      <c r="H20" s="91"/>
      <c r="I20" s="203"/>
      <c r="J20" s="58" t="s">
        <v>84</v>
      </c>
      <c r="K20" s="175">
        <v>170</v>
      </c>
      <c r="L20" s="98"/>
    </row>
    <row r="21" spans="1:13" ht="28.5" customHeight="1" x14ac:dyDescent="0.25">
      <c r="A21" s="114"/>
      <c r="B21" s="297"/>
      <c r="C21" s="12"/>
      <c r="D21" s="37"/>
      <c r="E21" s="266"/>
      <c r="F21" s="123"/>
      <c r="G21" s="441" t="s">
        <v>172</v>
      </c>
      <c r="H21" s="91"/>
      <c r="I21" s="288"/>
      <c r="J21" s="58" t="s">
        <v>87</v>
      </c>
      <c r="K21" s="175">
        <v>75</v>
      </c>
    </row>
    <row r="22" spans="1:13" ht="16.5" customHeight="1" x14ac:dyDescent="0.25">
      <c r="A22" s="114"/>
      <c r="B22" s="297"/>
      <c r="C22" s="12"/>
      <c r="D22" s="37"/>
      <c r="E22" s="266"/>
      <c r="F22" s="123"/>
      <c r="G22" s="441"/>
      <c r="H22" s="91"/>
      <c r="I22" s="602"/>
      <c r="J22" s="201" t="s">
        <v>131</v>
      </c>
      <c r="K22" s="274">
        <v>21</v>
      </c>
    </row>
    <row r="23" spans="1:13" ht="24" customHeight="1" x14ac:dyDescent="0.25">
      <c r="A23" s="114"/>
      <c r="B23" s="205"/>
      <c r="C23" s="617"/>
      <c r="D23" s="617"/>
      <c r="E23" s="615"/>
      <c r="F23" s="208"/>
      <c r="G23" s="441"/>
      <c r="H23" s="236"/>
      <c r="I23" s="603"/>
      <c r="J23" s="624" t="s">
        <v>180</v>
      </c>
      <c r="K23" s="322">
        <v>60</v>
      </c>
    </row>
    <row r="24" spans="1:13" ht="15" customHeight="1" thickBot="1" x14ac:dyDescent="0.3">
      <c r="A24" s="119"/>
      <c r="B24" s="297"/>
      <c r="C24" s="618"/>
      <c r="D24" s="618"/>
      <c r="E24" s="616"/>
      <c r="F24" s="120"/>
      <c r="G24" s="604"/>
      <c r="H24" s="237" t="s">
        <v>14</v>
      </c>
      <c r="I24" s="190">
        <f>SUM(I17:I22)</f>
        <v>1195</v>
      </c>
      <c r="J24" s="625"/>
      <c r="K24" s="202"/>
    </row>
    <row r="25" spans="1:13" ht="25.5" customHeight="1" x14ac:dyDescent="0.25">
      <c r="A25" s="72" t="s">
        <v>9</v>
      </c>
      <c r="B25" s="10" t="s">
        <v>9</v>
      </c>
      <c r="C25" s="13" t="s">
        <v>15</v>
      </c>
      <c r="D25" s="13"/>
      <c r="E25" s="67" t="s">
        <v>90</v>
      </c>
      <c r="F25" s="278" t="s">
        <v>126</v>
      </c>
      <c r="G25" s="279"/>
      <c r="H25" s="147"/>
      <c r="I25" s="92"/>
      <c r="J25" s="447"/>
      <c r="K25" s="449"/>
    </row>
    <row r="26" spans="1:13" ht="14.25" customHeight="1" x14ac:dyDescent="0.25">
      <c r="A26" s="114"/>
      <c r="B26" s="297"/>
      <c r="C26" s="14"/>
      <c r="D26" s="14"/>
      <c r="E26" s="83"/>
      <c r="F26" s="269" t="s">
        <v>115</v>
      </c>
      <c r="G26" s="167"/>
      <c r="H26" s="145"/>
      <c r="I26" s="91"/>
      <c r="J26" s="448"/>
      <c r="K26" s="450"/>
    </row>
    <row r="27" spans="1:13" ht="15" customHeight="1" x14ac:dyDescent="0.25">
      <c r="A27" s="114"/>
      <c r="B27" s="297"/>
      <c r="C27" s="14"/>
      <c r="D27" s="437" t="s">
        <v>9</v>
      </c>
      <c r="E27" s="433" t="s">
        <v>123</v>
      </c>
      <c r="F27" s="123" t="s">
        <v>115</v>
      </c>
      <c r="G27" s="407" t="s">
        <v>79</v>
      </c>
      <c r="H27" s="149" t="s">
        <v>13</v>
      </c>
      <c r="I27" s="283">
        <v>26</v>
      </c>
      <c r="J27" s="652" t="s">
        <v>91</v>
      </c>
      <c r="K27" s="632">
        <v>1</v>
      </c>
      <c r="L27" s="110"/>
    </row>
    <row r="28" spans="1:13" ht="16.5" customHeight="1" x14ac:dyDescent="0.25">
      <c r="A28" s="114"/>
      <c r="B28" s="297"/>
      <c r="C28" s="14"/>
      <c r="D28" s="446"/>
      <c r="E28" s="440"/>
      <c r="F28" s="268"/>
      <c r="G28" s="167"/>
      <c r="H28" s="149" t="s">
        <v>16</v>
      </c>
      <c r="I28" s="204">
        <v>200</v>
      </c>
      <c r="J28" s="653"/>
      <c r="K28" s="633"/>
      <c r="L28" s="110"/>
    </row>
    <row r="29" spans="1:13" ht="14.25" customHeight="1" x14ac:dyDescent="0.25">
      <c r="A29" s="114"/>
      <c r="B29" s="297"/>
      <c r="C29" s="14"/>
      <c r="D29" s="281"/>
      <c r="E29" s="282"/>
      <c r="F29" s="268"/>
      <c r="G29" s="167"/>
      <c r="H29" s="149" t="s">
        <v>179</v>
      </c>
      <c r="I29" s="204">
        <v>24</v>
      </c>
      <c r="J29" s="259"/>
      <c r="K29" s="275"/>
      <c r="L29" s="110"/>
    </row>
    <row r="30" spans="1:13" ht="16.5" customHeight="1" x14ac:dyDescent="0.25">
      <c r="A30" s="114"/>
      <c r="B30" s="297"/>
      <c r="C30" s="14"/>
      <c r="D30" s="38" t="s">
        <v>15</v>
      </c>
      <c r="E30" s="433" t="s">
        <v>145</v>
      </c>
      <c r="F30" s="488" t="s">
        <v>115</v>
      </c>
      <c r="G30" s="167"/>
      <c r="H30" s="145" t="s">
        <v>13</v>
      </c>
      <c r="I30" s="288">
        <f>136+70</f>
        <v>206</v>
      </c>
      <c r="J30" s="273" t="s">
        <v>112</v>
      </c>
      <c r="K30" s="274">
        <v>1</v>
      </c>
    </row>
    <row r="31" spans="1:13" ht="27.6" customHeight="1" x14ac:dyDescent="0.25">
      <c r="A31" s="114"/>
      <c r="B31" s="297"/>
      <c r="C31" s="14"/>
      <c r="D31" s="38"/>
      <c r="E31" s="440"/>
      <c r="F31" s="657"/>
      <c r="G31" s="167"/>
      <c r="H31" s="145"/>
      <c r="I31" s="238"/>
      <c r="J31" s="273" t="s">
        <v>151</v>
      </c>
      <c r="K31" s="274">
        <v>30</v>
      </c>
    </row>
    <row r="32" spans="1:13" ht="15.75" customHeight="1" x14ac:dyDescent="0.25">
      <c r="A32" s="114"/>
      <c r="B32" s="297"/>
      <c r="C32" s="14"/>
      <c r="D32" s="38"/>
      <c r="E32" s="270"/>
      <c r="F32" s="657"/>
      <c r="G32" s="167"/>
      <c r="H32" s="145"/>
      <c r="I32" s="95"/>
      <c r="J32" s="273" t="s">
        <v>94</v>
      </c>
      <c r="K32" s="274">
        <v>10</v>
      </c>
    </row>
    <row r="33" spans="1:14" ht="28.8" customHeight="1" x14ac:dyDescent="0.25">
      <c r="A33" s="114"/>
      <c r="B33" s="297"/>
      <c r="C33" s="14"/>
      <c r="D33" s="38"/>
      <c r="E33" s="270"/>
      <c r="F33" s="657"/>
      <c r="G33" s="167"/>
      <c r="H33" s="145"/>
      <c r="I33" s="238"/>
      <c r="J33" s="273" t="s">
        <v>146</v>
      </c>
      <c r="K33" s="274">
        <v>10</v>
      </c>
    </row>
    <row r="34" spans="1:14" ht="16.5" customHeight="1" x14ac:dyDescent="0.25">
      <c r="A34" s="114"/>
      <c r="B34" s="297"/>
      <c r="C34" s="14"/>
      <c r="D34" s="38"/>
      <c r="E34" s="270"/>
      <c r="F34" s="657"/>
      <c r="G34" s="167"/>
      <c r="H34" s="145"/>
      <c r="I34" s="238"/>
      <c r="J34" s="273" t="s">
        <v>147</v>
      </c>
      <c r="K34" s="274">
        <v>10</v>
      </c>
    </row>
    <row r="35" spans="1:14" ht="18" customHeight="1" x14ac:dyDescent="0.25">
      <c r="A35" s="114"/>
      <c r="B35" s="297"/>
      <c r="C35" s="14"/>
      <c r="D35" s="38"/>
      <c r="E35" s="270"/>
      <c r="F35" s="489"/>
      <c r="G35" s="167"/>
      <c r="H35" s="145"/>
      <c r="I35" s="296"/>
      <c r="J35" s="273" t="s">
        <v>148</v>
      </c>
      <c r="K35" s="274">
        <v>1</v>
      </c>
    </row>
    <row r="36" spans="1:14" ht="18" customHeight="1" x14ac:dyDescent="0.25">
      <c r="A36" s="114"/>
      <c r="B36" s="297"/>
      <c r="C36" s="14"/>
      <c r="D36" s="437" t="s">
        <v>17</v>
      </c>
      <c r="E36" s="433" t="s">
        <v>139</v>
      </c>
      <c r="F36" s="638" t="s">
        <v>99</v>
      </c>
      <c r="G36" s="167"/>
      <c r="H36" s="451" t="s">
        <v>13</v>
      </c>
      <c r="I36" s="453">
        <v>90</v>
      </c>
      <c r="J36" s="70" t="s">
        <v>93</v>
      </c>
      <c r="K36" s="172">
        <v>1</v>
      </c>
    </row>
    <row r="37" spans="1:14" ht="18" customHeight="1" x14ac:dyDescent="0.25">
      <c r="A37" s="286"/>
      <c r="B37" s="297"/>
      <c r="C37" s="14"/>
      <c r="D37" s="438"/>
      <c r="E37" s="434"/>
      <c r="F37" s="639"/>
      <c r="G37" s="168"/>
      <c r="H37" s="452"/>
      <c r="I37" s="454"/>
      <c r="J37" s="63" t="s">
        <v>163</v>
      </c>
      <c r="K37" s="172">
        <v>100</v>
      </c>
    </row>
    <row r="38" spans="1:14" ht="18" customHeight="1" x14ac:dyDescent="0.25">
      <c r="A38" s="458"/>
      <c r="B38" s="457"/>
      <c r="C38" s="14"/>
      <c r="D38" s="437" t="s">
        <v>18</v>
      </c>
      <c r="E38" s="433" t="s">
        <v>198</v>
      </c>
      <c r="F38" s="488"/>
      <c r="G38" s="167"/>
      <c r="H38" s="451" t="s">
        <v>13</v>
      </c>
      <c r="I38" s="453">
        <f>14.5-10.5</f>
        <v>4</v>
      </c>
      <c r="J38" s="328" t="s">
        <v>163</v>
      </c>
      <c r="K38" s="322">
        <v>30</v>
      </c>
    </row>
    <row r="39" spans="1:14" ht="17.25" customHeight="1" x14ac:dyDescent="0.25">
      <c r="A39" s="458"/>
      <c r="B39" s="457"/>
      <c r="C39" s="209"/>
      <c r="D39" s="438"/>
      <c r="E39" s="434"/>
      <c r="F39" s="489"/>
      <c r="G39" s="210"/>
      <c r="H39" s="452"/>
      <c r="I39" s="454"/>
      <c r="J39" s="329"/>
      <c r="K39" s="330"/>
    </row>
    <row r="40" spans="1:14" ht="17.25" customHeight="1" x14ac:dyDescent="0.25">
      <c r="A40" s="458"/>
      <c r="B40" s="457"/>
      <c r="C40" s="14"/>
      <c r="D40" s="86" t="s">
        <v>19</v>
      </c>
      <c r="E40" s="69" t="s">
        <v>124</v>
      </c>
      <c r="F40" s="153"/>
      <c r="G40" s="410"/>
      <c r="H40" s="295" t="s">
        <v>13</v>
      </c>
      <c r="I40" s="204">
        <v>120</v>
      </c>
      <c r="J40" s="70" t="s">
        <v>92</v>
      </c>
      <c r="K40" s="172">
        <v>1</v>
      </c>
      <c r="L40" s="34"/>
    </row>
    <row r="41" spans="1:14" ht="97.8" customHeight="1" x14ac:dyDescent="0.25">
      <c r="A41" s="114"/>
      <c r="B41" s="297"/>
      <c r="C41" s="14"/>
      <c r="D41" s="68" t="s">
        <v>21</v>
      </c>
      <c r="E41" s="405" t="s">
        <v>125</v>
      </c>
      <c r="F41" s="412"/>
      <c r="G41" s="411" t="s">
        <v>104</v>
      </c>
      <c r="H41" s="413" t="s">
        <v>13</v>
      </c>
      <c r="I41" s="93">
        <v>21.8</v>
      </c>
      <c r="J41" s="85" t="s">
        <v>101</v>
      </c>
      <c r="K41" s="173">
        <v>1</v>
      </c>
    </row>
    <row r="42" spans="1:14" ht="29.25" customHeight="1" x14ac:dyDescent="0.25">
      <c r="A42" s="114"/>
      <c r="B42" s="297"/>
      <c r="C42" s="14"/>
      <c r="D42" s="271" t="s">
        <v>74</v>
      </c>
      <c r="E42" s="433" t="s">
        <v>212</v>
      </c>
      <c r="F42" s="192" t="s">
        <v>99</v>
      </c>
      <c r="G42" s="383" t="s">
        <v>79</v>
      </c>
      <c r="H42" s="148" t="s">
        <v>13</v>
      </c>
      <c r="I42" s="654">
        <f>248+15-9.7</f>
        <v>253.3</v>
      </c>
      <c r="J42" s="213" t="s">
        <v>157</v>
      </c>
      <c r="K42" s="299">
        <v>100</v>
      </c>
      <c r="L42" s="34"/>
      <c r="M42" s="34"/>
      <c r="N42" s="34"/>
    </row>
    <row r="43" spans="1:14" ht="14.25" customHeight="1" x14ac:dyDescent="0.25">
      <c r="A43" s="114"/>
      <c r="B43" s="297"/>
      <c r="C43" s="14"/>
      <c r="D43" s="272"/>
      <c r="E43" s="440"/>
      <c r="F43" s="192"/>
      <c r="G43" s="280"/>
      <c r="H43" s="308"/>
      <c r="I43" s="603"/>
      <c r="J43" s="655" t="s">
        <v>173</v>
      </c>
      <c r="K43" s="500">
        <v>2</v>
      </c>
    </row>
    <row r="44" spans="1:14" ht="14.25" customHeight="1" thickBot="1" x14ac:dyDescent="0.3">
      <c r="A44" s="73"/>
      <c r="B44" s="9"/>
      <c r="C44" s="15"/>
      <c r="D44" s="151"/>
      <c r="E44" s="476"/>
      <c r="F44" s="193"/>
      <c r="G44" s="169"/>
      <c r="H44" s="146" t="s">
        <v>14</v>
      </c>
      <c r="I44" s="190">
        <f>SUM(I27:I42)</f>
        <v>945.09999999999991</v>
      </c>
      <c r="J44" s="656"/>
      <c r="K44" s="501"/>
    </row>
    <row r="45" spans="1:14" ht="20.25" customHeight="1" x14ac:dyDescent="0.25">
      <c r="A45" s="74" t="s">
        <v>9</v>
      </c>
      <c r="B45" s="10" t="s">
        <v>9</v>
      </c>
      <c r="C45" s="527" t="s">
        <v>17</v>
      </c>
      <c r="D45" s="527"/>
      <c r="E45" s="498" t="s">
        <v>59</v>
      </c>
      <c r="F45" s="635" t="s">
        <v>114</v>
      </c>
      <c r="G45" s="637" t="s">
        <v>79</v>
      </c>
      <c r="H45" s="239" t="s">
        <v>13</v>
      </c>
      <c r="I45" s="90">
        <v>110.2</v>
      </c>
      <c r="J45" s="514" t="s">
        <v>164</v>
      </c>
      <c r="K45" s="170">
        <v>25</v>
      </c>
    </row>
    <row r="46" spans="1:14" ht="15.6" customHeight="1" thickBot="1" x14ac:dyDescent="0.3">
      <c r="A46" s="75"/>
      <c r="B46" s="9"/>
      <c r="C46" s="528"/>
      <c r="D46" s="528"/>
      <c r="E46" s="634"/>
      <c r="F46" s="636"/>
      <c r="G46" s="492"/>
      <c r="H46" s="146" t="s">
        <v>14</v>
      </c>
      <c r="I46" s="190">
        <f t="shared" ref="I46" si="0">I45</f>
        <v>110.2</v>
      </c>
      <c r="J46" s="515"/>
      <c r="K46" s="158"/>
    </row>
    <row r="47" spans="1:14" ht="17.25" customHeight="1" x14ac:dyDescent="0.25">
      <c r="A47" s="76" t="s">
        <v>9</v>
      </c>
      <c r="B47" s="10" t="s">
        <v>9</v>
      </c>
      <c r="C47" s="527" t="s">
        <v>18</v>
      </c>
      <c r="D47" s="527"/>
      <c r="E47" s="498" t="s">
        <v>122</v>
      </c>
      <c r="F47" s="278" t="s">
        <v>114</v>
      </c>
      <c r="G47" s="502" t="s">
        <v>79</v>
      </c>
      <c r="H47" s="262" t="s">
        <v>13</v>
      </c>
      <c r="I47" s="93">
        <f>182.4-12+106.4-9</f>
        <v>267.8</v>
      </c>
      <c r="J47" s="137" t="s">
        <v>65</v>
      </c>
      <c r="K47" s="170">
        <v>2</v>
      </c>
    </row>
    <row r="48" spans="1:14" ht="29.25" customHeight="1" x14ac:dyDescent="0.25">
      <c r="A48" s="119"/>
      <c r="B48" s="297"/>
      <c r="C48" s="529"/>
      <c r="D48" s="529"/>
      <c r="E48" s="499"/>
      <c r="F48" s="120"/>
      <c r="G48" s="441"/>
      <c r="H48" s="145"/>
      <c r="I48" s="148"/>
      <c r="J48" s="59" t="s">
        <v>66</v>
      </c>
      <c r="K48" s="171">
        <v>15</v>
      </c>
    </row>
    <row r="49" spans="1:11" ht="15.75" customHeight="1" x14ac:dyDescent="0.25">
      <c r="A49" s="119"/>
      <c r="B49" s="297"/>
      <c r="C49" s="529"/>
      <c r="D49" s="529"/>
      <c r="E49" s="268"/>
      <c r="F49" s="120"/>
      <c r="G49" s="309"/>
      <c r="H49" s="93"/>
      <c r="I49" s="126"/>
      <c r="J49" s="152" t="s">
        <v>132</v>
      </c>
      <c r="K49" s="200">
        <v>9</v>
      </c>
    </row>
    <row r="50" spans="1:11" ht="29.25" customHeight="1" x14ac:dyDescent="0.25">
      <c r="A50" s="119"/>
      <c r="B50" s="297"/>
      <c r="C50" s="529"/>
      <c r="D50" s="529"/>
      <c r="E50" s="268"/>
      <c r="F50" s="120"/>
      <c r="G50" s="414"/>
      <c r="H50" s="93"/>
      <c r="I50" s="93"/>
      <c r="J50" s="152" t="s">
        <v>149</v>
      </c>
      <c r="K50" s="409">
        <v>100</v>
      </c>
    </row>
    <row r="51" spans="1:11" ht="91.8" customHeight="1" x14ac:dyDescent="0.25">
      <c r="A51" s="119"/>
      <c r="B51" s="408"/>
      <c r="C51" s="529"/>
      <c r="D51" s="529"/>
      <c r="E51" s="406"/>
      <c r="F51" s="120"/>
      <c r="G51" s="441" t="s">
        <v>104</v>
      </c>
      <c r="H51" s="415" t="s">
        <v>13</v>
      </c>
      <c r="I51" s="415">
        <v>9</v>
      </c>
      <c r="J51" s="416" t="s">
        <v>65</v>
      </c>
      <c r="K51" s="417">
        <v>2</v>
      </c>
    </row>
    <row r="52" spans="1:11" ht="13.8" thickBot="1" x14ac:dyDescent="0.3">
      <c r="A52" s="119"/>
      <c r="B52" s="297"/>
      <c r="C52" s="528"/>
      <c r="D52" s="528"/>
      <c r="E52" s="107"/>
      <c r="F52" s="120"/>
      <c r="G52" s="604"/>
      <c r="H52" s="94" t="s">
        <v>14</v>
      </c>
      <c r="I52" s="194">
        <f>SUM(I47:I51)</f>
        <v>276.8</v>
      </c>
      <c r="J52" s="331"/>
      <c r="K52" s="177"/>
    </row>
    <row r="53" spans="1:11" ht="15.75" customHeight="1" x14ac:dyDescent="0.25">
      <c r="A53" s="74" t="s">
        <v>9</v>
      </c>
      <c r="B53" s="10" t="s">
        <v>9</v>
      </c>
      <c r="C53" s="527" t="s">
        <v>19</v>
      </c>
      <c r="D53" s="527"/>
      <c r="E53" s="498" t="s">
        <v>63</v>
      </c>
      <c r="F53" s="278" t="s">
        <v>114</v>
      </c>
      <c r="G53" s="502" t="s">
        <v>79</v>
      </c>
      <c r="H53" s="90" t="s">
        <v>13</v>
      </c>
      <c r="I53" s="124">
        <v>45</v>
      </c>
      <c r="J53" s="106" t="s">
        <v>102</v>
      </c>
      <c r="K53" s="170">
        <v>3</v>
      </c>
    </row>
    <row r="54" spans="1:11" ht="27" customHeight="1" x14ac:dyDescent="0.25">
      <c r="A54" s="119"/>
      <c r="B54" s="297"/>
      <c r="C54" s="529"/>
      <c r="D54" s="529"/>
      <c r="E54" s="499"/>
      <c r="F54" s="120"/>
      <c r="G54" s="441"/>
      <c r="H54" s="148"/>
      <c r="I54" s="240"/>
      <c r="J54" s="289" t="s">
        <v>105</v>
      </c>
      <c r="K54" s="200">
        <v>3</v>
      </c>
    </row>
    <row r="55" spans="1:11" ht="16.5" customHeight="1" x14ac:dyDescent="0.25">
      <c r="A55" s="119"/>
      <c r="B55" s="297"/>
      <c r="C55" s="529"/>
      <c r="D55" s="529"/>
      <c r="E55" s="270"/>
      <c r="F55" s="120"/>
      <c r="G55" s="309"/>
      <c r="H55" s="93"/>
      <c r="I55" s="240"/>
      <c r="J55" s="60" t="s">
        <v>23</v>
      </c>
      <c r="K55" s="200">
        <v>1</v>
      </c>
    </row>
    <row r="56" spans="1:11" ht="11.25" customHeight="1" x14ac:dyDescent="0.25">
      <c r="A56" s="119"/>
      <c r="B56" s="297"/>
      <c r="C56" s="529"/>
      <c r="D56" s="529"/>
      <c r="E56" s="270"/>
      <c r="F56" s="120"/>
      <c r="G56" s="309"/>
      <c r="H56" s="93"/>
      <c r="I56" s="224"/>
      <c r="J56" s="510" t="s">
        <v>54</v>
      </c>
      <c r="K56" s="512">
        <v>7</v>
      </c>
    </row>
    <row r="57" spans="1:11" ht="15.75" customHeight="1" thickBot="1" x14ac:dyDescent="0.3">
      <c r="A57" s="75"/>
      <c r="B57" s="9"/>
      <c r="C57" s="528"/>
      <c r="D57" s="528"/>
      <c r="E57" s="284"/>
      <c r="F57" s="16"/>
      <c r="G57" s="128"/>
      <c r="H57" s="94" t="s">
        <v>14</v>
      </c>
      <c r="I57" s="194">
        <f t="shared" ref="I57" si="1">SUM(I53:I56)</f>
        <v>45</v>
      </c>
      <c r="J57" s="511"/>
      <c r="K57" s="513"/>
    </row>
    <row r="58" spans="1:11" ht="15" customHeight="1" thickBot="1" x14ac:dyDescent="0.3">
      <c r="A58" s="73" t="s">
        <v>9</v>
      </c>
      <c r="B58" s="17" t="s">
        <v>9</v>
      </c>
      <c r="C58" s="532" t="s">
        <v>24</v>
      </c>
      <c r="D58" s="533"/>
      <c r="E58" s="533"/>
      <c r="F58" s="533"/>
      <c r="G58" s="533"/>
      <c r="H58" s="533"/>
      <c r="I58" s="241">
        <f>+I52+I46+I24+I57+I44</f>
        <v>2572.1</v>
      </c>
      <c r="J58" s="176"/>
      <c r="K58" s="129"/>
    </row>
    <row r="59" spans="1:11" ht="13.5" customHeight="1" thickBot="1" x14ac:dyDescent="0.3">
      <c r="A59" s="77" t="s">
        <v>9</v>
      </c>
      <c r="B59" s="33" t="s">
        <v>15</v>
      </c>
      <c r="C59" s="530" t="s">
        <v>25</v>
      </c>
      <c r="D59" s="531"/>
      <c r="E59" s="531"/>
      <c r="F59" s="531"/>
      <c r="G59" s="531"/>
      <c r="H59" s="531"/>
      <c r="I59" s="531"/>
      <c r="J59" s="531"/>
      <c r="K59" s="129"/>
    </row>
    <row r="60" spans="1:11" ht="15.75" customHeight="1" x14ac:dyDescent="0.25">
      <c r="A60" s="72" t="s">
        <v>9</v>
      </c>
      <c r="B60" s="10" t="s">
        <v>15</v>
      </c>
      <c r="C60" s="527" t="s">
        <v>9</v>
      </c>
      <c r="D60" s="527"/>
      <c r="E60" s="498" t="s">
        <v>26</v>
      </c>
      <c r="F60" s="50" t="s">
        <v>12</v>
      </c>
      <c r="G60" s="502" t="s">
        <v>103</v>
      </c>
      <c r="H60" s="64" t="s">
        <v>28</v>
      </c>
      <c r="I60" s="349">
        <f>413.7+205.9</f>
        <v>619.6</v>
      </c>
      <c r="J60" s="337" t="s">
        <v>27</v>
      </c>
      <c r="K60" s="187">
        <f>+K64+K78+K92+K95+K103+K114+K126+K82</f>
        <v>581.29999999999995</v>
      </c>
    </row>
    <row r="61" spans="1:11" ht="15.75" customHeight="1" x14ac:dyDescent="0.25">
      <c r="A61" s="114"/>
      <c r="B61" s="400"/>
      <c r="C61" s="529"/>
      <c r="D61" s="529"/>
      <c r="E61" s="499"/>
      <c r="F61" s="51"/>
      <c r="G61" s="441"/>
      <c r="H61" s="82" t="s">
        <v>53</v>
      </c>
      <c r="I61" s="350">
        <f>30.7+184.6</f>
        <v>215.29999999999998</v>
      </c>
      <c r="J61" s="401" t="s">
        <v>95</v>
      </c>
      <c r="K61" s="402">
        <f>K65+K93+K96+K115+K127</f>
        <v>289.10000000000002</v>
      </c>
    </row>
    <row r="62" spans="1:11" ht="15.75" customHeight="1" x14ac:dyDescent="0.25">
      <c r="A62" s="114"/>
      <c r="B62" s="297"/>
      <c r="C62" s="529"/>
      <c r="D62" s="529"/>
      <c r="E62" s="499"/>
      <c r="F62" s="51" t="s">
        <v>115</v>
      </c>
      <c r="G62" s="441"/>
      <c r="H62" s="64" t="s">
        <v>96</v>
      </c>
      <c r="I62" s="351">
        <v>57.4</v>
      </c>
      <c r="J62" s="57" t="s">
        <v>127</v>
      </c>
      <c r="K62" s="404">
        <f>K66+K80+K91+K97+K105+K106+K128+K89+K116+K117+K81+K119</f>
        <v>2872</v>
      </c>
    </row>
    <row r="63" spans="1:11" ht="27.75" customHeight="1" x14ac:dyDescent="0.25">
      <c r="A63" s="114"/>
      <c r="B63" s="297"/>
      <c r="C63" s="529"/>
      <c r="D63" s="529"/>
      <c r="E63" s="260"/>
      <c r="F63" s="51"/>
      <c r="G63" s="441"/>
      <c r="H63" s="403"/>
      <c r="I63" s="148"/>
      <c r="J63" s="366" t="s">
        <v>218</v>
      </c>
      <c r="K63" s="170">
        <f>K67+K90+K98+K118+K129</f>
        <v>112</v>
      </c>
    </row>
    <row r="64" spans="1:11" ht="17.25" customHeight="1" x14ac:dyDescent="0.25">
      <c r="A64" s="114"/>
      <c r="B64" s="297"/>
      <c r="C64" s="529"/>
      <c r="D64" s="482" t="s">
        <v>9</v>
      </c>
      <c r="E64" s="433" t="s">
        <v>29</v>
      </c>
      <c r="F64" s="51" t="s">
        <v>114</v>
      </c>
      <c r="G64" s="441"/>
      <c r="H64" s="248" t="s">
        <v>13</v>
      </c>
      <c r="I64" s="352">
        <f>996.7-25+34</f>
        <v>1005.7</v>
      </c>
      <c r="J64" s="338" t="s">
        <v>27</v>
      </c>
      <c r="K64" s="171">
        <v>90</v>
      </c>
    </row>
    <row r="65" spans="1:13" ht="17.25" customHeight="1" x14ac:dyDescent="0.25">
      <c r="A65" s="114"/>
      <c r="B65" s="388"/>
      <c r="C65" s="529"/>
      <c r="D65" s="483"/>
      <c r="E65" s="440"/>
      <c r="F65" s="51"/>
      <c r="G65" s="441"/>
      <c r="H65" s="248"/>
      <c r="I65" s="395"/>
      <c r="J65" s="338" t="s">
        <v>95</v>
      </c>
      <c r="K65" s="171">
        <v>150</v>
      </c>
    </row>
    <row r="66" spans="1:13" ht="15.75" customHeight="1" x14ac:dyDescent="0.25">
      <c r="A66" s="114"/>
      <c r="B66" s="297"/>
      <c r="C66" s="529"/>
      <c r="D66" s="483"/>
      <c r="E66" s="440"/>
      <c r="F66" s="307"/>
      <c r="G66" s="441"/>
      <c r="H66" s="118"/>
      <c r="I66" s="148"/>
      <c r="J66" s="338" t="s">
        <v>127</v>
      </c>
      <c r="K66" s="171">
        <v>270</v>
      </c>
    </row>
    <row r="67" spans="1:13" ht="27.75" customHeight="1" x14ac:dyDescent="0.25">
      <c r="A67" s="114"/>
      <c r="B67" s="388"/>
      <c r="C67" s="529"/>
      <c r="D67" s="483"/>
      <c r="E67" s="440"/>
      <c r="F67" s="307"/>
      <c r="G67" s="387"/>
      <c r="H67" s="118"/>
      <c r="I67" s="148"/>
      <c r="J67" s="392" t="s">
        <v>218</v>
      </c>
      <c r="K67" s="171">
        <v>10</v>
      </c>
    </row>
    <row r="68" spans="1:13" ht="17.25" customHeight="1" x14ac:dyDescent="0.25">
      <c r="A68" s="114"/>
      <c r="B68" s="297"/>
      <c r="C68" s="529"/>
      <c r="D68" s="483"/>
      <c r="E68" s="440"/>
      <c r="F68" s="298"/>
      <c r="G68" s="138"/>
      <c r="H68" s="248"/>
      <c r="I68" s="148"/>
      <c r="J68" s="339" t="s">
        <v>191</v>
      </c>
      <c r="K68" s="171">
        <v>4</v>
      </c>
    </row>
    <row r="69" spans="1:13" ht="17.25" customHeight="1" x14ac:dyDescent="0.25">
      <c r="A69" s="114"/>
      <c r="B69" s="297"/>
      <c r="C69" s="529"/>
      <c r="D69" s="483"/>
      <c r="E69" s="270"/>
      <c r="F69" s="298"/>
      <c r="G69" s="138"/>
      <c r="H69" s="212" t="s">
        <v>13</v>
      </c>
      <c r="I69" s="349">
        <v>2.5</v>
      </c>
      <c r="J69" s="339" t="s">
        <v>167</v>
      </c>
      <c r="K69" s="171">
        <v>1</v>
      </c>
    </row>
    <row r="70" spans="1:13" ht="17.25" customHeight="1" x14ac:dyDescent="0.25">
      <c r="A70" s="114"/>
      <c r="B70" s="297"/>
      <c r="C70" s="529"/>
      <c r="D70" s="483"/>
      <c r="E70" s="270"/>
      <c r="F70" s="298"/>
      <c r="G70" s="138"/>
      <c r="H70" s="40" t="s">
        <v>13</v>
      </c>
      <c r="I70" s="351">
        <v>9.5</v>
      </c>
      <c r="J70" s="339" t="s">
        <v>168</v>
      </c>
      <c r="K70" s="171">
        <v>1</v>
      </c>
    </row>
    <row r="71" spans="1:13" ht="17.25" customHeight="1" x14ac:dyDescent="0.25">
      <c r="A71" s="114"/>
      <c r="B71" s="420"/>
      <c r="C71" s="529"/>
      <c r="D71" s="483"/>
      <c r="E71" s="418"/>
      <c r="F71" s="307"/>
      <c r="G71" s="138"/>
      <c r="H71" s="40" t="s">
        <v>13</v>
      </c>
      <c r="I71" s="351">
        <v>10.7</v>
      </c>
      <c r="J71" s="392" t="s">
        <v>225</v>
      </c>
      <c r="K71" s="171">
        <v>100</v>
      </c>
    </row>
    <row r="72" spans="1:13" ht="28.2" customHeight="1" x14ac:dyDescent="0.25">
      <c r="A72" s="114"/>
      <c r="B72" s="297"/>
      <c r="C72" s="529"/>
      <c r="D72" s="483"/>
      <c r="E72" s="270"/>
      <c r="F72" s="307"/>
      <c r="G72" s="138"/>
      <c r="H72" s="40" t="s">
        <v>13</v>
      </c>
      <c r="I72" s="351">
        <v>2.6</v>
      </c>
      <c r="J72" s="339" t="s">
        <v>194</v>
      </c>
      <c r="K72" s="171">
        <v>1</v>
      </c>
    </row>
    <row r="73" spans="1:13" ht="28.5" customHeight="1" x14ac:dyDescent="0.25">
      <c r="A73" s="114"/>
      <c r="B73" s="205"/>
      <c r="C73" s="529"/>
      <c r="D73" s="483"/>
      <c r="E73" s="485" t="s">
        <v>152</v>
      </c>
      <c r="F73" s="465" t="s">
        <v>114</v>
      </c>
      <c r="G73" s="138"/>
      <c r="H73" s="504" t="s">
        <v>13</v>
      </c>
      <c r="I73" s="507">
        <v>67</v>
      </c>
      <c r="J73" s="340" t="s">
        <v>153</v>
      </c>
      <c r="K73" s="323">
        <v>100</v>
      </c>
    </row>
    <row r="74" spans="1:13" ht="28.5" customHeight="1" x14ac:dyDescent="0.25">
      <c r="A74" s="114"/>
      <c r="B74" s="205"/>
      <c r="C74" s="529"/>
      <c r="D74" s="483"/>
      <c r="E74" s="503"/>
      <c r="F74" s="487"/>
      <c r="G74" s="138"/>
      <c r="H74" s="505"/>
      <c r="I74" s="508"/>
      <c r="J74" s="340" t="s">
        <v>154</v>
      </c>
      <c r="K74" s="323">
        <v>1</v>
      </c>
    </row>
    <row r="75" spans="1:13" ht="16.5" customHeight="1" x14ac:dyDescent="0.25">
      <c r="A75" s="114"/>
      <c r="B75" s="205"/>
      <c r="C75" s="529"/>
      <c r="D75" s="483"/>
      <c r="E75" s="503"/>
      <c r="F75" s="487"/>
      <c r="G75" s="138"/>
      <c r="H75" s="505"/>
      <c r="I75" s="508"/>
      <c r="J75" s="340" t="s">
        <v>155</v>
      </c>
      <c r="K75" s="323">
        <v>100</v>
      </c>
    </row>
    <row r="76" spans="1:13" ht="16.5" customHeight="1" x14ac:dyDescent="0.25">
      <c r="A76" s="114"/>
      <c r="B76" s="205"/>
      <c r="C76" s="529"/>
      <c r="D76" s="483"/>
      <c r="E76" s="503"/>
      <c r="F76" s="487"/>
      <c r="G76" s="138"/>
      <c r="H76" s="505"/>
      <c r="I76" s="508"/>
      <c r="J76" s="340" t="s">
        <v>156</v>
      </c>
      <c r="K76" s="323">
        <v>1</v>
      </c>
    </row>
    <row r="77" spans="1:13" ht="29.25" customHeight="1" x14ac:dyDescent="0.25">
      <c r="A77" s="114"/>
      <c r="B77" s="205"/>
      <c r="C77" s="529"/>
      <c r="D77" s="484"/>
      <c r="E77" s="486"/>
      <c r="F77" s="487"/>
      <c r="G77" s="138"/>
      <c r="H77" s="506"/>
      <c r="I77" s="509"/>
      <c r="J77" s="341" t="s">
        <v>178</v>
      </c>
      <c r="K77" s="324">
        <v>100</v>
      </c>
      <c r="L77" s="110"/>
    </row>
    <row r="78" spans="1:13" ht="16.5" customHeight="1" x14ac:dyDescent="0.25">
      <c r="A78" s="114"/>
      <c r="B78" s="297"/>
      <c r="C78" s="529"/>
      <c r="D78" s="482" t="s">
        <v>15</v>
      </c>
      <c r="E78" s="433" t="s">
        <v>119</v>
      </c>
      <c r="F78" s="191" t="s">
        <v>114</v>
      </c>
      <c r="G78" s="138"/>
      <c r="H78" s="56" t="s">
        <v>13</v>
      </c>
      <c r="I78" s="352">
        <f>1843.3-15</f>
        <v>1828.3</v>
      </c>
      <c r="J78" s="339" t="s">
        <v>27</v>
      </c>
      <c r="K78" s="149">
        <v>58.4</v>
      </c>
      <c r="L78" s="234"/>
      <c r="M78" s="115"/>
    </row>
    <row r="79" spans="1:13" ht="27.75" customHeight="1" x14ac:dyDescent="0.25">
      <c r="A79" s="114"/>
      <c r="B79" s="388"/>
      <c r="C79" s="529"/>
      <c r="D79" s="483"/>
      <c r="E79" s="440"/>
      <c r="F79" s="51"/>
      <c r="G79" s="138"/>
      <c r="H79" s="248"/>
      <c r="I79" s="395"/>
      <c r="J79" s="392" t="s">
        <v>219</v>
      </c>
      <c r="K79" s="171">
        <v>100</v>
      </c>
      <c r="L79" s="393"/>
      <c r="M79" s="115"/>
    </row>
    <row r="80" spans="1:13" ht="16.5" customHeight="1" x14ac:dyDescent="0.25">
      <c r="A80" s="114"/>
      <c r="B80" s="297"/>
      <c r="C80" s="529"/>
      <c r="D80" s="483"/>
      <c r="E80" s="440"/>
      <c r="F80" s="307"/>
      <c r="G80" s="138"/>
      <c r="H80" s="211"/>
      <c r="I80" s="455"/>
      <c r="J80" s="338" t="s">
        <v>127</v>
      </c>
      <c r="K80" s="171">
        <v>403</v>
      </c>
      <c r="L80" s="234"/>
      <c r="M80" s="115"/>
    </row>
    <row r="81" spans="1:14" ht="16.5" customHeight="1" x14ac:dyDescent="0.25">
      <c r="A81" s="114"/>
      <c r="B81" s="297"/>
      <c r="C81" s="529"/>
      <c r="D81" s="483"/>
      <c r="E81" s="440"/>
      <c r="F81" s="307"/>
      <c r="G81" s="138"/>
      <c r="H81" s="211"/>
      <c r="I81" s="455"/>
      <c r="J81" s="342" t="s">
        <v>188</v>
      </c>
      <c r="K81" s="171">
        <v>35</v>
      </c>
      <c r="L81" s="234"/>
      <c r="M81" s="115"/>
    </row>
    <row r="82" spans="1:14" ht="26.25" customHeight="1" x14ac:dyDescent="0.25">
      <c r="A82" s="114"/>
      <c r="B82" s="297"/>
      <c r="C82" s="529"/>
      <c r="D82" s="483"/>
      <c r="E82" s="440"/>
      <c r="F82" s="307"/>
      <c r="G82" s="138"/>
      <c r="H82" s="211"/>
      <c r="I82" s="456"/>
      <c r="J82" s="342" t="s">
        <v>189</v>
      </c>
      <c r="K82" s="149">
        <v>7.9</v>
      </c>
      <c r="L82" s="234"/>
      <c r="M82" s="115"/>
    </row>
    <row r="83" spans="1:14" ht="16.5" customHeight="1" x14ac:dyDescent="0.25">
      <c r="A83" s="114"/>
      <c r="B83" s="297"/>
      <c r="C83" s="529"/>
      <c r="D83" s="483"/>
      <c r="E83" s="440"/>
      <c r="F83" s="298"/>
      <c r="G83" s="138"/>
      <c r="H83" s="332" t="s">
        <v>13</v>
      </c>
      <c r="I83" s="353">
        <v>30</v>
      </c>
      <c r="J83" s="342" t="s">
        <v>165</v>
      </c>
      <c r="K83" s="171">
        <v>1</v>
      </c>
      <c r="L83" s="223"/>
      <c r="M83" s="223"/>
      <c r="N83" s="110"/>
    </row>
    <row r="84" spans="1:14" ht="16.5" customHeight="1" x14ac:dyDescent="0.25">
      <c r="A84" s="458"/>
      <c r="B84" s="457"/>
      <c r="C84" s="529"/>
      <c r="D84" s="483"/>
      <c r="E84" s="440"/>
      <c r="F84" s="298"/>
      <c r="G84" s="138"/>
      <c r="H84" s="333" t="s">
        <v>13</v>
      </c>
      <c r="I84" s="350">
        <v>10</v>
      </c>
      <c r="J84" s="342" t="s">
        <v>166</v>
      </c>
      <c r="K84" s="171">
        <v>1</v>
      </c>
      <c r="L84" s="223"/>
      <c r="M84" s="223"/>
      <c r="N84" s="110"/>
    </row>
    <row r="85" spans="1:14" ht="16.5" customHeight="1" x14ac:dyDescent="0.25">
      <c r="A85" s="458"/>
      <c r="B85" s="457"/>
      <c r="C85" s="529"/>
      <c r="D85" s="483"/>
      <c r="E85" s="485" t="s">
        <v>190</v>
      </c>
      <c r="F85" s="465" t="s">
        <v>114</v>
      </c>
      <c r="G85" s="138"/>
      <c r="H85" s="385" t="s">
        <v>13</v>
      </c>
      <c r="I85" s="350">
        <f>74.9-25-27</f>
        <v>22.900000000000006</v>
      </c>
      <c r="J85" s="343" t="s">
        <v>158</v>
      </c>
      <c r="K85" s="324">
        <v>100</v>
      </c>
      <c r="L85" s="223"/>
      <c r="M85" s="223"/>
      <c r="N85" s="110"/>
    </row>
    <row r="86" spans="1:14" ht="16.5" customHeight="1" x14ac:dyDescent="0.25">
      <c r="A86" s="458"/>
      <c r="B86" s="457"/>
      <c r="C86" s="529"/>
      <c r="D86" s="483"/>
      <c r="E86" s="486"/>
      <c r="F86" s="487"/>
      <c r="G86" s="138"/>
      <c r="H86" s="318" t="s">
        <v>217</v>
      </c>
      <c r="I86" s="384">
        <v>25</v>
      </c>
      <c r="J86" s="344" t="s">
        <v>159</v>
      </c>
      <c r="K86" s="324">
        <v>1</v>
      </c>
      <c r="L86" s="523"/>
      <c r="M86" s="523"/>
      <c r="N86" s="523"/>
    </row>
    <row r="87" spans="1:14" ht="15.75" customHeight="1" x14ac:dyDescent="0.25">
      <c r="A87" s="458"/>
      <c r="B87" s="457"/>
      <c r="C87" s="529"/>
      <c r="D87" s="483"/>
      <c r="E87" s="534" t="s">
        <v>170</v>
      </c>
      <c r="F87" s="465" t="s">
        <v>116</v>
      </c>
      <c r="G87" s="138"/>
      <c r="H87" s="504" t="s">
        <v>13</v>
      </c>
      <c r="I87" s="524">
        <f>74.8-44.8-1.1</f>
        <v>28.9</v>
      </c>
      <c r="J87" s="345" t="s">
        <v>160</v>
      </c>
      <c r="K87" s="325">
        <v>1</v>
      </c>
      <c r="L87" s="439"/>
      <c r="M87" s="439"/>
      <c r="N87" s="439"/>
    </row>
    <row r="88" spans="1:14" ht="15.75" customHeight="1" x14ac:dyDescent="0.25">
      <c r="A88" s="458"/>
      <c r="B88" s="457"/>
      <c r="C88" s="529"/>
      <c r="D88" s="484"/>
      <c r="E88" s="535"/>
      <c r="F88" s="466"/>
      <c r="G88" s="138"/>
      <c r="H88" s="506"/>
      <c r="I88" s="525"/>
      <c r="J88" s="345" t="s">
        <v>181</v>
      </c>
      <c r="K88" s="301">
        <v>500</v>
      </c>
      <c r="L88" s="439"/>
      <c r="M88" s="439"/>
      <c r="N88" s="439"/>
    </row>
    <row r="89" spans="1:14" ht="16.5" customHeight="1" x14ac:dyDescent="0.25">
      <c r="A89" s="114"/>
      <c r="B89" s="297"/>
      <c r="C89" s="529"/>
      <c r="D89" s="482" t="s">
        <v>17</v>
      </c>
      <c r="E89" s="433" t="s">
        <v>30</v>
      </c>
      <c r="F89" s="123" t="s">
        <v>114</v>
      </c>
      <c r="G89" s="138"/>
      <c r="H89" s="496" t="s">
        <v>13</v>
      </c>
      <c r="I89" s="354">
        <f>194-16.8</f>
        <v>177.2</v>
      </c>
      <c r="J89" s="342" t="s">
        <v>81</v>
      </c>
      <c r="K89" s="171">
        <v>19</v>
      </c>
      <c r="L89" s="218"/>
      <c r="M89" s="223"/>
      <c r="N89" s="110"/>
    </row>
    <row r="90" spans="1:14" ht="27.75" customHeight="1" x14ac:dyDescent="0.25">
      <c r="A90" s="114"/>
      <c r="B90" s="388"/>
      <c r="C90" s="529"/>
      <c r="D90" s="483"/>
      <c r="E90" s="440"/>
      <c r="F90" s="123"/>
      <c r="G90" s="138"/>
      <c r="H90" s="497"/>
      <c r="I90" s="353"/>
      <c r="J90" s="342" t="s">
        <v>218</v>
      </c>
      <c r="K90" s="171">
        <v>4</v>
      </c>
      <c r="L90" s="393"/>
      <c r="M90" s="223"/>
      <c r="N90" s="110"/>
    </row>
    <row r="91" spans="1:14" ht="15.75" customHeight="1" x14ac:dyDescent="0.25">
      <c r="A91" s="114"/>
      <c r="B91" s="297"/>
      <c r="C91" s="529"/>
      <c r="D91" s="483"/>
      <c r="E91" s="440"/>
      <c r="F91" s="307"/>
      <c r="G91" s="138"/>
      <c r="H91" s="497"/>
      <c r="I91" s="148"/>
      <c r="J91" s="338" t="s">
        <v>127</v>
      </c>
      <c r="K91" s="171">
        <v>140</v>
      </c>
      <c r="L91" s="218"/>
      <c r="M91" s="223"/>
      <c r="N91" s="110"/>
    </row>
    <row r="92" spans="1:14" ht="15.75" customHeight="1" x14ac:dyDescent="0.25">
      <c r="A92" s="114"/>
      <c r="B92" s="297"/>
      <c r="C92" s="529"/>
      <c r="D92" s="483"/>
      <c r="E92" s="440"/>
      <c r="F92" s="396"/>
      <c r="G92" s="138"/>
      <c r="H92" s="497"/>
      <c r="I92" s="148"/>
      <c r="J92" s="339" t="s">
        <v>27</v>
      </c>
      <c r="K92" s="200">
        <v>21</v>
      </c>
      <c r="L92" s="110"/>
      <c r="M92" s="110"/>
      <c r="N92" s="110"/>
    </row>
    <row r="93" spans="1:14" ht="15.75" customHeight="1" x14ac:dyDescent="0.25">
      <c r="A93" s="114"/>
      <c r="B93" s="388"/>
      <c r="C93" s="529"/>
      <c r="D93" s="391"/>
      <c r="E93" s="386"/>
      <c r="F93" s="397"/>
      <c r="G93" s="138"/>
      <c r="H93" s="394"/>
      <c r="I93" s="148"/>
      <c r="J93" s="392" t="s">
        <v>95</v>
      </c>
      <c r="K93" s="390">
        <v>5</v>
      </c>
      <c r="L93" s="110"/>
      <c r="M93" s="110"/>
      <c r="N93" s="110"/>
    </row>
    <row r="94" spans="1:14" ht="15.6" customHeight="1" x14ac:dyDescent="0.25">
      <c r="A94" s="114"/>
      <c r="B94" s="297"/>
      <c r="C94" s="529"/>
      <c r="D94" s="482" t="s">
        <v>18</v>
      </c>
      <c r="E94" s="433" t="s">
        <v>77</v>
      </c>
      <c r="F94" s="51" t="s">
        <v>114</v>
      </c>
      <c r="G94" s="138"/>
      <c r="H94" s="40" t="s">
        <v>13</v>
      </c>
      <c r="I94" s="352">
        <v>1708.6</v>
      </c>
      <c r="J94" s="339" t="s">
        <v>31</v>
      </c>
      <c r="K94" s="200">
        <v>500</v>
      </c>
    </row>
    <row r="95" spans="1:14" ht="15.75" customHeight="1" x14ac:dyDescent="0.25">
      <c r="A95" s="119"/>
      <c r="B95" s="297"/>
      <c r="C95" s="529"/>
      <c r="D95" s="483"/>
      <c r="E95" s="440"/>
      <c r="F95" s="307"/>
      <c r="G95" s="138"/>
      <c r="H95" s="125"/>
      <c r="I95" s="148"/>
      <c r="J95" s="338" t="s">
        <v>27</v>
      </c>
      <c r="K95" s="171">
        <v>310</v>
      </c>
    </row>
    <row r="96" spans="1:14" ht="16.5" customHeight="1" x14ac:dyDescent="0.25">
      <c r="A96" s="119"/>
      <c r="B96" s="297"/>
      <c r="C96" s="529"/>
      <c r="D96" s="483"/>
      <c r="E96" s="440"/>
      <c r="F96" s="111"/>
      <c r="G96" s="138"/>
      <c r="H96" s="248"/>
      <c r="I96" s="148"/>
      <c r="J96" s="342" t="s">
        <v>95</v>
      </c>
      <c r="K96" s="185">
        <v>125</v>
      </c>
    </row>
    <row r="97" spans="1:13" ht="27.75" customHeight="1" x14ac:dyDescent="0.25">
      <c r="A97" s="119"/>
      <c r="B97" s="297"/>
      <c r="C97" s="529"/>
      <c r="D97" s="483"/>
      <c r="E97" s="440"/>
      <c r="F97" s="111"/>
      <c r="G97" s="138"/>
      <c r="H97" s="248"/>
      <c r="I97" s="148"/>
      <c r="J97" s="342" t="s">
        <v>128</v>
      </c>
      <c r="K97" s="185">
        <v>700</v>
      </c>
      <c r="M97" s="110"/>
    </row>
    <row r="98" spans="1:13" ht="27.75" customHeight="1" x14ac:dyDescent="0.25">
      <c r="A98" s="119"/>
      <c r="B98" s="388"/>
      <c r="C98" s="529"/>
      <c r="D98" s="483"/>
      <c r="E98" s="386"/>
      <c r="F98" s="111"/>
      <c r="G98" s="138"/>
      <c r="H98" s="248"/>
      <c r="I98" s="148"/>
      <c r="J98" s="342" t="s">
        <v>218</v>
      </c>
      <c r="K98" s="185">
        <v>80</v>
      </c>
      <c r="M98" s="110"/>
    </row>
    <row r="99" spans="1:13" ht="27.75" customHeight="1" x14ac:dyDescent="0.25">
      <c r="A99" s="119"/>
      <c r="B99" s="297"/>
      <c r="C99" s="529"/>
      <c r="D99" s="483"/>
      <c r="E99" s="270"/>
      <c r="F99" s="298"/>
      <c r="G99" s="138"/>
      <c r="H99" s="248"/>
      <c r="I99" s="526"/>
      <c r="J99" s="338" t="s">
        <v>83</v>
      </c>
      <c r="K99" s="171">
        <v>800</v>
      </c>
      <c r="M99" s="110"/>
    </row>
    <row r="100" spans="1:13" ht="16.5" customHeight="1" x14ac:dyDescent="0.25">
      <c r="A100" s="119"/>
      <c r="B100" s="297"/>
      <c r="C100" s="529"/>
      <c r="D100" s="483"/>
      <c r="E100" s="270"/>
      <c r="F100" s="298"/>
      <c r="G100" s="138"/>
      <c r="H100" s="248"/>
      <c r="I100" s="526"/>
      <c r="J100" s="338" t="s">
        <v>150</v>
      </c>
      <c r="K100" s="171">
        <v>1</v>
      </c>
      <c r="M100" s="110"/>
    </row>
    <row r="101" spans="1:13" ht="55.2" customHeight="1" x14ac:dyDescent="0.25">
      <c r="A101" s="458"/>
      <c r="B101" s="457"/>
      <c r="C101" s="529"/>
      <c r="D101" s="483"/>
      <c r="E101" s="290" t="s">
        <v>213</v>
      </c>
      <c r="F101" s="306" t="s">
        <v>116</v>
      </c>
      <c r="G101" s="138"/>
      <c r="H101" s="333" t="s">
        <v>13</v>
      </c>
      <c r="I101" s="355">
        <v>55</v>
      </c>
      <c r="J101" s="346" t="s">
        <v>129</v>
      </c>
      <c r="K101" s="292">
        <v>1</v>
      </c>
      <c r="L101" s="206"/>
      <c r="M101" s="110"/>
    </row>
    <row r="102" spans="1:13" ht="29.25" customHeight="1" x14ac:dyDescent="0.25">
      <c r="A102" s="458"/>
      <c r="B102" s="457"/>
      <c r="C102" s="529"/>
      <c r="D102" s="484"/>
      <c r="E102" s="233" t="s">
        <v>185</v>
      </c>
      <c r="F102" s="226" t="s">
        <v>116</v>
      </c>
      <c r="G102" s="138"/>
      <c r="H102" s="214" t="s">
        <v>13</v>
      </c>
      <c r="I102" s="350">
        <f>145-45-38.8</f>
        <v>61.2</v>
      </c>
      <c r="J102" s="215" t="s">
        <v>186</v>
      </c>
      <c r="K102" s="324">
        <v>100</v>
      </c>
      <c r="L102" s="235"/>
      <c r="M102" s="110"/>
    </row>
    <row r="103" spans="1:13" ht="16.5" customHeight="1" x14ac:dyDescent="0.25">
      <c r="A103" s="119"/>
      <c r="B103" s="297"/>
      <c r="C103" s="529"/>
      <c r="D103" s="482" t="s">
        <v>19</v>
      </c>
      <c r="E103" s="433" t="s">
        <v>120</v>
      </c>
      <c r="F103" s="43" t="s">
        <v>114</v>
      </c>
      <c r="G103" s="138"/>
      <c r="H103" s="56" t="s">
        <v>13</v>
      </c>
      <c r="I103" s="352">
        <f>616.1-42.2-8+0.4</f>
        <v>566.29999999999995</v>
      </c>
      <c r="J103" s="338" t="s">
        <v>27</v>
      </c>
      <c r="K103" s="171">
        <v>9</v>
      </c>
      <c r="L103" s="520"/>
    </row>
    <row r="104" spans="1:13" ht="28.5" customHeight="1" x14ac:dyDescent="0.25">
      <c r="A104" s="119"/>
      <c r="B104" s="388"/>
      <c r="C104" s="529"/>
      <c r="D104" s="483"/>
      <c r="E104" s="440"/>
      <c r="F104" s="43"/>
      <c r="G104" s="138"/>
      <c r="H104" s="248"/>
      <c r="I104" s="395"/>
      <c r="J104" s="338" t="s">
        <v>220</v>
      </c>
      <c r="K104" s="171">
        <v>33</v>
      </c>
      <c r="L104" s="520"/>
    </row>
    <row r="105" spans="1:13" ht="16.5" customHeight="1" x14ac:dyDescent="0.25">
      <c r="A105" s="119"/>
      <c r="B105" s="297"/>
      <c r="C105" s="529"/>
      <c r="D105" s="483"/>
      <c r="E105" s="440"/>
      <c r="F105" s="111"/>
      <c r="G105" s="138"/>
      <c r="H105" s="497"/>
      <c r="I105" s="526"/>
      <c r="J105" s="338" t="s">
        <v>127</v>
      </c>
      <c r="K105" s="171">
        <v>40</v>
      </c>
      <c r="L105" s="520"/>
    </row>
    <row r="106" spans="1:13" ht="18" customHeight="1" x14ac:dyDescent="0.25">
      <c r="A106" s="119"/>
      <c r="B106" s="297"/>
      <c r="C106" s="529"/>
      <c r="D106" s="483"/>
      <c r="E106" s="440"/>
      <c r="F106" s="111"/>
      <c r="G106" s="138"/>
      <c r="H106" s="497"/>
      <c r="I106" s="526"/>
      <c r="J106" s="338" t="s">
        <v>81</v>
      </c>
      <c r="K106" s="171">
        <v>100</v>
      </c>
      <c r="L106" s="520"/>
    </row>
    <row r="107" spans="1:13" ht="16.5" customHeight="1" x14ac:dyDescent="0.25">
      <c r="A107" s="119"/>
      <c r="B107" s="297"/>
      <c r="C107" s="529"/>
      <c r="D107" s="483"/>
      <c r="E107" s="314"/>
      <c r="F107" s="298"/>
      <c r="G107" s="219"/>
      <c r="H107" s="334"/>
      <c r="I107" s="356"/>
      <c r="J107" s="339" t="s">
        <v>191</v>
      </c>
      <c r="K107" s="200">
        <v>1</v>
      </c>
    </row>
    <row r="108" spans="1:13" ht="16.5" customHeight="1" x14ac:dyDescent="0.25">
      <c r="A108" s="119"/>
      <c r="B108" s="297"/>
      <c r="C108" s="529"/>
      <c r="D108" s="483"/>
      <c r="E108" s="270"/>
      <c r="F108" s="111"/>
      <c r="G108" s="138"/>
      <c r="H108" s="220" t="s">
        <v>13</v>
      </c>
      <c r="I108" s="357">
        <v>4</v>
      </c>
      <c r="J108" s="339" t="s">
        <v>140</v>
      </c>
      <c r="K108" s="200">
        <v>4</v>
      </c>
    </row>
    <row r="109" spans="1:13" ht="16.5" customHeight="1" x14ac:dyDescent="0.25">
      <c r="A109" s="119"/>
      <c r="B109" s="297"/>
      <c r="C109" s="529"/>
      <c r="D109" s="483"/>
      <c r="E109" s="270"/>
      <c r="F109" s="521"/>
      <c r="G109" s="138"/>
      <c r="H109" s="335" t="s">
        <v>13</v>
      </c>
      <c r="I109" s="358">
        <v>3.2</v>
      </c>
      <c r="J109" s="339" t="s">
        <v>187</v>
      </c>
      <c r="K109" s="200">
        <v>4</v>
      </c>
    </row>
    <row r="110" spans="1:13" ht="16.5" customHeight="1" x14ac:dyDescent="0.25">
      <c r="A110" s="119"/>
      <c r="B110" s="420"/>
      <c r="C110" s="529"/>
      <c r="D110" s="483"/>
      <c r="E110" s="418"/>
      <c r="F110" s="521"/>
      <c r="G110" s="138"/>
      <c r="H110" s="335" t="s">
        <v>13</v>
      </c>
      <c r="I110" s="358">
        <v>4.2</v>
      </c>
      <c r="J110" s="392" t="s">
        <v>226</v>
      </c>
      <c r="K110" s="421">
        <v>100</v>
      </c>
    </row>
    <row r="111" spans="1:13" ht="30" customHeight="1" x14ac:dyDescent="0.25">
      <c r="A111" s="119"/>
      <c r="B111" s="297"/>
      <c r="C111" s="529"/>
      <c r="D111" s="483"/>
      <c r="E111" s="270"/>
      <c r="F111" s="522"/>
      <c r="G111" s="138"/>
      <c r="H111" s="220" t="s">
        <v>13</v>
      </c>
      <c r="I111" s="357">
        <v>2.9</v>
      </c>
      <c r="J111" s="339" t="s">
        <v>195</v>
      </c>
      <c r="K111" s="200">
        <v>1</v>
      </c>
    </row>
    <row r="112" spans="1:13" ht="15" customHeight="1" x14ac:dyDescent="0.25">
      <c r="A112" s="119"/>
      <c r="B112" s="297"/>
      <c r="C112" s="529"/>
      <c r="D112" s="483"/>
      <c r="E112" s="518" t="s">
        <v>88</v>
      </c>
      <c r="F112" s="102" t="s">
        <v>144</v>
      </c>
      <c r="G112" s="138"/>
      <c r="H112" s="490" t="s">
        <v>13</v>
      </c>
      <c r="I112" s="359">
        <f>38.9-12</f>
        <v>26.9</v>
      </c>
      <c r="J112" s="339" t="s">
        <v>60</v>
      </c>
      <c r="K112" s="200">
        <v>14</v>
      </c>
    </row>
    <row r="113" spans="1:15" ht="28.5" customHeight="1" x14ac:dyDescent="0.25">
      <c r="A113" s="119"/>
      <c r="B113" s="297"/>
      <c r="C113" s="529"/>
      <c r="D113" s="483"/>
      <c r="E113" s="519"/>
      <c r="F113" s="269" t="s">
        <v>114</v>
      </c>
      <c r="G113" s="138"/>
      <c r="H113" s="491"/>
      <c r="I113" s="358"/>
      <c r="J113" s="339" t="s">
        <v>89</v>
      </c>
      <c r="K113" s="200">
        <v>4</v>
      </c>
    </row>
    <row r="114" spans="1:15" ht="16.2" customHeight="1" x14ac:dyDescent="0.25">
      <c r="A114" s="78"/>
      <c r="B114" s="297"/>
      <c r="C114" s="529"/>
      <c r="D114" s="482" t="s">
        <v>21</v>
      </c>
      <c r="E114" s="433" t="s">
        <v>121</v>
      </c>
      <c r="F114" s="267" t="s">
        <v>114</v>
      </c>
      <c r="G114" s="138"/>
      <c r="H114" s="56" t="s">
        <v>13</v>
      </c>
      <c r="I114" s="507">
        <f>1215.4-20</f>
        <v>1195.4000000000001</v>
      </c>
      <c r="J114" s="338" t="s">
        <v>27</v>
      </c>
      <c r="K114" s="171">
        <v>47</v>
      </c>
    </row>
    <row r="115" spans="1:15" ht="16.2" customHeight="1" x14ac:dyDescent="0.25">
      <c r="A115" s="78"/>
      <c r="B115" s="388"/>
      <c r="C115" s="529"/>
      <c r="D115" s="483"/>
      <c r="E115" s="440"/>
      <c r="F115" s="123"/>
      <c r="G115" s="138"/>
      <c r="H115" s="248"/>
      <c r="I115" s="508"/>
      <c r="J115" s="338" t="s">
        <v>95</v>
      </c>
      <c r="K115" s="149">
        <v>8.5</v>
      </c>
    </row>
    <row r="116" spans="1:15" ht="16.5" customHeight="1" x14ac:dyDescent="0.25">
      <c r="A116" s="78"/>
      <c r="B116" s="297"/>
      <c r="C116" s="529"/>
      <c r="D116" s="483"/>
      <c r="E116" s="440"/>
      <c r="F116" s="123" t="s">
        <v>115</v>
      </c>
      <c r="G116" s="138"/>
      <c r="H116" s="118"/>
      <c r="I116" s="508"/>
      <c r="J116" s="338" t="s">
        <v>127</v>
      </c>
      <c r="K116" s="171">
        <v>45</v>
      </c>
    </row>
    <row r="117" spans="1:15" ht="15.75" customHeight="1" x14ac:dyDescent="0.25">
      <c r="A117" s="78"/>
      <c r="B117" s="297"/>
      <c r="C117" s="529"/>
      <c r="D117" s="483"/>
      <c r="E117" s="440"/>
      <c r="F117" s="103"/>
      <c r="G117" s="138"/>
      <c r="H117" s="118"/>
      <c r="I117" s="508"/>
      <c r="J117" s="339" t="s">
        <v>81</v>
      </c>
      <c r="K117" s="200">
        <v>800</v>
      </c>
    </row>
    <row r="118" spans="1:15" ht="27.75" customHeight="1" x14ac:dyDescent="0.25">
      <c r="A118" s="119"/>
      <c r="B118" s="297"/>
      <c r="C118" s="529"/>
      <c r="D118" s="483"/>
      <c r="E118" s="116"/>
      <c r="F118" s="123"/>
      <c r="G118" s="138"/>
      <c r="H118" s="118"/>
      <c r="I118" s="148"/>
      <c r="J118" s="339" t="s">
        <v>218</v>
      </c>
      <c r="K118" s="200">
        <v>12</v>
      </c>
    </row>
    <row r="119" spans="1:15" ht="16.5" customHeight="1" x14ac:dyDescent="0.25">
      <c r="A119" s="119"/>
      <c r="B119" s="388"/>
      <c r="C119" s="529"/>
      <c r="D119" s="483"/>
      <c r="E119" s="167"/>
      <c r="F119" s="123"/>
      <c r="G119" s="138"/>
      <c r="H119" s="118"/>
      <c r="I119" s="148"/>
      <c r="J119" s="392" t="s">
        <v>221</v>
      </c>
      <c r="K119" s="390">
        <v>20</v>
      </c>
    </row>
    <row r="120" spans="1:15" ht="17.25" customHeight="1" x14ac:dyDescent="0.25">
      <c r="A120" s="119"/>
      <c r="B120" s="388"/>
      <c r="C120" s="529"/>
      <c r="D120" s="483"/>
      <c r="E120" s="167"/>
      <c r="F120" s="123"/>
      <c r="G120" s="138"/>
      <c r="H120" s="118"/>
      <c r="I120" s="148"/>
      <c r="J120" s="392" t="s">
        <v>222</v>
      </c>
      <c r="K120" s="390">
        <v>33</v>
      </c>
    </row>
    <row r="121" spans="1:15" ht="17.25" customHeight="1" x14ac:dyDescent="0.25">
      <c r="A121" s="119"/>
      <c r="B121" s="297"/>
      <c r="C121" s="529"/>
      <c r="D121" s="483"/>
      <c r="E121" s="492"/>
      <c r="F121" s="300"/>
      <c r="G121" s="219"/>
      <c r="H121" s="336"/>
      <c r="I121" s="148"/>
      <c r="J121" s="339" t="s">
        <v>141</v>
      </c>
      <c r="K121" s="200">
        <v>8</v>
      </c>
    </row>
    <row r="122" spans="1:15" ht="16.5" customHeight="1" x14ac:dyDescent="0.25">
      <c r="A122" s="119"/>
      <c r="B122" s="297"/>
      <c r="C122" s="529"/>
      <c r="D122" s="483"/>
      <c r="E122" s="492"/>
      <c r="F122" s="300"/>
      <c r="G122" s="219"/>
      <c r="H122" s="101"/>
      <c r="I122" s="150"/>
      <c r="J122" s="339" t="s">
        <v>191</v>
      </c>
      <c r="K122" s="200">
        <v>3</v>
      </c>
    </row>
    <row r="123" spans="1:15" ht="16.5" customHeight="1" x14ac:dyDescent="0.25">
      <c r="A123" s="119"/>
      <c r="B123" s="297"/>
      <c r="C123" s="529"/>
      <c r="D123" s="483"/>
      <c r="E123" s="492"/>
      <c r="F123" s="494"/>
      <c r="G123" s="219"/>
      <c r="H123" s="101" t="s">
        <v>13</v>
      </c>
      <c r="I123" s="150">
        <v>1</v>
      </c>
      <c r="J123" s="339" t="s">
        <v>169</v>
      </c>
      <c r="K123" s="200">
        <v>1</v>
      </c>
    </row>
    <row r="124" spans="1:15" ht="16.5" customHeight="1" x14ac:dyDescent="0.25">
      <c r="A124" s="119"/>
      <c r="B124" s="297"/>
      <c r="C124" s="529"/>
      <c r="D124" s="483"/>
      <c r="E124" s="493"/>
      <c r="F124" s="495"/>
      <c r="G124" s="219"/>
      <c r="H124" s="101" t="s">
        <v>13</v>
      </c>
      <c r="I124" s="150">
        <v>2.2999999999999998</v>
      </c>
      <c r="J124" s="339" t="s">
        <v>193</v>
      </c>
      <c r="K124" s="200">
        <v>2</v>
      </c>
    </row>
    <row r="125" spans="1:15" ht="54" customHeight="1" x14ac:dyDescent="0.25">
      <c r="A125" s="119"/>
      <c r="B125" s="297"/>
      <c r="C125" s="529"/>
      <c r="D125" s="484"/>
      <c r="E125" s="108" t="s">
        <v>32</v>
      </c>
      <c r="F125" s="153" t="s">
        <v>135</v>
      </c>
      <c r="G125" s="138"/>
      <c r="H125" s="225" t="s">
        <v>13</v>
      </c>
      <c r="I125" s="360">
        <v>100</v>
      </c>
      <c r="J125" s="338" t="s">
        <v>129</v>
      </c>
      <c r="K125" s="171">
        <v>1</v>
      </c>
      <c r="L125" s="110"/>
      <c r="O125" s="110"/>
    </row>
    <row r="126" spans="1:15" ht="16.5" customHeight="1" x14ac:dyDescent="0.25">
      <c r="A126" s="78"/>
      <c r="B126" s="297"/>
      <c r="C126" s="529"/>
      <c r="D126" s="482" t="s">
        <v>74</v>
      </c>
      <c r="E126" s="433" t="s">
        <v>33</v>
      </c>
      <c r="F126" s="123" t="s">
        <v>114</v>
      </c>
      <c r="G126" s="536"/>
      <c r="H126" s="496" t="s">
        <v>13</v>
      </c>
      <c r="I126" s="312">
        <f>608.4-20+10.5</f>
        <v>598.9</v>
      </c>
      <c r="J126" s="338" t="s">
        <v>27</v>
      </c>
      <c r="K126" s="171">
        <v>38</v>
      </c>
      <c r="L126" s="223"/>
    </row>
    <row r="127" spans="1:15" ht="16.5" customHeight="1" x14ac:dyDescent="0.25">
      <c r="A127" s="119"/>
      <c r="B127" s="388"/>
      <c r="C127" s="529"/>
      <c r="D127" s="483"/>
      <c r="E127" s="440"/>
      <c r="F127" s="123"/>
      <c r="G127" s="536"/>
      <c r="H127" s="497"/>
      <c r="I127" s="389"/>
      <c r="J127" s="392" t="s">
        <v>223</v>
      </c>
      <c r="K127" s="372">
        <v>0.6</v>
      </c>
      <c r="L127" s="223"/>
    </row>
    <row r="128" spans="1:15" ht="16.5" customHeight="1" x14ac:dyDescent="0.25">
      <c r="A128" s="119"/>
      <c r="B128" s="297"/>
      <c r="C128" s="529"/>
      <c r="D128" s="483"/>
      <c r="E128" s="440"/>
      <c r="F128" s="268" t="s">
        <v>115</v>
      </c>
      <c r="G128" s="536"/>
      <c r="H128" s="497"/>
      <c r="I128" s="145"/>
      <c r="J128" s="339" t="s">
        <v>127</v>
      </c>
      <c r="K128" s="200">
        <v>300</v>
      </c>
      <c r="L128" s="223"/>
    </row>
    <row r="129" spans="1:14" ht="28.2" customHeight="1" x14ac:dyDescent="0.25">
      <c r="A129" s="119"/>
      <c r="B129" s="388"/>
      <c r="C129" s="529"/>
      <c r="D129" s="483"/>
      <c r="E129" s="440"/>
      <c r="F129" s="398"/>
      <c r="G129" s="536"/>
      <c r="H129" s="399"/>
      <c r="I129" s="361"/>
      <c r="J129" s="392" t="s">
        <v>224</v>
      </c>
      <c r="K129" s="390">
        <v>6</v>
      </c>
      <c r="L129" s="223"/>
    </row>
    <row r="130" spans="1:14" ht="16.5" customHeight="1" x14ac:dyDescent="0.25">
      <c r="A130" s="119"/>
      <c r="B130" s="297"/>
      <c r="C130" s="529"/>
      <c r="D130" s="483"/>
      <c r="E130" s="440"/>
      <c r="F130" s="268"/>
      <c r="G130" s="536"/>
      <c r="H130" s="220" t="s">
        <v>13</v>
      </c>
      <c r="I130" s="149">
        <v>8.5</v>
      </c>
      <c r="J130" s="339" t="s">
        <v>171</v>
      </c>
      <c r="K130" s="200">
        <v>100</v>
      </c>
      <c r="L130" s="223"/>
    </row>
    <row r="131" spans="1:14" ht="17.25" customHeight="1" x14ac:dyDescent="0.25">
      <c r="A131" s="119"/>
      <c r="B131" s="297"/>
      <c r="C131" s="529"/>
      <c r="D131" s="483"/>
      <c r="E131" s="270"/>
      <c r="F131" s="123"/>
      <c r="G131" s="536"/>
      <c r="H131" s="220" t="s">
        <v>13</v>
      </c>
      <c r="I131" s="149">
        <v>6.4</v>
      </c>
      <c r="J131" s="339" t="s">
        <v>182</v>
      </c>
      <c r="K131" s="200">
        <v>3</v>
      </c>
      <c r="L131" s="223"/>
    </row>
    <row r="132" spans="1:14" ht="15.75" customHeight="1" x14ac:dyDescent="0.25">
      <c r="A132" s="119"/>
      <c r="B132" s="297"/>
      <c r="C132" s="529"/>
      <c r="D132" s="483"/>
      <c r="E132" s="270"/>
      <c r="F132" s="123"/>
      <c r="G132" s="536"/>
      <c r="H132" s="220" t="s">
        <v>13</v>
      </c>
      <c r="I132" s="149">
        <v>9.1999999999999993</v>
      </c>
      <c r="J132" s="339" t="s">
        <v>183</v>
      </c>
      <c r="K132" s="200">
        <v>1</v>
      </c>
      <c r="L132" s="223"/>
    </row>
    <row r="133" spans="1:14" ht="15.75" customHeight="1" x14ac:dyDescent="0.25">
      <c r="A133" s="119"/>
      <c r="B133" s="420"/>
      <c r="C133" s="529"/>
      <c r="D133" s="419"/>
      <c r="E133" s="418"/>
      <c r="F133" s="123"/>
      <c r="G133" s="536"/>
      <c r="H133" s="423" t="s">
        <v>13</v>
      </c>
      <c r="I133" s="372">
        <v>14.5</v>
      </c>
      <c r="J133" s="422" t="s">
        <v>227</v>
      </c>
      <c r="K133" s="421">
        <v>1</v>
      </c>
      <c r="L133" s="223"/>
    </row>
    <row r="134" spans="1:14" ht="15.75" customHeight="1" x14ac:dyDescent="0.25">
      <c r="A134" s="119"/>
      <c r="B134" s="420"/>
      <c r="C134" s="529"/>
      <c r="D134" s="419"/>
      <c r="E134" s="418"/>
      <c r="F134" s="123"/>
      <c r="G134" s="536"/>
      <c r="H134" s="423" t="s">
        <v>13</v>
      </c>
      <c r="I134" s="372">
        <v>3.1</v>
      </c>
      <c r="J134" s="422" t="s">
        <v>228</v>
      </c>
      <c r="K134" s="421">
        <v>1</v>
      </c>
      <c r="L134" s="223"/>
    </row>
    <row r="135" spans="1:14" ht="16.5" customHeight="1" x14ac:dyDescent="0.25">
      <c r="A135" s="119"/>
      <c r="B135" s="297"/>
      <c r="C135" s="529"/>
      <c r="D135" s="482" t="s">
        <v>22</v>
      </c>
      <c r="E135" s="433" t="s">
        <v>68</v>
      </c>
      <c r="F135" s="267" t="s">
        <v>114</v>
      </c>
      <c r="G135" s="536"/>
      <c r="H135" s="56" t="s">
        <v>13</v>
      </c>
      <c r="I135" s="312">
        <v>70.2</v>
      </c>
      <c r="J135" s="347" t="s">
        <v>100</v>
      </c>
      <c r="K135" s="171">
        <v>10</v>
      </c>
      <c r="L135" s="223"/>
    </row>
    <row r="136" spans="1:14" ht="15" customHeight="1" x14ac:dyDescent="0.25">
      <c r="A136" s="458"/>
      <c r="B136" s="457"/>
      <c r="C136" s="529"/>
      <c r="D136" s="484"/>
      <c r="E136" s="434"/>
      <c r="F136" s="307"/>
      <c r="G136" s="536"/>
      <c r="H136" s="65"/>
      <c r="I136" s="145"/>
      <c r="J136" s="348" t="s">
        <v>137</v>
      </c>
      <c r="K136" s="171">
        <v>11</v>
      </c>
      <c r="L136" s="223"/>
    </row>
    <row r="137" spans="1:14" ht="19.5" customHeight="1" x14ac:dyDescent="0.25">
      <c r="A137" s="458"/>
      <c r="B137" s="457"/>
      <c r="C137" s="529"/>
      <c r="D137" s="463" t="s">
        <v>161</v>
      </c>
      <c r="E137" s="461" t="s">
        <v>162</v>
      </c>
      <c r="F137" s="465" t="s">
        <v>116</v>
      </c>
      <c r="G137" s="536"/>
      <c r="H137" s="221" t="s">
        <v>13</v>
      </c>
      <c r="I137" s="362">
        <f>48.5-18.5-10</f>
        <v>20</v>
      </c>
      <c r="J137" s="539" t="s">
        <v>137</v>
      </c>
      <c r="K137" s="479">
        <v>21</v>
      </c>
      <c r="L137" s="516"/>
      <c r="M137" s="517"/>
      <c r="N137" s="517"/>
    </row>
    <row r="138" spans="1:14" ht="14.25" customHeight="1" thickBot="1" x14ac:dyDescent="0.3">
      <c r="A138" s="73"/>
      <c r="B138" s="9"/>
      <c r="C138" s="528"/>
      <c r="D138" s="541"/>
      <c r="E138" s="538"/>
      <c r="F138" s="481"/>
      <c r="G138" s="537"/>
      <c r="H138" s="66" t="s">
        <v>14</v>
      </c>
      <c r="I138" s="146">
        <f>SUM(I60:I137)</f>
        <v>8574.4000000000015</v>
      </c>
      <c r="J138" s="540"/>
      <c r="K138" s="480"/>
    </row>
    <row r="139" spans="1:14" ht="17.25" customHeight="1" x14ac:dyDescent="0.25">
      <c r="A139" s="72" t="s">
        <v>9</v>
      </c>
      <c r="B139" s="19" t="s">
        <v>15</v>
      </c>
      <c r="C139" s="20" t="s">
        <v>15</v>
      </c>
      <c r="D139" s="39"/>
      <c r="E139" s="265" t="s">
        <v>34</v>
      </c>
      <c r="F139" s="21"/>
      <c r="G139" s="139"/>
      <c r="H139" s="32"/>
      <c r="I139" s="242"/>
      <c r="J139" s="258"/>
      <c r="K139" s="195"/>
    </row>
    <row r="140" spans="1:14" ht="15" customHeight="1" x14ac:dyDescent="0.25">
      <c r="A140" s="458"/>
      <c r="B140" s="457"/>
      <c r="C140" s="22"/>
      <c r="D140" s="437" t="s">
        <v>9</v>
      </c>
      <c r="E140" s="433" t="s">
        <v>199</v>
      </c>
      <c r="F140" s="488" t="s">
        <v>114</v>
      </c>
      <c r="G140" s="441" t="s">
        <v>104</v>
      </c>
      <c r="H140" s="112" t="s">
        <v>13</v>
      </c>
      <c r="I140" s="204">
        <v>19.3</v>
      </c>
      <c r="J140" s="435" t="s">
        <v>203</v>
      </c>
      <c r="K140" s="477">
        <v>1</v>
      </c>
      <c r="L140" s="439"/>
      <c r="M140" s="439"/>
      <c r="N140" s="439"/>
    </row>
    <row r="141" spans="1:14" ht="15" customHeight="1" x14ac:dyDescent="0.25">
      <c r="A141" s="458"/>
      <c r="B141" s="457"/>
      <c r="C141" s="207"/>
      <c r="D141" s="438"/>
      <c r="E141" s="434"/>
      <c r="F141" s="489"/>
      <c r="G141" s="441"/>
      <c r="H141" s="121" t="s">
        <v>38</v>
      </c>
      <c r="I141" s="232">
        <v>3.01</v>
      </c>
      <c r="J141" s="436"/>
      <c r="K141" s="478"/>
      <c r="L141" s="439"/>
      <c r="M141" s="439"/>
      <c r="N141" s="439"/>
    </row>
    <row r="142" spans="1:14" ht="27.75" customHeight="1" x14ac:dyDescent="0.25">
      <c r="A142" s="458"/>
      <c r="B142" s="457"/>
      <c r="C142" s="22"/>
      <c r="D142" s="272" t="s">
        <v>15</v>
      </c>
      <c r="E142" s="433" t="s">
        <v>117</v>
      </c>
      <c r="F142" s="216" t="s">
        <v>116</v>
      </c>
      <c r="G142" s="441"/>
      <c r="H142" s="468" t="s">
        <v>13</v>
      </c>
      <c r="I142" s="474">
        <v>41.9</v>
      </c>
      <c r="J142" s="60" t="s">
        <v>133</v>
      </c>
      <c r="K142" s="200">
        <v>100</v>
      </c>
      <c r="L142" s="110"/>
    </row>
    <row r="143" spans="1:14" ht="15" customHeight="1" x14ac:dyDescent="0.25">
      <c r="A143" s="458"/>
      <c r="B143" s="457"/>
      <c r="C143" s="207"/>
      <c r="D143" s="228"/>
      <c r="E143" s="440"/>
      <c r="F143" s="227"/>
      <c r="G143" s="441"/>
      <c r="H143" s="469"/>
      <c r="I143" s="475"/>
      <c r="J143" s="230" t="s">
        <v>177</v>
      </c>
      <c r="K143" s="229">
        <v>100</v>
      </c>
      <c r="L143" s="110"/>
    </row>
    <row r="144" spans="1:14" ht="16.5" customHeight="1" x14ac:dyDescent="0.25">
      <c r="A144" s="458"/>
      <c r="B144" s="457"/>
      <c r="C144" s="459"/>
      <c r="D144" s="463" t="s">
        <v>17</v>
      </c>
      <c r="E144" s="461" t="s">
        <v>174</v>
      </c>
      <c r="F144" s="465" t="s">
        <v>116</v>
      </c>
      <c r="G144" s="441"/>
      <c r="H144" s="470" t="s">
        <v>13</v>
      </c>
      <c r="I144" s="472">
        <v>40.799999999999997</v>
      </c>
      <c r="J144" s="217" t="s">
        <v>175</v>
      </c>
      <c r="K144" s="323">
        <v>100</v>
      </c>
      <c r="L144" s="467"/>
    </row>
    <row r="145" spans="1:12" ht="16.5" customHeight="1" x14ac:dyDescent="0.25">
      <c r="A145" s="458"/>
      <c r="B145" s="457"/>
      <c r="C145" s="459"/>
      <c r="D145" s="464"/>
      <c r="E145" s="462"/>
      <c r="F145" s="466"/>
      <c r="G145" s="441"/>
      <c r="H145" s="471"/>
      <c r="I145" s="473"/>
      <c r="J145" s="217" t="s">
        <v>176</v>
      </c>
      <c r="K145" s="323">
        <v>100</v>
      </c>
      <c r="L145" s="467"/>
    </row>
    <row r="146" spans="1:12" ht="29.25" customHeight="1" x14ac:dyDescent="0.25">
      <c r="A146" s="114"/>
      <c r="B146" s="297"/>
      <c r="C146" s="459"/>
      <c r="D146" s="311" t="s">
        <v>18</v>
      </c>
      <c r="E146" s="433" t="s">
        <v>61</v>
      </c>
      <c r="F146" s="291" t="s">
        <v>114</v>
      </c>
      <c r="G146" s="277"/>
      <c r="H146" s="363" t="s">
        <v>36</v>
      </c>
      <c r="I146" s="355">
        <v>77</v>
      </c>
      <c r="J146" s="317" t="s">
        <v>197</v>
      </c>
      <c r="K146" s="292">
        <v>50</v>
      </c>
      <c r="L146" s="247"/>
    </row>
    <row r="147" spans="1:12" ht="16.95" customHeight="1" thickBot="1" x14ac:dyDescent="0.3">
      <c r="A147" s="114"/>
      <c r="B147" s="297"/>
      <c r="C147" s="460"/>
      <c r="D147" s="303"/>
      <c r="E147" s="476"/>
      <c r="F147" s="52"/>
      <c r="G147" s="140"/>
      <c r="H147" s="28" t="s">
        <v>14</v>
      </c>
      <c r="I147" s="190">
        <f>SUM(I140:I146)</f>
        <v>182.01</v>
      </c>
      <c r="J147" s="246"/>
      <c r="K147" s="246"/>
    </row>
    <row r="148" spans="1:12" ht="14.7" customHeight="1" x14ac:dyDescent="0.25">
      <c r="A148" s="72" t="s">
        <v>9</v>
      </c>
      <c r="B148" s="19" t="s">
        <v>15</v>
      </c>
      <c r="C148" s="20" t="s">
        <v>17</v>
      </c>
      <c r="D148" s="39"/>
      <c r="E148" s="127" t="s">
        <v>202</v>
      </c>
      <c r="F148" s="50" t="s">
        <v>114</v>
      </c>
      <c r="G148" s="425" t="s">
        <v>85</v>
      </c>
      <c r="H148" s="104" t="s">
        <v>13</v>
      </c>
      <c r="I148" s="250">
        <f>867-67-110-200</f>
        <v>490</v>
      </c>
      <c r="J148" s="106" t="s">
        <v>196</v>
      </c>
      <c r="K148" s="183">
        <v>7</v>
      </c>
    </row>
    <row r="149" spans="1:12" ht="27" customHeight="1" x14ac:dyDescent="0.25">
      <c r="A149" s="114"/>
      <c r="B149" s="231"/>
      <c r="C149" s="84"/>
      <c r="D149" s="302"/>
      <c r="E149" s="116"/>
      <c r="F149" s="51"/>
      <c r="G149" s="441"/>
      <c r="H149" s="40" t="s">
        <v>36</v>
      </c>
      <c r="I149" s="93">
        <v>90.7</v>
      </c>
      <c r="J149" s="88" t="s">
        <v>184</v>
      </c>
      <c r="K149" s="185">
        <v>7</v>
      </c>
    </row>
    <row r="150" spans="1:12" ht="27.75" customHeight="1" x14ac:dyDescent="0.25">
      <c r="A150" s="114"/>
      <c r="B150" s="297"/>
      <c r="C150" s="84"/>
      <c r="D150" s="302"/>
      <c r="E150" s="116"/>
      <c r="F150" s="120"/>
      <c r="G150" s="442"/>
      <c r="H150" s="125"/>
      <c r="I150" s="148"/>
      <c r="J150" s="106" t="s">
        <v>210</v>
      </c>
      <c r="K150" s="171">
        <v>7</v>
      </c>
    </row>
    <row r="151" spans="1:12" ht="19.5" customHeight="1" x14ac:dyDescent="0.25">
      <c r="A151" s="114"/>
      <c r="B151" s="297"/>
      <c r="C151" s="84"/>
      <c r="D151" s="302"/>
      <c r="E151" s="116"/>
      <c r="F151" s="120"/>
      <c r="G151" s="442"/>
      <c r="H151" s="41"/>
      <c r="I151" s="150"/>
      <c r="J151" s="444" t="s">
        <v>211</v>
      </c>
      <c r="K151" s="170">
        <v>7</v>
      </c>
    </row>
    <row r="152" spans="1:12" ht="14.7" customHeight="1" thickBot="1" x14ac:dyDescent="0.3">
      <c r="A152" s="114"/>
      <c r="B152" s="297"/>
      <c r="C152" s="96"/>
      <c r="D152" s="303"/>
      <c r="E152" s="29"/>
      <c r="F152" s="52"/>
      <c r="G152" s="443"/>
      <c r="H152" s="28" t="s">
        <v>14</v>
      </c>
      <c r="I152" s="190">
        <f>SUM(I148:I151)</f>
        <v>580.70000000000005</v>
      </c>
      <c r="J152" s="445"/>
      <c r="K152" s="158"/>
    </row>
    <row r="153" spans="1:12" ht="29.25" customHeight="1" x14ac:dyDescent="0.25">
      <c r="A153" s="72" t="s">
        <v>9</v>
      </c>
      <c r="B153" s="10" t="s">
        <v>15</v>
      </c>
      <c r="C153" s="20" t="s">
        <v>18</v>
      </c>
      <c r="D153" s="39"/>
      <c r="E153" s="305" t="s">
        <v>37</v>
      </c>
      <c r="F153" s="42"/>
      <c r="G153" s="141"/>
      <c r="H153" s="89"/>
      <c r="I153" s="156"/>
      <c r="J153" s="365"/>
      <c r="K153" s="184"/>
    </row>
    <row r="154" spans="1:12" ht="15" customHeight="1" x14ac:dyDescent="0.25">
      <c r="A154" s="79"/>
      <c r="B154" s="297"/>
      <c r="C154" s="35"/>
      <c r="D154" s="437" t="s">
        <v>9</v>
      </c>
      <c r="E154" s="433" t="s">
        <v>41</v>
      </c>
      <c r="F154" s="157" t="s">
        <v>76</v>
      </c>
      <c r="G154" s="425" t="s">
        <v>80</v>
      </c>
      <c r="H154" s="212" t="s">
        <v>13</v>
      </c>
      <c r="I154" s="351">
        <v>43.7</v>
      </c>
      <c r="J154" s="339" t="s">
        <v>42</v>
      </c>
      <c r="K154" s="200">
        <v>100</v>
      </c>
    </row>
    <row r="155" spans="1:12" ht="15.75" customHeight="1" x14ac:dyDescent="0.25">
      <c r="A155" s="79"/>
      <c r="B155" s="297"/>
      <c r="C155" s="35"/>
      <c r="D155" s="446"/>
      <c r="E155" s="440"/>
      <c r="F155" s="123" t="s">
        <v>64</v>
      </c>
      <c r="G155" s="441"/>
      <c r="H155" s="212" t="s">
        <v>36</v>
      </c>
      <c r="I155" s="351">
        <v>22</v>
      </c>
      <c r="J155" s="261"/>
      <c r="K155" s="170"/>
    </row>
    <row r="156" spans="1:12" ht="25.2" customHeight="1" x14ac:dyDescent="0.25">
      <c r="A156" s="79"/>
      <c r="B156" s="297"/>
      <c r="C156" s="35"/>
      <c r="D156" s="446"/>
      <c r="E156" s="440"/>
      <c r="F156" s="123"/>
      <c r="G156" s="441"/>
      <c r="H156" s="97" t="s">
        <v>69</v>
      </c>
      <c r="I156" s="349">
        <v>112.9</v>
      </c>
      <c r="J156" s="261"/>
      <c r="K156" s="170"/>
    </row>
    <row r="157" spans="1:12" ht="21" customHeight="1" x14ac:dyDescent="0.25">
      <c r="A157" s="114"/>
      <c r="B157" s="297"/>
      <c r="C157" s="18"/>
      <c r="D157" s="437" t="s">
        <v>15</v>
      </c>
      <c r="E157" s="433" t="s">
        <v>98</v>
      </c>
      <c r="F157" s="157" t="s">
        <v>64</v>
      </c>
      <c r="G157" s="425" t="s">
        <v>86</v>
      </c>
      <c r="H157" s="248" t="s">
        <v>13</v>
      </c>
      <c r="I157" s="148">
        <v>93.1</v>
      </c>
      <c r="J157" s="249" t="s">
        <v>39</v>
      </c>
      <c r="K157" s="200">
        <v>1</v>
      </c>
    </row>
    <row r="158" spans="1:12" ht="19.5" customHeight="1" x14ac:dyDescent="0.25">
      <c r="A158" s="114"/>
      <c r="B158" s="297"/>
      <c r="C158" s="18"/>
      <c r="D158" s="438"/>
      <c r="E158" s="434"/>
      <c r="F158" s="122" t="s">
        <v>115</v>
      </c>
      <c r="G158" s="426"/>
      <c r="H158" s="364"/>
      <c r="I158" s="150"/>
      <c r="J158" s="87"/>
      <c r="K158" s="185"/>
    </row>
    <row r="159" spans="1:12" ht="17.25" customHeight="1" x14ac:dyDescent="0.25">
      <c r="A159" s="114"/>
      <c r="B159" s="297"/>
      <c r="C159" s="18"/>
      <c r="D159" s="271" t="s">
        <v>17</v>
      </c>
      <c r="E159" s="433" t="s">
        <v>35</v>
      </c>
      <c r="F159" s="105" t="s">
        <v>111</v>
      </c>
      <c r="G159" s="425" t="s">
        <v>113</v>
      </c>
      <c r="H159" s="320" t="s">
        <v>13</v>
      </c>
      <c r="I159" s="351">
        <f>59.1-33.8</f>
        <v>25.300000000000004</v>
      </c>
      <c r="J159" s="249" t="s">
        <v>40</v>
      </c>
      <c r="K159" s="200">
        <v>100</v>
      </c>
    </row>
    <row r="160" spans="1:12" ht="26.25" customHeight="1" x14ac:dyDescent="0.25">
      <c r="A160" s="114"/>
      <c r="B160" s="297"/>
      <c r="C160" s="18"/>
      <c r="D160" s="316"/>
      <c r="E160" s="440"/>
      <c r="F160" s="109" t="s">
        <v>136</v>
      </c>
      <c r="G160" s="426"/>
      <c r="H160" s="364"/>
      <c r="I160" s="150"/>
      <c r="J160" s="366"/>
      <c r="K160" s="170"/>
    </row>
    <row r="161" spans="1:13" ht="15" customHeight="1" thickBot="1" x14ac:dyDescent="0.3">
      <c r="A161" s="73"/>
      <c r="B161" s="9"/>
      <c r="C161" s="196"/>
      <c r="D161" s="197"/>
      <c r="E161" s="315"/>
      <c r="F161" s="583" t="s">
        <v>143</v>
      </c>
      <c r="G161" s="584"/>
      <c r="H161" s="585"/>
      <c r="I161" s="369">
        <f>SUM(I154:I160)</f>
        <v>297.00000000000006</v>
      </c>
      <c r="J161" s="367"/>
      <c r="K161" s="186"/>
      <c r="M161" s="110"/>
    </row>
    <row r="162" spans="1:13" ht="16.5" customHeight="1" thickBot="1" x14ac:dyDescent="0.3">
      <c r="A162" s="73" t="s">
        <v>9</v>
      </c>
      <c r="B162" s="9" t="s">
        <v>15</v>
      </c>
      <c r="C162" s="532" t="s">
        <v>24</v>
      </c>
      <c r="D162" s="533"/>
      <c r="E162" s="533"/>
      <c r="F162" s="533"/>
      <c r="G162" s="533"/>
      <c r="H162" s="533"/>
      <c r="I162" s="370">
        <f>I152+I147+I138+I161</f>
        <v>9634.11</v>
      </c>
      <c r="J162" s="368"/>
      <c r="K162" s="129"/>
    </row>
    <row r="163" spans="1:13" ht="15.75" customHeight="1" thickBot="1" x14ac:dyDescent="0.3">
      <c r="A163" s="77" t="s">
        <v>9</v>
      </c>
      <c r="B163" s="33" t="s">
        <v>17</v>
      </c>
      <c r="C163" s="586" t="s">
        <v>43</v>
      </c>
      <c r="D163" s="587"/>
      <c r="E163" s="587"/>
      <c r="F163" s="587"/>
      <c r="G163" s="587"/>
      <c r="H163" s="587"/>
      <c r="I163" s="587"/>
      <c r="J163" s="587"/>
      <c r="K163" s="326"/>
      <c r="L163" s="110"/>
    </row>
    <row r="164" spans="1:13" ht="27.75" customHeight="1" x14ac:dyDescent="0.25">
      <c r="A164" s="72" t="s">
        <v>9</v>
      </c>
      <c r="B164" s="10" t="s">
        <v>17</v>
      </c>
      <c r="C164" s="527" t="s">
        <v>9</v>
      </c>
      <c r="D164" s="293"/>
      <c r="E164" s="305" t="s">
        <v>204</v>
      </c>
      <c r="F164" s="154"/>
      <c r="G164" s="276" t="s">
        <v>79</v>
      </c>
      <c r="H164" s="26"/>
      <c r="I164" s="304"/>
      <c r="J164" s="30"/>
      <c r="K164" s="178"/>
    </row>
    <row r="165" spans="1:13" ht="30" customHeight="1" x14ac:dyDescent="0.25">
      <c r="A165" s="114"/>
      <c r="B165" s="297"/>
      <c r="C165" s="529"/>
      <c r="D165" s="482" t="s">
        <v>9</v>
      </c>
      <c r="E165" s="427" t="s">
        <v>75</v>
      </c>
      <c r="F165" s="123" t="s">
        <v>114</v>
      </c>
      <c r="G165" s="143"/>
      <c r="H165" s="430" t="s">
        <v>13</v>
      </c>
      <c r="I165" s="222">
        <v>107.6</v>
      </c>
      <c r="J165" s="61" t="s">
        <v>138</v>
      </c>
      <c r="K165" s="179">
        <v>1</v>
      </c>
    </row>
    <row r="166" spans="1:13" ht="28.5" customHeight="1" x14ac:dyDescent="0.25">
      <c r="A166" s="114"/>
      <c r="B166" s="297"/>
      <c r="C166" s="529"/>
      <c r="D166" s="483"/>
      <c r="E166" s="428"/>
      <c r="F166" s="142"/>
      <c r="G166" s="143"/>
      <c r="H166" s="431"/>
      <c r="I166" s="165"/>
      <c r="J166" s="62" t="s">
        <v>142</v>
      </c>
      <c r="K166" s="327">
        <v>34.200000000000003</v>
      </c>
    </row>
    <row r="167" spans="1:13" ht="27" customHeight="1" x14ac:dyDescent="0.25">
      <c r="A167" s="114"/>
      <c r="B167" s="297"/>
      <c r="C167" s="529"/>
      <c r="D167" s="483"/>
      <c r="E167" s="428"/>
      <c r="F167" s="142"/>
      <c r="G167" s="143"/>
      <c r="H167" s="431"/>
      <c r="I167" s="166"/>
      <c r="J167" s="62" t="s">
        <v>134</v>
      </c>
      <c r="K167" s="180">
        <v>7700</v>
      </c>
    </row>
    <row r="168" spans="1:13" ht="17.25" customHeight="1" x14ac:dyDescent="0.25">
      <c r="A168" s="114"/>
      <c r="B168" s="297"/>
      <c r="C168" s="529"/>
      <c r="D168" s="484"/>
      <c r="E168" s="429"/>
      <c r="F168" s="155"/>
      <c r="G168" s="143"/>
      <c r="H168" s="432"/>
      <c r="I168" s="198"/>
      <c r="J168" s="199" t="s">
        <v>62</v>
      </c>
      <c r="K168" s="181">
        <v>1</v>
      </c>
    </row>
    <row r="169" spans="1:13" ht="14.25" customHeight="1" x14ac:dyDescent="0.25">
      <c r="A169" s="114"/>
      <c r="B169" s="297"/>
      <c r="C169" s="529"/>
      <c r="D169" s="272" t="s">
        <v>15</v>
      </c>
      <c r="E169" s="427" t="s">
        <v>214</v>
      </c>
      <c r="F169" s="123" t="s">
        <v>114</v>
      </c>
      <c r="G169" s="143"/>
      <c r="H169" s="313" t="s">
        <v>36</v>
      </c>
      <c r="I169" s="372">
        <v>25</v>
      </c>
      <c r="J169" s="251" t="s">
        <v>130</v>
      </c>
      <c r="K169" s="182">
        <v>1</v>
      </c>
    </row>
    <row r="170" spans="1:13" ht="31.2" customHeight="1" x14ac:dyDescent="0.25">
      <c r="A170" s="114"/>
      <c r="B170" s="297"/>
      <c r="C170" s="529"/>
      <c r="D170" s="281"/>
      <c r="E170" s="429"/>
      <c r="F170" s="269"/>
      <c r="G170" s="143"/>
      <c r="H170" s="371"/>
      <c r="I170" s="319"/>
      <c r="J170" s="253"/>
      <c r="K170" s="254"/>
    </row>
    <row r="171" spans="1:13" ht="21.75" customHeight="1" x14ac:dyDescent="0.25">
      <c r="A171" s="114"/>
      <c r="B171" s="297"/>
      <c r="C171" s="529"/>
      <c r="D171" s="272" t="s">
        <v>17</v>
      </c>
      <c r="E171" s="427" t="s">
        <v>200</v>
      </c>
      <c r="F171" s="123" t="s">
        <v>116</v>
      </c>
      <c r="G171" s="143"/>
      <c r="H171" s="304" t="s">
        <v>13</v>
      </c>
      <c r="I171" s="283">
        <v>12</v>
      </c>
      <c r="J171" s="256" t="s">
        <v>201</v>
      </c>
      <c r="K171" s="182">
        <v>1</v>
      </c>
    </row>
    <row r="172" spans="1:13" ht="15.75" customHeight="1" thickBot="1" x14ac:dyDescent="0.3">
      <c r="A172" s="73"/>
      <c r="B172" s="9"/>
      <c r="C172" s="528"/>
      <c r="D172" s="255"/>
      <c r="E172" s="588"/>
      <c r="F172" s="287"/>
      <c r="G172" s="144"/>
      <c r="H172" s="27" t="s">
        <v>14</v>
      </c>
      <c r="I172" s="190">
        <f>SUM(I164:I171)</f>
        <v>144.6</v>
      </c>
      <c r="J172" s="252"/>
      <c r="K172" s="294"/>
      <c r="M172" s="110"/>
    </row>
    <row r="173" spans="1:13" ht="14.25" customHeight="1" thickBot="1" x14ac:dyDescent="0.3">
      <c r="A173" s="80" t="s">
        <v>9</v>
      </c>
      <c r="B173" s="31" t="s">
        <v>17</v>
      </c>
      <c r="C173" s="567" t="s">
        <v>24</v>
      </c>
      <c r="D173" s="568"/>
      <c r="E173" s="568"/>
      <c r="F173" s="568"/>
      <c r="G173" s="568"/>
      <c r="H173" s="569"/>
      <c r="I173" s="243">
        <f>+I172</f>
        <v>144.6</v>
      </c>
      <c r="J173" s="130"/>
      <c r="K173" s="131"/>
    </row>
    <row r="174" spans="1:13" ht="14.25" customHeight="1" thickBot="1" x14ac:dyDescent="0.3">
      <c r="A174" s="80"/>
      <c r="B174" s="570" t="s">
        <v>44</v>
      </c>
      <c r="C174" s="571"/>
      <c r="D174" s="571"/>
      <c r="E174" s="571"/>
      <c r="F174" s="571"/>
      <c r="G174" s="571"/>
      <c r="H174" s="572"/>
      <c r="I174" s="244">
        <f>+I173+I162+I58</f>
        <v>12350.810000000001</v>
      </c>
      <c r="J174" s="132"/>
      <c r="K174" s="133"/>
    </row>
    <row r="175" spans="1:13" ht="14.25" customHeight="1" thickBot="1" x14ac:dyDescent="0.3">
      <c r="A175" s="81"/>
      <c r="B175" s="573" t="s">
        <v>45</v>
      </c>
      <c r="C175" s="574"/>
      <c r="D175" s="574"/>
      <c r="E175" s="574"/>
      <c r="F175" s="574"/>
      <c r="G175" s="574"/>
      <c r="H175" s="575"/>
      <c r="I175" s="245">
        <f t="shared" ref="I175" si="2">+I174</f>
        <v>12350.810000000001</v>
      </c>
      <c r="J175" s="134"/>
      <c r="K175" s="135"/>
    </row>
    <row r="176" spans="1:13" s="34" customFormat="1" ht="15" customHeight="1" x14ac:dyDescent="0.25">
      <c r="A176" s="589" t="s">
        <v>209</v>
      </c>
      <c r="B176" s="589"/>
      <c r="C176" s="589"/>
      <c r="D176" s="589"/>
      <c r="E176" s="589"/>
      <c r="F176" s="589"/>
      <c r="G176" s="589"/>
      <c r="H176" s="589"/>
      <c r="I176" s="589"/>
      <c r="J176" s="589"/>
    </row>
    <row r="177" spans="1:11" s="34" customFormat="1" ht="16.5" customHeight="1" x14ac:dyDescent="0.25">
      <c r="A177" s="590" t="s">
        <v>229</v>
      </c>
      <c r="B177" s="590"/>
      <c r="C177" s="590"/>
      <c r="D177" s="590"/>
      <c r="E177" s="590"/>
      <c r="F177" s="590"/>
      <c r="G177" s="590"/>
      <c r="H177" s="590"/>
      <c r="I177" s="590"/>
      <c r="J177" s="590"/>
      <c r="K177" s="590"/>
    </row>
    <row r="178" spans="1:11" s="34" customFormat="1" ht="13.5" customHeight="1" x14ac:dyDescent="0.25">
      <c r="A178" s="382"/>
      <c r="B178" s="382"/>
      <c r="C178" s="382"/>
      <c r="D178" s="382"/>
      <c r="E178" s="382"/>
      <c r="F178" s="382"/>
      <c r="G178" s="382"/>
      <c r="H178" s="382"/>
      <c r="I178" s="382"/>
      <c r="J178" s="382"/>
    </row>
    <row r="179" spans="1:11" ht="12.75" customHeight="1" thickBot="1" x14ac:dyDescent="0.3">
      <c r="A179" s="576" t="s">
        <v>46</v>
      </c>
      <c r="B179" s="576"/>
      <c r="C179" s="576"/>
      <c r="D179" s="576"/>
      <c r="E179" s="576"/>
      <c r="F179" s="576"/>
      <c r="G179" s="576"/>
      <c r="H179" s="576"/>
      <c r="I179" s="45"/>
      <c r="J179" s="23"/>
      <c r="K179" s="117"/>
    </row>
    <row r="180" spans="1:11" ht="46.5" customHeight="1" thickBot="1" x14ac:dyDescent="0.3">
      <c r="A180" s="577" t="s">
        <v>47</v>
      </c>
      <c r="B180" s="578"/>
      <c r="C180" s="578"/>
      <c r="D180" s="578"/>
      <c r="E180" s="578"/>
      <c r="F180" s="578"/>
      <c r="G180" s="578"/>
      <c r="H180" s="579"/>
      <c r="I180" s="381" t="s">
        <v>208</v>
      </c>
      <c r="J180" s="45"/>
      <c r="K180" s="117"/>
    </row>
    <row r="181" spans="1:11" ht="15.75" customHeight="1" x14ac:dyDescent="0.25">
      <c r="A181" s="580" t="s">
        <v>48</v>
      </c>
      <c r="B181" s="581"/>
      <c r="C181" s="581"/>
      <c r="D181" s="581"/>
      <c r="E181" s="581"/>
      <c r="F181" s="581"/>
      <c r="G181" s="581"/>
      <c r="H181" s="582"/>
      <c r="I181" s="373">
        <f>+I182+I187+I190+I189+I188</f>
        <v>12322.799999999996</v>
      </c>
      <c r="J181" s="45"/>
      <c r="K181" s="117"/>
    </row>
    <row r="182" spans="1:11" ht="15.75" customHeight="1" x14ac:dyDescent="0.25">
      <c r="A182" s="564" t="s">
        <v>71</v>
      </c>
      <c r="B182" s="565"/>
      <c r="C182" s="565"/>
      <c r="D182" s="565"/>
      <c r="E182" s="565"/>
      <c r="F182" s="565"/>
      <c r="G182" s="565"/>
      <c r="H182" s="566"/>
      <c r="I182" s="374">
        <f>SUM(I183:I186)</f>
        <v>11755.899999999996</v>
      </c>
      <c r="J182" s="45"/>
      <c r="K182" s="117"/>
    </row>
    <row r="183" spans="1:11" ht="13.5" customHeight="1" x14ac:dyDescent="0.25">
      <c r="A183" s="554" t="s">
        <v>49</v>
      </c>
      <c r="B183" s="555"/>
      <c r="C183" s="555"/>
      <c r="D183" s="555"/>
      <c r="E183" s="555"/>
      <c r="F183" s="555"/>
      <c r="G183" s="555"/>
      <c r="H183" s="556"/>
      <c r="I183" s="375">
        <f>SUMIF(H17:H172,"sb",I17:I172)</f>
        <v>10878.899999999996</v>
      </c>
      <c r="J183" s="46"/>
      <c r="K183" s="117"/>
    </row>
    <row r="184" spans="1:11" ht="13.5" customHeight="1" x14ac:dyDescent="0.25">
      <c r="A184" s="554" t="s">
        <v>97</v>
      </c>
      <c r="B184" s="555"/>
      <c r="C184" s="555"/>
      <c r="D184" s="555"/>
      <c r="E184" s="555"/>
      <c r="F184" s="555"/>
      <c r="G184" s="555"/>
      <c r="H184" s="556"/>
      <c r="I184" s="375">
        <f>SUMIF(H18:H172,"sb(vb)",I18:I172)</f>
        <v>57.4</v>
      </c>
      <c r="J184" s="46"/>
      <c r="K184" s="117"/>
    </row>
    <row r="185" spans="1:11" ht="14.25" customHeight="1" x14ac:dyDescent="0.25">
      <c r="A185" s="554" t="s">
        <v>50</v>
      </c>
      <c r="B185" s="555"/>
      <c r="C185" s="555"/>
      <c r="D185" s="555"/>
      <c r="E185" s="555"/>
      <c r="F185" s="555"/>
      <c r="G185" s="555"/>
      <c r="H185" s="556"/>
      <c r="I185" s="375">
        <f>SUMIF(H17:H172,"sb(vr)",I17:I172)</f>
        <v>200</v>
      </c>
      <c r="J185" s="117"/>
      <c r="K185" s="117"/>
    </row>
    <row r="186" spans="1:11" ht="16.5" customHeight="1" x14ac:dyDescent="0.25">
      <c r="A186" s="557" t="s">
        <v>51</v>
      </c>
      <c r="B186" s="558"/>
      <c r="C186" s="558"/>
      <c r="D186" s="558"/>
      <c r="E186" s="558"/>
      <c r="F186" s="558"/>
      <c r="G186" s="558"/>
      <c r="H186" s="559"/>
      <c r="I186" s="376">
        <f>SUMIF(H17:H172,"sb(sp)",I17:I172)</f>
        <v>619.6</v>
      </c>
      <c r="J186" s="24"/>
      <c r="K186" s="117"/>
    </row>
    <row r="187" spans="1:11" ht="13.5" customHeight="1" x14ac:dyDescent="0.25">
      <c r="A187" s="560" t="s">
        <v>67</v>
      </c>
      <c r="B187" s="561"/>
      <c r="C187" s="561"/>
      <c r="D187" s="561"/>
      <c r="E187" s="561"/>
      <c r="F187" s="561"/>
      <c r="G187" s="561"/>
      <c r="H187" s="562"/>
      <c r="I187" s="377">
        <f>SUMIF(H17:H172,"sb(l)",I17:I172)</f>
        <v>214.7</v>
      </c>
      <c r="J187" s="46"/>
      <c r="K187" s="117"/>
    </row>
    <row r="188" spans="1:11" ht="13.5" customHeight="1" x14ac:dyDescent="0.25">
      <c r="A188" s="560" t="s">
        <v>192</v>
      </c>
      <c r="B188" s="561"/>
      <c r="C188" s="561"/>
      <c r="D188" s="561"/>
      <c r="E188" s="561"/>
      <c r="F188" s="561"/>
      <c r="G188" s="561"/>
      <c r="H188" s="562"/>
      <c r="I188" s="377">
        <f>SUMIF(H18:H173,"sb(vrl)",I18:I173)</f>
        <v>24</v>
      </c>
      <c r="J188" s="46"/>
      <c r="K188" s="117"/>
    </row>
    <row r="189" spans="1:11" ht="17.25" customHeight="1" x14ac:dyDescent="0.25">
      <c r="A189" s="546" t="s">
        <v>70</v>
      </c>
      <c r="B189" s="547"/>
      <c r="C189" s="547"/>
      <c r="D189" s="547"/>
      <c r="E189" s="547"/>
      <c r="F189" s="547"/>
      <c r="G189" s="547"/>
      <c r="H189" s="548"/>
      <c r="I189" s="377">
        <f>SUMIF(H17:H172,"sb(esl)",I17:I172)</f>
        <v>112.9</v>
      </c>
      <c r="J189" s="46"/>
      <c r="K189" s="117"/>
    </row>
    <row r="190" spans="1:11" ht="15" customHeight="1" x14ac:dyDescent="0.25">
      <c r="A190" s="546" t="s">
        <v>82</v>
      </c>
      <c r="B190" s="547"/>
      <c r="C190" s="547"/>
      <c r="D190" s="547"/>
      <c r="E190" s="547"/>
      <c r="F190" s="547"/>
      <c r="G190" s="547"/>
      <c r="H190" s="548"/>
      <c r="I190" s="378">
        <f>SUMIF(H17:H172,"sb(spl)",I17:I172)</f>
        <v>215.29999999999998</v>
      </c>
      <c r="J190" s="24"/>
      <c r="K190" s="117"/>
    </row>
    <row r="191" spans="1:11" ht="14.25" customHeight="1" x14ac:dyDescent="0.25">
      <c r="A191" s="549" t="s">
        <v>118</v>
      </c>
      <c r="B191" s="550"/>
      <c r="C191" s="550"/>
      <c r="D191" s="550"/>
      <c r="E191" s="550"/>
      <c r="F191" s="550"/>
      <c r="G191" s="550"/>
      <c r="H191" s="551"/>
      <c r="I191" s="379">
        <f>SUM(I192:I193)</f>
        <v>28.009999999999998</v>
      </c>
      <c r="J191" s="117"/>
      <c r="K191" s="117"/>
    </row>
    <row r="192" spans="1:11" ht="14.25" customHeight="1" x14ac:dyDescent="0.25">
      <c r="A192" s="552" t="s">
        <v>52</v>
      </c>
      <c r="B192" s="553"/>
      <c r="C192" s="553"/>
      <c r="D192" s="553"/>
      <c r="E192" s="553"/>
      <c r="F192" s="99"/>
      <c r="G192" s="99"/>
      <c r="H192" s="100"/>
      <c r="I192" s="149">
        <f>SUMIF(H19:H174,"Kt",I19:I174)</f>
        <v>3.01</v>
      </c>
      <c r="J192" s="117"/>
      <c r="K192" s="117"/>
    </row>
    <row r="193" spans="1:11" ht="14.25" customHeight="1" x14ac:dyDescent="0.25">
      <c r="A193" s="552" t="s">
        <v>216</v>
      </c>
      <c r="B193" s="553"/>
      <c r="C193" s="553"/>
      <c r="D193" s="553"/>
      <c r="E193" s="553"/>
      <c r="F193" s="553"/>
      <c r="G193" s="553"/>
      <c r="H193" s="563"/>
      <c r="I193" s="149">
        <f>SUMIF(H20:H175,"lrvb",I20:I175)</f>
        <v>25</v>
      </c>
      <c r="J193" s="117"/>
      <c r="K193" s="117"/>
    </row>
    <row r="194" spans="1:11" ht="13.8" thickBot="1" x14ac:dyDescent="0.3">
      <c r="A194" s="542" t="s">
        <v>14</v>
      </c>
      <c r="B194" s="543"/>
      <c r="C194" s="543"/>
      <c r="D194" s="543"/>
      <c r="E194" s="543"/>
      <c r="F194" s="543"/>
      <c r="G194" s="543"/>
      <c r="H194" s="544"/>
      <c r="I194" s="380">
        <f>+I181+I191</f>
        <v>12350.809999999996</v>
      </c>
      <c r="J194" s="45"/>
      <c r="K194" s="45"/>
    </row>
    <row r="195" spans="1:11" ht="16.5" customHeight="1" x14ac:dyDescent="0.25">
      <c r="F195" s="545" t="s">
        <v>55</v>
      </c>
      <c r="G195" s="545"/>
      <c r="H195" s="545"/>
      <c r="I195" s="160"/>
    </row>
    <row r="196" spans="1:11" x14ac:dyDescent="0.25">
      <c r="I196" s="44"/>
    </row>
    <row r="197" spans="1:11" x14ac:dyDescent="0.25">
      <c r="H197" s="44"/>
      <c r="J197" s="53"/>
      <c r="K197" s="53"/>
    </row>
    <row r="198" spans="1:11" x14ac:dyDescent="0.25">
      <c r="H198" s="44"/>
      <c r="J198" s="53"/>
      <c r="K198" s="53"/>
    </row>
    <row r="199" spans="1:11" x14ac:dyDescent="0.25">
      <c r="H199" s="54"/>
      <c r="J199" s="55"/>
      <c r="K199" s="55"/>
    </row>
    <row r="200" spans="1:11" x14ac:dyDescent="0.25">
      <c r="H200" s="113"/>
      <c r="J200" s="53"/>
      <c r="K200" s="53"/>
    </row>
  </sheetData>
  <mergeCells count="196">
    <mergeCell ref="D27:D28"/>
    <mergeCell ref="E27:E28"/>
    <mergeCell ref="J27:J28"/>
    <mergeCell ref="G47:G48"/>
    <mergeCell ref="E53:E54"/>
    <mergeCell ref="G53:G54"/>
    <mergeCell ref="I42:I43"/>
    <mergeCell ref="E42:E44"/>
    <mergeCell ref="J43:J44"/>
    <mergeCell ref="E36:E37"/>
    <mergeCell ref="H38:H39"/>
    <mergeCell ref="I38:I39"/>
    <mergeCell ref="F30:F35"/>
    <mergeCell ref="E30:E31"/>
    <mergeCell ref="G51:G52"/>
    <mergeCell ref="I1:K1"/>
    <mergeCell ref="I2:K2"/>
    <mergeCell ref="J8:K8"/>
    <mergeCell ref="J23:J24"/>
    <mergeCell ref="A7:K7"/>
    <mergeCell ref="J9:K9"/>
    <mergeCell ref="K11:K12"/>
    <mergeCell ref="K27:K28"/>
    <mergeCell ref="E45:E46"/>
    <mergeCell ref="F45:F46"/>
    <mergeCell ref="G45:G46"/>
    <mergeCell ref="D36:D37"/>
    <mergeCell ref="F36:F37"/>
    <mergeCell ref="E38:E39"/>
    <mergeCell ref="F38:F39"/>
    <mergeCell ref="D38:D39"/>
    <mergeCell ref="C23:C24"/>
    <mergeCell ref="A5:K5"/>
    <mergeCell ref="A6:K6"/>
    <mergeCell ref="A17:A18"/>
    <mergeCell ref="J10:J12"/>
    <mergeCell ref="F9:F12"/>
    <mergeCell ref="G9:G12"/>
    <mergeCell ref="B9:B12"/>
    <mergeCell ref="C9:C12"/>
    <mergeCell ref="D9:D12"/>
    <mergeCell ref="E9:E12"/>
    <mergeCell ref="A14:G14"/>
    <mergeCell ref="C16:J16"/>
    <mergeCell ref="E17:E18"/>
    <mergeCell ref="G17:G18"/>
    <mergeCell ref="I22:I23"/>
    <mergeCell ref="G21:G24"/>
    <mergeCell ref="A13:K13"/>
    <mergeCell ref="H14:K14"/>
    <mergeCell ref="I9:I12"/>
    <mergeCell ref="E23:E24"/>
    <mergeCell ref="D23:D24"/>
    <mergeCell ref="H9:H12"/>
    <mergeCell ref="A9:A12"/>
    <mergeCell ref="A182:H182"/>
    <mergeCell ref="C173:H173"/>
    <mergeCell ref="B174:H174"/>
    <mergeCell ref="B175:H175"/>
    <mergeCell ref="A179:H179"/>
    <mergeCell ref="A180:H180"/>
    <mergeCell ref="A181:H181"/>
    <mergeCell ref="F161:H161"/>
    <mergeCell ref="C162:H162"/>
    <mergeCell ref="D165:D168"/>
    <mergeCell ref="C164:C172"/>
    <mergeCell ref="C163:J163"/>
    <mergeCell ref="E171:E172"/>
    <mergeCell ref="E169:E170"/>
    <mergeCell ref="A176:J176"/>
    <mergeCell ref="A177:K177"/>
    <mergeCell ref="A194:H194"/>
    <mergeCell ref="F195:H195"/>
    <mergeCell ref="A189:H189"/>
    <mergeCell ref="A190:H190"/>
    <mergeCell ref="A191:H191"/>
    <mergeCell ref="A192:E192"/>
    <mergeCell ref="A183:H183"/>
    <mergeCell ref="A184:H184"/>
    <mergeCell ref="A185:H185"/>
    <mergeCell ref="A186:H186"/>
    <mergeCell ref="A187:H187"/>
    <mergeCell ref="A188:H188"/>
    <mergeCell ref="A193:H193"/>
    <mergeCell ref="A38:A40"/>
    <mergeCell ref="B38:B40"/>
    <mergeCell ref="C45:C46"/>
    <mergeCell ref="D45:D46"/>
    <mergeCell ref="C47:C52"/>
    <mergeCell ref="D47:D52"/>
    <mergeCell ref="C53:C57"/>
    <mergeCell ref="D53:D57"/>
    <mergeCell ref="C60:C138"/>
    <mergeCell ref="D60:D63"/>
    <mergeCell ref="D64:D77"/>
    <mergeCell ref="D78:D88"/>
    <mergeCell ref="D135:D136"/>
    <mergeCell ref="C59:J59"/>
    <mergeCell ref="C58:H58"/>
    <mergeCell ref="E87:E88"/>
    <mergeCell ref="H87:H88"/>
    <mergeCell ref="E114:E117"/>
    <mergeCell ref="G126:G138"/>
    <mergeCell ref="E137:E138"/>
    <mergeCell ref="J137:J138"/>
    <mergeCell ref="D126:D132"/>
    <mergeCell ref="D137:D138"/>
    <mergeCell ref="E126:E130"/>
    <mergeCell ref="L137:N137"/>
    <mergeCell ref="E112:E113"/>
    <mergeCell ref="L103:L106"/>
    <mergeCell ref="F109:F111"/>
    <mergeCell ref="L86:N86"/>
    <mergeCell ref="I87:I88"/>
    <mergeCell ref="L87:N88"/>
    <mergeCell ref="I105:I106"/>
    <mergeCell ref="H105:H106"/>
    <mergeCell ref="I99:I100"/>
    <mergeCell ref="I114:I117"/>
    <mergeCell ref="E60:E62"/>
    <mergeCell ref="K43:K44"/>
    <mergeCell ref="E78:E84"/>
    <mergeCell ref="H89:H92"/>
    <mergeCell ref="F87:F88"/>
    <mergeCell ref="G60:G66"/>
    <mergeCell ref="E73:E77"/>
    <mergeCell ref="H73:H77"/>
    <mergeCell ref="I73:I77"/>
    <mergeCell ref="J56:J57"/>
    <mergeCell ref="E64:E68"/>
    <mergeCell ref="F73:F77"/>
    <mergeCell ref="K56:K57"/>
    <mergeCell ref="E47:E48"/>
    <mergeCell ref="J45:J46"/>
    <mergeCell ref="A84:A88"/>
    <mergeCell ref="K140:K141"/>
    <mergeCell ref="K137:K138"/>
    <mergeCell ref="F137:F138"/>
    <mergeCell ref="E103:E106"/>
    <mergeCell ref="D89:D92"/>
    <mergeCell ref="D94:D102"/>
    <mergeCell ref="D103:D113"/>
    <mergeCell ref="D114:D125"/>
    <mergeCell ref="E135:E136"/>
    <mergeCell ref="A101:A102"/>
    <mergeCell ref="B101:B102"/>
    <mergeCell ref="E85:E86"/>
    <mergeCell ref="F85:F86"/>
    <mergeCell ref="F140:F141"/>
    <mergeCell ref="H112:H113"/>
    <mergeCell ref="E121:E124"/>
    <mergeCell ref="F123:F124"/>
    <mergeCell ref="H126:H128"/>
    <mergeCell ref="B136:B137"/>
    <mergeCell ref="A136:A137"/>
    <mergeCell ref="B84:B88"/>
    <mergeCell ref="G140:G145"/>
    <mergeCell ref="A140:A141"/>
    <mergeCell ref="B140:B141"/>
    <mergeCell ref="A142:A145"/>
    <mergeCell ref="B142:B145"/>
    <mergeCell ref="C144:C147"/>
    <mergeCell ref="E144:E145"/>
    <mergeCell ref="D144:D145"/>
    <mergeCell ref="F144:F145"/>
    <mergeCell ref="L144:L145"/>
    <mergeCell ref="H142:H143"/>
    <mergeCell ref="E142:E143"/>
    <mergeCell ref="H144:H145"/>
    <mergeCell ref="I144:I145"/>
    <mergeCell ref="I142:I143"/>
    <mergeCell ref="E146:E147"/>
    <mergeCell ref="I3:K3"/>
    <mergeCell ref="G157:G158"/>
    <mergeCell ref="G159:G160"/>
    <mergeCell ref="E165:E168"/>
    <mergeCell ref="H165:H168"/>
    <mergeCell ref="E140:E141"/>
    <mergeCell ref="J140:J141"/>
    <mergeCell ref="D157:D158"/>
    <mergeCell ref="L140:N141"/>
    <mergeCell ref="D140:D141"/>
    <mergeCell ref="E157:E158"/>
    <mergeCell ref="E159:E160"/>
    <mergeCell ref="G148:G152"/>
    <mergeCell ref="J151:J152"/>
    <mergeCell ref="D154:D156"/>
    <mergeCell ref="E154:E156"/>
    <mergeCell ref="G154:G156"/>
    <mergeCell ref="J25:J26"/>
    <mergeCell ref="K25:K26"/>
    <mergeCell ref="H36:H37"/>
    <mergeCell ref="I36:I37"/>
    <mergeCell ref="I80:I82"/>
    <mergeCell ref="E94:E97"/>
    <mergeCell ref="E89:E92"/>
  </mergeCells>
  <pageMargins left="0.78740157480314965" right="0.39370078740157483" top="0.59055118110236227" bottom="0.39370078740157483" header="0" footer="0"/>
  <pageSetup paperSize="9" scale="73" fitToHeight="0" orientation="portrait" r:id="rId1"/>
  <rowBreaks count="4" manualBreakCount="4">
    <brk id="50" max="10" man="1"/>
    <brk id="93" max="10" man="1"/>
    <brk id="138" max="10" man="1"/>
    <brk id="177" max="10" man="1"/>
  </rowBreaks>
  <ignoredErrors>
    <ignoredError sqref="I17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MVP</vt:lpstr>
      <vt:lpstr>'8 programa MVP'!Print_Area</vt:lpstr>
      <vt:lpstr>'8 programa MVP'!Print_Titles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Asta Česnauskienė</cp:lastModifiedBy>
  <cp:lastPrinted>2023-10-27T18:05:24Z</cp:lastPrinted>
  <dcterms:created xsi:type="dcterms:W3CDTF">2018-01-02T18:30:38Z</dcterms:created>
  <dcterms:modified xsi:type="dcterms:W3CDTF">2023-11-07T08:06:16Z</dcterms:modified>
</cp:coreProperties>
</file>