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MVP PLANAI\2023 MVP\16. Keitimas (gruodis STR3-)\"/>
    </mc:Choice>
  </mc:AlternateContent>
  <xr:revisionPtr revIDLastSave="0" documentId="13_ncr:1_{CD1D43C7-B315-4E7A-818E-DB733DACF58E}" xr6:coauthVersionLast="47" xr6:coauthVersionMax="47" xr10:uidLastSave="{00000000-0000-0000-0000-000000000000}"/>
  <bookViews>
    <workbookView xWindow="28680" yWindow="-120" windowWidth="38640" windowHeight="21120" xr2:uid="{00000000-000D-0000-FFFF-FFFF00000000}"/>
  </bookViews>
  <sheets>
    <sheet name="7 programa MVP" sheetId="27" r:id="rId1"/>
  </sheets>
  <definedNames>
    <definedName name="_xlnm.Print_Area" localSheetId="0">'7 programa MVP'!$A$1:$K$227</definedName>
    <definedName name="_xlnm.Print_Titles" localSheetId="0">'7 programa MVP'!$10:$12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8" i="27" l="1"/>
  <c r="I167" i="27"/>
  <c r="I118" i="27"/>
  <c r="I114" i="27"/>
  <c r="I101" i="27"/>
  <c r="I100" i="27"/>
  <c r="I98" i="27"/>
  <c r="I78" i="27"/>
  <c r="I76" i="27"/>
  <c r="I72" i="27"/>
  <c r="I65" i="27"/>
  <c r="I58" i="27"/>
  <c r="I26" i="27"/>
  <c r="I25" i="27"/>
  <c r="I20" i="27"/>
  <c r="I201" i="27"/>
  <c r="I197" i="27"/>
  <c r="I191" i="27"/>
  <c r="I173" i="27"/>
  <c r="I145" i="27"/>
  <c r="I142" i="27"/>
  <c r="I137" i="27"/>
  <c r="I135" i="27"/>
  <c r="I131" i="27"/>
  <c r="I129" i="27"/>
  <c r="I116" i="27"/>
  <c r="I96" i="27"/>
  <c r="I63" i="27"/>
  <c r="I50" i="27"/>
  <c r="I45" i="27"/>
  <c r="I34" i="27"/>
  <c r="I70" i="27"/>
  <c r="I68" i="27"/>
  <c r="I112" i="27"/>
  <c r="I105" i="27"/>
  <c r="I104" i="27"/>
  <c r="I39" i="27"/>
  <c r="I30" i="27"/>
  <c r="I212" i="27"/>
  <c r="I161" i="27"/>
  <c r="I160" i="27"/>
  <c r="I222" i="27" l="1"/>
  <c r="I221" i="27"/>
  <c r="I220" i="27"/>
  <c r="I219" i="27"/>
  <c r="K135" i="27"/>
  <c r="I224" i="27" l="1"/>
  <c r="I217" i="27"/>
  <c r="I216" i="27"/>
  <c r="I215" i="27"/>
  <c r="I214" i="27"/>
  <c r="I213" i="27"/>
  <c r="I185" i="27"/>
  <c r="I186" i="27" s="1"/>
  <c r="I146" i="27"/>
  <c r="I155" i="27" s="1"/>
  <c r="I91" i="27"/>
  <c r="I42" i="27"/>
  <c r="I138" i="27" l="1"/>
  <c r="I223" i="27"/>
  <c r="I156" i="27"/>
  <c r="I126" i="27"/>
  <c r="I211" i="27"/>
  <c r="I210" i="27" s="1"/>
  <c r="I184" i="27"/>
  <c r="I187" i="27" s="1"/>
  <c r="I218" i="27"/>
  <c r="I209" i="27" l="1"/>
  <c r="I225" i="27" s="1"/>
  <c r="I139" i="27"/>
  <c r="I202" i="27" s="1"/>
  <c r="I203"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Rima Alisauskaite</author>
    <author>Inga Mikalauskienė</author>
    <author>Audra Cepiene</author>
    <author>Indrė Butenienė</author>
    <author>Saulina Paulauskiene</author>
    <author>Snieguolė Kačerauskaitė</author>
    <author>Saulina Paulauskienė</author>
  </authors>
  <commentList>
    <comment ref="F20" authorId="0" shapeId="0" xr:uid="{00000000-0006-0000-0000-000001000000}">
      <text>
        <r>
          <rPr>
            <sz val="9"/>
            <color indexed="81"/>
            <rFont val="Tahoma"/>
            <family val="2"/>
            <charset val="186"/>
          </rPr>
          <t>P-3.1.1.4.</t>
        </r>
      </text>
    </comment>
    <comment ref="J20" authorId="1" shapeId="0" xr:uid="{00000000-0006-0000-0000-000002000000}">
      <text>
        <r>
          <rPr>
            <b/>
            <sz val="9"/>
            <color indexed="81"/>
            <rFont val="Tahoma"/>
            <family val="2"/>
            <charset val="186"/>
          </rPr>
          <t xml:space="preserve">I etapas. </t>
        </r>
        <r>
          <rPr>
            <sz val="9"/>
            <color indexed="81"/>
            <rFont val="Tahoma"/>
            <family val="2"/>
            <charset val="186"/>
          </rPr>
          <t xml:space="preserve">TP parengimo sutartis pasirašyta 2021-07-27. Paslaugos, įskaitant statybą leidžiančio dokumento gavimą, turi būti suteiktos per 12 mėn. Projektavmas vyksta pagal grafiką. Pritarta projektiniams pasiūlymams.
</t>
        </r>
      </text>
    </comment>
    <comment ref="F21" authorId="2" shapeId="0" xr:uid="{00000000-0006-0000-0000-00000300000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F23" authorId="3" shapeId="0" xr:uid="{00000000-0006-0000-0000-000004000000}">
      <text>
        <r>
          <rPr>
            <sz val="9"/>
            <color indexed="81"/>
            <rFont val="Tahoma"/>
            <family val="2"/>
            <charset val="186"/>
          </rPr>
          <t>Klaipėdos miesto ekonominės plėtros strategija ir įgyvendinimo veiksmų planas iki 2030 metų (P6)</t>
        </r>
        <r>
          <rPr>
            <b/>
            <sz val="9"/>
            <color indexed="81"/>
            <rFont val="Tahoma"/>
            <family val="2"/>
            <charset val="186"/>
          </rPr>
          <t xml:space="preserve">
P6 3.1.13.</t>
        </r>
        <r>
          <rPr>
            <sz val="9"/>
            <color indexed="81"/>
            <rFont val="Tahoma"/>
            <family val="2"/>
            <charset val="186"/>
          </rPr>
          <t xml:space="preserve"> Vystyti viešųjų erdvių gerinimo programas ir lokalius urbanistinės struktūros atgaivinimo projektus  </t>
        </r>
      </text>
    </comment>
    <comment ref="F25" authorId="2" shapeId="0" xr:uid="{00000000-0006-0000-0000-000005000000}">
      <text>
        <r>
          <rPr>
            <sz val="9"/>
            <color indexed="81"/>
            <rFont val="Tahoma"/>
            <family val="2"/>
            <charset val="186"/>
          </rPr>
          <t xml:space="preserve">P-3.2.2.3.
</t>
        </r>
      </text>
    </comment>
    <comment ref="F26" authorId="2" shapeId="0" xr:uid="{00000000-0006-0000-0000-000006000000}">
      <text>
        <r>
          <rPr>
            <b/>
            <sz val="9"/>
            <color indexed="81"/>
            <rFont val="Tahoma"/>
            <family val="2"/>
            <charset val="186"/>
          </rPr>
          <t>P1,</t>
        </r>
        <r>
          <rPr>
            <sz val="9"/>
            <color indexed="81"/>
            <rFont val="Tahoma"/>
            <family val="2"/>
            <charset val="186"/>
          </rPr>
          <t xml:space="preserve"> </t>
        </r>
        <r>
          <rPr>
            <b/>
            <sz val="9"/>
            <color indexed="81"/>
            <rFont val="Tahoma"/>
            <family val="2"/>
            <charset val="186"/>
          </rPr>
          <t>4.1.5.</t>
        </r>
        <r>
          <rPr>
            <sz val="9"/>
            <color indexed="81"/>
            <rFont val="Tahoma"/>
            <family val="2"/>
            <charset val="186"/>
          </rPr>
          <t xml:space="preserve"> Sutvarkyta turgaus aikštė</t>
        </r>
        <r>
          <rPr>
            <b/>
            <sz val="9"/>
            <color indexed="81"/>
            <rFont val="Tahoma"/>
            <family val="2"/>
            <charset val="186"/>
          </rPr>
          <t xml:space="preserve">
</t>
        </r>
      </text>
    </comment>
    <comment ref="F27" authorId="2" shapeId="0" xr:uid="{00000000-0006-0000-0000-000007000000}">
      <text>
        <r>
          <rPr>
            <b/>
            <sz val="9"/>
            <color indexed="81"/>
            <rFont val="Tahoma"/>
            <family val="2"/>
            <charset val="186"/>
          </rPr>
          <t>KEPS  3.1.11.</t>
        </r>
        <r>
          <rPr>
            <sz val="9"/>
            <color indexed="81"/>
            <rFont val="Tahoma"/>
            <family val="2"/>
            <charset val="186"/>
          </rPr>
          <t xml:space="preserve"> Išvystyti senąją turgavietę</t>
        </r>
      </text>
    </comment>
    <comment ref="F30" authorId="0" shapeId="0" xr:uid="{00000000-0006-0000-0000-000008000000}">
      <text>
        <r>
          <rPr>
            <sz val="9"/>
            <color indexed="81"/>
            <rFont val="Tahoma"/>
            <family val="2"/>
            <charset val="186"/>
          </rPr>
          <t>P-3.2.2.5.</t>
        </r>
      </text>
    </comment>
    <comment ref="F33" authorId="2" shapeId="0" xr:uid="{00000000-0006-0000-0000-00000900000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t>
        </r>
      </text>
    </comment>
    <comment ref="F34" authorId="4" shapeId="0" xr:uid="{00000000-0006-0000-0000-00000A000000}">
      <text>
        <r>
          <rPr>
            <sz val="9"/>
            <color indexed="81"/>
            <rFont val="Tahoma"/>
            <family val="2"/>
            <charset val="186"/>
          </rPr>
          <t>P-3.2.2.; 3.2.2.5.</t>
        </r>
      </text>
    </comment>
    <comment ref="F36" authorId="2" shapeId="0" xr:uid="{00000000-0006-0000-0000-00000B000000}">
      <text>
        <r>
          <rPr>
            <b/>
            <sz val="9"/>
            <color indexed="81"/>
            <rFont val="Tahoma"/>
            <family val="2"/>
            <charset val="186"/>
          </rPr>
          <t xml:space="preserve">P6 3.1.13 </t>
        </r>
        <r>
          <rPr>
            <sz val="9"/>
            <color indexed="81"/>
            <rFont val="Tahoma"/>
            <family val="2"/>
            <charset val="186"/>
          </rPr>
          <t>priemonė, Vystyti viešųjų erdvių pietinėje ir šiaurinėje erdvėje atgaivinimo projektus</t>
        </r>
      </text>
    </comment>
    <comment ref="F38" authorId="2" shapeId="0" xr:uid="{00000000-0006-0000-0000-00000C00000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t>
        </r>
      </text>
    </comment>
    <comment ref="F39" authorId="4" shapeId="0" xr:uid="{00000000-0006-0000-0000-00000D000000}">
      <text>
        <r>
          <rPr>
            <sz val="9"/>
            <color indexed="81"/>
            <rFont val="Tahoma"/>
            <family val="2"/>
            <charset val="186"/>
          </rPr>
          <t>P-3.2.2.; 3.2.2.5.</t>
        </r>
      </text>
    </comment>
    <comment ref="F43" authorId="4" shapeId="0" xr:uid="{00000000-0006-0000-0000-00000E000000}">
      <text>
        <r>
          <rPr>
            <sz val="9"/>
            <color indexed="81"/>
            <rFont val="Tahoma"/>
            <family val="2"/>
            <charset val="186"/>
          </rPr>
          <t>P-3.2.2.; 3.2.2.5.</t>
        </r>
      </text>
    </comment>
    <comment ref="J49" authorId="1" shapeId="0" xr:uid="{00000000-0006-0000-0000-00000F000000}">
      <text>
        <r>
          <rPr>
            <sz val="9"/>
            <color indexed="81"/>
            <rFont val="Tahoma"/>
            <family val="2"/>
            <charset val="186"/>
          </rPr>
          <t xml:space="preserve">Debreceno aikštės fontano rekonstrukcija </t>
        </r>
      </text>
    </comment>
    <comment ref="F59" authorId="4" shapeId="0" xr:uid="{00000000-0006-0000-0000-000010000000}">
      <text>
        <r>
          <rPr>
            <sz val="9"/>
            <color indexed="81"/>
            <rFont val="Tahoma"/>
            <family val="2"/>
            <charset val="186"/>
          </rPr>
          <t>P-2.4.3.5.</t>
        </r>
      </text>
    </comment>
    <comment ref="F63" authorId="3" shapeId="0" xr:uid="{00000000-0006-0000-0000-000011000000}">
      <text>
        <r>
          <rPr>
            <b/>
            <sz val="9"/>
            <color indexed="81"/>
            <rFont val="Tahoma"/>
            <family val="2"/>
            <charset val="186"/>
          </rPr>
          <t>KEPS2030  4.5.1.</t>
        </r>
        <r>
          <rPr>
            <sz val="9"/>
            <color indexed="81"/>
            <rFont val="Tahoma"/>
            <family val="2"/>
            <charset val="186"/>
          </rPr>
          <t xml:space="preserve"> Išvalyti Danės upę, pastatyti ir išplėtoti mažus uostelius.</t>
        </r>
      </text>
    </comment>
    <comment ref="J63" authorId="5" shapeId="0" xr:uid="{00000000-0006-0000-0000-000012000000}">
      <text>
        <r>
          <rPr>
            <sz val="9"/>
            <color indexed="81"/>
            <rFont val="Tahoma"/>
            <family val="2"/>
            <charset val="186"/>
          </rPr>
          <t>Sutartis pasirašyta 2022-10-20, trukmė 5 mėn. + 2 mėn. galimybė pratęsti</t>
        </r>
      </text>
    </comment>
    <comment ref="F64" authorId="2" shapeId="0" xr:uid="{00000000-0006-0000-0000-000013000000}">
      <text>
        <r>
          <rPr>
            <sz val="9"/>
            <color indexed="81"/>
            <rFont val="Tahoma"/>
            <family val="2"/>
            <charset val="186"/>
          </rPr>
          <t>P-1.2.3.1</t>
        </r>
      </text>
    </comment>
    <comment ref="F67" authorId="1" shapeId="0" xr:uid="{00000000-0006-0000-0000-000014000000}">
      <text>
        <r>
          <rPr>
            <b/>
            <sz val="9"/>
            <color indexed="81"/>
            <rFont val="Tahoma"/>
            <family val="2"/>
            <charset val="186"/>
          </rPr>
          <t>P1, 3.2.1.</t>
        </r>
        <r>
          <rPr>
            <sz val="9"/>
            <color indexed="81"/>
            <rFont val="Tahoma"/>
            <family val="2"/>
            <charset val="186"/>
          </rPr>
          <t xml:space="preserve"> Patvirtinta dalyvaujamojo biudžeto koncepcija ir metodika
</t>
        </r>
      </text>
    </comment>
    <comment ref="F68" authorId="1" shapeId="0" xr:uid="{00000000-0006-0000-0000-000015000000}">
      <text>
        <r>
          <rPr>
            <sz val="9"/>
            <color indexed="81"/>
            <rFont val="Tahoma"/>
            <family val="2"/>
            <charset val="186"/>
          </rPr>
          <t>P-2.6.4.3.</t>
        </r>
      </text>
    </comment>
    <comment ref="K68" authorId="1" shapeId="0" xr:uid="{00000000-0006-0000-0000-000016000000}">
      <text>
        <r>
          <rPr>
            <sz val="9"/>
            <color indexed="81"/>
            <rFont val="Tahoma"/>
            <family val="2"/>
            <charset val="186"/>
          </rPr>
          <t xml:space="preserve">1. Baltų simbolių takas Tauralaukyje; 
2. Daugiafunkcė ekstremalaus bėgimo (OCR) treniruočių aikštelė Klaipėdoje  
3. 2 vaikų žaidimo aikštelės: Simonaitytės g. ir Klaipėdos g. 
</t>
        </r>
      </text>
    </comment>
    <comment ref="K70" authorId="1" shapeId="0" xr:uid="{00000000-0006-0000-0000-000017000000}">
      <text>
        <r>
          <rPr>
            <sz val="9"/>
            <color indexed="81"/>
            <rFont val="Tahoma"/>
            <family val="2"/>
            <charset val="186"/>
          </rPr>
          <t>Vieša laisvalaikio erdvė dideliems ir mažiems</t>
        </r>
        <r>
          <rPr>
            <b/>
            <sz val="9"/>
            <color indexed="81"/>
            <rFont val="Tahoma"/>
            <family val="2"/>
            <charset val="186"/>
          </rPr>
          <t xml:space="preserve"> Smeltės mikrorajone</t>
        </r>
        <r>
          <rPr>
            <sz val="9"/>
            <color indexed="81"/>
            <rFont val="Tahoma"/>
            <family val="2"/>
            <charset val="186"/>
          </rPr>
          <t xml:space="preserve">
</t>
        </r>
      </text>
    </comment>
    <comment ref="K71" authorId="1" shapeId="0" xr:uid="{00000000-0006-0000-0000-000018000000}">
      <text>
        <r>
          <rPr>
            <sz val="9"/>
            <color indexed="81"/>
            <rFont val="Tahoma"/>
            <family val="2"/>
            <charset val="186"/>
          </rPr>
          <t>Mitologinės ir poilsinės žaidimų erdvės "Baltų saulės parkas" Tauralaukyje</t>
        </r>
      </text>
    </comment>
    <comment ref="F73" authorId="4" shapeId="0" xr:uid="{00000000-0006-0000-0000-000019000000}">
      <text>
        <r>
          <rPr>
            <sz val="9"/>
            <color indexed="81"/>
            <rFont val="Tahoma"/>
            <family val="2"/>
            <charset val="186"/>
          </rPr>
          <t>P-3.2.2.5.</t>
        </r>
      </text>
    </comment>
    <comment ref="K73" authorId="4" shapeId="0" xr:uid="{00000000-0006-0000-0000-00001A000000}">
      <text>
        <r>
          <rPr>
            <sz val="9"/>
            <color indexed="81"/>
            <rFont val="Tahoma"/>
            <family val="2"/>
            <charset val="186"/>
          </rPr>
          <t xml:space="preserve">Giruliuose </t>
        </r>
      </text>
    </comment>
    <comment ref="F74" authorId="4" shapeId="0" xr:uid="{00000000-0006-0000-0000-00001B000000}">
      <text>
        <r>
          <rPr>
            <sz val="9"/>
            <color indexed="81"/>
            <rFont val="Tahoma"/>
            <family val="2"/>
            <charset val="186"/>
          </rPr>
          <t>P-1.2.1.5.</t>
        </r>
      </text>
    </comment>
    <comment ref="F76" authorId="4" shapeId="0" xr:uid="{00000000-0006-0000-0000-00001C000000}">
      <text>
        <r>
          <rPr>
            <sz val="9"/>
            <color indexed="81"/>
            <rFont val="Tahoma"/>
            <family val="2"/>
            <charset val="186"/>
          </rPr>
          <t>P-1.2.1.5.</t>
        </r>
      </text>
    </comment>
    <comment ref="F77" authorId="3" shapeId="0" xr:uid="{00000000-0006-0000-0000-00001D000000}">
      <text>
        <r>
          <rPr>
            <b/>
            <sz val="9"/>
            <color indexed="81"/>
            <rFont val="Tahoma"/>
            <family val="2"/>
            <charset val="186"/>
          </rPr>
          <t>KEPS 4.5.1.</t>
        </r>
        <r>
          <rPr>
            <sz val="9"/>
            <color indexed="81"/>
            <rFont val="Tahoma"/>
            <family val="2"/>
            <charset val="186"/>
          </rPr>
          <t xml:space="preserve"> Išvalyti Danės upę, pastatyti ir išplėtoti mažus uostelius.</t>
        </r>
      </text>
    </comment>
    <comment ref="K83" authorId="4" shapeId="0" xr:uid="{00000000-0006-0000-0000-00001E000000}">
      <text>
        <r>
          <rPr>
            <sz val="9"/>
            <color indexed="81"/>
            <rFont val="Tahoma"/>
            <family val="2"/>
            <charset val="186"/>
          </rPr>
          <t xml:space="preserve">1. Persiregimo kabinos, 5 vnt., 7562,5 Eur, 
2. Saulės baterija mobiliai gelbėjimo stočiai, 1 vnt., 3396,65 Eur; 
3. Mediniai suolai, 20 vnt., 2299 Eur; 
4. Suolai paplūdimių prieigose, 18 vnt., 5760 Eur.
</t>
        </r>
      </text>
    </comment>
    <comment ref="K84" authorId="4" shapeId="0" xr:uid="{00000000-0006-0000-0000-00001F000000}">
      <text>
        <r>
          <rPr>
            <sz val="9"/>
            <color indexed="81"/>
            <rFont val="Tahoma"/>
            <family val="2"/>
            <charset val="186"/>
          </rPr>
          <t>1. Elektros įvedimas Smiltynės g. 15B, Klaipėda, 8959,32 Eur; 
2. I-osios Melnragės apžvalgos aikštelės remontas, 8950 Eur; 
3-8. Stebėjimo bokštelių apatinės dalies remontas, 6 vnt., 12414,6 Eur;
3. Garažų g. 6.</t>
        </r>
      </text>
    </comment>
    <comment ref="K86" authorId="4" shapeId="0" xr:uid="{00000000-0006-0000-0000-000020000000}">
      <text>
        <r>
          <rPr>
            <sz val="9"/>
            <color indexed="81"/>
            <rFont val="Tahoma"/>
            <family val="2"/>
            <charset val="186"/>
          </rPr>
          <t>1. Keturrratis gelbėjimo darbams, 1 vnt., 15490 Eur.
2. Frontalinis krautuvas 1 vnt. 16940 Eur.</t>
        </r>
      </text>
    </comment>
    <comment ref="F87" authorId="2" shapeId="0" xr:uid="{00000000-0006-0000-0000-000021000000}">
      <text>
        <r>
          <rPr>
            <b/>
            <sz val="9"/>
            <color indexed="81"/>
            <rFont val="Tahoma"/>
            <family val="2"/>
            <charset val="186"/>
          </rPr>
          <t xml:space="preserve">P1, </t>
        </r>
        <r>
          <rPr>
            <sz val="9"/>
            <color indexed="81"/>
            <rFont val="Tahoma"/>
            <family val="2"/>
            <charset val="186"/>
          </rPr>
          <t>2.3. Municipalinio (vidaus vandenų) uosto atkūrimas Klaipėdoje</t>
        </r>
      </text>
    </comment>
    <comment ref="F88" authorId="3" shapeId="0" xr:uid="{00000000-0006-0000-0000-000022000000}">
      <text>
        <r>
          <rPr>
            <b/>
            <sz val="9"/>
            <color indexed="81"/>
            <rFont val="Tahoma"/>
            <family val="2"/>
            <charset val="186"/>
          </rPr>
          <t>KEPS 4.5.1.</t>
        </r>
        <r>
          <rPr>
            <sz val="9"/>
            <color indexed="81"/>
            <rFont val="Tahoma"/>
            <family val="2"/>
            <charset val="186"/>
          </rPr>
          <t xml:space="preserve"> Išvalyti Danės upę, pastatyti ir išplėtoti mažus uostelius.</t>
        </r>
      </text>
    </comment>
    <comment ref="F90" authorId="2" shapeId="0" xr:uid="{00000000-0006-0000-0000-000023000000}">
      <text>
        <r>
          <rPr>
            <sz val="9"/>
            <color indexed="81"/>
            <rFont val="Tahoma"/>
            <family val="2"/>
            <charset val="186"/>
          </rPr>
          <t>P-1.2.3.1</t>
        </r>
      </text>
    </comment>
    <comment ref="J91" authorId="2" shapeId="0" xr:uid="{00000000-0006-0000-0000-000024000000}">
      <text>
        <r>
          <rPr>
            <sz val="9"/>
            <color indexed="81"/>
            <rFont val="Tahoma"/>
            <family val="2"/>
            <charset val="186"/>
          </rPr>
          <t>Viešieji tualetai: Stovyklų g. 4 –21,79 m2; Kopų g. 1A (I Melnragė) – 87,25 m2;</t>
        </r>
      </text>
    </comment>
    <comment ref="J96" authorId="1" shapeId="0" xr:uid="{00000000-0006-0000-0000-000025000000}">
      <text>
        <r>
          <rPr>
            <sz val="9"/>
            <color indexed="81"/>
            <rFont val="Tahoma"/>
            <family val="2"/>
            <charset val="186"/>
          </rPr>
          <t>Pėsčiųjų ir dviračių tako ir tako priklausinių - atraminių betoninių sienučių prie Girulių centrinio paplūdimio remontas ir aplinkos tvarkymo darbai</t>
        </r>
      </text>
    </comment>
    <comment ref="F97" authorId="2" shapeId="0" xr:uid="{00000000-0006-0000-0000-000026000000}">
      <text>
        <r>
          <rPr>
            <sz val="9"/>
            <color indexed="81"/>
            <rFont val="Tahoma"/>
            <family val="2"/>
            <charset val="186"/>
          </rPr>
          <t xml:space="preserve">P-1.2.1.1., 1.2.1.2., 1.2.1.5.
</t>
        </r>
      </text>
    </comment>
    <comment ref="J107" authorId="1" shapeId="0" xr:uid="{00000000-0006-0000-0000-000027000000}">
      <text>
        <r>
          <rPr>
            <sz val="9"/>
            <color indexed="81"/>
            <rFont val="Tahoma"/>
            <family val="2"/>
            <charset val="186"/>
          </rPr>
          <t>2020 m. techninis projektas</t>
        </r>
        <r>
          <rPr>
            <sz val="9"/>
            <color indexed="81"/>
            <rFont val="Tahoma"/>
            <family val="2"/>
            <charset val="186"/>
          </rPr>
          <t xml:space="preserve">
</t>
        </r>
      </text>
    </comment>
    <comment ref="K108" authorId="6" shapeId="0" xr:uid="{88F1A2A1-5A32-4511-A0D1-F24C8B777D3D}">
      <text>
        <r>
          <rPr>
            <sz val="9"/>
            <color indexed="81"/>
            <rFont val="Tahoma"/>
            <family val="2"/>
            <charset val="186"/>
          </rPr>
          <t>Smiltynės g. 30 ir 31</t>
        </r>
      </text>
    </comment>
    <comment ref="K110" authorId="4" shapeId="0" xr:uid="{00000000-0006-0000-0000-000028000000}">
      <text>
        <r>
          <rPr>
            <sz val="9"/>
            <color indexed="81"/>
            <rFont val="Tahoma"/>
            <family val="2"/>
            <charset val="186"/>
          </rPr>
          <t>Tualetas Danės krantinėje</t>
        </r>
      </text>
    </comment>
    <comment ref="K111" authorId="6" shapeId="0" xr:uid="{505E3EC8-8622-4EDF-B8EC-FE59200BF38E}">
      <text>
        <r>
          <rPr>
            <sz val="9"/>
            <color indexed="81"/>
            <rFont val="Tahoma"/>
            <family val="2"/>
            <charset val="186"/>
          </rPr>
          <t>Kruizinių laivų terminalo konteinerinio tualeto projektavimas</t>
        </r>
      </text>
    </comment>
    <comment ref="F121" authorId="0" shapeId="0" xr:uid="{00000000-0006-0000-0000-00002A000000}">
      <text>
        <r>
          <rPr>
            <sz val="9"/>
            <color indexed="81"/>
            <rFont val="Tahoma"/>
            <family val="2"/>
            <charset val="186"/>
          </rPr>
          <t>P-3.2.1.1.</t>
        </r>
      </text>
    </comment>
    <comment ref="F123" authorId="2" shapeId="0" xr:uid="{00000000-0006-0000-0000-00002C00000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F124" authorId="2" shapeId="0" xr:uid="{00000000-0006-0000-0000-00002D000000}">
      <text>
        <r>
          <rPr>
            <b/>
            <sz val="9"/>
            <color indexed="81"/>
            <rFont val="Tahoma"/>
            <family val="2"/>
            <charset val="186"/>
          </rPr>
          <t>KEPS 2030 metų (P6)</t>
        </r>
        <r>
          <rPr>
            <sz val="9"/>
            <color indexed="81"/>
            <rFont val="Tahoma"/>
            <family val="2"/>
            <charset val="186"/>
          </rPr>
          <t xml:space="preserve">
P6 3.1.13. Vystyti viešųjų erdvių gerinimo programas ir lokalius urbanistinės struktūros atgaivinimo projektus  </t>
        </r>
      </text>
    </comment>
    <comment ref="F129" authorId="4" shapeId="0" xr:uid="{00000000-0006-0000-0000-00002E000000}">
      <text>
        <r>
          <rPr>
            <sz val="9"/>
            <color indexed="81"/>
            <rFont val="Tahoma"/>
            <family val="2"/>
            <charset val="186"/>
          </rPr>
          <t>P-3.3.2.4.</t>
        </r>
      </text>
    </comment>
    <comment ref="F131" authorId="4" shapeId="0" xr:uid="{00000000-0006-0000-0000-00002F000000}">
      <text>
        <r>
          <rPr>
            <sz val="9"/>
            <color indexed="81"/>
            <rFont val="Tahoma"/>
            <family val="2"/>
            <charset val="186"/>
          </rPr>
          <t>P-3.3.2.4.</t>
        </r>
      </text>
    </comment>
    <comment ref="K135" authorId="4" shapeId="0" xr:uid="{00000000-0006-0000-0000-000030000000}">
      <text>
        <r>
          <rPr>
            <sz val="9"/>
            <color indexed="81"/>
            <rFont val="Tahoma"/>
            <family val="2"/>
            <charset val="186"/>
          </rPr>
          <t>1. Takai nuo I. Simonaitytės g. 6 iki 22 (550 m.)
2. Takas nuo Markučių g. 5 iki Vingio g. (220 m.)
3. Arimų g. (750 m.)
4. Takas nuo Paryžiaus Komunos g. 27 iki Šilutės pl. 2A (150 m.)
5. Takas nuo Baltijos per. 45 palei Baltijos gimnaziją (230 m.)
6. Takas nuo Simonaitytės kalno iki Aukuro gimnazijos (250 m.)
7. Laistų 1-oji,2-oji,3-oji g. (1200 m.)
8. Smilgų g. (150 m.)
9. Smilčių g. (250 m.)
Pridėta 9 projektų iš 2022 m., kurių nespėjo užbaigti</t>
        </r>
      </text>
    </comment>
    <comment ref="F136" authorId="4" shapeId="0" xr:uid="{00000000-0006-0000-0000-000031000000}">
      <text>
        <r>
          <rPr>
            <sz val="9"/>
            <color indexed="81"/>
            <rFont val="Tahoma"/>
            <family val="2"/>
            <charset val="186"/>
          </rPr>
          <t>P-3.3.2.4.</t>
        </r>
      </text>
    </comment>
    <comment ref="F137" authorId="4" shapeId="0" xr:uid="{00000000-0006-0000-0000-000033000000}">
      <text>
        <r>
          <rPr>
            <sz val="9"/>
            <color indexed="81"/>
            <rFont val="Tahoma"/>
            <family val="2"/>
            <charset val="186"/>
          </rPr>
          <t>P-3.3.2.4.</t>
        </r>
      </text>
    </comment>
    <comment ref="F145" authorId="4" shapeId="0" xr:uid="{00000000-0006-0000-0000-000034000000}">
      <text>
        <r>
          <rPr>
            <sz val="9"/>
            <color indexed="81"/>
            <rFont val="Tahoma"/>
            <family val="2"/>
            <charset val="186"/>
          </rPr>
          <t>P-3.2.2.6.</t>
        </r>
      </text>
    </comment>
    <comment ref="K154" authorId="1" shapeId="0" xr:uid="{00000000-0006-0000-0000-000035000000}">
      <text>
        <r>
          <rPr>
            <sz val="9"/>
            <color indexed="81"/>
            <rFont val="Tahoma"/>
            <family val="2"/>
            <charset val="186"/>
          </rPr>
          <t>Bus keičiami 2 vartai ir 3 varteliai</t>
        </r>
      </text>
    </comment>
    <comment ref="F160" authorId="2" shapeId="0" xr:uid="{00000000-0006-0000-0000-000036000000}">
      <text>
        <r>
          <rPr>
            <b/>
            <sz val="9"/>
            <color indexed="81"/>
            <rFont val="Tahoma"/>
            <family val="2"/>
            <charset val="186"/>
          </rPr>
          <t>P1, 3.4.</t>
        </r>
        <r>
          <rPr>
            <sz val="9"/>
            <color indexed="81"/>
            <rFont val="Tahoma"/>
            <family val="2"/>
            <charset val="186"/>
          </rPr>
          <t xml:space="preserve"> Daugiabučių namų kvartalinės renovacijos skatinimas</t>
        </r>
      </text>
    </comment>
    <comment ref="F161" authorId="4" shapeId="0" xr:uid="{00000000-0006-0000-0000-000037000000}">
      <text>
        <r>
          <rPr>
            <sz val="9"/>
            <color indexed="81"/>
            <rFont val="Tahoma"/>
            <family val="2"/>
            <charset val="186"/>
          </rPr>
          <t>P-3.2.2.1.; 3.3.2.4.</t>
        </r>
      </text>
    </comment>
    <comment ref="F168" authorId="4" shapeId="0" xr:uid="{00000000-0006-0000-0000-000038000000}">
      <text>
        <r>
          <rPr>
            <sz val="9"/>
            <color indexed="81"/>
            <rFont val="Tahoma"/>
            <family val="2"/>
            <charset val="186"/>
          </rPr>
          <t>P-3.2.2.1.;</t>
        </r>
      </text>
    </comment>
    <comment ref="K168" authorId="4" shapeId="0" xr:uid="{00000000-0006-0000-0000-000039000000}">
      <text>
        <r>
          <rPr>
            <sz val="9"/>
            <color indexed="81"/>
            <rFont val="Tahoma"/>
            <family val="2"/>
            <charset val="186"/>
          </rPr>
          <t>Naujakiemio g. 15</t>
        </r>
      </text>
    </comment>
    <comment ref="F169" authorId="2" shapeId="0" xr:uid="{00000000-0006-0000-0000-00003A000000}">
      <text>
        <r>
          <rPr>
            <b/>
            <sz val="9"/>
            <color indexed="81"/>
            <rFont val="Tahoma"/>
            <family val="2"/>
            <charset val="186"/>
          </rPr>
          <t>P1, 3.4.</t>
        </r>
        <r>
          <rPr>
            <sz val="9"/>
            <color indexed="81"/>
            <rFont val="Tahoma"/>
            <family val="2"/>
            <charset val="186"/>
          </rPr>
          <t xml:space="preserve"> Daugiabučių namų kvartalinės renovacijos skatinimas;</t>
        </r>
      </text>
    </comment>
    <comment ref="F174" authorId="4" shapeId="0" xr:uid="{00000000-0006-0000-0000-00003B000000}">
      <text>
        <r>
          <rPr>
            <sz val="9"/>
            <color indexed="81"/>
            <rFont val="Tahoma"/>
            <family val="2"/>
            <charset val="186"/>
          </rPr>
          <t>P-2.4.2.; 3.2.2.5.</t>
        </r>
      </text>
    </comment>
    <comment ref="I178" authorId="1" shapeId="0" xr:uid="{00000000-0006-0000-0000-00003C000000}">
      <text>
        <r>
          <rPr>
            <sz val="9"/>
            <color indexed="81"/>
            <rFont val="Tahoma"/>
            <family val="2"/>
            <charset val="186"/>
          </rPr>
          <t>Projekto galutinės paraiškos pateikimas atidėtas iki 2023-01-31. Derinamos tinkamų ir netinkamų finansuoti darbų apimtys, tikslinamas atliktų darbų apmokėjimas ES lėšomis, pasikeitus projekto intensyvumui bei dėl  ESO neatliktų darbų dalies buvo sustabdyti rangos darbai. Taip pat lieka neapmokėta (sulaikyta) rangos darbų dalis iki bus gautas statybos užbaigimo dokumentas.</t>
        </r>
      </text>
    </comment>
    <comment ref="J178" authorId="1" shapeId="0" xr:uid="{00000000-0006-0000-0000-00003D000000}">
      <text>
        <r>
          <rPr>
            <sz val="9"/>
            <color indexed="81"/>
            <rFont val="Tahoma"/>
            <family val="2"/>
            <charset val="186"/>
          </rPr>
          <t>(146 000 m²)</t>
        </r>
        <r>
          <rPr>
            <sz val="9"/>
            <color indexed="81"/>
            <rFont val="Tahoma"/>
            <family val="2"/>
            <charset val="186"/>
          </rPr>
          <t xml:space="preserve">
</t>
        </r>
      </text>
    </comment>
    <comment ref="F180" authorId="0" shapeId="0" xr:uid="{00000000-0006-0000-0000-00003E000000}">
      <text>
        <r>
          <rPr>
            <sz val="9"/>
            <color indexed="81"/>
            <rFont val="Tahoma"/>
            <family val="2"/>
            <charset val="186"/>
          </rPr>
          <t>P-3.2.2.1.</t>
        </r>
      </text>
    </comment>
    <comment ref="F182" authorId="2" shapeId="0" xr:uid="{00000000-0006-0000-0000-00003F000000}">
      <text>
        <r>
          <rPr>
            <b/>
            <sz val="9"/>
            <color indexed="81"/>
            <rFont val="Tahoma"/>
            <family val="2"/>
            <charset val="186"/>
          </rPr>
          <t>P1, 3.4.</t>
        </r>
        <r>
          <rPr>
            <sz val="9"/>
            <color indexed="81"/>
            <rFont val="Tahoma"/>
            <family val="2"/>
            <charset val="186"/>
          </rPr>
          <t xml:space="preserve"> Daugiabučių namų kvartalinės renovacijos skatinimas;</t>
        </r>
      </text>
    </comment>
    <comment ref="F185" authorId="4" shapeId="0" xr:uid="{00000000-0006-0000-0000-000040000000}">
      <text>
        <r>
          <rPr>
            <sz val="9"/>
            <color indexed="81"/>
            <rFont val="Tahoma"/>
            <family val="2"/>
            <charset val="186"/>
          </rPr>
          <t>P-2.4.3.5.</t>
        </r>
      </text>
    </comment>
    <comment ref="K185" authorId="4" shapeId="0" xr:uid="{00000000-0006-0000-0000-000041000000}">
      <text>
        <r>
          <rPr>
            <sz val="9"/>
            <color indexed="81"/>
            <rFont val="Tahoma"/>
            <family val="2"/>
            <charset val="186"/>
          </rPr>
          <t xml:space="preserve">01 Projekto „Saugus kaimynas – saugus aš“ įgyvendinimas kartu su Klaipėdos apskrities vyriausiuoju policijos komisariatu
02 Gaisrų prevencijos projekto „Gyvenkime saugiai“ įgyvendinimas kartu su Klaipėdos apskrities priešgaisrine gelbėjimo valdyba
03 Prevencinio projekto „Būk pilietiškas, būk saugus“ įgyvendinimas kartu su Klaipėdos apskrities vyriausiuoju policijos komisariatu 
04 Prevencinio projekto „Stebima Klaipėda saugesnė“ įgyvendinimas kartu su Klaipėdos apskrities vyriausiuoju policijos komisariatu 
05 Prevencinio projekto „Policijos rėmėjas – aktyvus pagalbininkas kuriant saugesnę Lietuvą!“ įgyvendinimas kartu su Klaipėdos apskrities vyriausiuoju policijos komisariatu 
06 Prevencinio projekto „Saugi kaiminystė – kelias į saugesnę visuomenę“ įgyvendinimas kartu su Klaipėdos apskrities vyriausiuoju policijos komisariatu 
07 Projekto „Vaikų saugumas – svarbiausia“ įgyvendinimas kartu su Klaipėdos apskrities vyriausiuoju policijos komisariatu
</t>
        </r>
      </text>
    </comment>
    <comment ref="K191" authorId="4" shapeId="0" xr:uid="{00000000-0006-0000-0000-000042000000}">
      <text>
        <r>
          <rPr>
            <sz val="9"/>
            <color indexed="81"/>
            <rFont val="Tahoma"/>
            <family val="2"/>
            <charset val="186"/>
          </rPr>
          <t>1. PAVIRŠINIŲ NUOTEKŲ KOLEKTORIAUS ŠVYTURIOG. TĘSINYJE IR AB „KLAIPĖDOS JŪRŲKROVINIŲ KOMPANIJA“ TERITORIJOJE 576,0 tūkst. Eur.
2. Sprotininkų g. 19-19A, Švyturio g. 14-18 paviršinių nuotekų tinklų rekonstukcijos projektavimas 20,0 tūkst. Eur.</t>
        </r>
      </text>
    </comment>
    <comment ref="F192" authorId="1" shapeId="0" xr:uid="{00000000-0006-0000-0000-000043000000}">
      <text>
        <r>
          <rPr>
            <sz val="9"/>
            <color indexed="81"/>
            <rFont val="Tahoma"/>
            <family val="2"/>
            <charset val="186"/>
          </rPr>
          <t>P-3.3.3.4.</t>
        </r>
      </text>
    </comment>
    <comment ref="F194" authorId="1" shapeId="0" xr:uid="{00000000-0006-0000-0000-000044000000}">
      <text>
        <r>
          <rPr>
            <sz val="9"/>
            <color indexed="81"/>
            <rFont val="Tahoma"/>
            <family val="2"/>
            <charset val="186"/>
          </rPr>
          <t>P-3.2.2.7</t>
        </r>
      </text>
    </comment>
    <comment ref="J199" authorId="1" shapeId="0" xr:uid="{EB2A6D2F-FED2-446B-8D2B-18E0ACB0E129}">
      <text>
        <r>
          <rPr>
            <sz val="9"/>
            <color indexed="81"/>
            <rFont val="Tahoma"/>
            <family val="2"/>
            <charset val="186"/>
          </rPr>
          <t xml:space="preserve">2024 m. – 205 m
</t>
        </r>
      </text>
    </comment>
    <comment ref="E200" authorId="1" shapeId="0" xr:uid="{7A3CE5B8-322C-4FC0-8381-5B3266EE53ED}">
      <text>
        <r>
          <rPr>
            <sz val="9"/>
            <color indexed="81"/>
            <rFont val="Tahoma"/>
            <family val="2"/>
            <charset val="186"/>
          </rPr>
          <t>Vykdytojas – AB „Klaipėdos energija“</t>
        </r>
      </text>
    </comment>
    <comment ref="J200" authorId="1" shapeId="0" xr:uid="{BFF0D7CE-FC3B-4FED-8E68-67B9D66F1CB2}">
      <text>
        <r>
          <rPr>
            <sz val="9"/>
            <color indexed="81"/>
            <rFont val="Tahoma"/>
            <family val="2"/>
            <charset val="186"/>
          </rPr>
          <t>Filtrai bus įrengti 2024 m.</t>
        </r>
      </text>
    </comment>
  </commentList>
</comments>
</file>

<file path=xl/sharedStrings.xml><?xml version="1.0" encoding="utf-8"?>
<sst xmlns="http://schemas.openxmlformats.org/spreadsheetml/2006/main" count="505" uniqueCount="260">
  <si>
    <t>Uždavinio kodas</t>
  </si>
  <si>
    <t>Priemonės kodas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</si>
  <si>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</si>
  <si>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</si>
  <si>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</si>
  <si>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</si>
  <si>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</si>
  <si>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</si>
  <si>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</si>
  <si>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</si>
  <si>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</si>
  <si>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</si>
  <si>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</si>
  <si>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</si>
  <si>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</si>
  <si>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Veiklos plano tikslo kodas</t>
  </si>
  <si>
    <r>
      <t xml:space="preserve">Savivaldybės biudžeto lėšos </t>
    </r>
    <r>
      <rPr>
        <b/>
        <sz val="10"/>
        <rFont val="Times New Roman"/>
        <family val="1"/>
        <charset val="186"/>
      </rPr>
      <t>SB</t>
    </r>
  </si>
  <si>
    <r>
      <t xml:space="preserve">Specialiosios programos lėšos (pajamos už atsitiktines paslaugas) </t>
    </r>
    <r>
      <rPr>
        <b/>
        <sz val="10"/>
        <rFont val="Times New Roman"/>
        <family val="1"/>
        <charset val="186"/>
      </rPr>
      <t>SB(SP)</t>
    </r>
  </si>
  <si>
    <r>
      <t xml:space="preserve">Kiti finansavimo šaltiniai </t>
    </r>
    <r>
      <rPr>
        <b/>
        <sz val="10"/>
        <rFont val="Times New Roman"/>
        <family val="1"/>
        <charset val="186"/>
      </rPr>
      <t>Kt</t>
    </r>
  </si>
  <si>
    <t>SB</t>
  </si>
  <si>
    <t>MIESTO INFRASTRUKTŪROS OBJEKTŲ PRIEŽIŪROS IR MODERNIZAVIMO PROGRAMOS (NR. 07)</t>
  </si>
  <si>
    <t>03</t>
  </si>
  <si>
    <t>06</t>
  </si>
  <si>
    <t>08</t>
  </si>
  <si>
    <t>Fontanų priežiūra, remontas ir atnaujinimas</t>
  </si>
  <si>
    <t>Miesto viešų teritorijų inventoriaus priežiūra, įrengimas ir įsigijimas</t>
  </si>
  <si>
    <t>Prižiūrima fontanų, vnt.</t>
  </si>
  <si>
    <t>04</t>
  </si>
  <si>
    <t>05</t>
  </si>
  <si>
    <t>07</t>
  </si>
  <si>
    <t>Miesto viešųjų tualetų remontas, priežiūra ir nuoma</t>
  </si>
  <si>
    <t>Nugriauta statinių, vnt.</t>
  </si>
  <si>
    <t>SB(SP)</t>
  </si>
  <si>
    <t>Siekti, kad miesto viešosios erdvės būtų tvarkingos, jaukios ir saugios</t>
  </si>
  <si>
    <t>Užtikrinti laidojimo paslaugų teikimą, miesto kapinių priežiūrą ir poreikius atitinkantį laidojimo vietų skaičių</t>
  </si>
  <si>
    <t>Eksploatuoti, remontuoti ir plėtoti inžinerinio aprūpinimo sistemas</t>
  </si>
  <si>
    <t>07 Miesto infrastruktūros objektų priežiūros ir modernizavimo programa</t>
  </si>
  <si>
    <t>I</t>
  </si>
  <si>
    <t>Miesto viešųjų erdvių ir gatvių apšvietimo užtikrinimas:</t>
  </si>
  <si>
    <t xml:space="preserve">Iš viso  programai: </t>
  </si>
  <si>
    <t xml:space="preserve">Statinių, keliančių pavojų gyvybei ir sveikatai, griovimas </t>
  </si>
  <si>
    <t>SB(L)</t>
  </si>
  <si>
    <r>
      <t xml:space="preserve">Programų lėšų likučių laikinai laisvos lėšos </t>
    </r>
    <r>
      <rPr>
        <b/>
        <sz val="10"/>
        <rFont val="Times New Roman"/>
        <family val="1"/>
        <charset val="186"/>
      </rPr>
      <t>SB(L)</t>
    </r>
  </si>
  <si>
    <t>Strateginis tikslas 02. Kurti mieste patrauklią, švarią ir saugią gyvenamąją aplinką</t>
  </si>
  <si>
    <t>Teikti miesto gyventojams kokybiškas komunalines ir viešųjų erdvių priežiūros paslaugas</t>
  </si>
  <si>
    <t>Pirties paslaugų teikimas Smiltynės paplūdimyje</t>
  </si>
  <si>
    <t>09</t>
  </si>
  <si>
    <t>Savivaldybei priskirtų teritorijų sanitarinis valymas, parkų, skverų, žaliųjų plotų želdinimas ir aplinkotvarka</t>
  </si>
  <si>
    <t>Nuomojama kilnojamųjų tualetų švenčių metu, vnt.</t>
  </si>
  <si>
    <t>Eksploatuojama šviestuvų, tūkst. vnt.</t>
  </si>
  <si>
    <t>Papriemonės kodas</t>
  </si>
  <si>
    <t>Viešosios tvarkos skyrius</t>
  </si>
  <si>
    <t>Laidojimo paslaugų teikimas ir kapinių priežiūros organizavimas:</t>
  </si>
  <si>
    <t>BĮ „Klaipėdos paplūdimiai“ veiklos organizavimas</t>
  </si>
  <si>
    <t xml:space="preserve">Savivaldybės biudžetas, iš jo: </t>
  </si>
  <si>
    <r>
      <t xml:space="preserve">Valstybės biudžeto specialiosios tikslinės dotacijos lėšos </t>
    </r>
    <r>
      <rPr>
        <b/>
        <sz val="10"/>
        <rFont val="Times New Roman"/>
        <family val="1"/>
        <charset val="186"/>
      </rPr>
      <t>SB(VB)</t>
    </r>
  </si>
  <si>
    <t>Miesto aikščių, skverų ir kitų bendro naudojimo teritorijų atnaujinimas ir priežiūra:</t>
  </si>
  <si>
    <t>Parengtas techninis projektas, vnt.</t>
  </si>
  <si>
    <t>Gatvių ir viešųjų erdvių apšvietimo organizavimo funkcijos įgyvendinimas</t>
  </si>
  <si>
    <t>tūkst. Eur</t>
  </si>
  <si>
    <t xml:space="preserve">Prižiūrima kapinių  (įskaitant senąsias kapinaites), vnt. </t>
  </si>
  <si>
    <t xml:space="preserve"> TIKSLŲ, UŽDAVINIŲ, PRIEMONIŲ, PRIEMONIŲ IŠLAIDŲ IR PRODUKTO KRITERIJŲ DETALI SUVESTINĖ</t>
  </si>
  <si>
    <r>
      <t>Gėlynų atnaujinimas ir įrengimas</t>
    </r>
    <r>
      <rPr>
        <i/>
        <sz val="10"/>
        <rFont val="Times New Roman"/>
        <family val="1"/>
        <charset val="186"/>
      </rPr>
      <t xml:space="preserve"> </t>
    </r>
  </si>
  <si>
    <t>Mėlynosios vėliavos programos koordinavimo paslaugų įsigijimas</t>
  </si>
  <si>
    <t>Beglobių gyvūnų gerovės ir apsaugos priemonių įgyvendinimas (gyvūnų gaudymas, surinkimas, sterilizacija, karantinavimas, eutanazija ir kt.)</t>
  </si>
  <si>
    <t>Prižiūrima konteinerinių tualetų, vnt.</t>
  </si>
  <si>
    <t>Eksploatuojama kamerų, vnt.</t>
  </si>
  <si>
    <t xml:space="preserve">Išvežta mirusiųjų iš įvykio vietos,  skaičius </t>
  </si>
  <si>
    <t>Užtikrinti švarą ir tvarką daugiabučių gyvenamųjų namų kvartaluose, skatinti gyventojus renovuoti, prižiūrėti ir saugoti savo turtą</t>
  </si>
  <si>
    <t>Prižiūrima stacionarių tualetų, vnt.</t>
  </si>
  <si>
    <t xml:space="preserve">Daugiabučių namų savininkų bendrijų (DNSB) pirmininkų mokymų organizavimas </t>
  </si>
  <si>
    <t xml:space="preserve">Paimta, sugauta gyvūnų, vnt. </t>
  </si>
  <si>
    <t>Atlikta beglobių kačių sterilizacijų, vnt.</t>
  </si>
  <si>
    <t>Organizuota mokymų, vnt.</t>
  </si>
  <si>
    <t xml:space="preserve">Atgimimo aikštės sutvarkymas, didinant patrauklumą investicijoms, skatinant lankytojų srautus </t>
  </si>
  <si>
    <t>Kompleksinis tikslinės teritorijos daugiabučių namų kiemų tvarkymas</t>
  </si>
  <si>
    <t>Sutvarkyta švietimo įstaigų želdinių, vnt.</t>
  </si>
  <si>
    <t>Viešųjų erdvių (šviesoforų, fontanų, tualetų ir kt.) apšvietimo tinklų ir įrangos eksploatacija</t>
  </si>
  <si>
    <t>10</t>
  </si>
  <si>
    <r>
      <t xml:space="preserve">Kelių priežiūros ir plėtros programos lėšos </t>
    </r>
    <r>
      <rPr>
        <b/>
        <sz val="10"/>
        <rFont val="Times New Roman"/>
        <family val="1"/>
        <charset val="186"/>
      </rPr>
      <t>SB(KPP)</t>
    </r>
  </si>
  <si>
    <t xml:space="preserve">Eksploatuojama informacinė miesto sistema: </t>
  </si>
  <si>
    <t>Suteikta asistento paslauga neįgaliesiems, vnt.</t>
  </si>
  <si>
    <t xml:space="preserve">Danės upės krantinių rekonstrukcija ir prieigų (Danės skveras su fontanais) sutvarkymas  </t>
  </si>
  <si>
    <t>Rekonstruota, nutiesta lietaus nuotekų tinklų, m</t>
  </si>
  <si>
    <t>Klaipėdos miesto paviršinių nuotekų tinklų įrengimas, remontas ir rekonstrukcija</t>
  </si>
  <si>
    <t>Savivaldybei priskirtų valyti ir prižiūrėti teritorijų plotas, kv. km</t>
  </si>
  <si>
    <t>Tvarkoma gėlynų ploto, tūkst. m²</t>
  </si>
  <si>
    <t>Viešųjų tualetų paslaugų teikimas Melnragės paplūdimyje ir Klaipėdos poilsio parke</t>
  </si>
  <si>
    <t xml:space="preserve">Laivų nuleidimo prieplaukos ir saugojimo aikštelės sklype šalia Liepų g. tilto įrengimas </t>
  </si>
  <si>
    <t>20</t>
  </si>
  <si>
    <t>Atlikta įrengimo darbų. Užbaigtumas, proc.</t>
  </si>
  <si>
    <t>Įrengta lietaus nuotekų sistema Joniškės kapinėse. Užbaigtumas, proc.</t>
  </si>
  <si>
    <t>Parengta techninių projektų, vnt.</t>
  </si>
  <si>
    <t>Apšvietimo projektavimas ir įrengimas</t>
  </si>
  <si>
    <t>Daugiabučių namų kiemų infrastruktūros gerinimo priemonių plano įgyvendinimas</t>
  </si>
  <si>
    <t>SB(VB)</t>
  </si>
  <si>
    <t>SB(ES)</t>
  </si>
  <si>
    <t>Šlaitų stabilizavimo darbų Šiaurės prospekte atlikimas</t>
  </si>
  <si>
    <t xml:space="preserve">Prižiūrima tūrinių ir kitų gėlinių, vnt. </t>
  </si>
  <si>
    <t>P6</t>
  </si>
  <si>
    <t>Automobilių stovėjimo aikštelių projektavimas, įrengimas ir atnaujinimas</t>
  </si>
  <si>
    <t>Įsigyta šviečiančių kalėdinių elementų apšvietimo atramoms, vnt.</t>
  </si>
  <si>
    <t>Pakabinta ir eksploatuojama papuošimo elementų, vnt.</t>
  </si>
  <si>
    <t>Pakabinta ir eksploatuojama šviesos elementų (LED girliandų) fasadams ir medžiams puošti, tūkst. m</t>
  </si>
  <si>
    <t>Retransliuojamo vaizdo stebėjimo kamerų viešosiose vietose eksploatacija</t>
  </si>
  <si>
    <t>Namų ūkių, kuriems skirtas dalinis finansavimas, skaičius</t>
  </si>
  <si>
    <t xml:space="preserve">Muzikinio teatro pastato Danės g. 19 aplinkos tvarkybos darbai už sklypo ribos </t>
  </si>
  <si>
    <t>P1</t>
  </si>
  <si>
    <t>12</t>
  </si>
  <si>
    <t>11</t>
  </si>
  <si>
    <t>13</t>
  </si>
  <si>
    <t>14</t>
  </si>
  <si>
    <t>15</t>
  </si>
  <si>
    <t>16</t>
  </si>
  <si>
    <t>Inžinerinio aprūpinimo sistemų tobulinimas:</t>
  </si>
  <si>
    <t xml:space="preserve">Daugiabučių gyvenamųjų namų kvartalų atnaujinimo ir priežiūros vykdymas: </t>
  </si>
  <si>
    <t>18</t>
  </si>
  <si>
    <t>Projektų skyrius</t>
  </si>
  <si>
    <t>Miesto tvarkymo skyrius</t>
  </si>
  <si>
    <t>Statybos ir infrastruktūros plėtros skyrius</t>
  </si>
  <si>
    <t xml:space="preserve">Miesto tvarkymo skyrius </t>
  </si>
  <si>
    <t xml:space="preserve"> Miesto tvarkymo skyrius</t>
  </si>
  <si>
    <t>19</t>
  </si>
  <si>
    <t>21</t>
  </si>
  <si>
    <t>22</t>
  </si>
  <si>
    <t>P</t>
  </si>
  <si>
    <t>Miesto kapinių priežiūra ir  infrastruktūros atnaujinimas</t>
  </si>
  <si>
    <t>Pasirašyta sutartis dėl dalyvavimo Mėlynosios vėliavos programoje pagrindiniame Smiltynės ir Antrosios Melnragės paplūdimiuose, vnt.</t>
  </si>
  <si>
    <t>Akmenos–Danės upės vidaus vandens kelio valdymas</t>
  </si>
  <si>
    <t>Duomenų saugyklos įsigijimas, vnt.</t>
  </si>
  <si>
    <t>Kt</t>
  </si>
  <si>
    <r>
      <t xml:space="preserve">Europos Sąjungos finansinės paramos lėšos, kurios įtrauktos į savivaldybės biudžetą </t>
    </r>
    <r>
      <rPr>
        <b/>
        <sz val="10"/>
        <rFont val="Times New Roman"/>
        <family val="1"/>
        <charset val="186"/>
      </rPr>
      <t>SB(ES)</t>
    </r>
  </si>
  <si>
    <t xml:space="preserve">Dalyvaujamojo biudžeto iniciatyvų įgyvendinimas </t>
  </si>
  <si>
    <t>SB(SPI)</t>
  </si>
  <si>
    <t>Kompensacijų mokėjimas infrastruktūros plėtros iniciatoriams už patirtas infrastruktūros plėtros sutartyje nustatytas savivaldybės infrastruktūros plėtros išlaidas</t>
  </si>
  <si>
    <t>Išmokėta kompensacijų pagal sudarytas infrastruktūros plėtros sutartis, proc.</t>
  </si>
  <si>
    <r>
      <t xml:space="preserve">Pajamų įmokų infrastruktūros plėtrai lėšos </t>
    </r>
    <r>
      <rPr>
        <b/>
        <sz val="10"/>
        <rFont val="Times New Roman"/>
        <family val="1"/>
        <charset val="186"/>
      </rPr>
      <t>SB(SPI)</t>
    </r>
  </si>
  <si>
    <t>P1       I</t>
  </si>
  <si>
    <t>Miesto tvarkymo  skyrius</t>
  </si>
  <si>
    <t>23</t>
  </si>
  <si>
    <t>Vingio mikrorajono aikštės atnaujinimas</t>
  </si>
  <si>
    <t>Parengtas projektas, vnt.</t>
  </si>
  <si>
    <t>Priemonės požymis*</t>
  </si>
  <si>
    <t>Vykdytojas (skyrius/asmuo)</t>
  </si>
  <si>
    <t>2023-ieji metai</t>
  </si>
  <si>
    <t>Klaipėdos miesto Skulptūrų parko (senųjų miesto kapinių) sutvarkymas</t>
  </si>
  <si>
    <t>P1     I</t>
  </si>
  <si>
    <t>Urbanistikos ir architektūros skyrius</t>
  </si>
  <si>
    <t xml:space="preserve">Skvero ties prekybos centru „Maxima“  (Šilutės pl. 40A) ir pėsčiųjų ir dviračių tako nuo Šilutės pl. iki Taikos pr. atnaujinimas </t>
  </si>
  <si>
    <t>T</t>
  </si>
  <si>
    <t>Prižiūrima gertuvių, vnt.</t>
  </si>
  <si>
    <t>Atlikta vandens tyrimų, vnt.</t>
  </si>
  <si>
    <t>Atraminių apsauginių įėjimo į paplūdimį sienučių remontas</t>
  </si>
  <si>
    <t>24</t>
  </si>
  <si>
    <t xml:space="preserve">Statinių administravimo skyrius </t>
  </si>
  <si>
    <t>N</t>
  </si>
  <si>
    <t>Prižiūrimos vaikų žaidimų aikštelės viešose erdvėse, vnt.</t>
  </si>
  <si>
    <t>Parengtas techninis darbo projektas, vnt.</t>
  </si>
  <si>
    <t>Įgyvendinta iniciatyvų, vnt.</t>
  </si>
  <si>
    <t>Atlikta vandens maudyklų tyrimų, skaičius</t>
  </si>
  <si>
    <t>Įsigyta ir įrengta inventoriaus, vnt.</t>
  </si>
  <si>
    <t xml:space="preserve">Atlikta rangos darbų (požeminio garažo statyba). Užbaigtumas, proc.  </t>
  </si>
  <si>
    <t xml:space="preserve">Atlikta rangos darbų. Užbaigtumas, proc. </t>
  </si>
  <si>
    <t xml:space="preserve">Atlikta rangos darbų. Užbaigtumas, proc.  </t>
  </si>
  <si>
    <t>Atlikta rangos darbų. Užbaigtumas, proc.</t>
  </si>
  <si>
    <t>Atlikta rangos darbų. Užbaigtumas proc.</t>
  </si>
  <si>
    <t>Suvartota elektros energijos, tūkst. MWh</t>
  </si>
  <si>
    <t>Pašalinta netinkamų naudoti įrenginių, vnt.</t>
  </si>
  <si>
    <t>Įrengta vaikų žaidimų aikštelių viešose erdvėse, vnt.</t>
  </si>
  <si>
    <t>Atnaujinta (pagerinta) sporto aikštelių daugiabučių namų kiemuose ar viešosiose miesto erdvėse, vnt.</t>
  </si>
  <si>
    <t>Kompleksiškai sutvarkyta sporto ir laisvalaikio zonų seniūnaitijose, vnt.</t>
  </si>
  <si>
    <t>17</t>
  </si>
  <si>
    <t>25</t>
  </si>
  <si>
    <t>26</t>
  </si>
  <si>
    <t xml:space="preserve">P       </t>
  </si>
  <si>
    <t>SB(KPP)</t>
  </si>
  <si>
    <t>Eksploatuojama belaidžio (Wi-Fi) ryšio stotelių, įrengtų šalia kamerų, vnt.</t>
  </si>
  <si>
    <t>Eksploatuojama viešųjų erdvių daugiafunkcių belaidžio (Wi-Fi) ryšio stotelių, vnt.</t>
  </si>
  <si>
    <t xml:space="preserve">Labrenciškių g. ir Martyno Jankaus g. </t>
  </si>
  <si>
    <t xml:space="preserve">Dalinio finansavimo skyrimas namų ūkiams prisijungti prie centralizuotų geriamojo vandens tiekimo ir nuotekų tvarkymo infrastruktūros
</t>
  </si>
  <si>
    <t>Planas</t>
  </si>
  <si>
    <t xml:space="preserve">Įrengtas konteinerinis tualetas galinėje autobusų stotelėje Mogiliovo g., vnt. </t>
  </si>
  <si>
    <t>Tvarkoma miesto gatvių kietųjų dangų paviršinių nuotekų, ha</t>
  </si>
  <si>
    <t>Klaipėdos miesto gatvių kietųjų dangų paviršinių nuotekų priežiūra</t>
  </si>
  <si>
    <t>Įsigyta kamerų, vnt.</t>
  </si>
  <si>
    <t xml:space="preserve">Įsigyta šviečiančių tūrinių kalėdinių papuošimų apšvietimo atramoms, vnt. </t>
  </si>
  <si>
    <t>Smiltynės gelbėjimo stoties rekonstrukcija ir prieigų sutvarkymas</t>
  </si>
  <si>
    <t>Įrengtas viešasis tualetas Ąžuolyno giraitėje, vnt.</t>
  </si>
  <si>
    <t>Kompleksinis sporto ir laisvalaikio zonų sutvarkymas seniūnaitijose</t>
  </si>
  <si>
    <t>Parengtas techninis projektas, vnt</t>
  </si>
  <si>
    <t>Parengta projektų, vnt.</t>
  </si>
  <si>
    <t>Daugiabučių namų kiemų infrastruktūros gerinimas su gyventojų daliniu prisidėjimu</t>
  </si>
  <si>
    <t>Viešų erdvių ir gatvių, kuriose įrengiamas apšvietimas, skaičius</t>
  </si>
  <si>
    <r>
      <t>Suremontuota betoninė sienutė Joniškės g., m</t>
    </r>
    <r>
      <rPr>
        <vertAlign val="superscript"/>
        <sz val="10"/>
        <rFont val="Times New Roman"/>
        <family val="1"/>
        <charset val="186"/>
      </rPr>
      <t>2</t>
    </r>
  </si>
  <si>
    <t>Įsigyta kalėdinių papuošimų:</t>
  </si>
  <si>
    <t>Įsigyta šviesos elementų medžiams puošti, tūkst. vnt.</t>
  </si>
  <si>
    <t xml:space="preserve">Įsigyta transporto priemonių ir technikos, vnt. </t>
  </si>
  <si>
    <t>Pastatų ir infrastruktūros statinių, kuriuose atliktas remontas, skaičius</t>
  </si>
  <si>
    <t>Automobilių nuvežimas ir saugojimas</t>
  </si>
  <si>
    <t>Nuvežta nenaudojamų automobilių, skaičius</t>
  </si>
  <si>
    <t>Viešųjų erdvių ir gatvių apšvietimo įrengimas</t>
  </si>
  <si>
    <t xml:space="preserve">Vaikų žaidimo aikštelių įrengimas, atnaujinimas ir priežiūra </t>
  </si>
  <si>
    <t xml:space="preserve">Atlikta rangos darbų (Girulių paplūdimys). Užbaigtumas, proc. </t>
  </si>
  <si>
    <r>
      <t>Suremontuota takų Joniškės ir Lėbartų kapinėse, tūkst. m</t>
    </r>
    <r>
      <rPr>
        <vertAlign val="superscript"/>
        <sz val="10"/>
        <rFont val="Times New Roman"/>
        <family val="1"/>
        <charset val="186"/>
      </rPr>
      <t>2</t>
    </r>
  </si>
  <si>
    <t xml:space="preserve">Atlikta rangos darbų (J. Janonio g. 26, 28, Malūnininkų g. 2, Švyturio g. 8, 10, Smilties Pylimo g. 3, Sportininkų g. 5, 9). Užbaigtumas, proc. </t>
  </si>
  <si>
    <t>Saugoma nenaudojamų automobilių, skaičius</t>
  </si>
  <si>
    <t>Nuvežta už KET pažeidimus ir saugoma automobilių, skaičius</t>
  </si>
  <si>
    <t>Pakeista Lėbartų kapinių vartų, vnt.</t>
  </si>
  <si>
    <t>Mirusiųjų palaikų laikinas laikymas (saugojimas), tūkst. val.</t>
  </si>
  <si>
    <t>Atlikta Joniškės kapinių tvoros sutvirtinimo darbų, m</t>
  </si>
  <si>
    <t>Įrengta apšvietimo infrastruktūros kiemuose, vnt.</t>
  </si>
  <si>
    <t>Vykdoma projektų, vnt.</t>
  </si>
  <si>
    <t>Prižiūrėta bendro naudojimo atliekų surinkimo konteinerių aikštelių, vnt.</t>
  </si>
  <si>
    <t xml:space="preserve">P
T
</t>
  </si>
  <si>
    <r>
      <t>Įrengta betoninių trinkelių danga Lėbartų kapinėse, m</t>
    </r>
    <r>
      <rPr>
        <vertAlign val="superscript"/>
        <sz val="10"/>
        <rFont val="Times New Roman"/>
        <family val="1"/>
        <charset val="186"/>
      </rPr>
      <t>2</t>
    </r>
  </si>
  <si>
    <t>Pakeista gatvių  ir pastatų numerių pavadinimų lentelių, krypties nuorodų, stovų su tvirtinimu, vnt.</t>
  </si>
  <si>
    <t>Atlikta rangos darbų (Statybininkų pr. nuo 9 iki 27, Žardininkų g. nuo 2 iki 18). Užbaigtumas, proc.</t>
  </si>
  <si>
    <t>Atlikta rangos darbų (Kauno g. 29, 31, 33, 35, 39, 39A). Užbaigtumas, proc.</t>
  </si>
  <si>
    <t>Atlikta rangos darbų (Kauno g. 45, 47, Šilutės pl. 18, 20, 22, 24). Užbaigtumas, proc.</t>
  </si>
  <si>
    <t xml:space="preserve">Turgaus aikštės su prieigomis sutvarkymas, pritaikant verslo, bendruomenės poreikiams </t>
  </si>
  <si>
    <t>N
I</t>
  </si>
  <si>
    <t>Saugios kaimynystės bendruomenėje projektų įgyvendinimas</t>
  </si>
  <si>
    <t>Parengtas viešojo tualeto remonto Lėbartų kapinių administraciniame pastate projektas, vnt.</t>
  </si>
  <si>
    <t>Projektų skyrius,</t>
  </si>
  <si>
    <t xml:space="preserve">vyr. patarėjas
K. Macijauskas </t>
  </si>
  <si>
    <t>Antrosios  Melnragės gelbėjimo stotyje esančios kavinės nuoma, vnt.</t>
  </si>
  <si>
    <t>* N – nauja priemonė, T – tęstinė priemonė, I – investicijų projektas.</t>
  </si>
  <si>
    <t xml:space="preserve">PATVIRTINTA
Klaipėdos miesto savivaldybės administracijos direktoriaus </t>
  </si>
  <si>
    <r>
      <t>2023 M. KLAIPĖDOS MIESTO SAVIVALDYBĖS ADMINISTRACIJOS</t>
    </r>
    <r>
      <rPr>
        <b/>
        <sz val="12"/>
        <rFont val="Times New Roman"/>
        <family val="1"/>
        <charset val="186"/>
      </rPr>
      <t xml:space="preserve">        </t>
    </r>
  </si>
  <si>
    <t>2023 m. asignavimų planas**</t>
  </si>
  <si>
    <t>Miesto tvarkymo slyriaus vedėja
I. Kubilienė</t>
  </si>
  <si>
    <t>Statybos ir infrastruktūros plėtros skyrius,
Miesto tvarkymo slyriaus vedėja
I. Kubilienė</t>
  </si>
  <si>
    <t>SB(SPL)</t>
  </si>
  <si>
    <t>SB(ESL)</t>
  </si>
  <si>
    <t>SB(VBL)</t>
  </si>
  <si>
    <t>SB(VRL)</t>
  </si>
  <si>
    <t>Miesto tvarkymo skyriaus vedėja
I. Kubilienė</t>
  </si>
  <si>
    <r>
      <t xml:space="preserve">Valstybės biudžeto specialiosios tikslinės dotacijos likučių lėšos </t>
    </r>
    <r>
      <rPr>
        <b/>
        <sz val="10"/>
        <rFont val="Times New Roman"/>
        <family val="1"/>
        <charset val="186"/>
      </rPr>
      <t>SB(VBL)</t>
    </r>
  </si>
  <si>
    <r>
      <t xml:space="preserve">Europos Sąjungos paramos likučių lėšos </t>
    </r>
    <r>
      <rPr>
        <b/>
        <sz val="10"/>
        <rFont val="Times New Roman"/>
        <family val="1"/>
        <charset val="186"/>
      </rPr>
      <t>SB(ESL)</t>
    </r>
  </si>
  <si>
    <r>
      <t xml:space="preserve">Pajamų įmokų už patalpų nuomą likutis </t>
    </r>
    <r>
      <rPr>
        <b/>
        <sz val="10"/>
        <rFont val="Times New Roman"/>
        <family val="1"/>
        <charset val="186"/>
      </rPr>
      <t>SB(SPL)</t>
    </r>
  </si>
  <si>
    <r>
      <rPr>
        <sz val="10"/>
        <rFont val="Times New Roman"/>
        <family val="1"/>
        <charset val="186"/>
      </rPr>
      <t>Vietinių rinkliavų likučio lėšos</t>
    </r>
    <r>
      <rPr>
        <b/>
        <sz val="10"/>
        <rFont val="Times New Roman"/>
        <family val="1"/>
        <charset val="186"/>
      </rPr>
      <t xml:space="preserve"> SB(VRL)</t>
    </r>
  </si>
  <si>
    <t>Įrengta apžvalgos aikštelė Neįgaliųjų paplūdimyje, vnt.</t>
  </si>
  <si>
    <t>Prižiūrėta parkų, skverų, vnt.</t>
  </si>
  <si>
    <t>Nuolatinių darbuotojų etatų, skaičius</t>
  </si>
  <si>
    <t>Sezoninių darbuotojų etatų, skaičius</t>
  </si>
  <si>
    <t>2023 m. vasario 7 d. įsakymu Nr. AD1-184</t>
  </si>
  <si>
    <t>167</t>
  </si>
  <si>
    <t>Įsigyta inventoriaus, vnt.</t>
  </si>
  <si>
    <t>SB(VR)</t>
  </si>
  <si>
    <r>
      <t xml:space="preserve">Vietinių rinkliavų lėšos </t>
    </r>
    <r>
      <rPr>
        <b/>
        <sz val="10"/>
        <rFont val="Times New Roman"/>
        <family val="1"/>
        <charset val="186"/>
      </rPr>
      <t>SB(VR)</t>
    </r>
  </si>
  <si>
    <t>Įrengta konteinerinių tualetų Klaipėdos miesto paplūdimiuose, vnt.</t>
  </si>
  <si>
    <t>Prižiūrima automatinių, konteinerinių viešųjų tualetų, vnt.</t>
  </si>
  <si>
    <t>Vartotojų prijungimas prie centralizuotų nuotekų surinkimo tinklų Klaipėdos miesto aglomeracijoje</t>
  </si>
  <si>
    <t>Paklota buitinių nuotekų tinklų, m</t>
  </si>
  <si>
    <t xml:space="preserve">Elektrostatinio filtro įrengimas Klaipėdos rajoninės katilinės biokuro katilams </t>
  </si>
  <si>
    <t>Įrengta filtrų, vnt.</t>
  </si>
  <si>
    <t>Palaidota nenustatytos asmenybės palaikų, skaičius</t>
  </si>
  <si>
    <t xml:space="preserve">Mirusių (žuvusių) žmonių palaikų pervežimas iš įvykio vietos, laikymas (saugojimas) bei nenustatytos asmenybės palaikų laidojimas </t>
  </si>
  <si>
    <t>** Pagal Klaipėdos miesto savivaldybės tarybos sprendimus: 2023-01-26 Nr. T2-14; 2023-03-23 Nr. T2-16; 2023-06-22 Nr. T2-144; 2023-09-28 Nr. T2-224; 
2023-10-26 Nr. T2-277; 2023-11-30 Nr. T2-304.</t>
  </si>
  <si>
    <t xml:space="preserve">(Klaipėdos miesto savivaldybės administracijos direktoriaus 
2023 m. gruodžio 13 d. įsakymo Nr. AD1- 1261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</si>
</sst>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409]General"/>
  </numFmts>
  <fonts count="24" x14ac:knownFonts="1">
    <font>
      <sz val="10"/>
      <name val="Arial"/>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sz val="9"/>
      <color indexed="81"/>
      <name val="Tahoma"/>
      <family val="2"/>
      <charset val="186"/>
    </font>
    <font>
      <b/>
      <sz val="10"/>
      <name val="Times New Roman"/>
      <family val="1"/>
      <charset val="204"/>
    </font>
    <font>
      <sz val="10"/>
      <name val="Times New Roman"/>
      <family val="1"/>
      <charset val="204"/>
    </font>
    <font>
      <b/>
      <sz val="10"/>
      <name val="Times New Roman"/>
      <family val="1"/>
    </font>
    <font>
      <b/>
      <sz val="9"/>
      <color indexed="81"/>
      <name val="Tahoma"/>
      <family val="2"/>
      <charset val="186"/>
    </font>
    <font>
      <i/>
      <sz val="10"/>
      <name val="Times New Roman"/>
      <family val="1"/>
      <charset val="186"/>
    </font>
    <font>
      <u/>
      <sz val="10"/>
      <name val="Times New Roman"/>
      <family val="1"/>
      <charset val="186"/>
    </font>
    <font>
      <sz val="10"/>
      <name val="Cambria"/>
      <family val="1"/>
      <charset val="186"/>
    </font>
    <font>
      <sz val="11"/>
      <color rgb="FF000000"/>
      <name val="Calibri"/>
      <family val="2"/>
      <charset val="186"/>
    </font>
    <font>
      <sz val="11"/>
      <name val="Times"/>
      <family val="1"/>
    </font>
    <font>
      <b/>
      <sz val="10"/>
      <name val="Arial"/>
      <family val="2"/>
      <charset val="186"/>
    </font>
    <font>
      <sz val="10"/>
      <color rgb="FFFF0000"/>
      <name val="Times New Roman"/>
      <family val="1"/>
      <charset val="186"/>
    </font>
    <font>
      <sz val="10"/>
      <name val="Times New Roman"/>
      <family val="1"/>
    </font>
    <font>
      <sz val="11"/>
      <name val="Times New Roman"/>
      <family val="1"/>
      <charset val="186"/>
    </font>
    <font>
      <strike/>
      <sz val="10"/>
      <name val="Times New Roman"/>
      <family val="1"/>
      <charset val="186"/>
    </font>
    <font>
      <sz val="10"/>
      <color theme="1"/>
      <name val="Times New Roman"/>
      <family val="1"/>
      <charset val="186"/>
    </font>
    <font>
      <sz val="10"/>
      <color theme="0" tint="-0.249977111117893"/>
      <name val="Times New Roman"/>
      <family val="1"/>
      <charset val="186"/>
    </font>
    <font>
      <vertAlign val="superscript"/>
      <sz val="10"/>
      <name val="Times New Roman"/>
      <family val="1"/>
      <charset val="186"/>
    </font>
  </fonts>
  <fills count="13">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CCFFCC"/>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99"/>
        <bgColor indexed="64"/>
      </patternFill>
    </fill>
  </fills>
  <borders count="103">
    <border>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hair">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5" fillId="0" borderId="0"/>
    <xf numFmtId="0" fontId="1" fillId="2" borderId="1" applyBorder="0">
      <alignment horizontal="left" vertical="top" wrapText="1"/>
    </xf>
    <xf numFmtId="166" fontId="14" fillId="0" borderId="0" applyBorder="0" applyProtection="0"/>
  </cellStyleXfs>
  <cellXfs count="689">
    <xf numFmtId="0" fontId="0" fillId="0" borderId="0" xfId="0"/>
    <xf numFmtId="0" fontId="1" fillId="0" borderId="0" xfId="0" applyFont="1" applyFill="1" applyBorder="1" applyAlignment="1">
      <alignment horizontal="center" vertical="top"/>
    </xf>
    <xf numFmtId="0" fontId="1" fillId="0" borderId="0" xfId="0" applyFont="1" applyBorder="1" applyAlignment="1">
      <alignment vertical="top"/>
    </xf>
    <xf numFmtId="0" fontId="1" fillId="0" borderId="0" xfId="0" applyFont="1" applyAlignment="1">
      <alignment vertical="top"/>
    </xf>
    <xf numFmtId="49" fontId="3" fillId="3" borderId="4" xfId="0" applyNumberFormat="1" applyFont="1" applyFill="1" applyBorder="1" applyAlignment="1">
      <alignment horizontal="center" vertical="top"/>
    </xf>
    <xf numFmtId="0" fontId="1" fillId="0" borderId="0" xfId="0" applyFont="1" applyFill="1" applyAlignment="1">
      <alignment vertical="top"/>
    </xf>
    <xf numFmtId="0" fontId="1" fillId="2" borderId="0" xfId="0" applyFont="1" applyFill="1" applyAlignment="1">
      <alignment vertical="top"/>
    </xf>
    <xf numFmtId="0" fontId="5" fillId="0" borderId="0" xfId="0" applyFont="1"/>
    <xf numFmtId="0" fontId="1" fillId="0" borderId="0" xfId="0" applyFont="1" applyAlignment="1">
      <alignment vertical="center"/>
    </xf>
    <xf numFmtId="165" fontId="1" fillId="0" borderId="0" xfId="0" applyNumberFormat="1" applyFont="1" applyAlignment="1">
      <alignment vertical="top"/>
    </xf>
    <xf numFmtId="0" fontId="1" fillId="0" borderId="0" xfId="0" applyFont="1" applyAlignment="1">
      <alignment horizontal="center" vertical="top"/>
    </xf>
    <xf numFmtId="49" fontId="3" fillId="4" borderId="46" xfId="0" applyNumberFormat="1" applyFont="1" applyFill="1" applyBorder="1" applyAlignment="1">
      <alignment horizontal="center" vertical="top"/>
    </xf>
    <xf numFmtId="0" fontId="1" fillId="6" borderId="8" xfId="0" applyFont="1" applyFill="1" applyBorder="1" applyAlignment="1">
      <alignment horizontal="center" vertical="top"/>
    </xf>
    <xf numFmtId="49" fontId="3" fillId="10" borderId="30" xfId="0" applyNumberFormat="1" applyFont="1" applyFill="1" applyBorder="1" applyAlignment="1">
      <alignment horizontal="center" vertical="top"/>
    </xf>
    <xf numFmtId="49" fontId="3" fillId="10" borderId="26" xfId="0" applyNumberFormat="1" applyFont="1" applyFill="1" applyBorder="1" applyAlignment="1">
      <alignment horizontal="center" vertical="top"/>
    </xf>
    <xf numFmtId="49" fontId="3" fillId="10" borderId="46" xfId="0" applyNumberFormat="1" applyFont="1" applyFill="1" applyBorder="1" applyAlignment="1">
      <alignment horizontal="center" vertical="top"/>
    </xf>
    <xf numFmtId="49" fontId="3" fillId="10" borderId="49" xfId="0" applyNumberFormat="1" applyFont="1" applyFill="1" applyBorder="1" applyAlignment="1">
      <alignment horizontal="center" vertical="top"/>
    </xf>
    <xf numFmtId="49" fontId="3" fillId="10" borderId="7" xfId="0" applyNumberFormat="1" applyFont="1" applyFill="1" applyBorder="1" applyAlignment="1">
      <alignment horizontal="center" vertical="top" wrapText="1"/>
    </xf>
    <xf numFmtId="49" fontId="3" fillId="10" borderId="12" xfId="0" applyNumberFormat="1" applyFont="1" applyFill="1" applyBorder="1" applyAlignment="1">
      <alignment horizontal="center" vertical="top"/>
    </xf>
    <xf numFmtId="49" fontId="3" fillId="3" borderId="2" xfId="0" applyNumberFormat="1" applyFont="1" applyFill="1" applyBorder="1" applyAlignment="1">
      <alignment horizontal="center" vertical="top"/>
    </xf>
    <xf numFmtId="3" fontId="1" fillId="0" borderId="0" xfId="0" applyNumberFormat="1" applyFont="1" applyBorder="1" applyAlignment="1">
      <alignment vertical="top"/>
    </xf>
    <xf numFmtId="49" fontId="3" fillId="6" borderId="40" xfId="0" applyNumberFormat="1" applyFont="1" applyFill="1" applyBorder="1" applyAlignment="1">
      <alignment horizontal="center" vertical="center"/>
    </xf>
    <xf numFmtId="0" fontId="1" fillId="6" borderId="5" xfId="0" applyFont="1" applyFill="1" applyBorder="1" applyAlignment="1">
      <alignment horizontal="center" vertical="top"/>
    </xf>
    <xf numFmtId="49" fontId="3" fillId="3" borderId="59" xfId="0" applyNumberFormat="1" applyFont="1" applyFill="1" applyBorder="1" applyAlignment="1">
      <alignment horizontal="center" vertical="top"/>
    </xf>
    <xf numFmtId="49" fontId="3" fillId="11" borderId="57" xfId="0" applyNumberFormat="1" applyFont="1" applyFill="1" applyBorder="1" applyAlignment="1">
      <alignment horizontal="center" vertical="top"/>
    </xf>
    <xf numFmtId="49" fontId="3" fillId="11" borderId="30" xfId="0" applyNumberFormat="1" applyFont="1" applyFill="1" applyBorder="1" applyAlignment="1">
      <alignment horizontal="center" vertical="top"/>
    </xf>
    <xf numFmtId="165" fontId="3" fillId="8" borderId="17" xfId="0" applyNumberFormat="1" applyFont="1" applyFill="1" applyBorder="1" applyAlignment="1">
      <alignment horizontal="center" vertical="top" wrapText="1"/>
    </xf>
    <xf numFmtId="165" fontId="1" fillId="6" borderId="0" xfId="0" applyNumberFormat="1" applyFont="1" applyFill="1" applyBorder="1" applyAlignment="1">
      <alignment horizontal="center" vertical="top"/>
    </xf>
    <xf numFmtId="165" fontId="1" fillId="6" borderId="18" xfId="0" applyNumberFormat="1" applyFont="1" applyFill="1" applyBorder="1" applyAlignment="1">
      <alignment horizontal="center" vertical="top"/>
    </xf>
    <xf numFmtId="49" fontId="3" fillId="9" borderId="37" xfId="0" applyNumberFormat="1" applyFont="1" applyFill="1" applyBorder="1" applyAlignment="1">
      <alignment horizontal="center" vertical="top"/>
    </xf>
    <xf numFmtId="49" fontId="3" fillId="6" borderId="23" xfId="0" applyNumberFormat="1" applyFont="1" applyFill="1" applyBorder="1" applyAlignment="1">
      <alignment horizontal="center" vertical="center"/>
    </xf>
    <xf numFmtId="165" fontId="1" fillId="0" borderId="18" xfId="0" applyNumberFormat="1" applyFont="1" applyBorder="1" applyAlignment="1">
      <alignment horizontal="center" vertical="top"/>
    </xf>
    <xf numFmtId="165" fontId="1" fillId="6" borderId="8" xfId="0" applyNumberFormat="1" applyFont="1" applyFill="1" applyBorder="1" applyAlignment="1">
      <alignment horizontal="center" vertical="top" wrapText="1"/>
    </xf>
    <xf numFmtId="0" fontId="1" fillId="6" borderId="13" xfId="0" applyFont="1" applyFill="1" applyBorder="1" applyAlignment="1">
      <alignment horizontal="center" vertical="top" wrapText="1"/>
    </xf>
    <xf numFmtId="49" fontId="3" fillId="3" borderId="20" xfId="0" applyNumberFormat="1" applyFont="1" applyFill="1" applyBorder="1" applyAlignment="1">
      <alignment horizontal="center" vertical="top" wrapText="1"/>
    </xf>
    <xf numFmtId="49" fontId="3" fillId="6" borderId="20" xfId="0" applyNumberFormat="1" applyFont="1" applyFill="1" applyBorder="1" applyAlignment="1">
      <alignment horizontal="center" vertical="top" wrapText="1"/>
    </xf>
    <xf numFmtId="49" fontId="3" fillId="9" borderId="40" xfId="0" applyNumberFormat="1" applyFont="1" applyFill="1" applyBorder="1" applyAlignment="1">
      <alignment horizontal="center" vertical="top"/>
    </xf>
    <xf numFmtId="49" fontId="3" fillId="3" borderId="13" xfId="0" applyNumberFormat="1" applyFont="1" applyFill="1" applyBorder="1" applyAlignment="1">
      <alignment horizontal="center" vertical="top" wrapText="1"/>
    </xf>
    <xf numFmtId="49" fontId="3" fillId="3" borderId="19" xfId="0" applyNumberFormat="1" applyFont="1" applyFill="1" applyBorder="1" applyAlignment="1">
      <alignment horizontal="center" vertical="top"/>
    </xf>
    <xf numFmtId="49" fontId="3" fillId="10" borderId="9" xfId="0" applyNumberFormat="1" applyFont="1" applyFill="1" applyBorder="1" applyAlignment="1">
      <alignment horizontal="center" vertical="top" wrapText="1"/>
    </xf>
    <xf numFmtId="165" fontId="1" fillId="8" borderId="18" xfId="0" applyNumberFormat="1" applyFont="1" applyFill="1" applyBorder="1" applyAlignment="1">
      <alignment horizontal="center" vertical="top"/>
    </xf>
    <xf numFmtId="0" fontId="3" fillId="2" borderId="25" xfId="0" applyFont="1" applyFill="1" applyBorder="1" applyAlignment="1">
      <alignment horizontal="center" vertical="top" wrapText="1"/>
    </xf>
    <xf numFmtId="49" fontId="3" fillId="8" borderId="48" xfId="0" applyNumberFormat="1" applyFont="1" applyFill="1" applyBorder="1" applyAlignment="1">
      <alignment horizontal="center" vertical="top" wrapText="1"/>
    </xf>
    <xf numFmtId="49" fontId="3" fillId="8" borderId="40" xfId="0" applyNumberFormat="1" applyFont="1" applyFill="1" applyBorder="1" applyAlignment="1">
      <alignment horizontal="center" vertical="top"/>
    </xf>
    <xf numFmtId="49" fontId="3" fillId="8" borderId="0" xfId="0" applyNumberFormat="1" applyFont="1" applyFill="1" applyBorder="1" applyAlignment="1">
      <alignment horizontal="center" vertical="top"/>
    </xf>
    <xf numFmtId="49" fontId="3" fillId="8" borderId="20" xfId="0" applyNumberFormat="1" applyFont="1" applyFill="1" applyBorder="1" applyAlignment="1">
      <alignment horizontal="center" vertical="top" wrapText="1"/>
    </xf>
    <xf numFmtId="49" fontId="3" fillId="2" borderId="25" xfId="0" applyNumberFormat="1" applyFont="1" applyFill="1" applyBorder="1" applyAlignment="1">
      <alignment horizontal="center" vertical="top" wrapText="1"/>
    </xf>
    <xf numFmtId="0" fontId="3" fillId="2" borderId="25" xfId="0" applyFont="1" applyFill="1" applyBorder="1" applyAlignment="1">
      <alignment horizontal="left" vertical="top" wrapText="1"/>
    </xf>
    <xf numFmtId="49" fontId="3" fillId="6" borderId="40" xfId="0" applyNumberFormat="1" applyFont="1" applyFill="1" applyBorder="1" applyAlignment="1">
      <alignment horizontal="center" vertical="top" wrapText="1"/>
    </xf>
    <xf numFmtId="165" fontId="3" fillId="4" borderId="6" xfId="0" applyNumberFormat="1" applyFont="1" applyFill="1" applyBorder="1" applyAlignment="1">
      <alignment horizontal="center" vertical="top"/>
    </xf>
    <xf numFmtId="165" fontId="3" fillId="5" borderId="51" xfId="0" applyNumberFormat="1" applyFont="1" applyFill="1" applyBorder="1" applyAlignment="1">
      <alignment horizontal="center" vertical="top"/>
    </xf>
    <xf numFmtId="0" fontId="1" fillId="6" borderId="5" xfId="0" applyFont="1" applyFill="1" applyBorder="1" applyAlignment="1">
      <alignment horizontal="center" vertical="top" wrapText="1"/>
    </xf>
    <xf numFmtId="165" fontId="3" fillId="4" borderId="17" xfId="0" applyNumberFormat="1" applyFont="1" applyFill="1" applyBorder="1" applyAlignment="1">
      <alignment horizontal="center" vertical="top" wrapText="1"/>
    </xf>
    <xf numFmtId="0" fontId="3" fillId="0" borderId="0" xfId="0" applyNumberFormat="1" applyFont="1" applyAlignment="1">
      <alignment horizontal="center" vertical="top"/>
    </xf>
    <xf numFmtId="0" fontId="5" fillId="0" borderId="0" xfId="0" applyFont="1" applyAlignment="1">
      <alignment horizontal="left" vertical="top" wrapText="1"/>
    </xf>
    <xf numFmtId="49" fontId="3" fillId="10" borderId="30" xfId="0" applyNumberFormat="1" applyFont="1" applyFill="1" applyBorder="1" applyAlignment="1">
      <alignment horizontal="center" vertical="top" wrapText="1"/>
    </xf>
    <xf numFmtId="49" fontId="3" fillId="8" borderId="0" xfId="0" applyNumberFormat="1" applyFont="1" applyFill="1" applyBorder="1" applyAlignment="1">
      <alignment horizontal="center" vertical="top" wrapText="1"/>
    </xf>
    <xf numFmtId="0" fontId="3" fillId="6" borderId="38" xfId="0" applyFont="1" applyFill="1" applyBorder="1" applyAlignment="1">
      <alignment horizontal="center" vertical="center" wrapText="1"/>
    </xf>
    <xf numFmtId="49" fontId="3" fillId="8" borderId="13" xfId="0" applyNumberFormat="1" applyFont="1" applyFill="1" applyBorder="1" applyAlignment="1">
      <alignment vertical="center" textRotation="90"/>
    </xf>
    <xf numFmtId="3" fontId="1" fillId="6" borderId="43" xfId="0" applyNumberFormat="1" applyFont="1" applyFill="1" applyBorder="1" applyAlignment="1">
      <alignment horizontal="center" vertical="top"/>
    </xf>
    <xf numFmtId="3" fontId="1" fillId="6" borderId="43" xfId="0" applyNumberFormat="1" applyFont="1" applyFill="1" applyBorder="1" applyAlignment="1">
      <alignment horizontal="center" vertical="top" wrapText="1"/>
    </xf>
    <xf numFmtId="3" fontId="1" fillId="6" borderId="42" xfId="0" applyNumberFormat="1" applyFont="1" applyFill="1" applyBorder="1" applyAlignment="1">
      <alignment horizontal="center" vertical="top"/>
    </xf>
    <xf numFmtId="49" fontId="3" fillId="10" borderId="10" xfId="0" applyNumberFormat="1" applyFont="1" applyFill="1" applyBorder="1" applyAlignment="1">
      <alignment horizontal="center" vertical="top"/>
    </xf>
    <xf numFmtId="49" fontId="3" fillId="3" borderId="48" xfId="0" applyNumberFormat="1" applyFont="1" applyFill="1" applyBorder="1" applyAlignment="1">
      <alignment horizontal="center" vertical="top"/>
    </xf>
    <xf numFmtId="3" fontId="1" fillId="6" borderId="45" xfId="0" applyNumberFormat="1" applyFont="1" applyFill="1" applyBorder="1" applyAlignment="1">
      <alignment horizontal="center" vertical="top"/>
    </xf>
    <xf numFmtId="3" fontId="1" fillId="6" borderId="42" xfId="0" applyNumberFormat="1" applyFont="1" applyFill="1" applyBorder="1" applyAlignment="1">
      <alignment horizontal="center" vertical="top" wrapText="1"/>
    </xf>
    <xf numFmtId="3" fontId="1" fillId="6" borderId="72" xfId="0" applyNumberFormat="1" applyFont="1" applyFill="1" applyBorder="1" applyAlignment="1">
      <alignment horizontal="center" vertical="top" wrapText="1"/>
    </xf>
    <xf numFmtId="3" fontId="1" fillId="6" borderId="45" xfId="0" applyNumberFormat="1" applyFont="1" applyFill="1" applyBorder="1" applyAlignment="1">
      <alignment horizontal="center" vertical="top" wrapText="1"/>
    </xf>
    <xf numFmtId="3" fontId="1" fillId="6" borderId="42" xfId="1" applyNumberFormat="1" applyFont="1" applyFill="1" applyBorder="1" applyAlignment="1">
      <alignment horizontal="center" vertical="top"/>
    </xf>
    <xf numFmtId="3" fontId="1" fillId="6" borderId="73" xfId="0" applyNumberFormat="1" applyFont="1" applyFill="1" applyBorder="1" applyAlignment="1">
      <alignment horizontal="center" vertical="top" wrapText="1"/>
    </xf>
    <xf numFmtId="1" fontId="1" fillId="6" borderId="76" xfId="0" applyNumberFormat="1" applyFont="1" applyFill="1" applyBorder="1" applyAlignment="1">
      <alignment horizontal="center" vertical="top" wrapText="1"/>
    </xf>
    <xf numFmtId="3" fontId="1" fillId="6" borderId="76" xfId="0" applyNumberFormat="1" applyFont="1" applyFill="1" applyBorder="1" applyAlignment="1">
      <alignment horizontal="center" vertical="top"/>
    </xf>
    <xf numFmtId="3" fontId="1" fillId="6" borderId="73" xfId="0" applyNumberFormat="1" applyFont="1" applyFill="1" applyBorder="1" applyAlignment="1">
      <alignment horizontal="center" vertical="top"/>
    </xf>
    <xf numFmtId="49" fontId="1" fillId="6" borderId="40" xfId="0" applyNumberFormat="1" applyFont="1" applyFill="1" applyBorder="1" applyAlignment="1">
      <alignment horizontal="center" vertical="center"/>
    </xf>
    <xf numFmtId="49" fontId="1" fillId="6" borderId="13" xfId="0" applyNumberFormat="1" applyFont="1" applyFill="1" applyBorder="1" applyAlignment="1">
      <alignment horizontal="center" vertical="top"/>
    </xf>
    <xf numFmtId="3" fontId="3" fillId="6" borderId="43" xfId="0" applyNumberFormat="1" applyFont="1" applyFill="1" applyBorder="1" applyAlignment="1">
      <alignment horizontal="center" vertical="top" wrapText="1"/>
    </xf>
    <xf numFmtId="0" fontId="1" fillId="6" borderId="73" xfId="0" applyNumberFormat="1" applyFont="1" applyFill="1" applyBorder="1" applyAlignment="1">
      <alignment horizontal="center" vertical="top" wrapText="1"/>
    </xf>
    <xf numFmtId="49" fontId="1" fillId="6" borderId="73" xfId="0" applyNumberFormat="1" applyFont="1" applyFill="1" applyBorder="1" applyAlignment="1">
      <alignment horizontal="center" vertical="top" wrapText="1"/>
    </xf>
    <xf numFmtId="1" fontId="1" fillId="6" borderId="43" xfId="0" applyNumberFormat="1" applyFont="1" applyFill="1" applyBorder="1" applyAlignment="1">
      <alignment horizontal="center" vertical="top" wrapText="1"/>
    </xf>
    <xf numFmtId="1" fontId="1" fillId="6" borderId="43" xfId="1" applyNumberFormat="1" applyFont="1" applyFill="1" applyBorder="1" applyAlignment="1">
      <alignment horizontal="center" vertical="top" wrapText="1"/>
    </xf>
    <xf numFmtId="3" fontId="1" fillId="6" borderId="72" xfId="1" applyNumberFormat="1" applyFont="1" applyFill="1" applyBorder="1" applyAlignment="1">
      <alignment horizontal="center" vertical="top" wrapText="1"/>
    </xf>
    <xf numFmtId="165" fontId="1" fillId="6" borderId="43" xfId="0" applyNumberFormat="1" applyFont="1" applyFill="1" applyBorder="1" applyAlignment="1">
      <alignment horizontal="center" vertical="top" wrapText="1"/>
    </xf>
    <xf numFmtId="165" fontId="1" fillId="6" borderId="42"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3" fontId="1" fillId="6" borderId="44" xfId="0" applyNumberFormat="1" applyFont="1" applyFill="1" applyBorder="1" applyAlignment="1">
      <alignment horizontal="center" vertical="top"/>
    </xf>
    <xf numFmtId="0" fontId="1" fillId="6" borderId="43" xfId="0" applyNumberFormat="1" applyFont="1" applyFill="1" applyBorder="1" applyAlignment="1">
      <alignment horizontal="center" vertical="top" wrapText="1"/>
    </xf>
    <xf numFmtId="0" fontId="1" fillId="0" borderId="0" xfId="0" applyNumberFormat="1" applyFont="1" applyFill="1" applyBorder="1" applyAlignment="1">
      <alignment horizontal="center" vertical="top" wrapText="1"/>
    </xf>
    <xf numFmtId="3" fontId="1" fillId="0" borderId="0" xfId="0" applyNumberFormat="1" applyFont="1" applyAlignment="1">
      <alignment horizontal="center" vertical="top"/>
    </xf>
    <xf numFmtId="0" fontId="1" fillId="0" borderId="0" xfId="0" applyFont="1" applyBorder="1" applyAlignment="1">
      <alignment horizontal="center" vertical="top"/>
    </xf>
    <xf numFmtId="0" fontId="3" fillId="8" borderId="81" xfId="0" applyFont="1" applyFill="1" applyBorder="1" applyAlignment="1">
      <alignment horizontal="center" vertical="top"/>
    </xf>
    <xf numFmtId="3" fontId="1" fillId="6" borderId="75" xfId="0" applyNumberFormat="1" applyFont="1" applyFill="1" applyBorder="1" applyAlignment="1">
      <alignment horizontal="center" vertical="top" wrapText="1"/>
    </xf>
    <xf numFmtId="49" fontId="3" fillId="6" borderId="40" xfId="0" applyNumberFormat="1" applyFont="1" applyFill="1" applyBorder="1" applyAlignment="1">
      <alignment horizontal="center" vertical="top"/>
    </xf>
    <xf numFmtId="49" fontId="3" fillId="6" borderId="38" xfId="0" applyNumberFormat="1" applyFont="1" applyFill="1" applyBorder="1" applyAlignment="1">
      <alignment horizontal="center" vertical="top"/>
    </xf>
    <xf numFmtId="0" fontId="16" fillId="6" borderId="25" xfId="0" applyFont="1" applyFill="1" applyBorder="1" applyAlignment="1">
      <alignment horizontal="center" vertical="top" wrapText="1"/>
    </xf>
    <xf numFmtId="49" fontId="3" fillId="6" borderId="41" xfId="0" applyNumberFormat="1" applyFont="1" applyFill="1" applyBorder="1" applyAlignment="1">
      <alignment horizontal="center" vertical="top" wrapText="1"/>
    </xf>
    <xf numFmtId="0" fontId="16" fillId="6" borderId="13" xfId="0" applyFont="1" applyFill="1" applyBorder="1" applyAlignment="1">
      <alignment horizontal="center" vertical="top" wrapText="1"/>
    </xf>
    <xf numFmtId="49" fontId="3" fillId="6" borderId="13" xfId="0" applyNumberFormat="1" applyFont="1" applyFill="1" applyBorder="1" applyAlignment="1">
      <alignment vertical="top"/>
    </xf>
    <xf numFmtId="0" fontId="1" fillId="6" borderId="71" xfId="0" applyFont="1" applyFill="1" applyBorder="1" applyAlignment="1">
      <alignment horizontal="center" vertical="top" wrapText="1"/>
    </xf>
    <xf numFmtId="2" fontId="1" fillId="0" borderId="0" xfId="0" applyNumberFormat="1" applyFont="1" applyAlignment="1">
      <alignment horizontal="center" vertical="top"/>
    </xf>
    <xf numFmtId="0" fontId="1" fillId="6" borderId="42" xfId="0" applyNumberFormat="1" applyFont="1" applyFill="1" applyBorder="1" applyAlignment="1">
      <alignment horizontal="center" vertical="top" wrapText="1"/>
    </xf>
    <xf numFmtId="0" fontId="3" fillId="8" borderId="82" xfId="0" applyFont="1" applyFill="1" applyBorder="1" applyAlignment="1">
      <alignment horizontal="center" vertical="top"/>
    </xf>
    <xf numFmtId="165" fontId="1" fillId="6" borderId="8" xfId="0" applyNumberFormat="1" applyFont="1" applyFill="1" applyBorder="1" applyAlignment="1">
      <alignment horizontal="center" vertical="top"/>
    </xf>
    <xf numFmtId="0" fontId="3" fillId="6" borderId="40" xfId="0" applyFont="1" applyFill="1" applyBorder="1" applyAlignment="1">
      <alignment horizontal="center" vertical="center" wrapText="1"/>
    </xf>
    <xf numFmtId="0" fontId="1" fillId="6" borderId="13" xfId="0" applyFont="1" applyFill="1" applyBorder="1" applyAlignment="1">
      <alignment vertical="center" textRotation="90"/>
    </xf>
    <xf numFmtId="0" fontId="1" fillId="6" borderId="29" xfId="0" applyFont="1" applyFill="1" applyBorder="1" applyAlignment="1">
      <alignment horizontal="center" vertical="center" textRotation="90" wrapText="1"/>
    </xf>
    <xf numFmtId="0" fontId="1" fillId="6" borderId="8" xfId="0" applyFont="1" applyFill="1" applyBorder="1" applyAlignment="1">
      <alignment horizontal="center" vertical="top" wrapText="1"/>
    </xf>
    <xf numFmtId="0" fontId="15" fillId="0" borderId="0" xfId="0" applyFont="1" applyAlignment="1">
      <alignment vertical="top" wrapText="1"/>
    </xf>
    <xf numFmtId="0" fontId="1" fillId="6" borderId="18" xfId="0" applyFont="1" applyFill="1" applyBorder="1" applyAlignment="1">
      <alignment horizontal="center" vertical="top"/>
    </xf>
    <xf numFmtId="165" fontId="1" fillId="6" borderId="75" xfId="0" applyNumberFormat="1" applyFont="1" applyFill="1" applyBorder="1" applyAlignment="1">
      <alignment horizontal="center" vertical="top"/>
    </xf>
    <xf numFmtId="0" fontId="1" fillId="6" borderId="36" xfId="0" applyFont="1" applyFill="1" applyBorder="1" applyAlignment="1">
      <alignment horizontal="center" vertical="top" wrapText="1"/>
    </xf>
    <xf numFmtId="3" fontId="1" fillId="6" borderId="76" xfId="1" applyNumberFormat="1" applyFont="1" applyFill="1" applyBorder="1" applyAlignment="1">
      <alignment horizontal="center" vertical="top" wrapText="1"/>
    </xf>
    <xf numFmtId="0" fontId="1" fillId="6" borderId="43" xfId="0" applyFont="1" applyFill="1" applyBorder="1" applyAlignment="1">
      <alignment horizontal="center" vertical="center" wrapText="1"/>
    </xf>
    <xf numFmtId="49" fontId="3" fillId="8" borderId="19" xfId="0" applyNumberFormat="1" applyFont="1" applyFill="1" applyBorder="1" applyAlignment="1">
      <alignment horizontal="center" vertical="top" wrapText="1"/>
    </xf>
    <xf numFmtId="0" fontId="5" fillId="6" borderId="31" xfId="0" applyFont="1" applyFill="1" applyBorder="1" applyAlignment="1">
      <alignment horizontal="left" vertical="top" wrapText="1"/>
    </xf>
    <xf numFmtId="0" fontId="5" fillId="6" borderId="0" xfId="0" applyFont="1" applyFill="1" applyBorder="1" applyAlignment="1">
      <alignment horizontal="left" vertical="top" wrapText="1"/>
    </xf>
    <xf numFmtId="0" fontId="1" fillId="6" borderId="79" xfId="0" applyFont="1" applyFill="1" applyBorder="1" applyAlignment="1">
      <alignment vertical="top" wrapText="1"/>
    </xf>
    <xf numFmtId="49" fontId="1" fillId="6" borderId="80" xfId="0" applyNumberFormat="1" applyFont="1" applyFill="1" applyBorder="1" applyAlignment="1">
      <alignment horizontal="center" vertical="top" wrapText="1"/>
    </xf>
    <xf numFmtId="3" fontId="1" fillId="6" borderId="80" xfId="0" applyNumberFormat="1" applyFont="1" applyFill="1" applyBorder="1" applyAlignment="1">
      <alignment horizontal="center" vertical="top"/>
    </xf>
    <xf numFmtId="49" fontId="3" fillId="6" borderId="79" xfId="0" applyNumberFormat="1" applyFont="1" applyFill="1" applyBorder="1" applyAlignment="1">
      <alignment horizontal="center" vertical="top" wrapText="1"/>
    </xf>
    <xf numFmtId="0" fontId="3" fillId="6" borderId="79" xfId="0" applyFont="1" applyFill="1" applyBorder="1" applyAlignment="1">
      <alignment horizontal="center" vertical="top" wrapText="1"/>
    </xf>
    <xf numFmtId="164" fontId="1" fillId="6" borderId="73" xfId="0" applyNumberFormat="1" applyFont="1" applyFill="1" applyBorder="1" applyAlignment="1">
      <alignment horizontal="center" vertical="top"/>
    </xf>
    <xf numFmtId="49" fontId="3" fillId="6" borderId="44" xfId="0" applyNumberFormat="1" applyFont="1" applyFill="1" applyBorder="1" applyAlignment="1">
      <alignment horizontal="center" vertical="top"/>
    </xf>
    <xf numFmtId="49" fontId="1" fillId="6" borderId="74" xfId="0" applyNumberFormat="1" applyFont="1" applyFill="1" applyBorder="1" applyAlignment="1">
      <alignment horizontal="center" vertical="top" wrapText="1"/>
    </xf>
    <xf numFmtId="0" fontId="1" fillId="6" borderId="86" xfId="0" applyFont="1" applyFill="1" applyBorder="1" applyAlignment="1">
      <alignment vertical="top" wrapText="1"/>
    </xf>
    <xf numFmtId="49" fontId="1" fillId="6" borderId="3" xfId="0" applyNumberFormat="1" applyFont="1" applyFill="1" applyBorder="1" applyAlignment="1">
      <alignment horizontal="center" vertical="top" wrapText="1"/>
    </xf>
    <xf numFmtId="0" fontId="3" fillId="6" borderId="13" xfId="0" applyFont="1" applyFill="1" applyBorder="1" applyAlignment="1">
      <alignment horizontal="center" vertical="center" wrapText="1"/>
    </xf>
    <xf numFmtId="0" fontId="1" fillId="6" borderId="13" xfId="0" applyFont="1" applyFill="1" applyBorder="1" applyAlignment="1">
      <alignment vertical="center" textRotation="90" wrapText="1"/>
    </xf>
    <xf numFmtId="49" fontId="1" fillId="6" borderId="1" xfId="0" applyNumberFormat="1" applyFont="1" applyFill="1" applyBorder="1" applyAlignment="1">
      <alignment vertical="top" wrapText="1"/>
    </xf>
    <xf numFmtId="49" fontId="1" fillId="6" borderId="14" xfId="0" applyNumberFormat="1" applyFont="1" applyFill="1" applyBorder="1" applyAlignment="1">
      <alignment vertical="top" wrapText="1"/>
    </xf>
    <xf numFmtId="0" fontId="3" fillId="6" borderId="13" xfId="0" applyFont="1" applyFill="1" applyBorder="1" applyAlignment="1">
      <alignment horizontal="center" vertical="top"/>
    </xf>
    <xf numFmtId="3" fontId="3" fillId="6" borderId="16" xfId="0" applyNumberFormat="1" applyFont="1" applyFill="1" applyBorder="1" applyAlignment="1">
      <alignment horizontal="center" vertical="top"/>
    </xf>
    <xf numFmtId="0" fontId="3" fillId="6" borderId="23" xfId="0" applyFont="1" applyFill="1" applyBorder="1" applyAlignment="1">
      <alignment horizontal="center" vertical="top"/>
    </xf>
    <xf numFmtId="0" fontId="3" fillId="6" borderId="16"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1" fillId="0" borderId="18" xfId="0" applyFont="1" applyBorder="1" applyAlignment="1">
      <alignment vertical="top"/>
    </xf>
    <xf numFmtId="165" fontId="3" fillId="3" borderId="49" xfId="0" applyNumberFormat="1" applyFont="1" applyFill="1" applyBorder="1" applyAlignment="1">
      <alignment horizontal="center" vertical="top"/>
    </xf>
    <xf numFmtId="0" fontId="3" fillId="0" borderId="55" xfId="0" applyNumberFormat="1" applyFont="1" applyBorder="1" applyAlignment="1">
      <alignment horizontal="center" vertical="top"/>
    </xf>
    <xf numFmtId="0" fontId="1" fillId="0" borderId="55" xfId="0" applyFont="1" applyBorder="1" applyAlignment="1">
      <alignment horizontal="center" vertical="top"/>
    </xf>
    <xf numFmtId="0" fontId="1" fillId="0" borderId="0" xfId="0" applyFont="1" applyFill="1" applyBorder="1" applyAlignment="1">
      <alignment vertical="top"/>
    </xf>
    <xf numFmtId="3" fontId="1" fillId="6" borderId="76" xfId="0" applyNumberFormat="1" applyFont="1" applyFill="1" applyBorder="1" applyAlignment="1">
      <alignment horizontal="center" vertical="top" wrapText="1"/>
    </xf>
    <xf numFmtId="3" fontId="1" fillId="6" borderId="75" xfId="1" applyNumberFormat="1" applyFont="1" applyFill="1" applyBorder="1" applyAlignment="1">
      <alignment horizontal="center" vertical="top" wrapText="1"/>
    </xf>
    <xf numFmtId="3" fontId="3" fillId="6" borderId="16" xfId="0" applyNumberFormat="1" applyFont="1" applyFill="1" applyBorder="1" applyAlignment="1">
      <alignment horizontal="center" vertical="top" wrapText="1"/>
    </xf>
    <xf numFmtId="3" fontId="3" fillId="6" borderId="13" xfId="0" applyNumberFormat="1" applyFont="1" applyFill="1" applyBorder="1" applyAlignment="1">
      <alignment horizontal="center" vertical="top" wrapText="1"/>
    </xf>
    <xf numFmtId="165" fontId="3" fillId="8" borderId="81" xfId="0" applyNumberFormat="1" applyFont="1" applyFill="1" applyBorder="1" applyAlignment="1">
      <alignment horizontal="center" vertical="top"/>
    </xf>
    <xf numFmtId="0" fontId="1" fillId="0" borderId="8" xfId="0" applyFont="1" applyBorder="1" applyAlignment="1">
      <alignment vertical="top"/>
    </xf>
    <xf numFmtId="0" fontId="1" fillId="0" borderId="45" xfId="0" applyFont="1" applyBorder="1" applyAlignment="1">
      <alignment vertical="top"/>
    </xf>
    <xf numFmtId="165" fontId="1" fillId="6" borderId="71" xfId="0" applyNumberFormat="1" applyFont="1" applyFill="1" applyBorder="1" applyAlignment="1">
      <alignment horizontal="center" vertical="top"/>
    </xf>
    <xf numFmtId="165" fontId="1" fillId="6" borderId="6" xfId="0" applyNumberFormat="1" applyFont="1" applyFill="1" applyBorder="1" applyAlignment="1">
      <alignment horizontal="center" vertical="top"/>
    </xf>
    <xf numFmtId="165" fontId="1" fillId="6" borderId="83" xfId="0" applyNumberFormat="1" applyFont="1" applyFill="1" applyBorder="1" applyAlignment="1">
      <alignment horizontal="center" vertical="top"/>
    </xf>
    <xf numFmtId="165" fontId="1" fillId="6" borderId="35" xfId="0" applyNumberFormat="1" applyFont="1" applyFill="1" applyBorder="1" applyAlignment="1">
      <alignment horizontal="center" vertical="top"/>
    </xf>
    <xf numFmtId="165" fontId="1" fillId="6" borderId="22" xfId="0" applyNumberFormat="1" applyFont="1" applyFill="1" applyBorder="1" applyAlignment="1">
      <alignment horizontal="center" vertical="top"/>
    </xf>
    <xf numFmtId="165" fontId="1" fillId="6" borderId="9" xfId="0" applyNumberFormat="1" applyFont="1" applyFill="1" applyBorder="1" applyAlignment="1">
      <alignment horizontal="center" vertical="top" wrapText="1"/>
    </xf>
    <xf numFmtId="165" fontId="1" fillId="6" borderId="60" xfId="0" applyNumberFormat="1" applyFont="1" applyFill="1" applyBorder="1" applyAlignment="1">
      <alignment horizontal="center" vertical="top"/>
    </xf>
    <xf numFmtId="165" fontId="3" fillId="8" borderId="85" xfId="0" applyNumberFormat="1" applyFont="1" applyFill="1" applyBorder="1" applyAlignment="1">
      <alignment horizontal="center" vertical="top"/>
    </xf>
    <xf numFmtId="165" fontId="1" fillId="6" borderId="7" xfId="0" applyNumberFormat="1" applyFont="1" applyFill="1" applyBorder="1" applyAlignment="1">
      <alignment horizontal="center" vertical="top"/>
    </xf>
    <xf numFmtId="165" fontId="3" fillId="3" borderId="46" xfId="0" applyNumberFormat="1" applyFont="1" applyFill="1" applyBorder="1" applyAlignment="1">
      <alignment horizontal="center" vertical="top"/>
    </xf>
    <xf numFmtId="165" fontId="3" fillId="9" borderId="85" xfId="0" applyNumberFormat="1" applyFont="1" applyFill="1" applyBorder="1" applyAlignment="1">
      <alignment horizontal="center" vertical="top"/>
    </xf>
    <xf numFmtId="165" fontId="1" fillId="6" borderId="75" xfId="0" applyNumberFormat="1" applyFont="1" applyFill="1" applyBorder="1" applyAlignment="1">
      <alignment horizontal="center" vertical="top" wrapText="1"/>
    </xf>
    <xf numFmtId="0" fontId="1" fillId="6" borderId="75" xfId="0" applyFont="1" applyFill="1" applyBorder="1" applyAlignment="1">
      <alignment horizontal="center" vertical="top"/>
    </xf>
    <xf numFmtId="0" fontId="1" fillId="6" borderId="77" xfId="0" applyFont="1" applyFill="1" applyBorder="1" applyAlignment="1">
      <alignment horizontal="center" vertical="top"/>
    </xf>
    <xf numFmtId="0" fontId="1" fillId="6" borderId="76" xfId="0" applyFont="1" applyFill="1" applyBorder="1" applyAlignment="1">
      <alignment horizontal="center" vertical="top"/>
    </xf>
    <xf numFmtId="0" fontId="1" fillId="6" borderId="73" xfId="0" applyFont="1" applyFill="1" applyBorder="1" applyAlignment="1">
      <alignment horizontal="center" vertical="top"/>
    </xf>
    <xf numFmtId="0" fontId="1" fillId="6" borderId="72" xfId="0" applyFont="1" applyFill="1" applyBorder="1" applyAlignment="1">
      <alignment horizontal="center" vertical="top"/>
    </xf>
    <xf numFmtId="0" fontId="1" fillId="6" borderId="42" xfId="0" applyFont="1" applyFill="1" applyBorder="1" applyAlignment="1">
      <alignment horizontal="center" vertical="top"/>
    </xf>
    <xf numFmtId="1" fontId="1" fillId="6" borderId="42" xfId="0" applyNumberFormat="1" applyFont="1" applyFill="1" applyBorder="1" applyAlignment="1">
      <alignment horizontal="center" vertical="top" wrapText="1"/>
    </xf>
    <xf numFmtId="165" fontId="1" fillId="6" borderId="50" xfId="0" applyNumberFormat="1" applyFont="1" applyFill="1" applyBorder="1" applyAlignment="1">
      <alignment horizontal="center" vertical="top"/>
    </xf>
    <xf numFmtId="0" fontId="1" fillId="6" borderId="45" xfId="0" applyNumberFormat="1" applyFont="1" applyFill="1" applyBorder="1" applyAlignment="1">
      <alignment horizontal="center" vertical="top" wrapText="1"/>
    </xf>
    <xf numFmtId="49" fontId="3" fillId="10" borderId="22" xfId="0" applyNumberFormat="1" applyFont="1" applyFill="1" applyBorder="1" applyAlignment="1">
      <alignment horizontal="center" vertical="top" wrapText="1"/>
    </xf>
    <xf numFmtId="0" fontId="1" fillId="6" borderId="92" xfId="0" applyFont="1" applyFill="1" applyBorder="1" applyAlignment="1">
      <alignment horizontal="center" vertical="top"/>
    </xf>
    <xf numFmtId="0" fontId="1" fillId="6" borderId="65" xfId="0" applyFont="1" applyFill="1" applyBorder="1" applyAlignment="1">
      <alignment horizontal="center" vertical="top"/>
    </xf>
    <xf numFmtId="3" fontId="3" fillId="6" borderId="40" xfId="0" applyNumberFormat="1" applyFont="1" applyFill="1" applyBorder="1" applyAlignment="1">
      <alignment horizontal="center" vertical="top"/>
    </xf>
    <xf numFmtId="0" fontId="3" fillId="6" borderId="0" xfId="0" applyFont="1" applyFill="1" applyBorder="1" applyAlignment="1">
      <alignment horizontal="center" vertical="center" wrapText="1"/>
    </xf>
    <xf numFmtId="49" fontId="1" fillId="6" borderId="62" xfId="0" applyNumberFormat="1" applyFont="1" applyFill="1" applyBorder="1" applyAlignment="1">
      <alignment horizontal="center" vertical="top" wrapText="1"/>
    </xf>
    <xf numFmtId="0" fontId="1" fillId="6" borderId="43" xfId="0" applyFont="1" applyFill="1" applyBorder="1" applyAlignment="1">
      <alignment horizontal="center" vertical="top"/>
    </xf>
    <xf numFmtId="49" fontId="3" fillId="6" borderId="25" xfId="0" applyNumberFormat="1" applyFont="1" applyFill="1" applyBorder="1" applyAlignment="1">
      <alignment horizontal="center" vertical="center"/>
    </xf>
    <xf numFmtId="0" fontId="1" fillId="6" borderId="76" xfId="0" applyNumberFormat="1" applyFont="1" applyFill="1" applyBorder="1" applyAlignment="1">
      <alignment horizontal="center" vertical="top" wrapText="1"/>
    </xf>
    <xf numFmtId="165" fontId="1" fillId="6" borderId="73" xfId="0" applyNumberFormat="1" applyFont="1" applyFill="1" applyBorder="1" applyAlignment="1">
      <alignment horizontal="center" vertical="top" wrapText="1"/>
    </xf>
    <xf numFmtId="165" fontId="1" fillId="6" borderId="70" xfId="0" applyNumberFormat="1" applyFont="1" applyFill="1" applyBorder="1" applyAlignment="1">
      <alignment horizontal="center" vertical="top" wrapText="1"/>
    </xf>
    <xf numFmtId="3" fontId="1" fillId="6" borderId="14" xfId="0" applyNumberFormat="1" applyFont="1" applyFill="1" applyBorder="1" applyAlignment="1">
      <alignment horizontal="center" vertical="top" wrapText="1"/>
    </xf>
    <xf numFmtId="49" fontId="1" fillId="6" borderId="43" xfId="0" applyNumberFormat="1" applyFont="1" applyFill="1" applyBorder="1" applyAlignment="1">
      <alignment vertical="top" wrapText="1"/>
    </xf>
    <xf numFmtId="49" fontId="1" fillId="6" borderId="45" xfId="0" applyNumberFormat="1" applyFont="1" applyFill="1" applyBorder="1" applyAlignment="1">
      <alignment vertical="top" wrapText="1"/>
    </xf>
    <xf numFmtId="0" fontId="1" fillId="6" borderId="83" xfId="0" applyFont="1" applyFill="1" applyBorder="1" applyAlignment="1">
      <alignment horizontal="center" vertical="top" wrapText="1"/>
    </xf>
    <xf numFmtId="0" fontId="1" fillId="6" borderId="90" xfId="0" applyFont="1" applyFill="1" applyBorder="1" applyAlignment="1">
      <alignment horizontal="center" vertical="top" wrapText="1"/>
    </xf>
    <xf numFmtId="165" fontId="1" fillId="6" borderId="89" xfId="0" applyNumberFormat="1" applyFont="1" applyFill="1" applyBorder="1" applyAlignment="1">
      <alignment horizontal="center" vertical="top"/>
    </xf>
    <xf numFmtId="165" fontId="1" fillId="6" borderId="65" xfId="0" applyNumberFormat="1" applyFont="1" applyFill="1" applyBorder="1" applyAlignment="1">
      <alignment horizontal="center" vertical="top"/>
    </xf>
    <xf numFmtId="0" fontId="1" fillId="6" borderId="43" xfId="0" applyFont="1" applyFill="1" applyBorder="1" applyAlignment="1">
      <alignment vertical="top"/>
    </xf>
    <xf numFmtId="0" fontId="1" fillId="6" borderId="18" xfId="0" applyFont="1" applyFill="1" applyBorder="1" applyAlignment="1">
      <alignment vertical="top"/>
    </xf>
    <xf numFmtId="0" fontId="1" fillId="6" borderId="70" xfId="0" applyFont="1" applyFill="1" applyBorder="1" applyAlignment="1">
      <alignment horizontal="center" vertical="top" wrapText="1"/>
    </xf>
    <xf numFmtId="165" fontId="1" fillId="6" borderId="63" xfId="0" applyNumberFormat="1" applyFont="1" applyFill="1" applyBorder="1" applyAlignment="1">
      <alignment horizontal="center" vertical="top"/>
    </xf>
    <xf numFmtId="49" fontId="1" fillId="6" borderId="42" xfId="0" applyNumberFormat="1" applyFont="1" applyFill="1" applyBorder="1" applyAlignment="1">
      <alignment vertical="top" wrapText="1"/>
    </xf>
    <xf numFmtId="165" fontId="1" fillId="6" borderId="89" xfId="0" applyNumberFormat="1" applyFont="1" applyFill="1" applyBorder="1" applyAlignment="1">
      <alignment horizontal="center" vertical="top" wrapText="1"/>
    </xf>
    <xf numFmtId="0" fontId="1" fillId="6" borderId="89" xfId="0" applyFont="1" applyFill="1" applyBorder="1" applyAlignment="1">
      <alignment horizontal="center" vertical="top" wrapText="1"/>
    </xf>
    <xf numFmtId="0" fontId="3" fillId="0" borderId="0" xfId="0" applyFont="1" applyBorder="1" applyAlignment="1">
      <alignment horizontal="center" vertical="top"/>
    </xf>
    <xf numFmtId="0" fontId="3" fillId="6" borderId="0" xfId="0" applyFont="1" applyFill="1" applyBorder="1" applyAlignment="1">
      <alignment horizontal="center" vertical="top" wrapText="1"/>
    </xf>
    <xf numFmtId="165" fontId="1" fillId="6" borderId="70" xfId="0" applyNumberFormat="1" applyFont="1" applyFill="1" applyBorder="1" applyAlignment="1">
      <alignment horizontal="center" vertical="top"/>
    </xf>
    <xf numFmtId="165" fontId="1" fillId="6" borderId="14" xfId="0" applyNumberFormat="1" applyFont="1" applyFill="1" applyBorder="1" applyAlignment="1">
      <alignment horizontal="center" vertical="top"/>
    </xf>
    <xf numFmtId="0" fontId="1" fillId="0" borderId="25" xfId="0" applyFont="1" applyBorder="1" applyAlignment="1">
      <alignment vertical="top"/>
    </xf>
    <xf numFmtId="165" fontId="1" fillId="6" borderId="71" xfId="0" applyNumberFormat="1" applyFont="1" applyFill="1" applyBorder="1" applyAlignment="1">
      <alignment horizontal="center" vertical="top" wrapText="1"/>
    </xf>
    <xf numFmtId="165" fontId="1" fillId="6" borderId="66" xfId="0" applyNumberFormat="1" applyFont="1" applyFill="1" applyBorder="1" applyAlignment="1">
      <alignment horizontal="center" vertical="top"/>
    </xf>
    <xf numFmtId="0" fontId="1" fillId="0" borderId="18"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6" borderId="70" xfId="0" applyFont="1" applyFill="1" applyBorder="1" applyAlignment="1">
      <alignment horizontal="center" vertical="top"/>
    </xf>
    <xf numFmtId="0" fontId="18" fillId="6" borderId="5" xfId="0" applyFont="1" applyFill="1" applyBorder="1" applyAlignment="1">
      <alignment horizontal="center" vertical="top" wrapText="1"/>
    </xf>
    <xf numFmtId="0" fontId="19" fillId="0" borderId="0" xfId="0" applyFont="1" applyBorder="1" applyAlignment="1">
      <alignment vertical="top"/>
    </xf>
    <xf numFmtId="0" fontId="1" fillId="6" borderId="25" xfId="0" applyFont="1" applyFill="1" applyBorder="1" applyAlignment="1">
      <alignment horizontal="center" vertical="center" textRotation="90" wrapText="1"/>
    </xf>
    <xf numFmtId="0" fontId="1" fillId="6" borderId="25" xfId="0" applyFont="1" applyFill="1" applyBorder="1" applyAlignment="1">
      <alignment vertical="center" textRotation="90" wrapText="1"/>
    </xf>
    <xf numFmtId="0" fontId="3" fillId="6" borderId="16" xfId="0" applyFont="1" applyFill="1" applyBorder="1" applyAlignment="1">
      <alignment horizontal="center" vertical="top"/>
    </xf>
    <xf numFmtId="3" fontId="3" fillId="6" borderId="13" xfId="0" applyNumberFormat="1" applyFont="1" applyFill="1" applyBorder="1" applyAlignment="1">
      <alignment horizontal="center" vertical="top"/>
    </xf>
    <xf numFmtId="0" fontId="3" fillId="6" borderId="13" xfId="0" applyFont="1" applyFill="1" applyBorder="1" applyAlignment="1">
      <alignment horizontal="center" vertical="center"/>
    </xf>
    <xf numFmtId="0" fontId="1" fillId="0" borderId="0" xfId="0" applyFont="1" applyBorder="1" applyAlignment="1">
      <alignment vertical="top" wrapText="1"/>
    </xf>
    <xf numFmtId="0" fontId="3" fillId="6" borderId="86" xfId="0" applyFont="1" applyFill="1" applyBorder="1" applyAlignment="1">
      <alignment horizontal="center" vertical="top" wrapText="1"/>
    </xf>
    <xf numFmtId="165" fontId="1" fillId="6" borderId="45" xfId="0" applyNumberFormat="1" applyFont="1" applyFill="1" applyBorder="1" applyAlignment="1">
      <alignment horizontal="center" vertical="top"/>
    </xf>
    <xf numFmtId="0" fontId="1" fillId="6" borderId="18" xfId="0" applyFont="1" applyFill="1" applyBorder="1" applyAlignment="1">
      <alignment horizontal="center" vertical="top" wrapText="1"/>
    </xf>
    <xf numFmtId="165" fontId="1" fillId="6" borderId="5" xfId="0" applyNumberFormat="1" applyFont="1" applyFill="1" applyBorder="1" applyAlignment="1">
      <alignment horizontal="center" vertical="top"/>
    </xf>
    <xf numFmtId="165" fontId="1" fillId="6" borderId="9" xfId="0" applyNumberFormat="1" applyFont="1" applyFill="1" applyBorder="1" applyAlignment="1">
      <alignment horizontal="center" vertical="top"/>
    </xf>
    <xf numFmtId="165" fontId="1" fillId="6" borderId="61" xfId="0" applyNumberFormat="1" applyFont="1" applyFill="1" applyBorder="1" applyAlignment="1">
      <alignment horizontal="center" vertical="top"/>
    </xf>
    <xf numFmtId="0" fontId="1" fillId="6" borderId="67" xfId="0" applyFont="1" applyFill="1" applyBorder="1" applyAlignment="1">
      <alignment horizontal="center" vertical="center" textRotation="90"/>
    </xf>
    <xf numFmtId="3" fontId="3" fillId="6" borderId="25" xfId="0" applyNumberFormat="1" applyFont="1" applyFill="1" applyBorder="1" applyAlignment="1">
      <alignment horizontal="center" vertical="top" wrapText="1"/>
    </xf>
    <xf numFmtId="165" fontId="1" fillId="6" borderId="30" xfId="0" applyNumberFormat="1" applyFont="1" applyFill="1" applyBorder="1" applyAlignment="1">
      <alignment horizontal="center" vertical="top"/>
    </xf>
    <xf numFmtId="49" fontId="3" fillId="6" borderId="24" xfId="0" applyNumberFormat="1" applyFont="1" applyFill="1" applyBorder="1" applyAlignment="1">
      <alignment horizontal="center" vertical="top"/>
    </xf>
    <xf numFmtId="49" fontId="1" fillId="6" borderId="14" xfId="0" applyNumberFormat="1" applyFont="1" applyFill="1" applyBorder="1" applyAlignment="1">
      <alignment vertical="center" wrapText="1"/>
    </xf>
    <xf numFmtId="0" fontId="1" fillId="0" borderId="30" xfId="0" applyFont="1" applyBorder="1" applyAlignment="1">
      <alignment vertical="top"/>
    </xf>
    <xf numFmtId="0" fontId="1" fillId="0" borderId="43" xfId="0" applyFont="1" applyBorder="1" applyAlignment="1">
      <alignment vertical="top"/>
    </xf>
    <xf numFmtId="165" fontId="1" fillId="6" borderId="5" xfId="0" applyNumberFormat="1" applyFont="1" applyFill="1" applyBorder="1" applyAlignment="1">
      <alignment horizontal="center" vertical="top" wrapText="1"/>
    </xf>
    <xf numFmtId="3" fontId="1" fillId="6" borderId="45" xfId="1" applyNumberFormat="1" applyFont="1" applyFill="1" applyBorder="1" applyAlignment="1">
      <alignment horizontal="center" vertical="top" wrapText="1"/>
    </xf>
    <xf numFmtId="165" fontId="1" fillId="6" borderId="72" xfId="0" applyNumberFormat="1" applyFont="1" applyFill="1" applyBorder="1" applyAlignment="1">
      <alignment horizontal="center" vertical="top" wrapText="1"/>
    </xf>
    <xf numFmtId="0" fontId="1" fillId="6" borderId="9" xfId="0" applyFont="1" applyFill="1" applyBorder="1" applyAlignment="1">
      <alignment vertical="top"/>
    </xf>
    <xf numFmtId="0" fontId="1" fillId="6" borderId="13" xfId="0" applyFont="1" applyFill="1" applyBorder="1" applyAlignment="1">
      <alignment horizontal="center" vertical="center" textRotation="90"/>
    </xf>
    <xf numFmtId="0" fontId="3" fillId="6" borderId="29" xfId="0" applyFont="1" applyFill="1" applyBorder="1" applyAlignment="1">
      <alignment horizontal="center" vertical="top" wrapText="1"/>
    </xf>
    <xf numFmtId="0" fontId="3" fillId="6" borderId="15" xfId="0" applyFont="1" applyFill="1" applyBorder="1" applyAlignment="1">
      <alignment horizontal="center" vertical="top" wrapText="1"/>
    </xf>
    <xf numFmtId="0" fontId="5" fillId="7" borderId="50" xfId="0" applyFont="1" applyFill="1" applyBorder="1"/>
    <xf numFmtId="0" fontId="1" fillId="10" borderId="34" xfId="0" applyFont="1" applyFill="1" applyBorder="1" applyAlignment="1">
      <alignment vertical="top"/>
    </xf>
    <xf numFmtId="165" fontId="3" fillId="6" borderId="9" xfId="0" applyNumberFormat="1" applyFont="1" applyFill="1" applyBorder="1" applyAlignment="1">
      <alignment horizontal="center" vertical="top"/>
    </xf>
    <xf numFmtId="165" fontId="1" fillId="6" borderId="22" xfId="0" applyNumberFormat="1" applyFont="1" applyFill="1" applyBorder="1" applyAlignment="1">
      <alignment horizontal="center" vertical="center"/>
    </xf>
    <xf numFmtId="0" fontId="1" fillId="9" borderId="53" xfId="0" applyFont="1" applyFill="1" applyBorder="1" applyAlignment="1">
      <alignment vertical="top"/>
    </xf>
    <xf numFmtId="0" fontId="1" fillId="9" borderId="80" xfId="0" applyFont="1" applyFill="1" applyBorder="1" applyAlignment="1">
      <alignment vertical="top"/>
    </xf>
    <xf numFmtId="0" fontId="1" fillId="12" borderId="53" xfId="0" applyFont="1" applyFill="1" applyBorder="1" applyAlignment="1">
      <alignment vertical="top"/>
    </xf>
    <xf numFmtId="0" fontId="1" fillId="6" borderId="43" xfId="0" applyNumberFormat="1" applyFont="1" applyFill="1" applyBorder="1" applyAlignment="1">
      <alignment horizontal="center" vertical="top"/>
    </xf>
    <xf numFmtId="0" fontId="1" fillId="0" borderId="29" xfId="0" applyFont="1" applyBorder="1" applyAlignment="1">
      <alignment vertical="top"/>
    </xf>
    <xf numFmtId="3" fontId="3" fillId="6" borderId="45" xfId="0" applyNumberFormat="1" applyFont="1" applyFill="1" applyBorder="1" applyAlignment="1">
      <alignment horizontal="center" vertical="top" wrapText="1"/>
    </xf>
    <xf numFmtId="0" fontId="3" fillId="6" borderId="25" xfId="0" applyFont="1" applyFill="1" applyBorder="1" applyAlignment="1">
      <alignment vertical="top" wrapText="1"/>
    </xf>
    <xf numFmtId="0" fontId="1" fillId="0" borderId="25" xfId="0" applyFont="1" applyBorder="1" applyAlignment="1">
      <alignment horizontal="center" vertical="center" textRotation="90" wrapText="1"/>
    </xf>
    <xf numFmtId="0" fontId="1" fillId="6" borderId="24" xfId="0" applyFont="1" applyFill="1" applyBorder="1" applyAlignment="1">
      <alignment vertical="center" wrapText="1"/>
    </xf>
    <xf numFmtId="0" fontId="1" fillId="0" borderId="18" xfId="0" applyFont="1" applyBorder="1" applyAlignment="1">
      <alignment horizontal="center" vertical="center"/>
    </xf>
    <xf numFmtId="3" fontId="1" fillId="6" borderId="9" xfId="0" applyNumberFormat="1" applyFont="1" applyFill="1" applyBorder="1" applyAlignment="1">
      <alignment horizontal="right" vertical="center"/>
    </xf>
    <xf numFmtId="165" fontId="3" fillId="10" borderId="49" xfId="0" applyNumberFormat="1" applyFont="1" applyFill="1" applyBorder="1" applyAlignment="1">
      <alignment horizontal="center" vertical="top"/>
    </xf>
    <xf numFmtId="165" fontId="3" fillId="4" borderId="49" xfId="0" applyNumberFormat="1" applyFont="1" applyFill="1" applyBorder="1" applyAlignment="1">
      <alignment horizontal="center" vertical="top"/>
    </xf>
    <xf numFmtId="164" fontId="1" fillId="6" borderId="70" xfId="0" applyNumberFormat="1" applyFont="1" applyFill="1" applyBorder="1" applyAlignment="1">
      <alignment horizontal="center" vertical="top"/>
    </xf>
    <xf numFmtId="4" fontId="1" fillId="0" borderId="0" xfId="0" applyNumberFormat="1" applyFont="1" applyBorder="1" applyAlignment="1">
      <alignment vertical="top"/>
    </xf>
    <xf numFmtId="49" fontId="3" fillId="3" borderId="79" xfId="0" applyNumberFormat="1" applyFont="1" applyFill="1" applyBorder="1" applyAlignment="1">
      <alignment horizontal="center" vertical="top"/>
    </xf>
    <xf numFmtId="0" fontId="1" fillId="0" borderId="22" xfId="0" applyFont="1" applyBorder="1" applyAlignment="1">
      <alignment vertical="top"/>
    </xf>
    <xf numFmtId="0" fontId="2" fillId="0" borderId="0" xfId="0" applyFont="1" applyAlignment="1">
      <alignment vertical="center"/>
    </xf>
    <xf numFmtId="0" fontId="1" fillId="2" borderId="55" xfId="0" applyFont="1" applyFill="1" applyBorder="1" applyAlignment="1">
      <alignment horizontal="center" vertical="top" wrapText="1"/>
    </xf>
    <xf numFmtId="49" fontId="1" fillId="6" borderId="78" xfId="0" applyNumberFormat="1" applyFont="1" applyFill="1" applyBorder="1" applyAlignment="1">
      <alignment horizontal="center" vertical="top" wrapText="1"/>
    </xf>
    <xf numFmtId="0" fontId="1" fillId="0" borderId="6" xfId="0" applyFont="1" applyBorder="1" applyAlignment="1">
      <alignment horizontal="center" vertical="top" wrapText="1"/>
    </xf>
    <xf numFmtId="0" fontId="1" fillId="0" borderId="89" xfId="0" applyFont="1" applyBorder="1" applyAlignment="1">
      <alignment horizontal="center" vertical="top"/>
    </xf>
    <xf numFmtId="165" fontId="1" fillId="0" borderId="0" xfId="0" applyNumberFormat="1" applyFont="1" applyBorder="1" applyAlignment="1">
      <alignment vertical="top"/>
    </xf>
    <xf numFmtId="164" fontId="1" fillId="0" borderId="0" xfId="0" applyNumberFormat="1" applyFont="1" applyBorder="1" applyAlignment="1">
      <alignment vertical="top"/>
    </xf>
    <xf numFmtId="165" fontId="22" fillId="0" borderId="0" xfId="0" applyNumberFormat="1" applyFont="1" applyAlignment="1">
      <alignment vertical="top"/>
    </xf>
    <xf numFmtId="2" fontId="1" fillId="0" borderId="0" xfId="0" applyNumberFormat="1" applyFont="1" applyBorder="1" applyAlignment="1">
      <alignment vertical="top"/>
    </xf>
    <xf numFmtId="0" fontId="1" fillId="0" borderId="89" xfId="0" applyFont="1" applyFill="1" applyBorder="1" applyAlignment="1">
      <alignment horizontal="center" vertical="top" wrapText="1"/>
    </xf>
    <xf numFmtId="0" fontId="1" fillId="0" borderId="70" xfId="0" applyFont="1" applyFill="1" applyBorder="1" applyAlignment="1">
      <alignment horizontal="center" vertical="top" wrapText="1"/>
    </xf>
    <xf numFmtId="0" fontId="1" fillId="6" borderId="91" xfId="0" applyFont="1" applyFill="1" applyBorder="1" applyAlignment="1">
      <alignment vertical="top" wrapText="1"/>
    </xf>
    <xf numFmtId="0" fontId="3" fillId="6" borderId="67" xfId="0" applyFont="1" applyFill="1" applyBorder="1" applyAlignment="1">
      <alignment horizontal="center" vertical="top" wrapText="1"/>
    </xf>
    <xf numFmtId="49" fontId="1" fillId="6" borderId="13" xfId="0" applyNumberFormat="1" applyFont="1" applyFill="1" applyBorder="1" applyAlignment="1">
      <alignment vertical="center" textRotation="90"/>
    </xf>
    <xf numFmtId="0" fontId="1" fillId="0" borderId="0" xfId="0" applyFont="1" applyAlignment="1">
      <alignment horizontal="right" vertical="top"/>
    </xf>
    <xf numFmtId="165" fontId="1" fillId="0" borderId="0" xfId="0" applyNumberFormat="1" applyFont="1" applyAlignment="1">
      <alignment horizontal="center" vertical="top"/>
    </xf>
    <xf numFmtId="0" fontId="1" fillId="0" borderId="0" xfId="0" applyFont="1" applyFill="1" applyAlignment="1">
      <alignment horizontal="right" vertical="top"/>
    </xf>
    <xf numFmtId="0" fontId="1" fillId="6" borderId="40" xfId="0" applyFont="1" applyFill="1" applyBorder="1" applyAlignment="1">
      <alignment vertical="top" wrapText="1"/>
    </xf>
    <xf numFmtId="49" fontId="3" fillId="6" borderId="21" xfId="0" applyNumberFormat="1" applyFont="1" applyFill="1" applyBorder="1" applyAlignment="1">
      <alignment horizontal="center" vertical="top" wrapText="1"/>
    </xf>
    <xf numFmtId="0" fontId="3" fillId="6" borderId="96" xfId="0" applyFont="1" applyFill="1" applyBorder="1" applyAlignment="1">
      <alignment vertical="top" wrapText="1"/>
    </xf>
    <xf numFmtId="164" fontId="18" fillId="6" borderId="22" xfId="0" applyNumberFormat="1" applyFont="1" applyFill="1" applyBorder="1" applyAlignment="1">
      <alignment horizontal="center" vertical="top" wrapText="1"/>
    </xf>
    <xf numFmtId="3" fontId="1" fillId="6" borderId="3" xfId="0" applyNumberFormat="1" applyFont="1" applyFill="1" applyBorder="1" applyAlignment="1">
      <alignment horizontal="center" vertical="top"/>
    </xf>
    <xf numFmtId="0" fontId="5" fillId="0" borderId="40" xfId="0" applyFont="1" applyBorder="1" applyAlignment="1">
      <alignment horizontal="left" vertical="top" wrapText="1"/>
    </xf>
    <xf numFmtId="3" fontId="1" fillId="6" borderId="1" xfId="0" applyNumberFormat="1" applyFont="1" applyFill="1" applyBorder="1" applyAlignment="1">
      <alignment horizontal="center" vertical="top" wrapText="1"/>
    </xf>
    <xf numFmtId="0" fontId="17" fillId="0" borderId="0" xfId="0" applyFont="1" applyBorder="1" applyAlignment="1">
      <alignment vertical="top" wrapText="1"/>
    </xf>
    <xf numFmtId="1" fontId="1" fillId="6" borderId="73" xfId="0" applyNumberFormat="1" applyFont="1" applyFill="1" applyBorder="1" applyAlignment="1">
      <alignment horizontal="center" vertical="top"/>
    </xf>
    <xf numFmtId="1" fontId="1" fillId="6" borderId="43" xfId="0" applyNumberFormat="1" applyFont="1" applyFill="1" applyBorder="1" applyAlignment="1">
      <alignment horizontal="center" vertical="top"/>
    </xf>
    <xf numFmtId="1" fontId="1" fillId="6" borderId="76" xfId="0" applyNumberFormat="1" applyFont="1" applyFill="1" applyBorder="1" applyAlignment="1">
      <alignment horizontal="center" vertical="top"/>
    </xf>
    <xf numFmtId="0" fontId="1" fillId="10" borderId="53" xfId="0" applyFont="1" applyFill="1" applyBorder="1" applyAlignment="1">
      <alignment vertical="top"/>
    </xf>
    <xf numFmtId="49" fontId="1" fillId="6" borderId="87" xfId="0" applyNumberFormat="1" applyFont="1" applyFill="1" applyBorder="1" applyAlignment="1">
      <alignment horizontal="center" vertical="top" wrapText="1"/>
    </xf>
    <xf numFmtId="0" fontId="3" fillId="6" borderId="38" xfId="0" applyFont="1" applyFill="1" applyBorder="1" applyAlignment="1">
      <alignment horizontal="center" vertical="top" wrapText="1"/>
    </xf>
    <xf numFmtId="3" fontId="1" fillId="6" borderId="1" xfId="1" applyNumberFormat="1" applyFont="1" applyFill="1" applyBorder="1" applyAlignment="1">
      <alignment horizontal="center" vertical="top"/>
    </xf>
    <xf numFmtId="164" fontId="1" fillId="6" borderId="0" xfId="0" applyNumberFormat="1" applyFont="1" applyFill="1" applyBorder="1" applyAlignment="1">
      <alignment horizontal="center" vertical="top"/>
    </xf>
    <xf numFmtId="0" fontId="1" fillId="6" borderId="66" xfId="0" applyFont="1" applyFill="1" applyBorder="1" applyAlignment="1">
      <alignment vertical="top" wrapText="1"/>
    </xf>
    <xf numFmtId="164" fontId="1" fillId="6" borderId="94" xfId="0" applyNumberFormat="1" applyFont="1" applyFill="1" applyBorder="1" applyAlignment="1">
      <alignment horizontal="center" vertical="top"/>
    </xf>
    <xf numFmtId="165" fontId="1" fillId="6" borderId="61" xfId="0" applyNumberFormat="1" applyFont="1" applyFill="1" applyBorder="1" applyAlignment="1">
      <alignment horizontal="center" vertical="center"/>
    </xf>
    <xf numFmtId="49" fontId="3" fillId="6" borderId="16" xfId="0" applyNumberFormat="1" applyFont="1" applyFill="1" applyBorder="1" applyAlignment="1">
      <alignment horizontal="center" vertical="top" wrapText="1"/>
    </xf>
    <xf numFmtId="0" fontId="1" fillId="6" borderId="13" xfId="0" applyFont="1" applyFill="1" applyBorder="1" applyAlignment="1">
      <alignment horizontal="left" vertical="top" wrapText="1"/>
    </xf>
    <xf numFmtId="49" fontId="3" fillId="8" borderId="13" xfId="0" applyNumberFormat="1" applyFont="1" applyFill="1" applyBorder="1" applyAlignment="1">
      <alignment horizontal="center" vertical="top" wrapText="1"/>
    </xf>
    <xf numFmtId="0" fontId="3" fillId="6" borderId="16" xfId="0" applyFont="1" applyFill="1" applyBorder="1" applyAlignment="1">
      <alignment horizontal="center" vertical="top" wrapText="1"/>
    </xf>
    <xf numFmtId="0" fontId="3" fillId="6" borderId="13" xfId="0" applyFont="1" applyFill="1" applyBorder="1" applyAlignment="1">
      <alignment horizontal="center" vertical="top" wrapText="1"/>
    </xf>
    <xf numFmtId="49" fontId="1" fillId="6" borderId="42" xfId="0" applyNumberFormat="1" applyFont="1" applyFill="1" applyBorder="1" applyAlignment="1">
      <alignment horizontal="center" vertical="top" wrapText="1"/>
    </xf>
    <xf numFmtId="49" fontId="1" fillId="6" borderId="43" xfId="0" applyNumberFormat="1" applyFont="1" applyFill="1" applyBorder="1" applyAlignment="1">
      <alignment horizontal="center" vertical="top" wrapText="1"/>
    </xf>
    <xf numFmtId="49" fontId="1" fillId="6" borderId="0" xfId="0" applyNumberFormat="1" applyFont="1" applyFill="1" applyBorder="1" applyAlignment="1">
      <alignment horizontal="center" vertical="top" wrapText="1"/>
    </xf>
    <xf numFmtId="49" fontId="3" fillId="10" borderId="9" xfId="0" applyNumberFormat="1" applyFont="1" applyFill="1" applyBorder="1" applyAlignment="1">
      <alignment horizontal="center" vertical="top"/>
    </xf>
    <xf numFmtId="49" fontId="3" fillId="3" borderId="13" xfId="0" applyNumberFormat="1" applyFont="1" applyFill="1" applyBorder="1" applyAlignment="1">
      <alignment horizontal="center" vertical="top"/>
    </xf>
    <xf numFmtId="49" fontId="3" fillId="8" borderId="13" xfId="0" applyNumberFormat="1" applyFont="1" applyFill="1" applyBorder="1" applyAlignment="1">
      <alignment horizontal="center" vertical="top"/>
    </xf>
    <xf numFmtId="49" fontId="3" fillId="6" borderId="16" xfId="0" applyNumberFormat="1" applyFont="1" applyFill="1" applyBorder="1" applyAlignment="1">
      <alignment horizontal="center" vertical="top"/>
    </xf>
    <xf numFmtId="49" fontId="3" fillId="6" borderId="25" xfId="0" applyNumberFormat="1" applyFont="1" applyFill="1" applyBorder="1" applyAlignment="1">
      <alignment horizontal="center" vertical="top"/>
    </xf>
    <xf numFmtId="49" fontId="1" fillId="6" borderId="1" xfId="0" applyNumberFormat="1" applyFont="1" applyFill="1" applyBorder="1" applyAlignment="1">
      <alignment horizontal="center" vertical="top" wrapText="1"/>
    </xf>
    <xf numFmtId="49" fontId="1" fillId="6" borderId="14" xfId="0" applyNumberFormat="1" applyFont="1" applyFill="1" applyBorder="1" applyAlignment="1">
      <alignment horizontal="center" vertical="top" wrapText="1"/>
    </xf>
    <xf numFmtId="3" fontId="1" fillId="0" borderId="0" xfId="0" applyNumberFormat="1" applyFont="1" applyFill="1" applyBorder="1" applyAlignment="1">
      <alignment horizontal="left" vertical="top" wrapText="1"/>
    </xf>
    <xf numFmtId="0" fontId="5" fillId="6" borderId="13" xfId="0" applyFont="1" applyFill="1" applyBorder="1" applyAlignment="1">
      <alignment horizontal="left" vertical="top" wrapText="1"/>
    </xf>
    <xf numFmtId="49" fontId="1" fillId="6" borderId="45" xfId="0" applyNumberFormat="1" applyFont="1" applyFill="1" applyBorder="1" applyAlignment="1">
      <alignment horizontal="center" vertical="top" wrapText="1"/>
    </xf>
    <xf numFmtId="0" fontId="1" fillId="6" borderId="13" xfId="0" applyFont="1" applyFill="1" applyBorder="1" applyAlignment="1">
      <alignment vertical="top" wrapText="1"/>
    </xf>
    <xf numFmtId="49" fontId="3" fillId="3" borderId="40" xfId="0" applyNumberFormat="1" applyFont="1" applyFill="1" applyBorder="1" applyAlignment="1">
      <alignment horizontal="center" vertical="top"/>
    </xf>
    <xf numFmtId="49" fontId="3" fillId="6" borderId="13" xfId="0" applyNumberFormat="1" applyFont="1" applyFill="1" applyBorder="1" applyAlignment="1">
      <alignment horizontal="center" vertical="top"/>
    </xf>
    <xf numFmtId="0" fontId="1" fillId="6" borderId="40" xfId="0" applyFont="1" applyFill="1" applyBorder="1" applyAlignment="1">
      <alignment horizontal="left" vertical="top" wrapText="1"/>
    </xf>
    <xf numFmtId="0" fontId="5" fillId="6" borderId="13" xfId="0" applyFont="1" applyFill="1" applyBorder="1" applyAlignment="1">
      <alignment vertical="top" wrapText="1"/>
    </xf>
    <xf numFmtId="49" fontId="3" fillId="6" borderId="13" xfId="0" applyNumberFormat="1" applyFont="1" applyFill="1" applyBorder="1" applyAlignment="1">
      <alignment horizontal="center" vertical="top" wrapText="1"/>
    </xf>
    <xf numFmtId="0" fontId="1" fillId="6" borderId="13" xfId="0" applyFont="1" applyFill="1" applyBorder="1" applyAlignment="1">
      <alignment horizontal="center" vertical="center" textRotation="90" wrapText="1"/>
    </xf>
    <xf numFmtId="0" fontId="1" fillId="6" borderId="22" xfId="0" applyFont="1" applyFill="1" applyBorder="1" applyAlignment="1">
      <alignment vertical="top"/>
    </xf>
    <xf numFmtId="0" fontId="3" fillId="6" borderId="20" xfId="0" applyFont="1" applyFill="1" applyBorder="1" applyAlignment="1">
      <alignment horizontal="center" vertical="top" wrapText="1"/>
    </xf>
    <xf numFmtId="0" fontId="3" fillId="6" borderId="25" xfId="0" applyFont="1" applyFill="1" applyBorder="1" applyAlignment="1">
      <alignment horizontal="center" vertical="top" wrapText="1"/>
    </xf>
    <xf numFmtId="0" fontId="1" fillId="6" borderId="45" xfId="0" applyFont="1" applyFill="1" applyBorder="1" applyAlignment="1">
      <alignment horizontal="center" vertical="top" wrapText="1"/>
    </xf>
    <xf numFmtId="0" fontId="1" fillId="0" borderId="43" xfId="0" applyFont="1" applyBorder="1" applyAlignment="1">
      <alignment horizontal="center" vertical="top"/>
    </xf>
    <xf numFmtId="0" fontId="1" fillId="0" borderId="45" xfId="0" applyFont="1" applyBorder="1" applyAlignment="1">
      <alignment horizontal="center" vertical="top"/>
    </xf>
    <xf numFmtId="0" fontId="1" fillId="0" borderId="8" xfId="0" applyFont="1" applyBorder="1" applyAlignment="1">
      <alignment horizontal="center" vertical="top"/>
    </xf>
    <xf numFmtId="0" fontId="1" fillId="0" borderId="18" xfId="0" applyFont="1" applyBorder="1" applyAlignment="1">
      <alignment horizontal="center" vertical="top"/>
    </xf>
    <xf numFmtId="0" fontId="5" fillId="6" borderId="40" xfId="0" applyFont="1" applyFill="1" applyBorder="1" applyAlignment="1"/>
    <xf numFmtId="0" fontId="5" fillId="6" borderId="43" xfId="0" applyFont="1" applyFill="1" applyBorder="1" applyAlignment="1">
      <alignment horizontal="center" vertical="top" wrapText="1"/>
    </xf>
    <xf numFmtId="49" fontId="1" fillId="6" borderId="13" xfId="0" applyNumberFormat="1" applyFont="1" applyFill="1" applyBorder="1" applyAlignment="1">
      <alignment horizontal="center" vertical="center" textRotation="90"/>
    </xf>
    <xf numFmtId="49" fontId="1" fillId="6" borderId="14" xfId="0" applyNumberFormat="1" applyFont="1" applyFill="1" applyBorder="1" applyAlignment="1">
      <alignment horizontal="center" vertical="center" wrapText="1"/>
    </xf>
    <xf numFmtId="0" fontId="1" fillId="0" borderId="14" xfId="0" applyFont="1" applyBorder="1" applyAlignment="1">
      <alignment horizontal="center" vertical="top"/>
    </xf>
    <xf numFmtId="0" fontId="2" fillId="0" borderId="0" xfId="0" applyFont="1" applyAlignment="1">
      <alignment horizontal="center" vertical="top"/>
    </xf>
    <xf numFmtId="3" fontId="1" fillId="0" borderId="45" xfId="0" applyNumberFormat="1" applyFont="1" applyBorder="1" applyAlignment="1">
      <alignment horizontal="center" vertical="center"/>
    </xf>
    <xf numFmtId="49" fontId="3" fillId="6" borderId="16" xfId="0" applyNumberFormat="1" applyFont="1" applyFill="1" applyBorder="1" applyAlignment="1">
      <alignment horizontal="center" vertical="top"/>
    </xf>
    <xf numFmtId="0" fontId="1" fillId="6" borderId="68" xfId="0" applyFont="1" applyFill="1" applyBorder="1" applyAlignment="1">
      <alignment horizontal="left" vertical="top" wrapText="1"/>
    </xf>
    <xf numFmtId="1" fontId="1" fillId="6" borderId="73" xfId="0" applyNumberFormat="1" applyFont="1" applyFill="1" applyBorder="1" applyAlignment="1">
      <alignment horizontal="center" vertical="top" wrapText="1"/>
    </xf>
    <xf numFmtId="1" fontId="1" fillId="6" borderId="72" xfId="0" applyNumberFormat="1" applyFont="1" applyFill="1" applyBorder="1" applyAlignment="1">
      <alignment horizontal="center" vertical="top" wrapText="1"/>
    </xf>
    <xf numFmtId="0" fontId="1" fillId="3" borderId="49" xfId="0" applyFont="1" applyFill="1" applyBorder="1" applyAlignment="1">
      <alignment horizontal="center" vertical="top" wrapText="1"/>
    </xf>
    <xf numFmtId="0" fontId="1" fillId="6" borderId="54" xfId="0" applyFont="1" applyFill="1" applyBorder="1" applyAlignment="1">
      <alignment vertical="top"/>
    </xf>
    <xf numFmtId="0" fontId="1" fillId="6" borderId="22" xfId="0" applyFont="1" applyFill="1" applyBorder="1" applyAlignment="1">
      <alignment vertical="top"/>
    </xf>
    <xf numFmtId="3" fontId="1" fillId="6" borderId="14" xfId="0" applyNumberFormat="1" applyFont="1" applyFill="1" applyBorder="1" applyAlignment="1">
      <alignment horizontal="center" vertical="top"/>
    </xf>
    <xf numFmtId="0" fontId="3" fillId="9" borderId="52" xfId="0" applyFont="1" applyFill="1" applyBorder="1" applyAlignment="1">
      <alignment horizontal="center" vertical="top" wrapText="1"/>
    </xf>
    <xf numFmtId="0" fontId="1" fillId="3" borderId="81" xfId="0" applyFont="1" applyFill="1" applyBorder="1" applyAlignment="1">
      <alignment horizontal="center" vertical="top" wrapText="1"/>
    </xf>
    <xf numFmtId="0" fontId="1" fillId="10" borderId="49" xfId="0" applyFont="1" applyFill="1" applyBorder="1" applyAlignment="1">
      <alignment horizontal="center" vertical="top" wrapText="1"/>
    </xf>
    <xf numFmtId="0" fontId="1" fillId="4" borderId="49" xfId="0" applyFont="1" applyFill="1" applyBorder="1" applyAlignment="1">
      <alignment horizontal="center" vertical="top"/>
    </xf>
    <xf numFmtId="0" fontId="1" fillId="6" borderId="43" xfId="0" applyFont="1" applyFill="1" applyBorder="1" applyAlignment="1">
      <alignment horizontal="center" vertical="top" wrapText="1"/>
    </xf>
    <xf numFmtId="0" fontId="5" fillId="12" borderId="34" xfId="0" applyFont="1" applyFill="1" applyBorder="1"/>
    <xf numFmtId="0" fontId="1" fillId="9" borderId="34" xfId="0" applyFont="1" applyFill="1" applyBorder="1" applyAlignment="1">
      <alignment vertical="top"/>
    </xf>
    <xf numFmtId="3" fontId="3" fillId="6" borderId="42" xfId="0" applyNumberFormat="1" applyFont="1" applyFill="1" applyBorder="1" applyAlignment="1">
      <alignment horizontal="center" vertical="top" wrapText="1"/>
    </xf>
    <xf numFmtId="3" fontId="1" fillId="6" borderId="75" xfId="0" applyNumberFormat="1" applyFont="1" applyFill="1" applyBorder="1" applyAlignment="1">
      <alignment horizontal="center" vertical="top"/>
    </xf>
    <xf numFmtId="0" fontId="1" fillId="6" borderId="75" xfId="0" applyFont="1" applyFill="1" applyBorder="1" applyAlignment="1">
      <alignment horizontal="center" vertical="top" wrapText="1"/>
    </xf>
    <xf numFmtId="164" fontId="1" fillId="6" borderId="75" xfId="0" applyNumberFormat="1" applyFont="1" applyFill="1" applyBorder="1" applyAlignment="1">
      <alignment horizontal="center" vertical="center" wrapText="1"/>
    </xf>
    <xf numFmtId="165" fontId="1" fillId="6" borderId="77" xfId="0" applyNumberFormat="1" applyFont="1" applyFill="1" applyBorder="1" applyAlignment="1">
      <alignment horizontal="center" vertical="top" wrapText="1"/>
    </xf>
    <xf numFmtId="0" fontId="1" fillId="6" borderId="35" xfId="0" applyFont="1" applyFill="1" applyBorder="1" applyAlignment="1">
      <alignment vertical="top" wrapText="1"/>
    </xf>
    <xf numFmtId="0" fontId="1" fillId="6" borderId="65" xfId="0" applyFont="1" applyFill="1" applyBorder="1" applyAlignment="1">
      <alignment vertical="top" wrapText="1"/>
    </xf>
    <xf numFmtId="0" fontId="1" fillId="6" borderId="7" xfId="0" applyFont="1" applyFill="1" applyBorder="1" applyAlignment="1">
      <alignment horizontal="left" vertical="top" wrapText="1"/>
    </xf>
    <xf numFmtId="0" fontId="1" fillId="6" borderId="22" xfId="0" applyFont="1" applyFill="1" applyBorder="1" applyAlignment="1">
      <alignment horizontal="left" vertical="top" wrapText="1"/>
    </xf>
    <xf numFmtId="0" fontId="1" fillId="6" borderId="63" xfId="0" applyFont="1" applyFill="1" applyBorder="1" applyAlignment="1">
      <alignment vertical="top" wrapText="1"/>
    </xf>
    <xf numFmtId="0" fontId="1" fillId="6" borderId="85" xfId="0" applyFont="1" applyFill="1" applyBorder="1" applyAlignment="1">
      <alignment horizontal="left" vertical="top" wrapText="1"/>
    </xf>
    <xf numFmtId="165" fontId="1" fillId="9" borderId="52" xfId="0" applyNumberFormat="1" applyFont="1" applyFill="1" applyBorder="1" applyAlignment="1">
      <alignment horizontal="center" vertical="top"/>
    </xf>
    <xf numFmtId="0" fontId="1" fillId="6" borderId="65" xfId="0" applyFont="1" applyFill="1" applyBorder="1" applyAlignment="1">
      <alignment horizontal="left" vertical="top" wrapText="1"/>
    </xf>
    <xf numFmtId="0" fontId="1" fillId="6" borderId="60" xfId="0" applyFont="1" applyFill="1" applyBorder="1" applyAlignment="1">
      <alignment vertical="top" wrapText="1"/>
    </xf>
    <xf numFmtId="0" fontId="1" fillId="6" borderId="29" xfId="0" applyFont="1" applyFill="1" applyBorder="1" applyAlignment="1">
      <alignment horizontal="left" vertical="top" wrapText="1"/>
    </xf>
    <xf numFmtId="0" fontId="1" fillId="6" borderId="84" xfId="0" applyFont="1" applyFill="1" applyBorder="1" applyAlignment="1">
      <alignment vertical="top" wrapText="1"/>
    </xf>
    <xf numFmtId="0" fontId="1" fillId="6" borderId="9" xfId="0" applyFont="1" applyFill="1" applyBorder="1" applyAlignment="1">
      <alignment vertical="center" wrapText="1"/>
    </xf>
    <xf numFmtId="0" fontId="1" fillId="0" borderId="34" xfId="0" applyFont="1" applyBorder="1" applyAlignment="1">
      <alignment horizontal="center" vertical="center"/>
    </xf>
    <xf numFmtId="0" fontId="1" fillId="0" borderId="35" xfId="0" applyFont="1" applyBorder="1" applyAlignment="1">
      <alignment vertical="center" wrapText="1"/>
    </xf>
    <xf numFmtId="0" fontId="1" fillId="6" borderId="35" xfId="0" applyFont="1" applyFill="1" applyBorder="1" applyAlignment="1">
      <alignment horizontal="left" vertical="top" wrapText="1"/>
    </xf>
    <xf numFmtId="0" fontId="1" fillId="6" borderId="9" xfId="0" applyFont="1" applyFill="1" applyBorder="1" applyAlignment="1">
      <alignment horizontal="left" vertical="top" wrapText="1"/>
    </xf>
    <xf numFmtId="0" fontId="1" fillId="6" borderId="60" xfId="0" applyFont="1" applyFill="1" applyBorder="1" applyAlignment="1">
      <alignment vertical="top"/>
    </xf>
    <xf numFmtId="0" fontId="1" fillId="6" borderId="9" xfId="0" applyFont="1" applyFill="1" applyBorder="1" applyAlignment="1">
      <alignment vertical="top" wrapText="1"/>
    </xf>
    <xf numFmtId="0" fontId="1" fillId="6" borderId="61" xfId="0" applyFont="1" applyFill="1" applyBorder="1" applyAlignment="1">
      <alignment vertical="top" wrapText="1"/>
    </xf>
    <xf numFmtId="0" fontId="1" fillId="0" borderId="9" xfId="0" applyFont="1" applyBorder="1" applyAlignment="1">
      <alignment vertical="top"/>
    </xf>
    <xf numFmtId="0" fontId="1" fillId="6" borderId="22" xfId="0" applyFont="1" applyFill="1" applyBorder="1" applyAlignment="1">
      <alignment vertical="top" wrapText="1"/>
    </xf>
    <xf numFmtId="0" fontId="1" fillId="6" borderId="60" xfId="0" applyFont="1" applyFill="1" applyBorder="1" applyAlignment="1">
      <alignment horizontal="left" vertical="top" wrapText="1"/>
    </xf>
    <xf numFmtId="0" fontId="1" fillId="6" borderId="66" xfId="0" applyFont="1" applyFill="1" applyBorder="1" applyAlignment="1">
      <alignment horizontal="left" vertical="top" wrapText="1"/>
    </xf>
    <xf numFmtId="0" fontId="1" fillId="6" borderId="22" xfId="0" applyFont="1" applyFill="1" applyBorder="1" applyAlignment="1">
      <alignment vertical="center" wrapText="1"/>
    </xf>
    <xf numFmtId="3" fontId="1" fillId="6" borderId="73" xfId="1" applyNumberFormat="1" applyFont="1" applyFill="1" applyBorder="1" applyAlignment="1">
      <alignment horizontal="center" vertical="top" wrapText="1"/>
    </xf>
    <xf numFmtId="3" fontId="1" fillId="6" borderId="43" xfId="1" applyNumberFormat="1" applyFont="1" applyFill="1" applyBorder="1" applyAlignment="1">
      <alignment horizontal="center" vertical="top" wrapText="1"/>
    </xf>
    <xf numFmtId="165" fontId="1" fillId="6" borderId="65" xfId="0" applyNumberFormat="1" applyFont="1" applyFill="1" applyBorder="1" applyAlignment="1">
      <alignment horizontal="left" vertical="top"/>
    </xf>
    <xf numFmtId="0" fontId="20" fillId="6" borderId="9" xfId="0" applyFont="1" applyFill="1" applyBorder="1" applyAlignment="1">
      <alignment vertical="top" wrapText="1"/>
    </xf>
    <xf numFmtId="165" fontId="20" fillId="6" borderId="9" xfId="0" applyNumberFormat="1" applyFont="1" applyFill="1" applyBorder="1" applyAlignment="1">
      <alignment horizontal="left" vertical="top"/>
    </xf>
    <xf numFmtId="165" fontId="1" fillId="6" borderId="22" xfId="0" applyNumberFormat="1" applyFont="1" applyFill="1" applyBorder="1" applyAlignment="1">
      <alignment horizontal="left" vertical="top"/>
    </xf>
    <xf numFmtId="0" fontId="1" fillId="6" borderId="61" xfId="0" applyFont="1" applyFill="1" applyBorder="1" applyAlignment="1">
      <alignment horizontal="left" vertical="top" wrapText="1"/>
    </xf>
    <xf numFmtId="0" fontId="1" fillId="6" borderId="65" xfId="1" applyFont="1" applyFill="1" applyBorder="1" applyAlignment="1">
      <alignment horizontal="left" vertical="top" wrapText="1"/>
    </xf>
    <xf numFmtId="0" fontId="1" fillId="6" borderId="60" xfId="1" applyFont="1" applyFill="1" applyBorder="1" applyAlignment="1">
      <alignment vertical="top" wrapText="1"/>
    </xf>
    <xf numFmtId="0" fontId="1" fillId="6" borderId="9" xfId="1" applyFont="1" applyFill="1" applyBorder="1" applyAlignment="1">
      <alignment vertical="top" wrapText="1"/>
    </xf>
    <xf numFmtId="0" fontId="1" fillId="6" borderId="73" xfId="0" applyFont="1" applyFill="1" applyBorder="1" applyAlignment="1">
      <alignment horizontal="center" vertical="top" wrapText="1"/>
    </xf>
    <xf numFmtId="0" fontId="1" fillId="6" borderId="61" xfId="1" applyFont="1" applyFill="1" applyBorder="1" applyAlignment="1">
      <alignment horizontal="left" vertical="top" wrapText="1"/>
    </xf>
    <xf numFmtId="0" fontId="1" fillId="6" borderId="29" xfId="0" applyFont="1" applyFill="1" applyBorder="1" applyAlignment="1">
      <alignment vertical="top" wrapText="1"/>
    </xf>
    <xf numFmtId="0" fontId="12" fillId="6" borderId="65" xfId="0" applyFont="1" applyFill="1" applyBorder="1" applyAlignment="1">
      <alignment vertical="top" wrapText="1"/>
    </xf>
    <xf numFmtId="0" fontId="1" fillId="6" borderId="65" xfId="0" applyFont="1" applyFill="1" applyBorder="1" applyAlignment="1">
      <alignment vertical="center" wrapText="1"/>
    </xf>
    <xf numFmtId="0" fontId="1" fillId="0" borderId="9" xfId="0" applyFont="1" applyFill="1" applyBorder="1" applyAlignment="1">
      <alignment vertical="top" wrapText="1"/>
    </xf>
    <xf numFmtId="0" fontId="1" fillId="6" borderId="35" xfId="1" applyFont="1" applyFill="1" applyBorder="1" applyAlignment="1">
      <alignment vertical="top" wrapText="1"/>
    </xf>
    <xf numFmtId="0" fontId="1" fillId="6" borderId="22" xfId="1" applyFont="1" applyFill="1" applyBorder="1" applyAlignment="1">
      <alignment vertical="top" wrapText="1"/>
    </xf>
    <xf numFmtId="0" fontId="12" fillId="6" borderId="35" xfId="0" applyFont="1" applyFill="1" applyBorder="1" applyAlignment="1">
      <alignment horizontal="left" vertical="top" wrapText="1"/>
    </xf>
    <xf numFmtId="0" fontId="1" fillId="6" borderId="62" xfId="0" applyFont="1" applyFill="1" applyBorder="1" applyAlignment="1">
      <alignment horizontal="center" vertical="top" wrapText="1"/>
    </xf>
    <xf numFmtId="164" fontId="21" fillId="6" borderId="5" xfId="0" applyNumberFormat="1" applyFont="1" applyFill="1" applyBorder="1" applyAlignment="1">
      <alignment horizontal="center" vertical="top"/>
    </xf>
    <xf numFmtId="3" fontId="1" fillId="6" borderId="24" xfId="1" applyNumberFormat="1" applyFont="1" applyFill="1" applyBorder="1" applyAlignment="1">
      <alignment horizontal="center" vertical="top"/>
    </xf>
    <xf numFmtId="0" fontId="13" fillId="6" borderId="5" xfId="0" applyFont="1" applyFill="1" applyBorder="1" applyAlignment="1">
      <alignment horizontal="center" vertical="top"/>
    </xf>
    <xf numFmtId="49" fontId="1" fillId="6" borderId="64" xfId="0" applyNumberFormat="1" applyFont="1" applyFill="1" applyBorder="1" applyAlignment="1">
      <alignment horizontal="center" vertical="center" wrapText="1"/>
    </xf>
    <xf numFmtId="0" fontId="1" fillId="6" borderId="97" xfId="0" applyFont="1" applyFill="1" applyBorder="1" applyAlignment="1">
      <alignment vertical="top" wrapText="1"/>
    </xf>
    <xf numFmtId="0" fontId="13" fillId="6" borderId="84" xfId="0" applyFont="1" applyFill="1" applyBorder="1" applyAlignment="1">
      <alignment vertical="top" wrapText="1"/>
    </xf>
    <xf numFmtId="0" fontId="1" fillId="6" borderId="84" xfId="0" applyFont="1" applyFill="1" applyBorder="1" applyAlignment="1">
      <alignment horizontal="left" vertical="top" wrapText="1"/>
    </xf>
    <xf numFmtId="0" fontId="1" fillId="6" borderId="88" xfId="0" applyFont="1" applyFill="1" applyBorder="1" applyAlignment="1">
      <alignment vertical="top" wrapText="1"/>
    </xf>
    <xf numFmtId="0" fontId="1" fillId="6" borderId="41" xfId="1" applyFont="1" applyFill="1" applyBorder="1" applyAlignment="1">
      <alignment vertical="top" wrapText="1"/>
    </xf>
    <xf numFmtId="0" fontId="1" fillId="6" borderId="88" xfId="0" applyFont="1" applyFill="1" applyBorder="1" applyAlignment="1">
      <alignment horizontal="left" vertical="top" wrapText="1"/>
    </xf>
    <xf numFmtId="1" fontId="1" fillId="6" borderId="64" xfId="0" applyNumberFormat="1" applyFont="1" applyFill="1" applyBorder="1" applyAlignment="1">
      <alignment horizontal="center" vertical="top"/>
    </xf>
    <xf numFmtId="49" fontId="3" fillId="6" borderId="16" xfId="0" applyNumberFormat="1" applyFont="1" applyFill="1" applyBorder="1" applyAlignment="1">
      <alignment vertical="top"/>
    </xf>
    <xf numFmtId="0" fontId="1" fillId="6" borderId="14" xfId="0" applyNumberFormat="1" applyFont="1" applyFill="1" applyBorder="1" applyAlignment="1">
      <alignment horizontal="center" vertical="top"/>
    </xf>
    <xf numFmtId="0" fontId="1" fillId="6" borderId="24" xfId="0" applyNumberFormat="1" applyFont="1" applyFill="1" applyBorder="1" applyAlignment="1">
      <alignment horizontal="center" vertical="top"/>
    </xf>
    <xf numFmtId="3" fontId="18" fillId="6" borderId="18" xfId="0" applyNumberFormat="1" applyFont="1" applyFill="1" applyBorder="1" applyAlignment="1">
      <alignment horizontal="center" vertical="top"/>
    </xf>
    <xf numFmtId="3" fontId="18" fillId="6" borderId="8" xfId="0" applyNumberFormat="1" applyFont="1" applyFill="1" applyBorder="1" applyAlignment="1">
      <alignment horizontal="center" vertical="top"/>
    </xf>
    <xf numFmtId="3" fontId="1" fillId="0" borderId="18" xfId="0" applyNumberFormat="1" applyFont="1" applyBorder="1" applyAlignment="1">
      <alignment vertical="top"/>
    </xf>
    <xf numFmtId="164" fontId="1" fillId="0" borderId="5" xfId="0" applyNumberFormat="1" applyFont="1" applyBorder="1" applyAlignment="1">
      <alignment horizontal="center" vertical="center"/>
    </xf>
    <xf numFmtId="164" fontId="18" fillId="6" borderId="35" xfId="0" applyNumberFormat="1" applyFont="1" applyFill="1" applyBorder="1" applyAlignment="1">
      <alignment horizontal="center" vertical="top" wrapText="1"/>
    </xf>
    <xf numFmtId="164" fontId="18" fillId="6" borderId="18" xfId="0" applyNumberFormat="1" applyFont="1" applyFill="1" applyBorder="1" applyAlignment="1">
      <alignment horizontal="center" vertical="top" wrapText="1"/>
    </xf>
    <xf numFmtId="49" fontId="3" fillId="6" borderId="11" xfId="0" applyNumberFormat="1" applyFont="1" applyFill="1" applyBorder="1" applyAlignment="1">
      <alignment horizontal="center" vertical="top" wrapText="1"/>
    </xf>
    <xf numFmtId="165" fontId="1" fillId="0" borderId="17" xfId="0" applyNumberFormat="1" applyFont="1" applyBorder="1" applyAlignment="1">
      <alignment horizontal="center" vertical="top"/>
    </xf>
    <xf numFmtId="165" fontId="1" fillId="0" borderId="32" xfId="0" applyNumberFormat="1" applyFont="1" applyFill="1" applyBorder="1" applyAlignment="1">
      <alignment horizontal="center" vertical="top"/>
    </xf>
    <xf numFmtId="0" fontId="3" fillId="0" borderId="6" xfId="0" applyFont="1" applyBorder="1" applyAlignment="1">
      <alignment horizontal="center" vertical="center" wrapText="1"/>
    </xf>
    <xf numFmtId="0" fontId="1" fillId="0" borderId="80" xfId="0" applyFont="1" applyBorder="1" applyAlignment="1">
      <alignment horizontal="center" vertical="center" textRotation="90"/>
    </xf>
    <xf numFmtId="0" fontId="3" fillId="6" borderId="67" xfId="0" applyFont="1" applyFill="1" applyBorder="1" applyAlignment="1">
      <alignment horizontal="center" vertical="center" wrapText="1"/>
    </xf>
    <xf numFmtId="0" fontId="1" fillId="9" borderId="53" xfId="0" applyFont="1" applyFill="1" applyBorder="1" applyAlignment="1">
      <alignment horizontal="center" vertical="top"/>
    </xf>
    <xf numFmtId="0" fontId="1" fillId="9" borderId="45" xfId="0" applyFont="1" applyFill="1" applyBorder="1" applyAlignment="1">
      <alignment vertical="top"/>
    </xf>
    <xf numFmtId="0" fontId="1" fillId="3" borderId="53" xfId="0" applyFont="1" applyFill="1" applyBorder="1" applyAlignment="1">
      <alignment horizontal="center" vertical="top" wrapText="1"/>
    </xf>
    <xf numFmtId="164" fontId="1" fillId="6" borderId="30" xfId="0" applyNumberFormat="1" applyFont="1" applyFill="1" applyBorder="1" applyAlignment="1">
      <alignment horizontal="center" vertical="center"/>
    </xf>
    <xf numFmtId="0" fontId="3" fillId="6" borderId="0" xfId="0" applyNumberFormat="1" applyFont="1" applyFill="1" applyAlignment="1">
      <alignment horizontal="center" vertical="top"/>
    </xf>
    <xf numFmtId="0" fontId="3" fillId="6" borderId="13" xfId="0" applyFont="1" applyFill="1" applyBorder="1" applyAlignment="1">
      <alignment horizontal="center" vertical="top" wrapText="1"/>
    </xf>
    <xf numFmtId="0" fontId="1" fillId="6" borderId="40" xfId="0" applyFont="1" applyFill="1" applyBorder="1" applyAlignment="1">
      <alignment horizontal="left" vertical="top" wrapText="1"/>
    </xf>
    <xf numFmtId="49" fontId="1" fillId="6" borderId="43" xfId="0" applyNumberFormat="1" applyFont="1" applyFill="1" applyBorder="1" applyAlignment="1">
      <alignment horizontal="center" vertical="top" wrapText="1"/>
    </xf>
    <xf numFmtId="0" fontId="1" fillId="6" borderId="9" xfId="0" applyFont="1" applyFill="1" applyBorder="1" applyAlignment="1">
      <alignment horizontal="left" vertical="top" wrapText="1"/>
    </xf>
    <xf numFmtId="49" fontId="3" fillId="10" borderId="9" xfId="0" applyNumberFormat="1" applyFont="1" applyFill="1" applyBorder="1" applyAlignment="1">
      <alignment horizontal="center" vertical="top"/>
    </xf>
    <xf numFmtId="0" fontId="3" fillId="6" borderId="13" xfId="0" applyFont="1" applyFill="1" applyBorder="1" applyAlignment="1">
      <alignment horizontal="center" vertical="top" wrapText="1"/>
    </xf>
    <xf numFmtId="49" fontId="3" fillId="8" borderId="13" xfId="0" applyNumberFormat="1" applyFont="1" applyFill="1" applyBorder="1" applyAlignment="1">
      <alignment horizontal="center" vertical="top"/>
    </xf>
    <xf numFmtId="49" fontId="3" fillId="6" borderId="16" xfId="0" applyNumberFormat="1" applyFont="1" applyFill="1" applyBorder="1" applyAlignment="1">
      <alignment horizontal="center" vertical="top"/>
    </xf>
    <xf numFmtId="49" fontId="3" fillId="6" borderId="25"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1" fillId="6" borderId="9" xfId="1" applyFont="1" applyFill="1" applyBorder="1" applyAlignment="1">
      <alignment vertical="top" wrapText="1"/>
    </xf>
    <xf numFmtId="165" fontId="1" fillId="6" borderId="90" xfId="0" applyNumberFormat="1" applyFont="1" applyFill="1" applyBorder="1" applyAlignment="1">
      <alignment horizontal="center" vertical="top"/>
    </xf>
    <xf numFmtId="165" fontId="1" fillId="6" borderId="68" xfId="0" applyNumberFormat="1" applyFont="1" applyFill="1" applyBorder="1" applyAlignment="1">
      <alignment horizontal="center" vertical="top"/>
    </xf>
    <xf numFmtId="165" fontId="1" fillId="6" borderId="90" xfId="0" applyNumberFormat="1" applyFont="1" applyFill="1" applyBorder="1" applyAlignment="1">
      <alignment horizontal="center" vertical="top" wrapText="1"/>
    </xf>
    <xf numFmtId="0" fontId="1" fillId="6" borderId="14" xfId="0" applyFont="1" applyFill="1" applyBorder="1" applyAlignment="1">
      <alignment horizontal="center" vertical="top"/>
    </xf>
    <xf numFmtId="0" fontId="1" fillId="6" borderId="9" xfId="1" applyFont="1" applyFill="1" applyBorder="1" applyAlignment="1">
      <alignment vertical="top" wrapText="1"/>
    </xf>
    <xf numFmtId="0" fontId="1" fillId="6" borderId="65" xfId="0" applyFont="1" applyFill="1" applyBorder="1" applyAlignment="1">
      <alignment horizontal="left" vertical="top" wrapText="1"/>
    </xf>
    <xf numFmtId="0" fontId="1" fillId="6" borderId="16" xfId="0" applyFont="1" applyFill="1" applyBorder="1" applyAlignment="1">
      <alignment horizontal="left" vertical="top" wrapText="1"/>
    </xf>
    <xf numFmtId="0" fontId="1" fillId="6" borderId="89" xfId="0" applyFont="1" applyFill="1" applyBorder="1" applyAlignment="1">
      <alignment horizontal="center" vertical="top"/>
    </xf>
    <xf numFmtId="3" fontId="1" fillId="6" borderId="99" xfId="0" applyNumberFormat="1" applyFont="1" applyFill="1" applyBorder="1" applyAlignment="1">
      <alignment horizontal="center" vertical="top" wrapText="1"/>
    </xf>
    <xf numFmtId="49" fontId="1" fillId="0" borderId="0" xfId="0" applyNumberFormat="1" applyFont="1" applyAlignment="1">
      <alignment vertical="top"/>
    </xf>
    <xf numFmtId="49" fontId="1" fillId="0" borderId="0" xfId="0" applyNumberFormat="1" applyFont="1" applyAlignment="1">
      <alignment horizontal="center" vertical="top"/>
    </xf>
    <xf numFmtId="3" fontId="2" fillId="0" borderId="0" xfId="0" applyNumberFormat="1" applyFont="1" applyAlignment="1">
      <alignment vertical="top" wrapText="1"/>
    </xf>
    <xf numFmtId="3" fontId="1" fillId="0" borderId="0" xfId="0" applyNumberFormat="1" applyFont="1" applyAlignment="1">
      <alignment vertical="top"/>
    </xf>
    <xf numFmtId="3" fontId="2" fillId="0" borderId="0" xfId="0" applyNumberFormat="1" applyFont="1" applyAlignment="1">
      <alignment horizontal="right" vertical="top" wrapText="1"/>
    </xf>
    <xf numFmtId="0" fontId="1" fillId="6" borderId="13" xfId="0" applyFont="1" applyFill="1" applyBorder="1" applyAlignment="1">
      <alignment horizontal="left" vertical="top" wrapText="1"/>
    </xf>
    <xf numFmtId="49" fontId="3" fillId="8" borderId="13" xfId="0" applyNumberFormat="1" applyFont="1" applyFill="1" applyBorder="1" applyAlignment="1">
      <alignment horizontal="center" vertical="top" wrapText="1"/>
    </xf>
    <xf numFmtId="0" fontId="3" fillId="6" borderId="13" xfId="0" applyFont="1" applyFill="1" applyBorder="1" applyAlignment="1">
      <alignment horizontal="center" vertical="top" wrapText="1"/>
    </xf>
    <xf numFmtId="0" fontId="1" fillId="6" borderId="13" xfId="0" applyFont="1" applyFill="1" applyBorder="1" applyAlignment="1">
      <alignment horizontal="center" vertical="center" textRotation="90" wrapText="1"/>
    </xf>
    <xf numFmtId="165" fontId="1" fillId="6" borderId="100" xfId="0" applyNumberFormat="1" applyFont="1" applyFill="1" applyBorder="1" applyAlignment="1">
      <alignment horizontal="center" vertical="top" wrapText="1"/>
    </xf>
    <xf numFmtId="0" fontId="1" fillId="6" borderId="62" xfId="0" applyNumberFormat="1" applyFont="1" applyFill="1" applyBorder="1" applyAlignment="1">
      <alignment horizontal="center" vertical="top" wrapText="1"/>
    </xf>
    <xf numFmtId="165" fontId="1" fillId="6" borderId="101" xfId="0" applyNumberFormat="1" applyFont="1" applyFill="1" applyBorder="1" applyAlignment="1">
      <alignment horizontal="center" vertical="top"/>
    </xf>
    <xf numFmtId="3" fontId="1" fillId="0" borderId="0" xfId="0" applyNumberFormat="1" applyFont="1" applyFill="1" applyBorder="1" applyAlignment="1">
      <alignment vertical="top" wrapText="1"/>
    </xf>
    <xf numFmtId="49" fontId="3" fillId="6" borderId="13" xfId="0" applyNumberFormat="1" applyFont="1" applyFill="1" applyBorder="1" applyAlignment="1">
      <alignment horizontal="center" vertical="top"/>
    </xf>
    <xf numFmtId="49" fontId="1" fillId="6" borderId="43" xfId="0" applyNumberFormat="1" applyFont="1" applyFill="1" applyBorder="1" applyAlignment="1">
      <alignment horizontal="center" vertical="top" wrapText="1"/>
    </xf>
    <xf numFmtId="49" fontId="3" fillId="10" borderId="9" xfId="0" applyNumberFormat="1" applyFont="1" applyFill="1" applyBorder="1" applyAlignment="1">
      <alignment horizontal="center" vertical="top"/>
    </xf>
    <xf numFmtId="49" fontId="3" fillId="8" borderId="13"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1" fillId="6" borderId="66" xfId="0" applyFont="1" applyFill="1" applyBorder="1" applyAlignment="1">
      <alignment horizontal="left" vertical="top" wrapText="1"/>
    </xf>
    <xf numFmtId="0" fontId="1" fillId="6" borderId="40" xfId="0" applyFont="1" applyFill="1" applyBorder="1" applyAlignment="1">
      <alignment horizontal="left" vertical="top" wrapText="1"/>
    </xf>
    <xf numFmtId="1" fontId="1" fillId="6" borderId="62" xfId="0" applyNumberFormat="1" applyFont="1" applyFill="1" applyBorder="1" applyAlignment="1">
      <alignment horizontal="center" vertical="top" wrapText="1"/>
    </xf>
    <xf numFmtId="49" fontId="3" fillId="3" borderId="13" xfId="0" applyNumberFormat="1" applyFont="1" applyFill="1" applyBorder="1" applyAlignment="1">
      <alignment horizontal="center" vertical="top"/>
    </xf>
    <xf numFmtId="3" fontId="1" fillId="6" borderId="102" xfId="0" applyNumberFormat="1" applyFont="1" applyFill="1" applyBorder="1" applyAlignment="1">
      <alignment horizontal="center" vertical="top"/>
    </xf>
    <xf numFmtId="49" fontId="9" fillId="6" borderId="13" xfId="0" applyNumberFormat="1" applyFont="1" applyFill="1" applyBorder="1" applyAlignment="1">
      <alignment horizontal="center" vertical="top"/>
    </xf>
    <xf numFmtId="0" fontId="18" fillId="6" borderId="2" xfId="0" applyFont="1" applyFill="1" applyBorder="1" applyAlignment="1">
      <alignment horizontal="left" vertical="top" wrapText="1"/>
    </xf>
    <xf numFmtId="0" fontId="9" fillId="6" borderId="0" xfId="0" applyFont="1" applyFill="1" applyAlignment="1">
      <alignment horizontal="center" vertical="top" wrapText="1"/>
    </xf>
    <xf numFmtId="165" fontId="18" fillId="6" borderId="9" xfId="0" applyNumberFormat="1" applyFont="1" applyFill="1" applyBorder="1" applyAlignment="1">
      <alignment horizontal="center" vertical="top"/>
    </xf>
    <xf numFmtId="0" fontId="18" fillId="6" borderId="30" xfId="0" applyFont="1" applyFill="1" applyBorder="1" applyAlignment="1">
      <alignment vertical="top" wrapText="1"/>
    </xf>
    <xf numFmtId="3" fontId="1" fillId="6" borderId="64" xfId="1" applyNumberFormat="1" applyFont="1" applyFill="1" applyBorder="1" applyAlignment="1">
      <alignment horizontal="center" vertical="top"/>
    </xf>
    <xf numFmtId="49" fontId="3" fillId="10" borderId="9" xfId="0" applyNumberFormat="1" applyFont="1" applyFill="1" applyBorder="1" applyAlignment="1">
      <alignment horizontal="center" vertical="top"/>
    </xf>
    <xf numFmtId="49" fontId="3" fillId="8" borderId="13"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6" borderId="13" xfId="0" applyFont="1" applyFill="1" applyBorder="1" applyAlignment="1">
      <alignment horizontal="center" vertical="top" wrapText="1"/>
    </xf>
    <xf numFmtId="0" fontId="1" fillId="6" borderId="29" xfId="1" applyFont="1" applyFill="1" applyBorder="1" applyAlignment="1">
      <alignment vertical="top" wrapText="1"/>
    </xf>
    <xf numFmtId="49" fontId="3" fillId="3" borderId="13" xfId="0" applyNumberFormat="1" applyFont="1" applyFill="1" applyBorder="1" applyAlignment="1">
      <alignment horizontal="center" vertical="top"/>
    </xf>
    <xf numFmtId="49" fontId="3" fillId="8" borderId="13" xfId="0" applyNumberFormat="1" applyFont="1" applyFill="1" applyBorder="1" applyAlignment="1">
      <alignment horizontal="center" vertical="top"/>
    </xf>
    <xf numFmtId="0" fontId="9" fillId="6" borderId="2" xfId="0" applyFont="1" applyFill="1" applyBorder="1" applyAlignment="1">
      <alignment horizontal="center" vertical="top" wrapText="1"/>
    </xf>
    <xf numFmtId="0" fontId="18" fillId="6" borderId="8" xfId="0" applyFont="1" applyFill="1" applyBorder="1" applyAlignment="1">
      <alignment horizontal="center" vertical="top" wrapText="1"/>
    </xf>
    <xf numFmtId="0" fontId="18" fillId="6" borderId="17" xfId="0" applyFont="1" applyFill="1" applyBorder="1" applyAlignment="1">
      <alignment horizontal="center" vertical="top" wrapText="1"/>
    </xf>
    <xf numFmtId="165" fontId="18" fillId="6" borderId="12" xfId="0" applyNumberFormat="1" applyFont="1" applyFill="1" applyBorder="1" applyAlignment="1">
      <alignment horizontal="center" vertical="top"/>
    </xf>
    <xf numFmtId="0" fontId="18" fillId="6" borderId="12" xfId="0" applyFont="1" applyFill="1" applyBorder="1" applyAlignment="1">
      <alignment vertical="top" wrapText="1"/>
    </xf>
    <xf numFmtId="0" fontId="18" fillId="6" borderId="25" xfId="0" applyFont="1" applyFill="1" applyBorder="1" applyAlignment="1">
      <alignment horizontal="left" vertical="top" wrapText="1"/>
    </xf>
    <xf numFmtId="49" fontId="9" fillId="6" borderId="2" xfId="0" applyNumberFormat="1" applyFont="1" applyFill="1" applyBorder="1" applyAlignment="1">
      <alignment horizontal="center" vertical="top"/>
    </xf>
    <xf numFmtId="0" fontId="2" fillId="0" borderId="0" xfId="0" applyFont="1" applyAlignment="1">
      <alignment horizontal="center" vertical="top" wrapText="1"/>
    </xf>
    <xf numFmtId="0" fontId="1" fillId="0" borderId="21" xfId="0" applyFont="1" applyBorder="1" applyAlignment="1">
      <alignment horizontal="right" vertical="top"/>
    </xf>
    <xf numFmtId="0" fontId="3" fillId="0" borderId="58" xfId="0" applyFont="1" applyBorder="1" applyAlignment="1">
      <alignment horizontal="center" vertical="center"/>
    </xf>
    <xf numFmtId="0" fontId="3" fillId="0" borderId="50" xfId="0" applyFont="1" applyBorder="1" applyAlignment="1">
      <alignment horizontal="center" vertical="center"/>
    </xf>
    <xf numFmtId="0" fontId="1" fillId="0" borderId="35" xfId="0" applyFont="1" applyBorder="1" applyAlignment="1">
      <alignment horizontal="center" vertical="center" wrapText="1"/>
    </xf>
    <xf numFmtId="0" fontId="1" fillId="0" borderId="10" xfId="0" applyFont="1" applyBorder="1" applyAlignment="1">
      <alignment horizontal="center" vertical="center" wrapText="1"/>
    </xf>
    <xf numFmtId="3" fontId="2" fillId="0" borderId="0" xfId="0" applyNumberFormat="1" applyFont="1" applyAlignment="1">
      <alignment horizontal="left" vertical="top" wrapText="1"/>
    </xf>
    <xf numFmtId="0" fontId="4" fillId="0" borderId="0" xfId="0" applyFont="1" applyAlignment="1">
      <alignment horizontal="center" vertical="top" wrapText="1"/>
    </xf>
    <xf numFmtId="0" fontId="2" fillId="0" borderId="0" xfId="0" applyFont="1" applyAlignment="1">
      <alignment horizontal="center" vertical="top"/>
    </xf>
    <xf numFmtId="49" fontId="3" fillId="7" borderId="58" xfId="0" applyNumberFormat="1" applyFont="1" applyFill="1" applyBorder="1" applyAlignment="1">
      <alignment horizontal="left" vertical="top" wrapText="1"/>
    </xf>
    <xf numFmtId="49" fontId="3" fillId="7" borderId="55" xfId="0" applyNumberFormat="1" applyFont="1" applyFill="1" applyBorder="1" applyAlignment="1">
      <alignment horizontal="left" vertical="top" wrapText="1"/>
    </xf>
    <xf numFmtId="3" fontId="2" fillId="0" borderId="0" xfId="0" applyNumberFormat="1" applyFont="1" applyAlignment="1">
      <alignment vertical="top" wrapText="1"/>
    </xf>
    <xf numFmtId="0" fontId="3" fillId="4" borderId="56" xfId="0" applyFont="1" applyFill="1" applyBorder="1" applyAlignment="1">
      <alignment horizontal="left" vertical="top" wrapText="1"/>
    </xf>
    <xf numFmtId="0" fontId="3" fillId="4" borderId="33" xfId="0" applyFont="1" applyFill="1" applyBorder="1" applyAlignment="1">
      <alignment horizontal="left" vertical="top" wrapText="1"/>
    </xf>
    <xf numFmtId="3" fontId="1" fillId="0" borderId="87" xfId="0" applyNumberFormat="1" applyFont="1" applyFill="1" applyBorder="1" applyAlignment="1">
      <alignment horizontal="center" vertical="center" wrapText="1" shrinkToFit="1"/>
    </xf>
    <xf numFmtId="3" fontId="1" fillId="0" borderId="14" xfId="0" applyNumberFormat="1" applyFont="1" applyFill="1" applyBorder="1" applyAlignment="1">
      <alignment horizontal="center" vertical="center" wrapText="1" shrinkToFit="1"/>
    </xf>
    <xf numFmtId="3" fontId="1" fillId="0" borderId="93" xfId="0" applyNumberFormat="1" applyFont="1" applyFill="1" applyBorder="1" applyAlignment="1">
      <alignment horizontal="center" vertical="center" wrapText="1" shrinkToFit="1"/>
    </xf>
    <xf numFmtId="3" fontId="1" fillId="0" borderId="36" xfId="0" applyNumberFormat="1" applyFont="1" applyBorder="1" applyAlignment="1">
      <alignment horizontal="center" vertical="center" textRotation="90" wrapText="1" shrinkToFit="1"/>
    </xf>
    <xf numFmtId="3" fontId="1" fillId="0" borderId="8" xfId="0" applyNumberFormat="1" applyFont="1" applyBorder="1" applyAlignment="1">
      <alignment horizontal="center" vertical="center" textRotation="90" wrapText="1" shrinkToFit="1"/>
    </xf>
    <xf numFmtId="3" fontId="1" fillId="0" borderId="51" xfId="0" applyNumberFormat="1" applyFont="1" applyBorder="1" applyAlignment="1">
      <alignment horizontal="center" vertical="center" textRotation="90" wrapText="1" shrinkToFit="1"/>
    </xf>
    <xf numFmtId="0" fontId="1" fillId="0" borderId="36"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51" xfId="0" applyFont="1" applyBorder="1" applyAlignment="1">
      <alignment horizontal="center" vertical="center" textRotation="90" wrapText="1"/>
    </xf>
    <xf numFmtId="3" fontId="1" fillId="0" borderId="7" xfId="0" applyNumberFormat="1" applyFont="1" applyBorder="1" applyAlignment="1">
      <alignment horizontal="center" vertical="center" textRotation="90" shrinkToFit="1"/>
    </xf>
    <xf numFmtId="3" fontId="1" fillId="0" borderId="9" xfId="0" applyNumberFormat="1" applyFont="1" applyBorder="1" applyAlignment="1">
      <alignment horizontal="center" vertical="center" textRotation="90" shrinkToFit="1"/>
    </xf>
    <xf numFmtId="3" fontId="1" fillId="0" borderId="10" xfId="0" applyNumberFormat="1" applyFont="1" applyBorder="1" applyAlignment="1">
      <alignment horizontal="center" vertical="center" textRotation="90" shrinkToFit="1"/>
    </xf>
    <xf numFmtId="3" fontId="1" fillId="0" borderId="20" xfId="0" applyNumberFormat="1" applyFont="1" applyBorder="1" applyAlignment="1">
      <alignment horizontal="center" vertical="center" textRotation="90" shrinkToFit="1"/>
    </xf>
    <xf numFmtId="3" fontId="1" fillId="0" borderId="13" xfId="0" applyNumberFormat="1" applyFont="1" applyBorder="1" applyAlignment="1">
      <alignment horizontal="center" vertical="center" textRotation="90" shrinkToFit="1"/>
    </xf>
    <xf numFmtId="3" fontId="1" fillId="0" borderId="19" xfId="0" applyNumberFormat="1" applyFont="1" applyBorder="1" applyAlignment="1">
      <alignment horizontal="center" vertical="center" textRotation="90" shrinkToFit="1"/>
    </xf>
    <xf numFmtId="3" fontId="1" fillId="0" borderId="37" xfId="0" applyNumberFormat="1" applyFont="1" applyBorder="1" applyAlignment="1">
      <alignment horizontal="center" vertical="center" shrinkToFit="1"/>
    </xf>
    <xf numFmtId="3" fontId="1" fillId="0" borderId="40" xfId="0" applyNumberFormat="1" applyFont="1" applyBorder="1" applyAlignment="1">
      <alignment horizontal="center" vertical="center" shrinkToFit="1"/>
    </xf>
    <xf numFmtId="3" fontId="1" fillId="0" borderId="48" xfId="0" applyNumberFormat="1" applyFont="1" applyBorder="1" applyAlignment="1">
      <alignment horizontal="center" vertical="center" shrinkToFit="1"/>
    </xf>
    <xf numFmtId="0" fontId="1" fillId="6" borderId="28" xfId="0" applyFont="1" applyFill="1" applyBorder="1" applyAlignment="1">
      <alignment horizontal="left" vertical="top" wrapText="1"/>
    </xf>
    <xf numFmtId="0" fontId="5" fillId="6" borderId="28" xfId="0" applyFont="1" applyFill="1" applyBorder="1" applyAlignment="1">
      <alignment horizontal="left" vertical="top" wrapText="1"/>
    </xf>
    <xf numFmtId="0" fontId="1" fillId="6" borderId="9" xfId="1" applyFont="1" applyFill="1" applyBorder="1" applyAlignment="1">
      <alignment horizontal="left" vertical="top" wrapText="1"/>
    </xf>
    <xf numFmtId="0" fontId="1" fillId="6" borderId="22" xfId="1" applyFont="1" applyFill="1" applyBorder="1" applyAlignment="1">
      <alignment horizontal="left" vertical="top" wrapText="1"/>
    </xf>
    <xf numFmtId="49" fontId="3" fillId="6" borderId="16" xfId="0" applyNumberFormat="1" applyFont="1" applyFill="1" applyBorder="1" applyAlignment="1">
      <alignment horizontal="center" vertical="top"/>
    </xf>
    <xf numFmtId="49" fontId="3" fillId="6" borderId="13" xfId="0" applyNumberFormat="1" applyFont="1" applyFill="1" applyBorder="1" applyAlignment="1">
      <alignment horizontal="center" vertical="top"/>
    </xf>
    <xf numFmtId="49" fontId="3" fillId="6" borderId="25" xfId="0" applyNumberFormat="1" applyFont="1" applyFill="1" applyBorder="1" applyAlignment="1">
      <alignment horizontal="center" vertical="top"/>
    </xf>
    <xf numFmtId="0" fontId="1" fillId="6" borderId="16"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6" borderId="25" xfId="0" applyFont="1" applyFill="1" applyBorder="1" applyAlignment="1">
      <alignment horizontal="left" vertical="top" wrapText="1"/>
    </xf>
    <xf numFmtId="49" fontId="1" fillId="6" borderId="42" xfId="0" applyNumberFormat="1" applyFont="1" applyFill="1" applyBorder="1" applyAlignment="1">
      <alignment horizontal="center" vertical="top" wrapText="1"/>
    </xf>
    <xf numFmtId="49" fontId="1" fillId="6" borderId="43" xfId="0" applyNumberFormat="1" applyFont="1" applyFill="1" applyBorder="1" applyAlignment="1">
      <alignment horizontal="center" vertical="top" wrapText="1"/>
    </xf>
    <xf numFmtId="49" fontId="1" fillId="6" borderId="45" xfId="0" applyNumberFormat="1" applyFont="1" applyFill="1" applyBorder="1" applyAlignment="1">
      <alignment horizontal="center" vertical="top" wrapText="1"/>
    </xf>
    <xf numFmtId="0" fontId="3" fillId="10" borderId="40" xfId="0" applyFont="1" applyFill="1" applyBorder="1" applyAlignment="1">
      <alignment horizontal="left" vertical="top" wrapText="1"/>
    </xf>
    <xf numFmtId="0" fontId="3" fillId="10" borderId="0" xfId="0" applyFont="1" applyFill="1" applyBorder="1" applyAlignment="1">
      <alignment horizontal="left" vertical="top" wrapText="1"/>
    </xf>
    <xf numFmtId="0" fontId="3" fillId="9" borderId="28" xfId="0" applyFont="1" applyFill="1" applyBorder="1" applyAlignment="1">
      <alignment horizontal="left" vertical="top" wrapText="1"/>
    </xf>
    <xf numFmtId="0" fontId="3" fillId="9" borderId="33"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6" borderId="40" xfId="0" applyFont="1" applyFill="1" applyBorder="1" applyAlignment="1">
      <alignment horizontal="left" vertical="top" wrapText="1"/>
    </xf>
    <xf numFmtId="0" fontId="1" fillId="6" borderId="1" xfId="0" applyFont="1" applyFill="1" applyBorder="1" applyAlignment="1">
      <alignment horizontal="center" wrapText="1"/>
    </xf>
    <xf numFmtId="0" fontId="1" fillId="6" borderId="14" xfId="0" applyFont="1" applyFill="1" applyBorder="1" applyAlignment="1">
      <alignment horizontal="center" wrapText="1"/>
    </xf>
    <xf numFmtId="0" fontId="1" fillId="6" borderId="24" xfId="0" applyFont="1" applyFill="1" applyBorder="1" applyAlignment="1">
      <alignment horizontal="center" wrapText="1"/>
    </xf>
    <xf numFmtId="0" fontId="3" fillId="6" borderId="35" xfId="0" applyFont="1" applyFill="1" applyBorder="1" applyAlignment="1">
      <alignment vertical="top" wrapText="1"/>
    </xf>
    <xf numFmtId="0" fontId="3" fillId="6" borderId="9" xfId="0" applyFont="1" applyFill="1" applyBorder="1" applyAlignment="1">
      <alignment vertical="top" wrapText="1"/>
    </xf>
    <xf numFmtId="0" fontId="3" fillId="6" borderId="22" xfId="0" applyFont="1" applyFill="1" applyBorder="1" applyAlignment="1">
      <alignment vertical="top" wrapText="1"/>
    </xf>
    <xf numFmtId="0" fontId="1" fillId="6" borderId="9" xfId="0" applyFont="1" applyFill="1" applyBorder="1" applyAlignment="1">
      <alignment horizontal="left" vertical="top" wrapText="1"/>
    </xf>
    <xf numFmtId="49" fontId="1" fillId="6" borderId="14" xfId="0" applyNumberFormat="1" applyFont="1" applyFill="1" applyBorder="1" applyAlignment="1">
      <alignment horizontal="center" vertical="top"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6" borderId="35" xfId="1" applyFont="1" applyFill="1" applyBorder="1" applyAlignment="1">
      <alignment vertical="top" wrapText="1"/>
    </xf>
    <xf numFmtId="0" fontId="1" fillId="6" borderId="9" xfId="1" applyFont="1" applyFill="1" applyBorder="1" applyAlignment="1">
      <alignment vertical="top" wrapText="1"/>
    </xf>
    <xf numFmtId="0" fontId="1" fillId="6" borderId="22" xfId="1" applyFont="1" applyFill="1" applyBorder="1" applyAlignment="1">
      <alignment vertical="top" wrapText="1"/>
    </xf>
    <xf numFmtId="49" fontId="1" fillId="6" borderId="1" xfId="0" applyNumberFormat="1" applyFont="1" applyFill="1" applyBorder="1" applyAlignment="1">
      <alignment horizontal="center" vertical="top" wrapText="1"/>
    </xf>
    <xf numFmtId="49" fontId="3" fillId="10" borderId="9" xfId="0" applyNumberFormat="1" applyFont="1" applyFill="1" applyBorder="1" applyAlignment="1">
      <alignment horizontal="center" vertical="top"/>
    </xf>
    <xf numFmtId="49" fontId="3" fillId="3" borderId="13" xfId="0" applyNumberFormat="1" applyFont="1" applyFill="1" applyBorder="1" applyAlignment="1">
      <alignment horizontal="center" vertical="top"/>
    </xf>
    <xf numFmtId="49" fontId="3" fillId="8" borderId="13" xfId="0" applyNumberFormat="1" applyFont="1" applyFill="1" applyBorder="1" applyAlignment="1">
      <alignment horizontal="center" vertical="top"/>
    </xf>
    <xf numFmtId="0" fontId="5" fillId="6" borderId="13" xfId="0" applyFont="1" applyFill="1" applyBorder="1" applyAlignment="1">
      <alignment vertical="top" wrapText="1"/>
    </xf>
    <xf numFmtId="49" fontId="3" fillId="3" borderId="40" xfId="0" applyNumberFormat="1" applyFont="1" applyFill="1" applyBorder="1" applyAlignment="1">
      <alignment horizontal="center" vertical="top"/>
    </xf>
    <xf numFmtId="49" fontId="3" fillId="0" borderId="32" xfId="0" applyNumberFormat="1" applyFont="1" applyBorder="1" applyAlignment="1">
      <alignment horizontal="center" vertical="top"/>
    </xf>
    <xf numFmtId="49" fontId="3" fillId="0" borderId="0" xfId="0" applyNumberFormat="1" applyFont="1" applyBorder="1" applyAlignment="1">
      <alignment horizontal="center" vertical="top"/>
    </xf>
    <xf numFmtId="49" fontId="1" fillId="6" borderId="24" xfId="0" applyNumberFormat="1" applyFont="1" applyFill="1" applyBorder="1" applyAlignment="1">
      <alignment horizontal="center" vertical="top" wrapText="1"/>
    </xf>
    <xf numFmtId="0" fontId="5" fillId="6" borderId="22" xfId="0" applyFont="1" applyFill="1" applyBorder="1" applyAlignment="1">
      <alignment vertical="top" wrapText="1"/>
    </xf>
    <xf numFmtId="0" fontId="1" fillId="6" borderId="65" xfId="0" applyFont="1" applyFill="1" applyBorder="1" applyAlignment="1">
      <alignment horizontal="left" vertical="top" wrapText="1"/>
    </xf>
    <xf numFmtId="0" fontId="1" fillId="6" borderId="66" xfId="0" applyFont="1" applyFill="1" applyBorder="1" applyAlignment="1">
      <alignment horizontal="left" vertical="top" wrapText="1"/>
    </xf>
    <xf numFmtId="0" fontId="1" fillId="6" borderId="68" xfId="0" applyFont="1" applyFill="1" applyBorder="1" applyAlignment="1">
      <alignment horizontal="left" vertical="top" wrapText="1"/>
    </xf>
    <xf numFmtId="0" fontId="1" fillId="6" borderId="16" xfId="0" applyFont="1" applyFill="1" applyBorder="1" applyAlignment="1">
      <alignment vertical="top" wrapText="1"/>
    </xf>
    <xf numFmtId="0" fontId="1" fillId="6" borderId="13" xfId="0" applyFont="1" applyFill="1" applyBorder="1" applyAlignment="1">
      <alignment vertical="top" wrapText="1"/>
    </xf>
    <xf numFmtId="0" fontId="5" fillId="0" borderId="13" xfId="0" applyFont="1" applyBorder="1" applyAlignment="1">
      <alignment horizontal="left" vertical="top" wrapText="1"/>
    </xf>
    <xf numFmtId="0" fontId="1" fillId="6" borderId="38" xfId="0" applyFont="1" applyFill="1" applyBorder="1" applyAlignment="1">
      <alignment horizontal="left" vertical="top" wrapText="1"/>
    </xf>
    <xf numFmtId="0" fontId="5" fillId="6" borderId="40" xfId="0" applyFont="1" applyFill="1" applyBorder="1" applyAlignment="1">
      <alignment vertical="top" wrapText="1"/>
    </xf>
    <xf numFmtId="0" fontId="1" fillId="6" borderId="40" xfId="0" applyFont="1" applyFill="1" applyBorder="1" applyAlignment="1">
      <alignment horizontal="left" vertical="top" wrapText="1"/>
    </xf>
    <xf numFmtId="0" fontId="1" fillId="6" borderId="32" xfId="0" applyFont="1" applyFill="1" applyBorder="1" applyAlignment="1">
      <alignment horizontal="left" vertical="top" wrapText="1"/>
    </xf>
    <xf numFmtId="0" fontId="1" fillId="6" borderId="39" xfId="0" applyFont="1" applyFill="1" applyBorder="1" applyAlignment="1">
      <alignment horizontal="left" vertical="top" wrapText="1"/>
    </xf>
    <xf numFmtId="0" fontId="1" fillId="6" borderId="35" xfId="0" applyFont="1" applyFill="1" applyBorder="1" applyAlignment="1">
      <alignment horizontal="left" vertical="top" wrapText="1"/>
    </xf>
    <xf numFmtId="0" fontId="1" fillId="6" borderId="22" xfId="0" applyFont="1" applyFill="1" applyBorder="1" applyAlignment="1">
      <alignment horizontal="left" vertical="top" wrapText="1"/>
    </xf>
    <xf numFmtId="49" fontId="3" fillId="6" borderId="16" xfId="0" applyNumberFormat="1" applyFont="1" applyFill="1" applyBorder="1" applyAlignment="1">
      <alignment horizontal="center" vertical="top" wrapText="1"/>
    </xf>
    <xf numFmtId="49" fontId="3" fillId="6" borderId="13" xfId="0" applyNumberFormat="1" applyFont="1" applyFill="1" applyBorder="1" applyAlignment="1">
      <alignment horizontal="center" vertical="top" wrapText="1"/>
    </xf>
    <xf numFmtId="0" fontId="1" fillId="6" borderId="47" xfId="1" applyFont="1" applyFill="1" applyBorder="1" applyAlignment="1">
      <alignment vertical="top" wrapText="1"/>
    </xf>
    <xf numFmtId="0" fontId="1" fillId="6" borderId="30" xfId="1" applyFont="1" applyFill="1" applyBorder="1" applyAlignment="1">
      <alignment vertical="top" wrapText="1"/>
    </xf>
    <xf numFmtId="0" fontId="5" fillId="6" borderId="30" xfId="0" applyFont="1" applyFill="1" applyBorder="1" applyAlignment="1">
      <alignment vertical="top" wrapText="1"/>
    </xf>
    <xf numFmtId="49" fontId="3" fillId="10" borderId="7" xfId="0" applyNumberFormat="1" applyFont="1" applyFill="1" applyBorder="1" applyAlignment="1">
      <alignment horizontal="center" vertical="top"/>
    </xf>
    <xf numFmtId="49" fontId="3" fillId="3" borderId="37" xfId="0" applyNumberFormat="1" applyFont="1" applyFill="1" applyBorder="1" applyAlignment="1">
      <alignment horizontal="center" vertical="top"/>
    </xf>
    <xf numFmtId="49" fontId="3" fillId="8" borderId="20" xfId="0" applyNumberFormat="1" applyFont="1" applyFill="1" applyBorder="1" applyAlignment="1">
      <alignment horizontal="center" vertical="top"/>
    </xf>
    <xf numFmtId="49" fontId="1" fillId="0" borderId="20" xfId="0" applyNumberFormat="1" applyFont="1" applyBorder="1" applyAlignment="1">
      <alignment horizontal="center" vertical="top"/>
    </xf>
    <xf numFmtId="49" fontId="1" fillId="0" borderId="13" xfId="0" applyNumberFormat="1" applyFont="1" applyBorder="1" applyAlignment="1">
      <alignment horizontal="center" vertical="top"/>
    </xf>
    <xf numFmtId="0" fontId="7" fillId="6" borderId="20" xfId="0" applyFont="1" applyFill="1" applyBorder="1" applyAlignment="1">
      <alignment horizontal="left" vertical="top" wrapText="1"/>
    </xf>
    <xf numFmtId="0" fontId="7" fillId="6" borderId="25" xfId="0" applyFont="1" applyFill="1" applyBorder="1" applyAlignment="1">
      <alignment horizontal="left" vertical="top" wrapText="1"/>
    </xf>
    <xf numFmtId="0" fontId="3" fillId="6" borderId="20" xfId="0" applyFont="1" applyFill="1" applyBorder="1" applyAlignment="1">
      <alignment horizontal="center" vertical="top" wrapText="1"/>
    </xf>
    <xf numFmtId="0" fontId="3" fillId="6" borderId="25" xfId="0" applyFont="1" applyFill="1" applyBorder="1" applyAlignment="1">
      <alignment horizontal="center" vertical="top" wrapText="1"/>
    </xf>
    <xf numFmtId="0" fontId="1" fillId="6" borderId="7" xfId="0" applyFont="1" applyFill="1" applyBorder="1" applyAlignment="1">
      <alignment horizontal="left" vertical="top" wrapText="1"/>
    </xf>
    <xf numFmtId="3" fontId="1" fillId="0" borderId="44" xfId="0" applyNumberFormat="1" applyFont="1" applyFill="1" applyBorder="1" applyAlignment="1">
      <alignment horizontal="center" vertical="top" wrapText="1"/>
    </xf>
    <xf numFmtId="3" fontId="1" fillId="0" borderId="45" xfId="0" applyNumberFormat="1" applyFont="1" applyFill="1" applyBorder="1" applyAlignment="1">
      <alignment horizontal="center" vertical="top" wrapText="1"/>
    </xf>
    <xf numFmtId="49" fontId="3" fillId="3" borderId="59" xfId="0" applyNumberFormat="1" applyFont="1" applyFill="1" applyBorder="1" applyAlignment="1">
      <alignment horizontal="right" vertical="top"/>
    </xf>
    <xf numFmtId="49" fontId="3" fillId="3" borderId="52" xfId="0" applyNumberFormat="1" applyFont="1" applyFill="1" applyBorder="1" applyAlignment="1">
      <alignment horizontal="right" vertical="top"/>
    </xf>
    <xf numFmtId="0" fontId="3" fillId="9" borderId="95" xfId="0" applyFont="1" applyFill="1" applyBorder="1" applyAlignment="1">
      <alignment horizontal="left" vertical="center"/>
    </xf>
    <xf numFmtId="0" fontId="3" fillId="9" borderId="55" xfId="0" applyFont="1" applyFill="1" applyBorder="1" applyAlignment="1">
      <alignment horizontal="left" vertical="center"/>
    </xf>
    <xf numFmtId="0" fontId="1" fillId="6" borderId="25" xfId="0" applyFont="1" applyFill="1" applyBorder="1" applyAlignment="1">
      <alignment vertical="top" wrapText="1"/>
    </xf>
    <xf numFmtId="0" fontId="1" fillId="0" borderId="43" xfId="0" applyFont="1" applyFill="1" applyBorder="1" applyAlignment="1">
      <alignment horizontal="center" vertical="top" wrapText="1"/>
    </xf>
    <xf numFmtId="0" fontId="1" fillId="6" borderId="35" xfId="0" applyFont="1" applyFill="1" applyBorder="1" applyAlignment="1">
      <alignment vertical="top" wrapText="1"/>
    </xf>
    <xf numFmtId="0" fontId="1" fillId="6" borderId="9" xfId="0" applyFont="1" applyFill="1" applyBorder="1" applyAlignment="1">
      <alignment vertical="top" wrapText="1"/>
    </xf>
    <xf numFmtId="49" fontId="3" fillId="8" borderId="13" xfId="0" applyNumberFormat="1" applyFont="1" applyFill="1" applyBorder="1" applyAlignment="1">
      <alignment horizontal="center" vertical="top" wrapText="1"/>
    </xf>
    <xf numFmtId="49" fontId="3" fillId="0" borderId="16"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0" fontId="1" fillId="2" borderId="16" xfId="0" applyFont="1" applyFill="1" applyBorder="1" applyAlignment="1">
      <alignment vertical="top" wrapText="1"/>
    </xf>
    <xf numFmtId="0" fontId="1" fillId="2" borderId="13" xfId="0" applyFont="1" applyFill="1" applyBorder="1" applyAlignment="1">
      <alignment vertical="top" wrapText="1"/>
    </xf>
    <xf numFmtId="0" fontId="3" fillId="6" borderId="16" xfId="0" applyFont="1" applyFill="1" applyBorder="1" applyAlignment="1">
      <alignment horizontal="center" vertical="top" wrapText="1"/>
    </xf>
    <xf numFmtId="0" fontId="3" fillId="6" borderId="13" xfId="0" applyFont="1" applyFill="1" applyBorder="1" applyAlignment="1">
      <alignment horizontal="center" vertical="top" wrapText="1"/>
    </xf>
    <xf numFmtId="49" fontId="1" fillId="6" borderId="32" xfId="0" applyNumberFormat="1" applyFont="1" applyFill="1" applyBorder="1" applyAlignment="1">
      <alignment horizontal="center" vertical="top" wrapText="1"/>
    </xf>
    <xf numFmtId="49" fontId="1" fillId="6" borderId="0" xfId="0" applyNumberFormat="1" applyFont="1" applyFill="1" applyBorder="1" applyAlignment="1">
      <alignment horizontal="center" vertical="top" wrapText="1"/>
    </xf>
    <xf numFmtId="49" fontId="1" fillId="6" borderId="98" xfId="0" applyNumberFormat="1" applyFont="1" applyFill="1" applyBorder="1" applyAlignment="1">
      <alignment horizontal="center" vertical="top" wrapText="1"/>
    </xf>
    <xf numFmtId="49" fontId="3" fillId="3" borderId="78" xfId="0" applyNumberFormat="1" applyFont="1" applyFill="1" applyBorder="1" applyAlignment="1">
      <alignment horizontal="right" vertical="top"/>
    </xf>
    <xf numFmtId="49" fontId="3" fillId="3" borderId="74" xfId="0" applyNumberFormat="1" applyFont="1" applyFill="1" applyBorder="1" applyAlignment="1">
      <alignment horizontal="right" vertical="top"/>
    </xf>
    <xf numFmtId="49" fontId="3" fillId="3" borderId="80" xfId="0" applyNumberFormat="1" applyFont="1" applyFill="1" applyBorder="1" applyAlignment="1">
      <alignment horizontal="right" vertical="top"/>
    </xf>
    <xf numFmtId="49" fontId="3" fillId="10" borderId="59" xfId="0" applyNumberFormat="1" applyFont="1" applyFill="1" applyBorder="1" applyAlignment="1">
      <alignment horizontal="right" vertical="top"/>
    </xf>
    <xf numFmtId="49" fontId="3" fillId="10" borderId="52" xfId="0" applyNumberFormat="1" applyFont="1" applyFill="1" applyBorder="1" applyAlignment="1">
      <alignment horizontal="right" vertical="top"/>
    </xf>
    <xf numFmtId="49" fontId="3" fillId="10" borderId="53" xfId="0" applyNumberFormat="1" applyFont="1" applyFill="1" applyBorder="1" applyAlignment="1">
      <alignment horizontal="right" vertical="top"/>
    </xf>
    <xf numFmtId="0" fontId="3" fillId="9" borderId="59" xfId="0" applyFont="1" applyFill="1" applyBorder="1" applyAlignment="1">
      <alignment horizontal="left" vertical="top" wrapText="1"/>
    </xf>
    <xf numFmtId="0" fontId="3" fillId="9" borderId="52" xfId="0" applyFont="1" applyFill="1" applyBorder="1" applyAlignment="1">
      <alignment horizontal="left" vertical="top" wrapText="1"/>
    </xf>
    <xf numFmtId="0" fontId="1" fillId="6" borderId="42" xfId="0" applyFont="1" applyFill="1" applyBorder="1" applyAlignment="1">
      <alignment horizontal="center" vertical="top" wrapText="1"/>
    </xf>
    <xf numFmtId="0" fontId="1" fillId="6" borderId="43" xfId="0" applyFont="1" applyFill="1" applyBorder="1" applyAlignment="1">
      <alignment horizontal="center" vertical="top" wrapText="1"/>
    </xf>
    <xf numFmtId="0" fontId="1" fillId="6" borderId="88" xfId="0" applyFont="1" applyFill="1" applyBorder="1" applyAlignment="1">
      <alignment horizontal="left" vertical="top" wrapText="1"/>
    </xf>
    <xf numFmtId="0" fontId="1" fillId="6" borderId="29" xfId="0" applyFont="1" applyFill="1" applyBorder="1" applyAlignment="1">
      <alignment horizontal="left" vertical="top" wrapText="1"/>
    </xf>
    <xf numFmtId="0" fontId="1" fillId="6" borderId="1" xfId="0" applyNumberFormat="1" applyFont="1" applyFill="1" applyBorder="1" applyAlignment="1">
      <alignment horizontal="center" vertical="top" wrapText="1"/>
    </xf>
    <xf numFmtId="0" fontId="1" fillId="6" borderId="14" xfId="0" applyNumberFormat="1" applyFont="1" applyFill="1" applyBorder="1" applyAlignment="1">
      <alignment horizontal="center" vertical="top" wrapText="1"/>
    </xf>
    <xf numFmtId="49" fontId="18" fillId="6" borderId="1" xfId="0" applyNumberFormat="1" applyFont="1" applyFill="1" applyBorder="1" applyAlignment="1">
      <alignment horizontal="center" vertical="top" wrapText="1"/>
    </xf>
    <xf numFmtId="49" fontId="18" fillId="6" borderId="24" xfId="0" applyNumberFormat="1" applyFont="1" applyFill="1" applyBorder="1" applyAlignment="1">
      <alignment horizontal="center" vertical="top" wrapText="1"/>
    </xf>
    <xf numFmtId="0" fontId="1" fillId="6" borderId="69" xfId="0" applyFont="1" applyFill="1" applyBorder="1" applyAlignment="1">
      <alignment horizontal="center" vertical="top" wrapText="1"/>
    </xf>
    <xf numFmtId="0" fontId="1" fillId="6" borderId="98" xfId="0" applyFont="1" applyFill="1" applyBorder="1" applyAlignment="1">
      <alignment horizontal="center" vertical="top" wrapText="1"/>
    </xf>
    <xf numFmtId="49" fontId="1" fillId="6" borderId="69" xfId="0" applyNumberFormat="1" applyFont="1" applyFill="1" applyBorder="1" applyAlignment="1">
      <alignment horizontal="center" vertical="top" wrapText="1"/>
    </xf>
    <xf numFmtId="0" fontId="3" fillId="5" borderId="26" xfId="0" applyFont="1" applyFill="1" applyBorder="1" applyAlignment="1">
      <alignment horizontal="right" vertical="top" wrapText="1"/>
    </xf>
    <xf numFmtId="0" fontId="3" fillId="5" borderId="21" xfId="0" applyFont="1" applyFill="1" applyBorder="1" applyAlignment="1">
      <alignment horizontal="right" vertical="top" wrapText="1"/>
    </xf>
    <xf numFmtId="0" fontId="3" fillId="5" borderId="27" xfId="0" applyFont="1" applyFill="1" applyBorder="1" applyAlignment="1">
      <alignment horizontal="right" vertical="top" wrapText="1"/>
    </xf>
    <xf numFmtId="0" fontId="3" fillId="4" borderId="56" xfId="0" applyFont="1" applyFill="1" applyBorder="1" applyAlignment="1">
      <alignment horizontal="right" vertical="top" wrapText="1"/>
    </xf>
    <xf numFmtId="0" fontId="3" fillId="4" borderId="33" xfId="0" applyFont="1" applyFill="1" applyBorder="1" applyAlignment="1">
      <alignment horizontal="right" vertical="top" wrapText="1"/>
    </xf>
    <xf numFmtId="0" fontId="3" fillId="4" borderId="34" xfId="0" applyFont="1" applyFill="1" applyBorder="1" applyAlignment="1">
      <alignment horizontal="right" vertical="top" wrapText="1"/>
    </xf>
    <xf numFmtId="0" fontId="1" fillId="0" borderId="56" xfId="0" applyFont="1" applyBorder="1" applyAlignment="1">
      <alignment horizontal="left" vertical="top" wrapText="1"/>
    </xf>
    <xf numFmtId="0" fontId="1" fillId="0" borderId="33" xfId="0" applyFont="1" applyBorder="1" applyAlignment="1">
      <alignment horizontal="left" vertical="top" wrapText="1"/>
    </xf>
    <xf numFmtId="0" fontId="1" fillId="0" borderId="34" xfId="0" applyFont="1" applyBorder="1" applyAlignment="1">
      <alignment horizontal="left" vertical="top" wrapText="1"/>
    </xf>
    <xf numFmtId="0" fontId="1" fillId="6" borderId="56" xfId="0" applyFont="1" applyFill="1" applyBorder="1" applyAlignment="1">
      <alignment horizontal="left" vertical="top" wrapText="1"/>
    </xf>
    <xf numFmtId="0" fontId="1" fillId="6" borderId="33" xfId="0" applyFont="1" applyFill="1" applyBorder="1" applyAlignment="1">
      <alignment horizontal="left" vertical="top" wrapText="1"/>
    </xf>
    <xf numFmtId="0" fontId="1" fillId="6" borderId="34" xfId="0" applyFont="1" applyFill="1" applyBorder="1" applyAlignment="1">
      <alignment horizontal="left" vertical="top" wrapText="1"/>
    </xf>
    <xf numFmtId="0" fontId="1" fillId="2" borderId="54" xfId="0" applyFont="1" applyFill="1" applyBorder="1" applyAlignment="1">
      <alignment horizontal="left" vertical="top" wrapText="1"/>
    </xf>
    <xf numFmtId="0" fontId="1" fillId="2" borderId="39"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8" borderId="56" xfId="0" applyFont="1" applyFill="1" applyBorder="1" applyAlignment="1">
      <alignment horizontal="left" vertical="top" wrapText="1"/>
    </xf>
    <xf numFmtId="0" fontId="1" fillId="8" borderId="33" xfId="0" applyFont="1" applyFill="1" applyBorder="1" applyAlignment="1">
      <alignment horizontal="left" vertical="top" wrapText="1"/>
    </xf>
    <xf numFmtId="0" fontId="1" fillId="8" borderId="34" xfId="0" applyFont="1" applyFill="1" applyBorder="1" applyAlignment="1">
      <alignment horizontal="left" vertical="top" wrapText="1"/>
    </xf>
    <xf numFmtId="3" fontId="1" fillId="6" borderId="35" xfId="0" applyNumberFormat="1" applyFont="1" applyFill="1" applyBorder="1" applyAlignment="1">
      <alignment horizontal="left" vertical="top" wrapText="1"/>
    </xf>
    <xf numFmtId="3" fontId="1" fillId="6" borderId="22" xfId="0" applyNumberFormat="1" applyFont="1" applyFill="1" applyBorder="1" applyAlignment="1">
      <alignment horizontal="left" vertical="top" wrapText="1"/>
    </xf>
    <xf numFmtId="0" fontId="3" fillId="4" borderId="58" xfId="0" applyFont="1" applyFill="1" applyBorder="1" applyAlignment="1">
      <alignment horizontal="right" vertical="top" wrapText="1"/>
    </xf>
    <xf numFmtId="0" fontId="3" fillId="4" borderId="55" xfId="0" applyFont="1" applyFill="1" applyBorder="1" applyAlignment="1">
      <alignment horizontal="right" vertical="top" wrapText="1"/>
    </xf>
    <xf numFmtId="0" fontId="3" fillId="4" borderId="50" xfId="0" applyFont="1" applyFill="1" applyBorder="1" applyAlignment="1">
      <alignment horizontal="right" vertical="top" wrapText="1"/>
    </xf>
    <xf numFmtId="0" fontId="3" fillId="8" borderId="56" xfId="0" applyFont="1" applyFill="1" applyBorder="1" applyAlignment="1">
      <alignment horizontal="right" vertical="top" wrapText="1"/>
    </xf>
    <xf numFmtId="0" fontId="5" fillId="8" borderId="33" xfId="0" applyFont="1" applyFill="1" applyBorder="1" applyAlignment="1">
      <alignment horizontal="right" vertical="top" wrapText="1"/>
    </xf>
    <xf numFmtId="0" fontId="5" fillId="8" borderId="34" xfId="0" applyFont="1" applyFill="1" applyBorder="1" applyAlignment="1">
      <alignment horizontal="right" vertical="top" wrapText="1"/>
    </xf>
    <xf numFmtId="0" fontId="1" fillId="6" borderId="54" xfId="0" applyFont="1" applyFill="1" applyBorder="1" applyAlignment="1">
      <alignment horizontal="left" vertical="top" wrapText="1"/>
    </xf>
    <xf numFmtId="0" fontId="1" fillId="6" borderId="45" xfId="0" applyFont="1" applyFill="1" applyBorder="1" applyAlignment="1">
      <alignment horizontal="left" vertical="top" wrapText="1"/>
    </xf>
    <xf numFmtId="49" fontId="3" fillId="4" borderId="59" xfId="0" applyNumberFormat="1" applyFont="1" applyFill="1" applyBorder="1" applyAlignment="1">
      <alignment horizontal="right" vertical="top"/>
    </xf>
    <xf numFmtId="49" fontId="3" fillId="4" borderId="52" xfId="0" applyNumberFormat="1" applyFont="1" applyFill="1" applyBorder="1" applyAlignment="1">
      <alignment horizontal="right" vertical="top"/>
    </xf>
    <xf numFmtId="49" fontId="3" fillId="4" borderId="53" xfId="0" applyNumberFormat="1" applyFont="1" applyFill="1" applyBorder="1" applyAlignment="1">
      <alignment horizontal="right" vertical="top"/>
    </xf>
    <xf numFmtId="0" fontId="1" fillId="0" borderId="31" xfId="0" applyNumberFormat="1" applyFont="1" applyFill="1" applyBorder="1" applyAlignment="1">
      <alignment horizontal="left" vertical="top" wrapText="1"/>
    </xf>
    <xf numFmtId="49" fontId="3" fillId="0" borderId="21" xfId="0" applyNumberFormat="1" applyFont="1" applyFill="1" applyBorder="1" applyAlignment="1">
      <alignment horizontal="center" vertical="top" wrapText="1"/>
    </xf>
    <xf numFmtId="3" fontId="3" fillId="0" borderId="49" xfId="0" applyNumberFormat="1" applyFont="1" applyBorder="1" applyAlignment="1">
      <alignment horizontal="center" vertical="center" wrapText="1"/>
    </xf>
    <xf numFmtId="3" fontId="3" fillId="0" borderId="52" xfId="0" applyNumberFormat="1" applyFont="1" applyBorder="1" applyAlignment="1">
      <alignment horizontal="center" vertical="center" wrapText="1"/>
    </xf>
    <xf numFmtId="3" fontId="3" fillId="0" borderId="53" xfId="0" applyNumberFormat="1" applyFont="1" applyBorder="1" applyAlignment="1">
      <alignment horizontal="center" vertical="center" wrapText="1"/>
    </xf>
    <xf numFmtId="49" fontId="3" fillId="3" borderId="53" xfId="0" applyNumberFormat="1" applyFont="1" applyFill="1" applyBorder="1" applyAlignment="1">
      <alignment horizontal="right" vertical="top"/>
    </xf>
    <xf numFmtId="1" fontId="1" fillId="6" borderId="69" xfId="0" applyNumberFormat="1" applyFont="1" applyFill="1" applyBorder="1" applyAlignment="1">
      <alignment horizontal="center" vertical="top"/>
    </xf>
    <xf numFmtId="1" fontId="1" fillId="6" borderId="98" xfId="0" applyNumberFormat="1" applyFont="1" applyFill="1" applyBorder="1" applyAlignment="1">
      <alignment horizontal="center" vertical="top"/>
    </xf>
    <xf numFmtId="3" fontId="1" fillId="0" borderId="0" xfId="0" applyNumberFormat="1" applyFont="1" applyFill="1" applyBorder="1" applyAlignment="1">
      <alignment horizontal="left" vertical="top" wrapText="1"/>
    </xf>
    <xf numFmtId="165" fontId="1" fillId="8" borderId="56" xfId="0" applyNumberFormat="1" applyFont="1" applyFill="1" applyBorder="1" applyAlignment="1">
      <alignment horizontal="left" vertical="top" wrapText="1"/>
    </xf>
    <xf numFmtId="165" fontId="1" fillId="8" borderId="33" xfId="0" applyNumberFormat="1" applyFont="1" applyFill="1" applyBorder="1" applyAlignment="1">
      <alignment horizontal="left" vertical="top" wrapText="1"/>
    </xf>
    <xf numFmtId="165" fontId="1" fillId="8" borderId="34" xfId="0" applyNumberFormat="1" applyFont="1" applyFill="1" applyBorder="1" applyAlignment="1">
      <alignment horizontal="left" vertical="top" wrapText="1"/>
    </xf>
    <xf numFmtId="165" fontId="3" fillId="8" borderId="56" xfId="0" applyNumberFormat="1" applyFont="1" applyFill="1" applyBorder="1" applyAlignment="1">
      <alignment horizontal="left" vertical="top" wrapText="1"/>
    </xf>
    <xf numFmtId="165" fontId="3" fillId="8" borderId="33" xfId="0" applyNumberFormat="1" applyFont="1" applyFill="1" applyBorder="1" applyAlignment="1">
      <alignment horizontal="left" vertical="top" wrapText="1"/>
    </xf>
    <xf numFmtId="165" fontId="3" fillId="8" borderId="34" xfId="0" applyNumberFormat="1" applyFont="1" applyFill="1" applyBorder="1" applyAlignment="1">
      <alignment horizontal="left" vertical="top" wrapText="1"/>
    </xf>
    <xf numFmtId="0" fontId="5" fillId="6" borderId="14" xfId="0" applyFont="1" applyFill="1" applyBorder="1" applyAlignment="1">
      <alignment horizontal="center" vertical="top" wrapText="1"/>
    </xf>
    <xf numFmtId="0" fontId="8" fillId="6" borderId="16" xfId="0" applyFont="1" applyFill="1" applyBorder="1" applyAlignment="1">
      <alignment horizontal="left" vertical="top" wrapText="1"/>
    </xf>
    <xf numFmtId="0" fontId="8" fillId="6" borderId="13"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6" borderId="13" xfId="0" applyFont="1" applyFill="1" applyBorder="1" applyAlignment="1"/>
    <xf numFmtId="0" fontId="5" fillId="9" borderId="52" xfId="0" applyFont="1" applyFill="1" applyBorder="1" applyAlignment="1">
      <alignment horizontal="left" vertical="top" wrapText="1"/>
    </xf>
    <xf numFmtId="0" fontId="3" fillId="6" borderId="20" xfId="0" applyFont="1" applyFill="1" applyBorder="1" applyAlignment="1">
      <alignment horizontal="left" vertical="top" wrapText="1"/>
    </xf>
    <xf numFmtId="0" fontId="3" fillId="6" borderId="25" xfId="0" applyFont="1" applyFill="1" applyBorder="1" applyAlignment="1">
      <alignment horizontal="left" vertical="top" wrapText="1"/>
    </xf>
    <xf numFmtId="49" fontId="9" fillId="10" borderId="54" xfId="0" applyNumberFormat="1" applyFont="1" applyFill="1" applyBorder="1" applyAlignment="1">
      <alignment horizontal="center" vertical="top"/>
    </xf>
    <xf numFmtId="49" fontId="9" fillId="10" borderId="30" xfId="0" applyNumberFormat="1" applyFont="1" applyFill="1" applyBorder="1" applyAlignment="1">
      <alignment horizontal="center" vertical="top"/>
    </xf>
    <xf numFmtId="49" fontId="9" fillId="9" borderId="25" xfId="0" applyNumberFormat="1" applyFont="1" applyFill="1" applyBorder="1" applyAlignment="1">
      <alignment horizontal="center" vertical="top"/>
    </xf>
    <xf numFmtId="49" fontId="9" fillId="9" borderId="13" xfId="0" applyNumberFormat="1" applyFont="1" applyFill="1" applyBorder="1" applyAlignment="1">
      <alignment horizontal="center" vertical="top"/>
    </xf>
    <xf numFmtId="49" fontId="9" fillId="8" borderId="39" xfId="0" applyNumberFormat="1" applyFont="1" applyFill="1" applyBorder="1" applyAlignment="1">
      <alignment horizontal="center" vertical="top"/>
    </xf>
    <xf numFmtId="49" fontId="9" fillId="8" borderId="0" xfId="0" applyNumberFormat="1" applyFont="1" applyFill="1" applyBorder="1" applyAlignment="1">
      <alignment horizontal="center" vertical="top"/>
    </xf>
    <xf numFmtId="49" fontId="3" fillId="6" borderId="25" xfId="0" applyNumberFormat="1" applyFont="1" applyFill="1" applyBorder="1" applyAlignment="1">
      <alignment horizontal="center" vertical="top" wrapText="1"/>
    </xf>
    <xf numFmtId="3" fontId="1" fillId="6" borderId="2" xfId="0" applyNumberFormat="1" applyFont="1" applyFill="1" applyBorder="1" applyAlignment="1">
      <alignment horizontal="left" vertical="top" wrapText="1"/>
    </xf>
    <xf numFmtId="3" fontId="1" fillId="6" borderId="13" xfId="0" applyNumberFormat="1" applyFont="1" applyFill="1" applyBorder="1" applyAlignment="1">
      <alignment horizontal="left" vertical="top" wrapText="1"/>
    </xf>
  </cellXfs>
  <cellStyles count="4">
    <cellStyle name="Excel Built-in Normal" xfId="3" xr:uid="{00000000-0005-0000-0000-000000000000}"/>
    <cellStyle name="Įprastas" xfId="0" builtinId="0"/>
    <cellStyle name="Įprastas 2" xfId="1" xr:uid="{00000000-0005-0000-0000-000002000000}"/>
    <cellStyle name="Stilius 1" xfId="2" xr:uid="{00000000-0005-0000-0000-000003000000}"/>
  </cellStyles>
  <dxfs count="0"/>
  <tableStyles count="0" defaultTableStyle="TableStyleMedium2" defaultPivotStyle="PivotStyleLight16"/>
  <colors>
    <mruColors>
      <color rgb="FFFFD5FF"/>
      <color rgb="FFFFFF99"/>
      <color rgb="FFCCFFCC"/>
      <color rgb="FFFFCCFF"/>
      <color rgb="FF66FF99"/>
      <color rgb="FFCCCCFF"/>
      <color rgb="FFFF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50"/>
  <sheetViews>
    <sheetView tabSelected="1" zoomScaleNormal="100" zoomScaleSheetLayoutView="100" workbookViewId="0">
      <selection activeCell="Q11" sqref="Q11"/>
    </sheetView>
  </sheetViews>
  <sheetFormatPr defaultColWidth="9.44140625" defaultRowHeight="13.2" x14ac:dyDescent="0.25"/>
  <cols>
    <col min="1" max="3" width="3" style="3" customWidth="1"/>
    <col min="4" max="4" width="2.88671875" style="3" customWidth="1"/>
    <col min="5" max="5" width="32" style="3" customWidth="1"/>
    <col min="6" max="6" width="4.44140625" style="8" customWidth="1"/>
    <col min="7" max="7" width="13.44140625" style="53" customWidth="1"/>
    <col min="8" max="8" width="8.44140625" style="10" customWidth="1"/>
    <col min="9" max="9" width="10.88671875" style="3" customWidth="1"/>
    <col min="10" max="10" width="38.5546875" style="3" customWidth="1"/>
    <col min="11" max="11" width="8.109375" style="10" customWidth="1"/>
    <col min="12" max="12" width="8.5546875" style="2" customWidth="1"/>
    <col min="13" max="13" width="12.109375" style="2" customWidth="1"/>
    <col min="14" max="16384" width="9.44140625" style="2"/>
  </cols>
  <sheetData>
    <row r="1" spans="1:11" s="445" customFormat="1" ht="33" customHeight="1" x14ac:dyDescent="0.25">
      <c r="A1" s="442"/>
      <c r="B1" s="443"/>
      <c r="C1" s="442"/>
      <c r="D1" s="443"/>
      <c r="E1" s="442"/>
      <c r="F1" s="443"/>
      <c r="G1" s="442"/>
      <c r="H1" s="444"/>
      <c r="I1" s="491" t="s">
        <v>227</v>
      </c>
      <c r="J1" s="491"/>
      <c r="K1" s="491"/>
    </row>
    <row r="2" spans="1:11" s="445" customFormat="1" ht="16.5" customHeight="1" x14ac:dyDescent="0.25">
      <c r="A2" s="442"/>
      <c r="B2" s="443"/>
      <c r="C2" s="442"/>
      <c r="D2" s="443"/>
      <c r="E2" s="442"/>
      <c r="F2" s="443"/>
      <c r="G2" s="442"/>
      <c r="H2" s="446"/>
      <c r="I2" s="496" t="s">
        <v>245</v>
      </c>
      <c r="J2" s="496"/>
      <c r="K2" s="496"/>
    </row>
    <row r="3" spans="1:11" s="445" customFormat="1" ht="33.75" customHeight="1" x14ac:dyDescent="0.25">
      <c r="A3" s="442"/>
      <c r="B3" s="443"/>
      <c r="C3" s="442"/>
      <c r="D3" s="443"/>
      <c r="E3" s="442"/>
      <c r="F3" s="443"/>
      <c r="G3" s="442"/>
      <c r="H3" s="446"/>
      <c r="I3" s="491" t="s">
        <v>259</v>
      </c>
      <c r="J3" s="491"/>
      <c r="K3" s="491"/>
    </row>
    <row r="4" spans="1:11" ht="16.350000000000001" customHeight="1" x14ac:dyDescent="0.25">
      <c r="F4" s="3"/>
      <c r="G4" s="3"/>
      <c r="I4" s="10"/>
      <c r="J4" s="106"/>
      <c r="K4" s="106"/>
    </row>
    <row r="5" spans="1:11" s="3" customFormat="1" ht="15" customHeight="1" x14ac:dyDescent="0.25">
      <c r="A5" s="485" t="s">
        <v>228</v>
      </c>
      <c r="B5" s="485"/>
      <c r="C5" s="485"/>
      <c r="D5" s="485"/>
      <c r="E5" s="485"/>
      <c r="F5" s="485"/>
      <c r="G5" s="485"/>
      <c r="H5" s="485"/>
      <c r="I5" s="485"/>
      <c r="J5" s="485"/>
      <c r="K5" s="485"/>
    </row>
    <row r="6" spans="1:11" ht="15.6" x14ac:dyDescent="0.25">
      <c r="A6" s="492" t="s">
        <v>20</v>
      </c>
      <c r="B6" s="492"/>
      <c r="C6" s="492"/>
      <c r="D6" s="492"/>
      <c r="E6" s="492"/>
      <c r="F6" s="492"/>
      <c r="G6" s="492"/>
      <c r="H6" s="492"/>
      <c r="I6" s="492"/>
      <c r="J6" s="492"/>
      <c r="K6" s="492"/>
    </row>
    <row r="7" spans="1:11" ht="15.6" x14ac:dyDescent="0.25">
      <c r="A7" s="493" t="s">
        <v>61</v>
      </c>
      <c r="B7" s="493"/>
      <c r="C7" s="493"/>
      <c r="D7" s="493"/>
      <c r="E7" s="493"/>
      <c r="F7" s="493"/>
      <c r="G7" s="493"/>
      <c r="H7" s="493"/>
      <c r="I7" s="493"/>
      <c r="J7" s="493"/>
      <c r="K7" s="493"/>
    </row>
    <row r="8" spans="1:11" ht="15.6" x14ac:dyDescent="0.25">
      <c r="A8" s="325"/>
      <c r="B8" s="325"/>
      <c r="C8" s="325"/>
      <c r="D8" s="325"/>
      <c r="E8" s="325"/>
      <c r="F8" s="325"/>
      <c r="G8" s="325"/>
      <c r="H8" s="325"/>
      <c r="I8" s="325"/>
      <c r="J8" s="325"/>
      <c r="K8" s="325"/>
    </row>
    <row r="9" spans="1:11" ht="13.8" thickBot="1" x14ac:dyDescent="0.3">
      <c r="J9" s="486" t="s">
        <v>59</v>
      </c>
      <c r="K9" s="486"/>
    </row>
    <row r="10" spans="1:11" s="20" customFormat="1" ht="24.75" customHeight="1" x14ac:dyDescent="0.25">
      <c r="A10" s="508" t="s">
        <v>15</v>
      </c>
      <c r="B10" s="511" t="s">
        <v>0</v>
      </c>
      <c r="C10" s="511" t="s">
        <v>1</v>
      </c>
      <c r="D10" s="511" t="s">
        <v>50</v>
      </c>
      <c r="E10" s="514" t="s">
        <v>10</v>
      </c>
      <c r="F10" s="511" t="s">
        <v>142</v>
      </c>
      <c r="G10" s="499" t="s">
        <v>143</v>
      </c>
      <c r="H10" s="502" t="s">
        <v>2</v>
      </c>
      <c r="I10" s="505" t="s">
        <v>229</v>
      </c>
      <c r="J10" s="487" t="s">
        <v>9</v>
      </c>
      <c r="K10" s="488"/>
    </row>
    <row r="11" spans="1:11" s="20" customFormat="1" ht="18.75" customHeight="1" x14ac:dyDescent="0.25">
      <c r="A11" s="509"/>
      <c r="B11" s="512"/>
      <c r="C11" s="512"/>
      <c r="D11" s="512"/>
      <c r="E11" s="515"/>
      <c r="F11" s="512"/>
      <c r="G11" s="500"/>
      <c r="H11" s="503"/>
      <c r="I11" s="506"/>
      <c r="J11" s="489" t="s">
        <v>10</v>
      </c>
      <c r="K11" s="326" t="s">
        <v>180</v>
      </c>
    </row>
    <row r="12" spans="1:11" s="20" customFormat="1" ht="92.1" customHeight="1" thickBot="1" x14ac:dyDescent="0.3">
      <c r="A12" s="510"/>
      <c r="B12" s="513"/>
      <c r="C12" s="513"/>
      <c r="D12" s="513"/>
      <c r="E12" s="516"/>
      <c r="F12" s="513"/>
      <c r="G12" s="501"/>
      <c r="H12" s="504"/>
      <c r="I12" s="507"/>
      <c r="J12" s="490"/>
      <c r="K12" s="415" t="s">
        <v>144</v>
      </c>
    </row>
    <row r="13" spans="1:11" s="7" customFormat="1" ht="15" customHeight="1" x14ac:dyDescent="0.25">
      <c r="A13" s="494" t="s">
        <v>43</v>
      </c>
      <c r="B13" s="495"/>
      <c r="C13" s="495"/>
      <c r="D13" s="495"/>
      <c r="E13" s="495"/>
      <c r="F13" s="495"/>
      <c r="G13" s="495"/>
      <c r="H13" s="495"/>
      <c r="I13" s="495"/>
      <c r="J13" s="495"/>
      <c r="K13" s="230"/>
    </row>
    <row r="14" spans="1:11" s="7" customFormat="1" ht="14.25" customHeight="1" x14ac:dyDescent="0.25">
      <c r="A14" s="497" t="s">
        <v>36</v>
      </c>
      <c r="B14" s="498"/>
      <c r="C14" s="498"/>
      <c r="D14" s="498"/>
      <c r="E14" s="498"/>
      <c r="F14" s="498"/>
      <c r="G14" s="498"/>
      <c r="H14" s="498"/>
      <c r="I14" s="498"/>
      <c r="J14" s="498"/>
      <c r="K14" s="340"/>
    </row>
    <row r="15" spans="1:11" ht="15" customHeight="1" x14ac:dyDescent="0.25">
      <c r="A15" s="167" t="s">
        <v>3</v>
      </c>
      <c r="B15" s="530" t="s">
        <v>44</v>
      </c>
      <c r="C15" s="531"/>
      <c r="D15" s="531"/>
      <c r="E15" s="531"/>
      <c r="F15" s="531"/>
      <c r="G15" s="531"/>
      <c r="H15" s="531"/>
      <c r="I15" s="531"/>
      <c r="J15" s="531"/>
      <c r="K15" s="231"/>
    </row>
    <row r="16" spans="1:11" ht="15.75" customHeight="1" x14ac:dyDescent="0.25">
      <c r="A16" s="18" t="s">
        <v>3</v>
      </c>
      <c r="B16" s="19" t="s">
        <v>3</v>
      </c>
      <c r="C16" s="532" t="s">
        <v>33</v>
      </c>
      <c r="D16" s="533"/>
      <c r="E16" s="533"/>
      <c r="F16" s="533"/>
      <c r="G16" s="533"/>
      <c r="H16" s="533"/>
      <c r="I16" s="533"/>
      <c r="J16" s="533"/>
      <c r="K16" s="341"/>
    </row>
    <row r="17" spans="1:12" ht="12" customHeight="1" x14ac:dyDescent="0.25">
      <c r="A17" s="295" t="s">
        <v>3</v>
      </c>
      <c r="B17" s="306" t="s">
        <v>3</v>
      </c>
      <c r="C17" s="297" t="s">
        <v>3</v>
      </c>
      <c r="D17" s="307"/>
      <c r="E17" s="534" t="s">
        <v>56</v>
      </c>
      <c r="F17" s="57"/>
      <c r="G17" s="536"/>
      <c r="H17" s="51"/>
      <c r="I17" s="149"/>
      <c r="J17" s="539"/>
      <c r="K17" s="342"/>
    </row>
    <row r="18" spans="1:12" ht="12" customHeight="1" x14ac:dyDescent="0.25">
      <c r="A18" s="295"/>
      <c r="B18" s="306"/>
      <c r="C18" s="297"/>
      <c r="D18" s="307"/>
      <c r="E18" s="535"/>
      <c r="F18" s="102"/>
      <c r="G18" s="537"/>
      <c r="H18" s="105"/>
      <c r="I18" s="226"/>
      <c r="J18" s="540"/>
      <c r="K18" s="75"/>
    </row>
    <row r="19" spans="1:12" ht="18.75" customHeight="1" x14ac:dyDescent="0.25">
      <c r="A19" s="295"/>
      <c r="B19" s="306"/>
      <c r="C19" s="297"/>
      <c r="D19" s="307"/>
      <c r="E19" s="534"/>
      <c r="F19" s="133"/>
      <c r="G19" s="538"/>
      <c r="H19" s="212"/>
      <c r="I19" s="150"/>
      <c r="J19" s="541"/>
      <c r="K19" s="239"/>
    </row>
    <row r="20" spans="1:12" ht="15" customHeight="1" x14ac:dyDescent="0.25">
      <c r="A20" s="295"/>
      <c r="B20" s="306"/>
      <c r="C20" s="297"/>
      <c r="D20" s="94" t="s">
        <v>3</v>
      </c>
      <c r="E20" s="524" t="s">
        <v>74</v>
      </c>
      <c r="F20" s="206" t="s">
        <v>125</v>
      </c>
      <c r="G20" s="300" t="s">
        <v>223</v>
      </c>
      <c r="H20" s="51" t="s">
        <v>41</v>
      </c>
      <c r="I20" s="213">
        <f>1556.3-500-500-56.3-92.8-220-128.4+0.1</f>
        <v>58.9</v>
      </c>
      <c r="J20" s="542" t="s">
        <v>161</v>
      </c>
      <c r="K20" s="60"/>
    </row>
    <row r="21" spans="1:12" ht="15" customHeight="1" x14ac:dyDescent="0.25">
      <c r="A21" s="295"/>
      <c r="B21" s="306"/>
      <c r="C21" s="297"/>
      <c r="D21" s="95"/>
      <c r="E21" s="525"/>
      <c r="F21" s="291" t="s">
        <v>107</v>
      </c>
      <c r="G21" s="543" t="s">
        <v>224</v>
      </c>
      <c r="H21" s="318"/>
      <c r="I21" s="214"/>
      <c r="J21" s="542"/>
      <c r="K21" s="324"/>
    </row>
    <row r="22" spans="1:12" ht="15" customHeight="1" x14ac:dyDescent="0.25">
      <c r="A22" s="295"/>
      <c r="B22" s="306"/>
      <c r="C22" s="297"/>
      <c r="D22" s="95"/>
      <c r="E22" s="525"/>
      <c r="F22" s="291" t="s">
        <v>149</v>
      </c>
      <c r="G22" s="543"/>
      <c r="H22" s="105"/>
      <c r="I22" s="101"/>
      <c r="J22" s="542"/>
      <c r="K22" s="60"/>
    </row>
    <row r="23" spans="1:12" ht="15" customHeight="1" x14ac:dyDescent="0.25">
      <c r="A23" s="295"/>
      <c r="B23" s="306"/>
      <c r="C23" s="297"/>
      <c r="D23" s="95"/>
      <c r="E23" s="525"/>
      <c r="F23" s="125" t="s">
        <v>99</v>
      </c>
      <c r="G23" s="528"/>
      <c r="H23" s="105"/>
      <c r="I23" s="101"/>
      <c r="J23" s="542"/>
      <c r="K23" s="185"/>
    </row>
    <row r="24" spans="1:12" ht="15" customHeight="1" x14ac:dyDescent="0.25">
      <c r="A24" s="295"/>
      <c r="B24" s="306"/>
      <c r="C24" s="297"/>
      <c r="D24" s="95"/>
      <c r="E24" s="525"/>
      <c r="F24" s="129" t="s">
        <v>37</v>
      </c>
      <c r="G24" s="528"/>
      <c r="H24" s="212"/>
      <c r="I24" s="150"/>
      <c r="J24" s="333"/>
      <c r="K24" s="185"/>
    </row>
    <row r="25" spans="1:12" ht="16.5" customHeight="1" x14ac:dyDescent="0.25">
      <c r="A25" s="295"/>
      <c r="B25" s="306"/>
      <c r="C25" s="297"/>
      <c r="D25" s="298" t="s">
        <v>5</v>
      </c>
      <c r="E25" s="517" t="s">
        <v>219</v>
      </c>
      <c r="F25" s="132" t="s">
        <v>125</v>
      </c>
      <c r="G25" s="189" t="s">
        <v>223</v>
      </c>
      <c r="H25" s="223" t="s">
        <v>19</v>
      </c>
      <c r="I25" s="223">
        <f>50-47.5</f>
        <v>2.5</v>
      </c>
      <c r="J25" s="387" t="s">
        <v>57</v>
      </c>
      <c r="K25" s="274"/>
    </row>
    <row r="26" spans="1:12" ht="16.350000000000001" customHeight="1" x14ac:dyDescent="0.25">
      <c r="A26" s="295"/>
      <c r="B26" s="306"/>
      <c r="C26" s="297"/>
      <c r="D26" s="307"/>
      <c r="E26" s="517"/>
      <c r="F26" s="125" t="s">
        <v>107</v>
      </c>
      <c r="G26" s="544" t="s">
        <v>230</v>
      </c>
      <c r="H26" s="181" t="s">
        <v>41</v>
      </c>
      <c r="I26" s="451">
        <f>8.3-0.1</f>
        <v>8.1999999999999993</v>
      </c>
      <c r="J26" s="380"/>
      <c r="K26" s="60"/>
    </row>
    <row r="27" spans="1:12" ht="15" customHeight="1" x14ac:dyDescent="0.25">
      <c r="A27" s="295"/>
      <c r="B27" s="306"/>
      <c r="C27" s="297"/>
      <c r="D27" s="307"/>
      <c r="E27" s="518"/>
      <c r="F27" s="125" t="s">
        <v>99</v>
      </c>
      <c r="G27" s="544"/>
      <c r="H27" s="32"/>
      <c r="I27" s="214"/>
      <c r="J27" s="519"/>
      <c r="K27" s="60"/>
    </row>
    <row r="28" spans="1:12" ht="15" customHeight="1" x14ac:dyDescent="0.25">
      <c r="A28" s="295"/>
      <c r="B28" s="306"/>
      <c r="C28" s="297"/>
      <c r="D28" s="307"/>
      <c r="E28" s="518"/>
      <c r="F28" s="102" t="s">
        <v>149</v>
      </c>
      <c r="G28" s="544"/>
      <c r="H28" s="81"/>
      <c r="I28" s="151"/>
      <c r="J28" s="519"/>
      <c r="K28" s="60"/>
    </row>
    <row r="29" spans="1:12" ht="14.85" customHeight="1" x14ac:dyDescent="0.25">
      <c r="A29" s="295"/>
      <c r="B29" s="306"/>
      <c r="C29" s="297"/>
      <c r="D29" s="299"/>
      <c r="E29" s="518"/>
      <c r="F29" s="131" t="s">
        <v>37</v>
      </c>
      <c r="G29" s="545"/>
      <c r="H29" s="211"/>
      <c r="I29" s="151"/>
      <c r="J29" s="520"/>
      <c r="K29" s="67"/>
    </row>
    <row r="30" spans="1:12" ht="15" customHeight="1" x14ac:dyDescent="0.25">
      <c r="A30" s="295"/>
      <c r="B30" s="296"/>
      <c r="C30" s="43"/>
      <c r="D30" s="521" t="s">
        <v>21</v>
      </c>
      <c r="E30" s="524" t="s">
        <v>106</v>
      </c>
      <c r="F30" s="130" t="s">
        <v>125</v>
      </c>
      <c r="G30" s="527" t="s">
        <v>119</v>
      </c>
      <c r="H30" s="12" t="s">
        <v>19</v>
      </c>
      <c r="I30" s="213">
        <f>57.8-34.8</f>
        <v>23</v>
      </c>
      <c r="J30" s="348" t="s">
        <v>164</v>
      </c>
      <c r="K30" s="59">
        <v>30</v>
      </c>
    </row>
    <row r="31" spans="1:12" ht="15" customHeight="1" x14ac:dyDescent="0.25">
      <c r="A31" s="295"/>
      <c r="B31" s="296"/>
      <c r="C31" s="43"/>
      <c r="D31" s="522"/>
      <c r="E31" s="525"/>
      <c r="F31" s="207" t="s">
        <v>149</v>
      </c>
      <c r="G31" s="528"/>
      <c r="H31" s="318"/>
      <c r="J31" s="366"/>
      <c r="K31" s="324"/>
      <c r="L31" s="221"/>
    </row>
    <row r="32" spans="1:12" ht="15" customHeight="1" x14ac:dyDescent="0.25">
      <c r="A32" s="295"/>
      <c r="B32" s="296"/>
      <c r="C32" s="43"/>
      <c r="D32" s="522"/>
      <c r="E32" s="525"/>
      <c r="F32" s="207" t="s">
        <v>37</v>
      </c>
      <c r="G32" s="528"/>
      <c r="H32" s="12"/>
      <c r="I32" s="214"/>
      <c r="J32" s="364"/>
      <c r="K32" s="334"/>
    </row>
    <row r="33" spans="1:11" ht="15" customHeight="1" x14ac:dyDescent="0.25">
      <c r="A33" s="295"/>
      <c r="B33" s="296"/>
      <c r="C33" s="43"/>
      <c r="D33" s="523"/>
      <c r="E33" s="526"/>
      <c r="F33" s="142" t="s">
        <v>137</v>
      </c>
      <c r="G33" s="529"/>
      <c r="H33" s="134"/>
      <c r="I33" s="312"/>
      <c r="J33" s="250"/>
      <c r="K33" s="145"/>
    </row>
    <row r="34" spans="1:11" ht="14.1" customHeight="1" x14ac:dyDescent="0.25">
      <c r="A34" s="295"/>
      <c r="B34" s="296"/>
      <c r="C34" s="43"/>
      <c r="D34" s="307" t="s">
        <v>27</v>
      </c>
      <c r="E34" s="288" t="s">
        <v>140</v>
      </c>
      <c r="F34" s="130" t="s">
        <v>125</v>
      </c>
      <c r="G34" s="549" t="s">
        <v>118</v>
      </c>
      <c r="H34" s="187" t="s">
        <v>41</v>
      </c>
      <c r="I34" s="184">
        <f>900+76.7</f>
        <v>976.7</v>
      </c>
      <c r="J34" s="546" t="s">
        <v>163</v>
      </c>
      <c r="K34" s="59">
        <v>97</v>
      </c>
    </row>
    <row r="35" spans="1:11" ht="14.1" customHeight="1" x14ac:dyDescent="0.25">
      <c r="A35" s="295"/>
      <c r="B35" s="296"/>
      <c r="C35" s="43"/>
      <c r="D35" s="307"/>
      <c r="E35" s="288"/>
      <c r="F35" s="170" t="s">
        <v>149</v>
      </c>
      <c r="G35" s="543"/>
      <c r="I35" s="144"/>
      <c r="J35" s="547"/>
      <c r="K35" s="59"/>
    </row>
    <row r="36" spans="1:11" ht="14.1" customHeight="1" x14ac:dyDescent="0.25">
      <c r="A36" s="295"/>
      <c r="B36" s="296"/>
      <c r="C36" s="43"/>
      <c r="D36" s="307"/>
      <c r="E36" s="288"/>
      <c r="F36" s="102" t="s">
        <v>99</v>
      </c>
      <c r="G36" s="543"/>
      <c r="H36" s="105"/>
      <c r="I36" s="214"/>
      <c r="J36" s="547"/>
      <c r="K36" s="59"/>
    </row>
    <row r="37" spans="1:11" ht="14.1" customHeight="1" x14ac:dyDescent="0.25">
      <c r="A37" s="295"/>
      <c r="B37" s="296"/>
      <c r="C37" s="43"/>
      <c r="D37" s="299"/>
      <c r="E37" s="288"/>
      <c r="F37" s="131" t="s">
        <v>37</v>
      </c>
      <c r="G37" s="557"/>
      <c r="H37" s="212"/>
      <c r="I37" s="150"/>
      <c r="J37" s="548"/>
      <c r="K37" s="59"/>
    </row>
    <row r="38" spans="1:11" ht="16.5" customHeight="1" x14ac:dyDescent="0.25">
      <c r="A38" s="295"/>
      <c r="B38" s="296"/>
      <c r="C38" s="43"/>
      <c r="D38" s="91" t="s">
        <v>28</v>
      </c>
      <c r="E38" s="524" t="s">
        <v>145</v>
      </c>
      <c r="F38" s="141" t="s">
        <v>146</v>
      </c>
      <c r="G38" s="543" t="s">
        <v>231</v>
      </c>
      <c r="H38" s="440" t="s">
        <v>41</v>
      </c>
      <c r="I38" s="149">
        <v>1030</v>
      </c>
      <c r="J38" s="387" t="s">
        <v>163</v>
      </c>
      <c r="K38" s="163">
        <v>100</v>
      </c>
    </row>
    <row r="39" spans="1:11" ht="15.6" customHeight="1" x14ac:dyDescent="0.25">
      <c r="A39" s="295"/>
      <c r="B39" s="296"/>
      <c r="C39" s="43"/>
      <c r="D39" s="307"/>
      <c r="E39" s="525"/>
      <c r="F39" s="207" t="s">
        <v>125</v>
      </c>
      <c r="G39" s="543"/>
      <c r="H39" s="105" t="s">
        <v>19</v>
      </c>
      <c r="I39" s="194">
        <f>185+34.8</f>
        <v>219.8</v>
      </c>
      <c r="J39" s="380"/>
      <c r="K39" s="173"/>
    </row>
    <row r="40" spans="1:11" ht="15.6" customHeight="1" x14ac:dyDescent="0.25">
      <c r="A40" s="295"/>
      <c r="B40" s="296"/>
      <c r="C40" s="43"/>
      <c r="D40" s="307"/>
      <c r="E40" s="288"/>
      <c r="F40" s="170" t="s">
        <v>37</v>
      </c>
      <c r="G40" s="543"/>
      <c r="H40" s="105"/>
      <c r="I40" s="214"/>
      <c r="J40" s="380"/>
      <c r="K40" s="173"/>
    </row>
    <row r="41" spans="1:11" ht="46.5" customHeight="1" x14ac:dyDescent="0.25">
      <c r="A41" s="295"/>
      <c r="B41" s="296"/>
      <c r="C41" s="43"/>
      <c r="D41" s="299"/>
      <c r="E41" s="288"/>
      <c r="F41" s="170" t="s">
        <v>149</v>
      </c>
      <c r="G41" s="543"/>
      <c r="H41" s="212"/>
      <c r="I41" s="214"/>
      <c r="J41" s="388"/>
      <c r="K41" s="173"/>
    </row>
    <row r="42" spans="1:11" ht="17.399999999999999" customHeight="1" x14ac:dyDescent="0.25">
      <c r="A42" s="295"/>
      <c r="B42" s="296"/>
      <c r="C42" s="43"/>
      <c r="D42" s="91" t="s">
        <v>22</v>
      </c>
      <c r="E42" s="524" t="s">
        <v>148</v>
      </c>
      <c r="F42" s="141" t="s">
        <v>37</v>
      </c>
      <c r="G42" s="549" t="s">
        <v>118</v>
      </c>
      <c r="H42" s="22" t="s">
        <v>41</v>
      </c>
      <c r="I42" s="213">
        <f>895.2-50</f>
        <v>845.2</v>
      </c>
      <c r="J42" s="380" t="s">
        <v>163</v>
      </c>
      <c r="K42" s="163">
        <v>60</v>
      </c>
    </row>
    <row r="43" spans="1:11" ht="17.399999999999999" customHeight="1" x14ac:dyDescent="0.25">
      <c r="A43" s="295"/>
      <c r="B43" s="296"/>
      <c r="C43" s="43"/>
      <c r="D43" s="91"/>
      <c r="E43" s="525"/>
      <c r="F43" s="207" t="s">
        <v>125</v>
      </c>
      <c r="G43" s="543"/>
      <c r="H43" s="105"/>
      <c r="I43" s="214"/>
      <c r="J43" s="380"/>
      <c r="K43" s="173"/>
    </row>
    <row r="44" spans="1:11" ht="17.399999999999999" customHeight="1" x14ac:dyDescent="0.25">
      <c r="A44" s="295"/>
      <c r="B44" s="296"/>
      <c r="C44" s="43"/>
      <c r="D44" s="91"/>
      <c r="E44" s="526"/>
      <c r="F44" s="217" t="s">
        <v>149</v>
      </c>
      <c r="G44" s="543"/>
      <c r="H44" s="212"/>
      <c r="I44" s="150"/>
      <c r="J44" s="350"/>
      <c r="K44" s="173"/>
    </row>
    <row r="45" spans="1:11" ht="15.6" customHeight="1" x14ac:dyDescent="0.25">
      <c r="A45" s="295"/>
      <c r="B45" s="296"/>
      <c r="C45" s="297"/>
      <c r="D45" s="327" t="s">
        <v>29</v>
      </c>
      <c r="E45" s="525" t="s">
        <v>62</v>
      </c>
      <c r="F45" s="171" t="s">
        <v>149</v>
      </c>
      <c r="G45" s="543"/>
      <c r="H45" s="22" t="s">
        <v>19</v>
      </c>
      <c r="I45" s="149">
        <f>196.9-36.4+20</f>
        <v>180.5</v>
      </c>
      <c r="J45" s="377" t="s">
        <v>86</v>
      </c>
      <c r="K45" s="108">
        <v>6.3</v>
      </c>
    </row>
    <row r="46" spans="1:11" ht="15.6" customHeight="1" x14ac:dyDescent="0.25">
      <c r="A46" s="295"/>
      <c r="B46" s="296"/>
      <c r="C46" s="297"/>
      <c r="D46" s="307"/>
      <c r="E46" s="525"/>
      <c r="F46" s="204"/>
      <c r="G46" s="543"/>
      <c r="H46" s="12"/>
      <c r="I46" s="214"/>
      <c r="J46" s="354" t="s">
        <v>98</v>
      </c>
      <c r="K46" s="76">
        <v>387</v>
      </c>
    </row>
    <row r="47" spans="1:11" ht="15.6" customHeight="1" x14ac:dyDescent="0.25">
      <c r="A47" s="550"/>
      <c r="B47" s="551"/>
      <c r="C47" s="552"/>
      <c r="D47" s="521" t="s">
        <v>23</v>
      </c>
      <c r="E47" s="524" t="s">
        <v>24</v>
      </c>
      <c r="F47" s="171" t="s">
        <v>149</v>
      </c>
      <c r="G47" s="543"/>
      <c r="H47" s="51" t="s">
        <v>19</v>
      </c>
      <c r="I47" s="149">
        <v>74.3</v>
      </c>
      <c r="J47" s="377" t="s">
        <v>26</v>
      </c>
      <c r="K47" s="90">
        <v>8</v>
      </c>
    </row>
    <row r="48" spans="1:11" ht="15.6" customHeight="1" x14ac:dyDescent="0.25">
      <c r="A48" s="550"/>
      <c r="B48" s="551"/>
      <c r="C48" s="552"/>
      <c r="D48" s="522"/>
      <c r="E48" s="525"/>
      <c r="F48" s="171"/>
      <c r="G48" s="543"/>
      <c r="H48" s="97"/>
      <c r="I48" s="198"/>
      <c r="J48" s="368" t="s">
        <v>150</v>
      </c>
      <c r="K48" s="139">
        <v>23</v>
      </c>
    </row>
    <row r="49" spans="1:13" ht="17.25" customHeight="1" x14ac:dyDescent="0.25">
      <c r="A49" s="550"/>
      <c r="B49" s="551"/>
      <c r="C49" s="552"/>
      <c r="D49" s="522"/>
      <c r="E49" s="525"/>
      <c r="F49" s="171"/>
      <c r="G49" s="128"/>
      <c r="H49" s="105" t="s">
        <v>19</v>
      </c>
      <c r="I49" s="152">
        <v>40</v>
      </c>
      <c r="J49" s="368" t="s">
        <v>141</v>
      </c>
      <c r="K49" s="139">
        <v>1</v>
      </c>
    </row>
    <row r="50" spans="1:13" ht="18" customHeight="1" x14ac:dyDescent="0.25">
      <c r="A50" s="295"/>
      <c r="B50" s="296"/>
      <c r="C50" s="297"/>
      <c r="D50" s="521" t="s">
        <v>46</v>
      </c>
      <c r="E50" s="524" t="s">
        <v>25</v>
      </c>
      <c r="F50" s="132" t="s">
        <v>149</v>
      </c>
      <c r="G50" s="293"/>
      <c r="H50" s="191" t="s">
        <v>19</v>
      </c>
      <c r="I50" s="183">
        <f>209.1-25+8+30+15</f>
        <v>237.1</v>
      </c>
      <c r="J50" s="389" t="s">
        <v>80</v>
      </c>
      <c r="K50" s="65"/>
    </row>
    <row r="51" spans="1:13" ht="37.5" customHeight="1" x14ac:dyDescent="0.25">
      <c r="A51" s="295"/>
      <c r="B51" s="296"/>
      <c r="C51" s="297"/>
      <c r="D51" s="522"/>
      <c r="E51" s="553"/>
      <c r="F51" s="126"/>
      <c r="G51" s="293"/>
      <c r="H51" s="105" t="s">
        <v>130</v>
      </c>
      <c r="I51" s="214">
        <v>2.4</v>
      </c>
      <c r="J51" s="369" t="s">
        <v>215</v>
      </c>
      <c r="K51" s="66">
        <v>76</v>
      </c>
    </row>
    <row r="52" spans="1:13" ht="15" customHeight="1" x14ac:dyDescent="0.25">
      <c r="A52" s="295"/>
      <c r="B52" s="296"/>
      <c r="C52" s="297"/>
      <c r="D52" s="522"/>
      <c r="E52" s="553"/>
      <c r="F52" s="450"/>
      <c r="G52" s="293"/>
      <c r="H52" s="105"/>
      <c r="I52" s="214"/>
      <c r="J52" s="348" t="s">
        <v>247</v>
      </c>
      <c r="K52" s="77" t="s">
        <v>246</v>
      </c>
    </row>
    <row r="53" spans="1:13" ht="17.25" customHeight="1" x14ac:dyDescent="0.25">
      <c r="A53" s="295"/>
      <c r="B53" s="296"/>
      <c r="C53" s="297"/>
      <c r="D53" s="522"/>
      <c r="E53" s="33"/>
      <c r="F53" s="126"/>
      <c r="G53" s="293"/>
      <c r="H53" s="105"/>
      <c r="I53" s="214"/>
      <c r="J53" s="385" t="s">
        <v>193</v>
      </c>
      <c r="K53" s="175">
        <v>100</v>
      </c>
    </row>
    <row r="54" spans="1:13" ht="15.75" customHeight="1" x14ac:dyDescent="0.25">
      <c r="A54" s="295"/>
      <c r="B54" s="296"/>
      <c r="C54" s="297"/>
      <c r="D54" s="522"/>
      <c r="E54" s="33"/>
      <c r="F54" s="126"/>
      <c r="G54" s="293"/>
      <c r="H54" s="105"/>
      <c r="I54" s="214"/>
      <c r="J54" s="384" t="s">
        <v>194</v>
      </c>
      <c r="K54" s="78"/>
    </row>
    <row r="55" spans="1:13" ht="28.5" customHeight="1" x14ac:dyDescent="0.25">
      <c r="A55" s="295"/>
      <c r="B55" s="296"/>
      <c r="C55" s="297"/>
      <c r="D55" s="522"/>
      <c r="E55" s="33"/>
      <c r="F55" s="126"/>
      <c r="G55" s="293"/>
      <c r="H55" s="105"/>
      <c r="I55" s="214"/>
      <c r="J55" s="284" t="s">
        <v>101</v>
      </c>
      <c r="K55" s="330">
        <v>40</v>
      </c>
    </row>
    <row r="56" spans="1:13" ht="28.5" customHeight="1" x14ac:dyDescent="0.25">
      <c r="A56" s="295"/>
      <c r="B56" s="296"/>
      <c r="C56" s="297"/>
      <c r="D56" s="522"/>
      <c r="E56" s="33"/>
      <c r="F56" s="126"/>
      <c r="G56" s="293"/>
      <c r="H56" s="105"/>
      <c r="I56" s="214"/>
      <c r="J56" s="386" t="s">
        <v>185</v>
      </c>
      <c r="K56" s="78">
        <v>50</v>
      </c>
    </row>
    <row r="57" spans="1:13" ht="24.75" customHeight="1" x14ac:dyDescent="0.25">
      <c r="A57" s="295"/>
      <c r="B57" s="296"/>
      <c r="C57" s="297"/>
      <c r="D57" s="522"/>
      <c r="E57" s="33"/>
      <c r="F57" s="205"/>
      <c r="G57" s="304"/>
      <c r="H57" s="212"/>
      <c r="I57" s="150"/>
      <c r="J57" s="348" t="s">
        <v>195</v>
      </c>
      <c r="K57" s="176">
        <v>0.4</v>
      </c>
    </row>
    <row r="58" spans="1:13" ht="15.6" customHeight="1" x14ac:dyDescent="0.25">
      <c r="A58" s="550"/>
      <c r="B58" s="554"/>
      <c r="C58" s="552"/>
      <c r="D58" s="555" t="s">
        <v>78</v>
      </c>
      <c r="E58" s="524" t="s">
        <v>104</v>
      </c>
      <c r="F58" s="290" t="s">
        <v>149</v>
      </c>
      <c r="G58" s="527" t="s">
        <v>51</v>
      </c>
      <c r="H58" s="51" t="s">
        <v>19</v>
      </c>
      <c r="I58" s="420">
        <f>220.5+24+20.5+12.5-22.8</f>
        <v>254.7</v>
      </c>
      <c r="J58" s="377" t="s">
        <v>66</v>
      </c>
      <c r="K58" s="90">
        <v>209</v>
      </c>
    </row>
    <row r="59" spans="1:13" ht="28.5" customHeight="1" x14ac:dyDescent="0.25">
      <c r="A59" s="550"/>
      <c r="B59" s="554"/>
      <c r="C59" s="552"/>
      <c r="D59" s="556"/>
      <c r="E59" s="525"/>
      <c r="F59" s="125" t="s">
        <v>125</v>
      </c>
      <c r="G59" s="528"/>
      <c r="H59" s="105"/>
      <c r="I59" s="101"/>
      <c r="J59" s="354" t="s">
        <v>176</v>
      </c>
      <c r="K59" s="69">
        <v>17</v>
      </c>
    </row>
    <row r="60" spans="1:13" ht="27.6" customHeight="1" x14ac:dyDescent="0.25">
      <c r="A60" s="550"/>
      <c r="B60" s="554"/>
      <c r="C60" s="552"/>
      <c r="D60" s="556"/>
      <c r="E60" s="525"/>
      <c r="F60" s="126"/>
      <c r="G60" s="528"/>
      <c r="H60" s="105"/>
      <c r="I60" s="101"/>
      <c r="J60" s="355" t="s">
        <v>177</v>
      </c>
      <c r="K60" s="139">
        <v>5</v>
      </c>
      <c r="L60" s="20"/>
      <c r="M60" s="20"/>
    </row>
    <row r="61" spans="1:13" ht="17.25" customHeight="1" x14ac:dyDescent="0.25">
      <c r="A61" s="550"/>
      <c r="B61" s="554"/>
      <c r="C61" s="552"/>
      <c r="D61" s="556"/>
      <c r="E61" s="525"/>
      <c r="F61" s="126"/>
      <c r="G61" s="528"/>
      <c r="H61" s="105"/>
      <c r="I61" s="214"/>
      <c r="J61" s="368" t="s">
        <v>129</v>
      </c>
      <c r="K61" s="160">
        <v>1</v>
      </c>
    </row>
    <row r="62" spans="1:13" ht="17.25" customHeight="1" x14ac:dyDescent="0.25">
      <c r="A62" s="550"/>
      <c r="B62" s="554"/>
      <c r="C62" s="552"/>
      <c r="D62" s="556"/>
      <c r="E62" s="525"/>
      <c r="F62" s="126"/>
      <c r="G62" s="528"/>
      <c r="H62" s="105"/>
      <c r="I62" s="28"/>
      <c r="J62" s="355" t="s">
        <v>184</v>
      </c>
      <c r="K62" s="60">
        <v>17</v>
      </c>
    </row>
    <row r="63" spans="1:13" ht="15" customHeight="1" x14ac:dyDescent="0.25">
      <c r="A63" s="295"/>
      <c r="B63" s="306"/>
      <c r="C63" s="297"/>
      <c r="D63" s="287" t="s">
        <v>109</v>
      </c>
      <c r="E63" s="524" t="s">
        <v>88</v>
      </c>
      <c r="F63" s="290" t="s">
        <v>99</v>
      </c>
      <c r="G63" s="549" t="s">
        <v>117</v>
      </c>
      <c r="H63" s="191" t="s">
        <v>19</v>
      </c>
      <c r="I63" s="285">
        <f>207.4-50-37.4+45.6</f>
        <v>165.6</v>
      </c>
      <c r="J63" s="347" t="s">
        <v>165</v>
      </c>
      <c r="K63" s="65">
        <v>95</v>
      </c>
    </row>
    <row r="64" spans="1:13" ht="15" customHeight="1" x14ac:dyDescent="0.25">
      <c r="A64" s="295"/>
      <c r="B64" s="306"/>
      <c r="C64" s="297"/>
      <c r="D64" s="310"/>
      <c r="E64" s="525"/>
      <c r="F64" s="291" t="s">
        <v>174</v>
      </c>
      <c r="G64" s="543"/>
      <c r="H64" s="187" t="s">
        <v>95</v>
      </c>
      <c r="I64" s="194">
        <v>24.5</v>
      </c>
      <c r="J64" s="238"/>
      <c r="K64" s="316"/>
    </row>
    <row r="65" spans="1:14" ht="15" customHeight="1" x14ac:dyDescent="0.25">
      <c r="A65" s="295"/>
      <c r="B65" s="306"/>
      <c r="C65" s="297"/>
      <c r="D65" s="310"/>
      <c r="E65" s="525"/>
      <c r="F65" s="193" t="s">
        <v>37</v>
      </c>
      <c r="G65" s="543"/>
      <c r="H65" s="187" t="s">
        <v>41</v>
      </c>
      <c r="I65" s="194">
        <f>92.8+274.7+75.4-121</f>
        <v>321.89999999999998</v>
      </c>
      <c r="J65" s="380"/>
      <c r="K65" s="60"/>
    </row>
    <row r="66" spans="1:14" ht="15" customHeight="1" x14ac:dyDescent="0.25">
      <c r="A66" s="295"/>
      <c r="B66" s="306"/>
      <c r="C66" s="297"/>
      <c r="D66" s="93"/>
      <c r="E66" s="526"/>
      <c r="F66" s="192" t="s">
        <v>149</v>
      </c>
      <c r="G66" s="557"/>
      <c r="H66" s="186"/>
      <c r="I66" s="233"/>
      <c r="J66" s="250"/>
      <c r="K66" s="222"/>
    </row>
    <row r="67" spans="1:14" ht="15" customHeight="1" x14ac:dyDescent="0.25">
      <c r="A67" s="550"/>
      <c r="B67" s="554"/>
      <c r="C67" s="552"/>
      <c r="D67" s="521" t="s">
        <v>108</v>
      </c>
      <c r="E67" s="524" t="s">
        <v>132</v>
      </c>
      <c r="F67" s="290" t="s">
        <v>107</v>
      </c>
      <c r="G67" s="292"/>
      <c r="H67" s="255"/>
      <c r="I67" s="149"/>
      <c r="J67" s="365"/>
      <c r="K67" s="90"/>
    </row>
    <row r="68" spans="1:14" s="3" customFormat="1" ht="15" customHeight="1" x14ac:dyDescent="0.25">
      <c r="A68" s="550"/>
      <c r="B68" s="554"/>
      <c r="C68" s="552"/>
      <c r="D68" s="522"/>
      <c r="E68" s="525"/>
      <c r="F68" s="291" t="s">
        <v>125</v>
      </c>
      <c r="G68" s="625" t="s">
        <v>120</v>
      </c>
      <c r="H68" s="181" t="s">
        <v>41</v>
      </c>
      <c r="I68" s="169">
        <f>99.8+10</f>
        <v>109.8</v>
      </c>
      <c r="J68" s="348" t="s">
        <v>158</v>
      </c>
      <c r="K68" s="623">
        <v>3</v>
      </c>
      <c r="L68" s="275"/>
      <c r="M68" s="275"/>
    </row>
    <row r="69" spans="1:14" s="3" customFormat="1" ht="25.5" customHeight="1" x14ac:dyDescent="0.25">
      <c r="A69" s="550"/>
      <c r="B69" s="554"/>
      <c r="C69" s="552"/>
      <c r="D69" s="522"/>
      <c r="E69" s="423"/>
      <c r="F69" s="422"/>
      <c r="G69" s="606"/>
      <c r="H69" s="181" t="s">
        <v>19</v>
      </c>
      <c r="I69" s="169">
        <v>34.9</v>
      </c>
      <c r="J69" s="284"/>
      <c r="K69" s="624"/>
      <c r="L69" s="275"/>
      <c r="M69" s="275"/>
    </row>
    <row r="70" spans="1:14" s="3" customFormat="1" ht="42" customHeight="1" x14ac:dyDescent="0.25">
      <c r="A70" s="550"/>
      <c r="B70" s="554"/>
      <c r="C70" s="552"/>
      <c r="D70" s="522"/>
      <c r="E70" s="268"/>
      <c r="F70" s="291"/>
      <c r="G70" s="172" t="s">
        <v>154</v>
      </c>
      <c r="H70" s="105" t="s">
        <v>41</v>
      </c>
      <c r="I70" s="169">
        <f>30.8-10</f>
        <v>20.8</v>
      </c>
      <c r="J70" s="355" t="s">
        <v>158</v>
      </c>
      <c r="K70" s="390">
        <v>1</v>
      </c>
      <c r="L70" s="275"/>
      <c r="M70" s="275"/>
    </row>
    <row r="71" spans="1:14" ht="41.1" customHeight="1" x14ac:dyDescent="0.25">
      <c r="A71" s="550"/>
      <c r="B71" s="554"/>
      <c r="C71" s="552"/>
      <c r="D71" s="522"/>
      <c r="E71" s="305"/>
      <c r="F71" s="314" t="s">
        <v>149</v>
      </c>
      <c r="G71" s="301" t="s">
        <v>147</v>
      </c>
      <c r="H71" s="182" t="s">
        <v>19</v>
      </c>
      <c r="I71" s="188">
        <v>12</v>
      </c>
      <c r="J71" s="364" t="s">
        <v>157</v>
      </c>
      <c r="K71" s="64">
        <v>1</v>
      </c>
      <c r="M71" s="256"/>
      <c r="N71" s="209"/>
    </row>
    <row r="72" spans="1:14" ht="19.5" customHeight="1" x14ac:dyDescent="0.25">
      <c r="A72" s="295"/>
      <c r="B72" s="306"/>
      <c r="C72" s="297"/>
      <c r="D72" s="298" t="s">
        <v>110</v>
      </c>
      <c r="E72" s="524" t="s">
        <v>188</v>
      </c>
      <c r="F72" s="290" t="s">
        <v>149</v>
      </c>
      <c r="G72" s="549" t="s">
        <v>120</v>
      </c>
      <c r="H72" s="22" t="s">
        <v>19</v>
      </c>
      <c r="I72" s="283">
        <f>330-30-34.9-2.9</f>
        <v>262.2</v>
      </c>
      <c r="J72" s="365" t="s">
        <v>189</v>
      </c>
      <c r="K72" s="343">
        <v>1</v>
      </c>
      <c r="L72" s="257"/>
      <c r="N72" s="209"/>
    </row>
    <row r="73" spans="1:14" ht="31.5" customHeight="1" x14ac:dyDescent="0.25">
      <c r="A73" s="295"/>
      <c r="B73" s="306"/>
      <c r="C73" s="297"/>
      <c r="D73" s="299"/>
      <c r="E73" s="526"/>
      <c r="F73" s="125" t="s">
        <v>125</v>
      </c>
      <c r="G73" s="543"/>
      <c r="H73" s="107"/>
      <c r="I73" s="218"/>
      <c r="J73" s="351" t="s">
        <v>170</v>
      </c>
      <c r="K73" s="59">
        <v>1</v>
      </c>
      <c r="M73" s="256"/>
      <c r="N73" s="3"/>
    </row>
    <row r="74" spans="1:14" ht="20.85" customHeight="1" x14ac:dyDescent="0.25">
      <c r="A74" s="295"/>
      <c r="B74" s="306"/>
      <c r="C74" s="297"/>
      <c r="D74" s="92" t="s">
        <v>111</v>
      </c>
      <c r="E74" s="524" t="s">
        <v>63</v>
      </c>
      <c r="F74" s="132" t="s">
        <v>125</v>
      </c>
      <c r="G74" s="543"/>
      <c r="H74" s="51" t="s">
        <v>19</v>
      </c>
      <c r="I74" s="149">
        <v>10</v>
      </c>
      <c r="J74" s="546" t="s">
        <v>127</v>
      </c>
      <c r="K74" s="68">
        <v>1</v>
      </c>
      <c r="L74" s="257"/>
      <c r="N74" s="209"/>
    </row>
    <row r="75" spans="1:14" ht="24.75" customHeight="1" x14ac:dyDescent="0.25">
      <c r="A75" s="295"/>
      <c r="B75" s="306"/>
      <c r="C75" s="43"/>
      <c r="D75" s="299"/>
      <c r="E75" s="526"/>
      <c r="F75" s="314" t="s">
        <v>149</v>
      </c>
      <c r="G75" s="543"/>
      <c r="H75" s="199"/>
      <c r="I75" s="214"/>
      <c r="J75" s="558"/>
      <c r="K75" s="67"/>
    </row>
    <row r="76" spans="1:14" ht="16.5" customHeight="1" x14ac:dyDescent="0.25">
      <c r="A76" s="295"/>
      <c r="B76" s="306"/>
      <c r="C76" s="43"/>
      <c r="D76" s="298" t="s">
        <v>112</v>
      </c>
      <c r="E76" s="524" t="s">
        <v>53</v>
      </c>
      <c r="F76" s="208" t="s">
        <v>125</v>
      </c>
      <c r="G76" s="543"/>
      <c r="H76" s="191" t="s">
        <v>19</v>
      </c>
      <c r="I76" s="149">
        <f>1164.3+19.1+30.3+14+32.5+6.7</f>
        <v>1266.9000000000001</v>
      </c>
      <c r="J76" s="382" t="s">
        <v>243</v>
      </c>
      <c r="K76" s="140">
        <v>23</v>
      </c>
      <c r="M76" s="256"/>
    </row>
    <row r="77" spans="1:14" ht="15.75" customHeight="1" x14ac:dyDescent="0.25">
      <c r="A77" s="295"/>
      <c r="B77" s="306"/>
      <c r="C77" s="58"/>
      <c r="D77" s="307"/>
      <c r="E77" s="525"/>
      <c r="F77" s="125" t="s">
        <v>99</v>
      </c>
      <c r="G77" s="543"/>
      <c r="H77" s="187" t="s">
        <v>32</v>
      </c>
      <c r="I77" s="148">
        <v>7.7</v>
      </c>
      <c r="J77" s="378" t="s">
        <v>244</v>
      </c>
      <c r="K77" s="79">
        <v>98</v>
      </c>
      <c r="L77" s="257"/>
    </row>
    <row r="78" spans="1:14" ht="15.75" customHeight="1" x14ac:dyDescent="0.25">
      <c r="A78" s="295"/>
      <c r="B78" s="296"/>
      <c r="C78" s="58"/>
      <c r="D78" s="74"/>
      <c r="E78" s="525"/>
      <c r="F78" s="291" t="s">
        <v>149</v>
      </c>
      <c r="G78" s="543"/>
      <c r="H78" s="187" t="s">
        <v>232</v>
      </c>
      <c r="I78" s="101">
        <f>2.4+10.7</f>
        <v>13.1</v>
      </c>
      <c r="J78" s="379" t="s">
        <v>65</v>
      </c>
      <c r="K78" s="110">
        <v>8</v>
      </c>
      <c r="L78" s="257"/>
    </row>
    <row r="79" spans="1:14" ht="15.75" customHeight="1" x14ac:dyDescent="0.25">
      <c r="A79" s="295"/>
      <c r="B79" s="306"/>
      <c r="C79" s="58"/>
      <c r="D79" s="74"/>
      <c r="E79" s="525"/>
      <c r="F79" s="103"/>
      <c r="G79" s="543"/>
      <c r="H79" s="105"/>
      <c r="I79" s="101"/>
      <c r="J79" s="437" t="s">
        <v>81</v>
      </c>
      <c r="K79" s="110">
        <v>40</v>
      </c>
    </row>
    <row r="80" spans="1:14" ht="15.75" customHeight="1" x14ac:dyDescent="0.25">
      <c r="A80" s="295"/>
      <c r="B80" s="306"/>
      <c r="C80" s="58"/>
      <c r="D80" s="74"/>
      <c r="E80" s="525"/>
      <c r="F80" s="103"/>
      <c r="G80" s="543"/>
      <c r="H80" s="105"/>
      <c r="I80" s="214"/>
      <c r="J80" s="379" t="s">
        <v>159</v>
      </c>
      <c r="K80" s="80">
        <v>9</v>
      </c>
    </row>
    <row r="81" spans="1:18" ht="15" customHeight="1" x14ac:dyDescent="0.25">
      <c r="A81" s="295"/>
      <c r="B81" s="306"/>
      <c r="C81" s="58"/>
      <c r="D81" s="74"/>
      <c r="E81" s="525"/>
      <c r="F81" s="103"/>
      <c r="G81" s="543"/>
      <c r="H81" s="105"/>
      <c r="I81" s="214"/>
      <c r="J81" s="559" t="s">
        <v>225</v>
      </c>
      <c r="K81" s="316">
        <v>1</v>
      </c>
      <c r="M81" s="256"/>
    </row>
    <row r="82" spans="1:18" ht="12.6" customHeight="1" x14ac:dyDescent="0.25">
      <c r="A82" s="295"/>
      <c r="B82" s="306"/>
      <c r="C82" s="58"/>
      <c r="D82" s="74"/>
      <c r="E82" s="303"/>
      <c r="F82" s="103"/>
      <c r="G82" s="543"/>
      <c r="H82" s="105"/>
      <c r="I82" s="214"/>
      <c r="J82" s="560"/>
      <c r="K82" s="225"/>
    </row>
    <row r="83" spans="1:18" ht="15.6" customHeight="1" x14ac:dyDescent="0.25">
      <c r="A83" s="295"/>
      <c r="B83" s="306"/>
      <c r="C83" s="58"/>
      <c r="D83" s="74"/>
      <c r="E83" s="288"/>
      <c r="F83" s="227"/>
      <c r="G83" s="321"/>
      <c r="H83" s="105"/>
      <c r="I83" s="214"/>
      <c r="J83" s="438" t="s">
        <v>160</v>
      </c>
      <c r="K83" s="76">
        <v>44</v>
      </c>
    </row>
    <row r="84" spans="1:18" ht="29.1" customHeight="1" x14ac:dyDescent="0.25">
      <c r="A84" s="295"/>
      <c r="B84" s="306"/>
      <c r="C84" s="58"/>
      <c r="D84" s="74"/>
      <c r="E84" s="288"/>
      <c r="F84" s="227"/>
      <c r="G84" s="321"/>
      <c r="H84" s="105"/>
      <c r="I84" s="101"/>
      <c r="J84" s="438" t="s">
        <v>197</v>
      </c>
      <c r="K84" s="452">
        <v>9</v>
      </c>
    </row>
    <row r="85" spans="1:18" s="138" customFormat="1" ht="26.85" customHeight="1" x14ac:dyDescent="0.25">
      <c r="A85" s="295"/>
      <c r="B85" s="306"/>
      <c r="C85" s="297"/>
      <c r="D85" s="74"/>
      <c r="E85" s="288"/>
      <c r="F85" s="227"/>
      <c r="G85" s="321"/>
      <c r="H85" s="105"/>
      <c r="I85" s="101"/>
      <c r="J85" s="438" t="s">
        <v>241</v>
      </c>
      <c r="K85" s="76">
        <v>1</v>
      </c>
      <c r="L85" s="2"/>
      <c r="M85" s="2"/>
      <c r="N85" s="2"/>
      <c r="O85" s="2"/>
      <c r="P85" s="2"/>
      <c r="Q85" s="2"/>
      <c r="R85" s="2"/>
    </row>
    <row r="86" spans="1:18" ht="28.5" customHeight="1" x14ac:dyDescent="0.25">
      <c r="A86" s="295"/>
      <c r="B86" s="306"/>
      <c r="C86" s="58"/>
      <c r="D86" s="74"/>
      <c r="E86" s="288"/>
      <c r="F86" s="216"/>
      <c r="G86" s="321"/>
      <c r="H86" s="97"/>
      <c r="I86" s="146"/>
      <c r="J86" s="438" t="s">
        <v>196</v>
      </c>
      <c r="K86" s="139">
        <v>2</v>
      </c>
    </row>
    <row r="87" spans="1:18" ht="15" customHeight="1" x14ac:dyDescent="0.25">
      <c r="A87" s="295"/>
      <c r="B87" s="306"/>
      <c r="C87" s="58"/>
      <c r="D87" s="74"/>
      <c r="E87" s="561" t="s">
        <v>128</v>
      </c>
      <c r="F87" s="291" t="s">
        <v>107</v>
      </c>
      <c r="G87" s="293"/>
      <c r="H87" s="187"/>
      <c r="I87" s="184"/>
      <c r="J87" s="373" t="s">
        <v>151</v>
      </c>
      <c r="K87" s="371">
        <v>2</v>
      </c>
    </row>
    <row r="88" spans="1:18" ht="15" customHeight="1" x14ac:dyDescent="0.25">
      <c r="A88" s="295"/>
      <c r="B88" s="306"/>
      <c r="C88" s="58"/>
      <c r="D88" s="74"/>
      <c r="E88" s="525"/>
      <c r="F88" s="125" t="s">
        <v>99</v>
      </c>
      <c r="G88" s="293"/>
      <c r="H88" s="105"/>
      <c r="I88" s="214"/>
      <c r="J88" s="374"/>
      <c r="K88" s="173"/>
    </row>
    <row r="89" spans="1:18" ht="15" customHeight="1" x14ac:dyDescent="0.25">
      <c r="A89" s="295"/>
      <c r="B89" s="306"/>
      <c r="C89" s="58"/>
      <c r="D89" s="74"/>
      <c r="E89" s="525"/>
      <c r="F89" s="291" t="s">
        <v>149</v>
      </c>
      <c r="G89" s="293"/>
      <c r="H89" s="105"/>
      <c r="I89" s="214"/>
      <c r="J89" s="375"/>
      <c r="K89" s="372"/>
    </row>
    <row r="90" spans="1:18" ht="15" customHeight="1" x14ac:dyDescent="0.25">
      <c r="A90" s="295"/>
      <c r="B90" s="306"/>
      <c r="C90" s="58"/>
      <c r="D90" s="74"/>
      <c r="E90" s="526"/>
      <c r="F90" s="314" t="s">
        <v>174</v>
      </c>
      <c r="G90" s="301"/>
      <c r="H90" s="212"/>
      <c r="I90" s="214"/>
      <c r="J90" s="376"/>
      <c r="K90" s="224"/>
    </row>
    <row r="91" spans="1:18" ht="15.6" customHeight="1" x14ac:dyDescent="0.25">
      <c r="A91" s="550"/>
      <c r="B91" s="551"/>
      <c r="C91" s="58"/>
      <c r="D91" s="521" t="s">
        <v>113</v>
      </c>
      <c r="E91" s="524" t="s">
        <v>87</v>
      </c>
      <c r="F91" s="291" t="s">
        <v>149</v>
      </c>
      <c r="G91" s="293"/>
      <c r="H91" s="191" t="s">
        <v>19</v>
      </c>
      <c r="I91" s="215">
        <f>42+3.8</f>
        <v>45.8</v>
      </c>
      <c r="J91" s="377" t="s">
        <v>69</v>
      </c>
      <c r="K91" s="90">
        <v>2</v>
      </c>
    </row>
    <row r="92" spans="1:18" ht="15.6" customHeight="1" x14ac:dyDescent="0.25">
      <c r="A92" s="550"/>
      <c r="B92" s="551"/>
      <c r="C92" s="58"/>
      <c r="D92" s="522"/>
      <c r="E92" s="525"/>
      <c r="F92" s="126"/>
      <c r="G92" s="293"/>
      <c r="H92" s="187" t="s">
        <v>32</v>
      </c>
      <c r="I92" s="148">
        <v>5</v>
      </c>
      <c r="J92" s="354" t="s">
        <v>244</v>
      </c>
      <c r="K92" s="69">
        <v>5</v>
      </c>
    </row>
    <row r="93" spans="1:18" ht="15.6" customHeight="1" x14ac:dyDescent="0.25">
      <c r="A93" s="426"/>
      <c r="B93" s="431"/>
      <c r="C93" s="58"/>
      <c r="D93" s="430"/>
      <c r="E93" s="526"/>
      <c r="F93" s="205"/>
      <c r="G93" s="424"/>
      <c r="H93" s="182" t="s">
        <v>232</v>
      </c>
      <c r="I93" s="28">
        <v>7.1</v>
      </c>
      <c r="J93" s="425"/>
      <c r="K93" s="60"/>
    </row>
    <row r="94" spans="1:18" ht="15" customHeight="1" x14ac:dyDescent="0.25">
      <c r="A94" s="295"/>
      <c r="B94" s="306"/>
      <c r="C94" s="58"/>
      <c r="D94" s="429" t="s">
        <v>171</v>
      </c>
      <c r="E94" s="524" t="s">
        <v>45</v>
      </c>
      <c r="F94" s="291" t="s">
        <v>149</v>
      </c>
      <c r="G94" s="293"/>
      <c r="H94" s="51" t="s">
        <v>32</v>
      </c>
      <c r="I94" s="213">
        <v>21</v>
      </c>
      <c r="J94" s="361" t="s">
        <v>243</v>
      </c>
      <c r="K94" s="65">
        <v>2</v>
      </c>
    </row>
    <row r="95" spans="1:18" ht="15" customHeight="1" x14ac:dyDescent="0.25">
      <c r="A95" s="295"/>
      <c r="B95" s="306"/>
      <c r="C95" s="43"/>
      <c r="D95" s="307"/>
      <c r="E95" s="526"/>
      <c r="F95" s="204"/>
      <c r="G95" s="293"/>
      <c r="H95" s="212"/>
      <c r="I95" s="28"/>
      <c r="J95" s="350"/>
      <c r="K95" s="67"/>
    </row>
    <row r="96" spans="1:18" s="3" customFormat="1" ht="27.6" customHeight="1" x14ac:dyDescent="0.25">
      <c r="A96" s="295"/>
      <c r="B96" s="306"/>
      <c r="C96" s="43"/>
      <c r="D96" s="298" t="s">
        <v>116</v>
      </c>
      <c r="E96" s="524" t="s">
        <v>152</v>
      </c>
      <c r="F96" s="281" t="s">
        <v>220</v>
      </c>
      <c r="G96" s="195"/>
      <c r="H96" s="213" t="s">
        <v>19</v>
      </c>
      <c r="I96" s="391">
        <f>300-100-87-96.5</f>
        <v>16.5</v>
      </c>
      <c r="J96" s="347" t="s">
        <v>202</v>
      </c>
      <c r="K96" s="163"/>
      <c r="L96" s="2"/>
    </row>
    <row r="97" spans="1:15" s="3" customFormat="1" ht="15.6" customHeight="1" x14ac:dyDescent="0.25">
      <c r="A97" s="295"/>
      <c r="B97" s="306"/>
      <c r="C97" s="43"/>
      <c r="D97" s="196"/>
      <c r="E97" s="526"/>
      <c r="F97" s="314" t="s">
        <v>125</v>
      </c>
      <c r="G97" s="27"/>
      <c r="H97" s="28"/>
      <c r="I97" s="332"/>
      <c r="J97" s="367"/>
      <c r="K97" s="392"/>
      <c r="L97" s="221"/>
    </row>
    <row r="98" spans="1:15" ht="15" customHeight="1" x14ac:dyDescent="0.25">
      <c r="A98" s="295"/>
      <c r="B98" s="306"/>
      <c r="C98" s="43"/>
      <c r="D98" s="298" t="s">
        <v>122</v>
      </c>
      <c r="E98" s="562" t="s">
        <v>186</v>
      </c>
      <c r="F98" s="290" t="s">
        <v>155</v>
      </c>
      <c r="G98" s="544"/>
      <c r="H98" s="393" t="s">
        <v>19</v>
      </c>
      <c r="I98" s="213">
        <f>24.2-6.7</f>
        <v>17.5</v>
      </c>
      <c r="J98" s="347" t="s">
        <v>141</v>
      </c>
      <c r="K98" s="282"/>
      <c r="L98" s="221"/>
    </row>
    <row r="99" spans="1:15" ht="15" customHeight="1" x14ac:dyDescent="0.25">
      <c r="A99" s="295"/>
      <c r="B99" s="306"/>
      <c r="C99" s="43"/>
      <c r="D99" s="299"/>
      <c r="E99" s="563"/>
      <c r="F99" s="314" t="s">
        <v>37</v>
      </c>
      <c r="G99" s="545"/>
      <c r="H99" s="182" t="s">
        <v>232</v>
      </c>
      <c r="I99" s="433">
        <v>2</v>
      </c>
      <c r="J99" s="364"/>
      <c r="K99" s="392"/>
      <c r="L99" s="221"/>
    </row>
    <row r="100" spans="1:15" ht="27" customHeight="1" x14ac:dyDescent="0.25">
      <c r="A100" s="550"/>
      <c r="B100" s="554"/>
      <c r="C100" s="552"/>
      <c r="D100" s="522" t="s">
        <v>89</v>
      </c>
      <c r="E100" s="524" t="s">
        <v>47</v>
      </c>
      <c r="F100" s="291" t="s">
        <v>149</v>
      </c>
      <c r="G100" s="549" t="s">
        <v>121</v>
      </c>
      <c r="H100" s="51" t="s">
        <v>19</v>
      </c>
      <c r="I100" s="215">
        <f>4000-500-193+360+115.8</f>
        <v>3782.8</v>
      </c>
      <c r="J100" s="365" t="s">
        <v>85</v>
      </c>
      <c r="K100" s="157">
        <v>8.9</v>
      </c>
    </row>
    <row r="101" spans="1:15" ht="15.9" customHeight="1" x14ac:dyDescent="0.25">
      <c r="A101" s="550"/>
      <c r="B101" s="554"/>
      <c r="C101" s="552"/>
      <c r="D101" s="522"/>
      <c r="E101" s="525"/>
      <c r="F101" s="291"/>
      <c r="G101" s="543"/>
      <c r="H101" s="261" t="s">
        <v>41</v>
      </c>
      <c r="I101" s="184">
        <f>188.4+151</f>
        <v>339.4</v>
      </c>
      <c r="J101" s="364" t="s">
        <v>242</v>
      </c>
      <c r="K101" s="81">
        <v>8</v>
      </c>
      <c r="O101" s="3"/>
    </row>
    <row r="102" spans="1:15" ht="16.5" customHeight="1" x14ac:dyDescent="0.25">
      <c r="A102" s="550"/>
      <c r="B102" s="554"/>
      <c r="C102" s="552"/>
      <c r="D102" s="522"/>
      <c r="E102" s="564"/>
      <c r="F102" s="126"/>
      <c r="G102" s="543"/>
      <c r="H102" s="97"/>
      <c r="I102" s="198"/>
      <c r="J102" s="355" t="s">
        <v>76</v>
      </c>
      <c r="K102" s="139">
        <v>425</v>
      </c>
    </row>
    <row r="103" spans="1:15" ht="29.1" customHeight="1" x14ac:dyDescent="0.25">
      <c r="A103" s="295"/>
      <c r="B103" s="306"/>
      <c r="C103" s="297"/>
      <c r="D103" s="307"/>
      <c r="E103" s="273"/>
      <c r="F103" s="126"/>
      <c r="G103" s="323"/>
      <c r="H103" s="97" t="s">
        <v>19</v>
      </c>
      <c r="I103" s="168">
        <v>127.2</v>
      </c>
      <c r="J103" s="370" t="s">
        <v>212</v>
      </c>
      <c r="K103" s="315">
        <v>764</v>
      </c>
    </row>
    <row r="104" spans="1:15" ht="14.85" customHeight="1" x14ac:dyDescent="0.25">
      <c r="A104" s="550"/>
      <c r="B104" s="554"/>
      <c r="C104" s="552"/>
      <c r="D104" s="521" t="s">
        <v>123</v>
      </c>
      <c r="E104" s="565" t="s">
        <v>30</v>
      </c>
      <c r="F104" s="291" t="s">
        <v>149</v>
      </c>
      <c r="G104" s="220"/>
      <c r="H104" s="260" t="s">
        <v>19</v>
      </c>
      <c r="I104" s="198">
        <f>165+118.5+85+22+97</f>
        <v>487.5</v>
      </c>
      <c r="J104" s="570" t="s">
        <v>251</v>
      </c>
      <c r="K104" s="65">
        <v>4</v>
      </c>
    </row>
    <row r="105" spans="1:15" ht="14.85" customHeight="1" x14ac:dyDescent="0.25">
      <c r="A105" s="550"/>
      <c r="B105" s="554"/>
      <c r="C105" s="552"/>
      <c r="D105" s="522"/>
      <c r="E105" s="567"/>
      <c r="F105" s="291"/>
      <c r="G105" s="220"/>
      <c r="H105" s="200" t="s">
        <v>41</v>
      </c>
      <c r="I105" s="214">
        <f>10.5+12</f>
        <v>22.5</v>
      </c>
      <c r="J105" s="560"/>
      <c r="K105" s="60"/>
    </row>
    <row r="106" spans="1:15" ht="26.85" customHeight="1" x14ac:dyDescent="0.25">
      <c r="A106" s="550"/>
      <c r="B106" s="554"/>
      <c r="C106" s="552"/>
      <c r="D106" s="522"/>
      <c r="E106" s="567"/>
      <c r="F106" s="311"/>
      <c r="G106" s="220"/>
      <c r="H106" s="187" t="s">
        <v>32</v>
      </c>
      <c r="I106" s="194">
        <v>2</v>
      </c>
      <c r="J106" s="368" t="s">
        <v>48</v>
      </c>
      <c r="K106" s="329">
        <v>500</v>
      </c>
    </row>
    <row r="107" spans="1:15" ht="29.1" customHeight="1" x14ac:dyDescent="0.25">
      <c r="A107" s="295"/>
      <c r="B107" s="306"/>
      <c r="C107" s="297"/>
      <c r="D107" s="307"/>
      <c r="E107" s="308"/>
      <c r="F107" s="311"/>
      <c r="G107" s="293"/>
      <c r="H107" s="12"/>
      <c r="I107" s="214"/>
      <c r="J107" s="368" t="s">
        <v>181</v>
      </c>
      <c r="K107" s="70">
        <v>1</v>
      </c>
    </row>
    <row r="108" spans="1:15" ht="29.1" customHeight="1" x14ac:dyDescent="0.25">
      <c r="A108" s="457"/>
      <c r="B108" s="459"/>
      <c r="C108" s="458"/>
      <c r="D108" s="455"/>
      <c r="E108" s="461"/>
      <c r="F108" s="450"/>
      <c r="G108" s="456"/>
      <c r="H108" s="12"/>
      <c r="I108" s="101"/>
      <c r="J108" s="460" t="s">
        <v>250</v>
      </c>
      <c r="K108" s="462">
        <v>2</v>
      </c>
      <c r="L108" s="221"/>
    </row>
    <row r="109" spans="1:15" ht="15.6" customHeight="1" x14ac:dyDescent="0.25">
      <c r="A109" s="295"/>
      <c r="B109" s="306"/>
      <c r="C109" s="297"/>
      <c r="D109" s="307"/>
      <c r="E109" s="308"/>
      <c r="F109" s="311"/>
      <c r="G109" s="293"/>
      <c r="H109" s="12"/>
      <c r="I109" s="214"/>
      <c r="J109" s="369" t="s">
        <v>187</v>
      </c>
      <c r="K109" s="462">
        <v>1</v>
      </c>
    </row>
    <row r="110" spans="1:15" ht="15.6" customHeight="1" x14ac:dyDescent="0.25">
      <c r="A110" s="295"/>
      <c r="B110" s="306"/>
      <c r="C110" s="297"/>
      <c r="D110" s="307"/>
      <c r="E110" s="308"/>
      <c r="F110" s="311"/>
      <c r="G110" s="293"/>
      <c r="H110" s="12"/>
      <c r="I110" s="101"/>
      <c r="J110" s="369" t="s">
        <v>190</v>
      </c>
      <c r="K110" s="330">
        <v>1</v>
      </c>
    </row>
    <row r="111" spans="1:15" ht="15.6" customHeight="1" x14ac:dyDescent="0.25">
      <c r="A111" s="295"/>
      <c r="B111" s="306"/>
      <c r="C111" s="297"/>
      <c r="D111" s="307"/>
      <c r="E111" s="308"/>
      <c r="F111" s="311"/>
      <c r="G111" s="293"/>
      <c r="H111" s="107"/>
      <c r="I111" s="28"/>
      <c r="J111" s="369" t="s">
        <v>190</v>
      </c>
      <c r="K111" s="470">
        <v>1</v>
      </c>
      <c r="L111" s="221"/>
    </row>
    <row r="112" spans="1:15" ht="26.1" customHeight="1" x14ac:dyDescent="0.25">
      <c r="A112" s="295"/>
      <c r="B112" s="306"/>
      <c r="C112" s="297"/>
      <c r="D112" s="298" t="s">
        <v>124</v>
      </c>
      <c r="E112" s="565" t="s">
        <v>64</v>
      </c>
      <c r="F112" s="291" t="s">
        <v>149</v>
      </c>
      <c r="G112" s="293"/>
      <c r="H112" s="191" t="s">
        <v>19</v>
      </c>
      <c r="I112" s="183">
        <f>120.3-4.3-20.1-10</f>
        <v>85.9</v>
      </c>
      <c r="J112" s="365" t="s">
        <v>71</v>
      </c>
      <c r="K112" s="344">
        <v>950</v>
      </c>
    </row>
    <row r="113" spans="1:12" ht="27" customHeight="1" x14ac:dyDescent="0.25">
      <c r="A113" s="295"/>
      <c r="B113" s="306"/>
      <c r="C113" s="297"/>
      <c r="D113" s="307"/>
      <c r="E113" s="566"/>
      <c r="F113" s="204"/>
      <c r="G113" s="293"/>
      <c r="H113" s="212" t="s">
        <v>41</v>
      </c>
      <c r="I113" s="188">
        <v>4.3</v>
      </c>
      <c r="J113" s="364" t="s">
        <v>72</v>
      </c>
      <c r="K113" s="315">
        <v>400</v>
      </c>
    </row>
    <row r="114" spans="1:12" ht="15" customHeight="1" x14ac:dyDescent="0.25">
      <c r="A114" s="295"/>
      <c r="B114" s="306"/>
      <c r="C114" s="297"/>
      <c r="D114" s="521" t="s">
        <v>139</v>
      </c>
      <c r="E114" s="524" t="s">
        <v>40</v>
      </c>
      <c r="F114" s="291" t="s">
        <v>149</v>
      </c>
      <c r="G114" s="179"/>
      <c r="H114" s="51" t="s">
        <v>19</v>
      </c>
      <c r="I114" s="149">
        <f>80-15-18.8</f>
        <v>46.2</v>
      </c>
      <c r="J114" s="347" t="s">
        <v>31</v>
      </c>
      <c r="K114" s="65">
        <v>9</v>
      </c>
      <c r="L114" s="251"/>
    </row>
    <row r="115" spans="1:12" ht="18.600000000000001" customHeight="1" x14ac:dyDescent="0.25">
      <c r="A115" s="295"/>
      <c r="B115" s="306"/>
      <c r="C115" s="43"/>
      <c r="D115" s="523"/>
      <c r="E115" s="526"/>
      <c r="F115" s="204"/>
      <c r="G115" s="179"/>
      <c r="H115" s="212"/>
      <c r="I115" s="28"/>
      <c r="J115" s="367"/>
      <c r="K115" s="67"/>
    </row>
    <row r="116" spans="1:12" ht="15" customHeight="1" x14ac:dyDescent="0.25">
      <c r="A116" s="295"/>
      <c r="B116" s="306"/>
      <c r="C116" s="43"/>
      <c r="D116" s="521" t="s">
        <v>153</v>
      </c>
      <c r="E116" s="568" t="s">
        <v>97</v>
      </c>
      <c r="F116" s="291" t="s">
        <v>149</v>
      </c>
      <c r="G116" s="179"/>
      <c r="H116" s="51" t="s">
        <v>19</v>
      </c>
      <c r="I116" s="214">
        <f>370-200+50</f>
        <v>220</v>
      </c>
      <c r="J116" s="570" t="s">
        <v>164</v>
      </c>
      <c r="K116" s="65">
        <v>50</v>
      </c>
    </row>
    <row r="117" spans="1:12" ht="15" customHeight="1" x14ac:dyDescent="0.25">
      <c r="A117" s="13"/>
      <c r="B117" s="306"/>
      <c r="C117" s="43"/>
      <c r="D117" s="523"/>
      <c r="E117" s="569"/>
      <c r="F117" s="204"/>
      <c r="G117" s="180"/>
      <c r="H117" s="212"/>
      <c r="I117" s="150"/>
      <c r="J117" s="571"/>
      <c r="K117" s="317"/>
    </row>
    <row r="118" spans="1:12" ht="16.5" customHeight="1" x14ac:dyDescent="0.25">
      <c r="A118" s="13"/>
      <c r="B118" s="306"/>
      <c r="C118" s="43"/>
      <c r="D118" s="307" t="s">
        <v>172</v>
      </c>
      <c r="E118" s="524" t="s">
        <v>198</v>
      </c>
      <c r="F118" s="291" t="s">
        <v>149</v>
      </c>
      <c r="G118" s="549" t="s">
        <v>51</v>
      </c>
      <c r="H118" s="51" t="s">
        <v>19</v>
      </c>
      <c r="I118" s="149">
        <f>41.5+9.2-23.8</f>
        <v>26.9</v>
      </c>
      <c r="J118" s="365" t="s">
        <v>199</v>
      </c>
      <c r="K118" s="90">
        <v>12</v>
      </c>
    </row>
    <row r="119" spans="1:12" ht="16.5" customHeight="1" x14ac:dyDescent="0.25">
      <c r="A119" s="13"/>
      <c r="B119" s="306"/>
      <c r="C119" s="43"/>
      <c r="D119" s="307"/>
      <c r="E119" s="525"/>
      <c r="F119" s="291"/>
      <c r="G119" s="543"/>
      <c r="H119" s="105"/>
      <c r="I119" s="101"/>
      <c r="J119" s="284" t="s">
        <v>205</v>
      </c>
      <c r="K119" s="139">
        <v>40</v>
      </c>
    </row>
    <row r="120" spans="1:12" ht="27.6" customHeight="1" x14ac:dyDescent="0.25">
      <c r="A120" s="13"/>
      <c r="B120" s="306"/>
      <c r="C120" s="43"/>
      <c r="D120" s="307"/>
      <c r="E120" s="526"/>
      <c r="F120" s="291"/>
      <c r="G120" s="557"/>
      <c r="H120" s="319"/>
      <c r="I120" s="134"/>
      <c r="J120" s="367" t="s">
        <v>206</v>
      </c>
      <c r="K120" s="67"/>
    </row>
    <row r="121" spans="1:12" ht="13.35" customHeight="1" x14ac:dyDescent="0.25">
      <c r="A121" s="295"/>
      <c r="B121" s="296"/>
      <c r="C121" s="297"/>
      <c r="D121" s="572" t="s">
        <v>173</v>
      </c>
      <c r="E121" s="524" t="s">
        <v>82</v>
      </c>
      <c r="F121" s="132" t="s">
        <v>125</v>
      </c>
      <c r="G121" s="189" t="s">
        <v>117</v>
      </c>
      <c r="H121" s="187" t="s">
        <v>234</v>
      </c>
      <c r="I121" s="434">
        <v>6.9</v>
      </c>
      <c r="J121" s="574" t="s">
        <v>162</v>
      </c>
      <c r="K121" s="274">
        <v>100</v>
      </c>
    </row>
    <row r="122" spans="1:12" ht="13.35" customHeight="1" x14ac:dyDescent="0.25">
      <c r="A122" s="295"/>
      <c r="B122" s="306"/>
      <c r="C122" s="297"/>
      <c r="D122" s="573"/>
      <c r="E122" s="525"/>
      <c r="F122" s="125" t="s">
        <v>149</v>
      </c>
      <c r="G122" s="543"/>
      <c r="H122" s="187" t="s">
        <v>233</v>
      </c>
      <c r="I122" s="194">
        <v>78</v>
      </c>
      <c r="J122" s="575"/>
      <c r="K122" s="178"/>
    </row>
    <row r="123" spans="1:12" ht="13.5" customHeight="1" x14ac:dyDescent="0.25">
      <c r="A123" s="295"/>
      <c r="B123" s="306"/>
      <c r="C123" s="297"/>
      <c r="D123" s="573"/>
      <c r="E123" s="525"/>
      <c r="F123" s="125" t="s">
        <v>107</v>
      </c>
      <c r="G123" s="543"/>
      <c r="H123" s="105"/>
      <c r="I123" s="101"/>
      <c r="J123" s="576"/>
      <c r="K123" s="178"/>
    </row>
    <row r="124" spans="1:12" ht="13.5" customHeight="1" x14ac:dyDescent="0.25">
      <c r="A124" s="295"/>
      <c r="B124" s="306"/>
      <c r="C124" s="297"/>
      <c r="D124" s="573"/>
      <c r="E124" s="525"/>
      <c r="F124" s="125" t="s">
        <v>99</v>
      </c>
      <c r="G124" s="421"/>
      <c r="H124" s="105"/>
      <c r="I124" s="101"/>
      <c r="J124" s="576"/>
      <c r="K124" s="178"/>
    </row>
    <row r="125" spans="1:12" ht="13.5" customHeight="1" x14ac:dyDescent="0.25">
      <c r="A125" s="295"/>
      <c r="B125" s="306"/>
      <c r="C125" s="297"/>
      <c r="D125" s="573"/>
      <c r="E125" s="525"/>
      <c r="F125" s="129" t="s">
        <v>37</v>
      </c>
      <c r="G125" s="421"/>
      <c r="H125" s="97"/>
      <c r="I125" s="214"/>
      <c r="J125" s="576"/>
      <c r="K125" s="178"/>
    </row>
    <row r="126" spans="1:12" ht="16.5" customHeight="1" thickBot="1" x14ac:dyDescent="0.3">
      <c r="A126" s="14"/>
      <c r="B126" s="63"/>
      <c r="C126" s="42"/>
      <c r="D126" s="118"/>
      <c r="E126" s="123"/>
      <c r="F126" s="119"/>
      <c r="G126" s="124"/>
      <c r="H126" s="100" t="s">
        <v>4</v>
      </c>
      <c r="I126" s="143">
        <f>SUM(I20:I125)</f>
        <v>11547.2</v>
      </c>
      <c r="J126" s="352"/>
      <c r="K126" s="117"/>
    </row>
    <row r="127" spans="1:12" ht="18" customHeight="1" x14ac:dyDescent="0.25">
      <c r="A127" s="577" t="s">
        <v>3</v>
      </c>
      <c r="B127" s="578" t="s">
        <v>3</v>
      </c>
      <c r="C127" s="579" t="s">
        <v>5</v>
      </c>
      <c r="D127" s="580"/>
      <c r="E127" s="582" t="s">
        <v>38</v>
      </c>
      <c r="F127" s="584"/>
      <c r="G127" s="121"/>
      <c r="H127" s="109"/>
      <c r="I127" s="149"/>
      <c r="J127" s="586"/>
      <c r="K127" s="587"/>
    </row>
    <row r="128" spans="1:12" ht="11.25" customHeight="1" x14ac:dyDescent="0.25">
      <c r="A128" s="550"/>
      <c r="B128" s="554"/>
      <c r="C128" s="552"/>
      <c r="D128" s="581"/>
      <c r="E128" s="583"/>
      <c r="F128" s="585"/>
      <c r="G128" s="219"/>
      <c r="H128" s="212"/>
      <c r="I128" s="150"/>
      <c r="J128" s="571"/>
      <c r="K128" s="588"/>
    </row>
    <row r="129" spans="1:12" ht="15.75" customHeight="1" x14ac:dyDescent="0.25">
      <c r="A129" s="550"/>
      <c r="B129" s="551"/>
      <c r="C129" s="552"/>
      <c r="D129" s="521" t="s">
        <v>3</v>
      </c>
      <c r="E129" s="525" t="s">
        <v>58</v>
      </c>
      <c r="F129" s="132" t="s">
        <v>125</v>
      </c>
      <c r="G129" s="549" t="s">
        <v>120</v>
      </c>
      <c r="H129" s="191" t="s">
        <v>19</v>
      </c>
      <c r="I129" s="286">
        <f>4230-400-100-79.2-300-50</f>
        <v>3300.8</v>
      </c>
      <c r="J129" s="362" t="s">
        <v>49</v>
      </c>
      <c r="K129" s="345">
        <v>19.8</v>
      </c>
    </row>
    <row r="130" spans="1:12" ht="26.25" customHeight="1" x14ac:dyDescent="0.25">
      <c r="A130" s="550"/>
      <c r="B130" s="551"/>
      <c r="C130" s="552"/>
      <c r="D130" s="523"/>
      <c r="E130" s="526"/>
      <c r="F130" s="314" t="s">
        <v>149</v>
      </c>
      <c r="G130" s="543"/>
      <c r="H130" s="212" t="s">
        <v>41</v>
      </c>
      <c r="I130" s="214">
        <v>136.19999999999999</v>
      </c>
      <c r="J130" s="351" t="s">
        <v>166</v>
      </c>
      <c r="K130" s="346">
        <v>7.7</v>
      </c>
    </row>
    <row r="131" spans="1:12" ht="16.5" customHeight="1" x14ac:dyDescent="0.25">
      <c r="A131" s="295"/>
      <c r="B131" s="306"/>
      <c r="C131" s="297"/>
      <c r="D131" s="307" t="s">
        <v>5</v>
      </c>
      <c r="E131" s="524" t="s">
        <v>77</v>
      </c>
      <c r="F131" s="132" t="s">
        <v>125</v>
      </c>
      <c r="G131" s="128"/>
      <c r="H131" s="105" t="s">
        <v>19</v>
      </c>
      <c r="I131" s="149">
        <f>323.9-33.9-50-40-15</f>
        <v>185</v>
      </c>
      <c r="J131" s="361" t="s">
        <v>166</v>
      </c>
      <c r="K131" s="82">
        <v>0.3</v>
      </c>
    </row>
    <row r="132" spans="1:12" ht="16.5" customHeight="1" x14ac:dyDescent="0.25">
      <c r="A132" s="295"/>
      <c r="B132" s="306"/>
      <c r="C132" s="297"/>
      <c r="D132" s="307"/>
      <c r="E132" s="525"/>
      <c r="F132" s="125"/>
      <c r="G132" s="301"/>
      <c r="H132" s="181" t="s">
        <v>41</v>
      </c>
      <c r="I132" s="152">
        <v>33.9</v>
      </c>
      <c r="J132" s="362"/>
      <c r="K132" s="225"/>
    </row>
    <row r="133" spans="1:12" ht="26.25" customHeight="1" x14ac:dyDescent="0.25">
      <c r="A133" s="295"/>
      <c r="B133" s="306"/>
      <c r="C133" s="297"/>
      <c r="D133" s="74"/>
      <c r="E133" s="525"/>
      <c r="F133" s="291" t="s">
        <v>149</v>
      </c>
      <c r="G133" s="128"/>
      <c r="H133" s="187" t="s">
        <v>19</v>
      </c>
      <c r="I133" s="184">
        <v>150.69999999999999</v>
      </c>
      <c r="J133" s="355" t="s">
        <v>102</v>
      </c>
      <c r="K133" s="70">
        <v>1461</v>
      </c>
    </row>
    <row r="134" spans="1:12" ht="45" customHeight="1" x14ac:dyDescent="0.25">
      <c r="A134" s="295"/>
      <c r="B134" s="296"/>
      <c r="C134" s="297"/>
      <c r="D134" s="74"/>
      <c r="E134" s="525"/>
      <c r="F134" s="33"/>
      <c r="G134" s="128"/>
      <c r="H134" s="105"/>
      <c r="I134" s="150"/>
      <c r="J134" s="351" t="s">
        <v>103</v>
      </c>
      <c r="K134" s="346">
        <v>24</v>
      </c>
    </row>
    <row r="135" spans="1:12" ht="14.25" customHeight="1" x14ac:dyDescent="0.25">
      <c r="A135" s="13"/>
      <c r="B135" s="306"/>
      <c r="C135" s="43"/>
      <c r="D135" s="287" t="s">
        <v>21</v>
      </c>
      <c r="E135" s="524" t="s">
        <v>200</v>
      </c>
      <c r="F135" s="290" t="s">
        <v>149</v>
      </c>
      <c r="G135" s="543"/>
      <c r="H135" s="51" t="s">
        <v>19</v>
      </c>
      <c r="I135" s="214">
        <f>203.1+79.2-66.9</f>
        <v>215.4</v>
      </c>
      <c r="J135" s="363" t="s">
        <v>92</v>
      </c>
      <c r="K135" s="441">
        <f>9+9</f>
        <v>18</v>
      </c>
      <c r="L135" s="221"/>
    </row>
    <row r="136" spans="1:12" ht="28.5" customHeight="1" x14ac:dyDescent="0.25">
      <c r="A136" s="13"/>
      <c r="B136" s="306"/>
      <c r="C136" s="43"/>
      <c r="D136" s="264"/>
      <c r="E136" s="525"/>
      <c r="F136" s="416" t="s">
        <v>125</v>
      </c>
      <c r="G136" s="606"/>
      <c r="H136" s="105"/>
      <c r="I136" s="146"/>
      <c r="J136" s="364" t="s">
        <v>192</v>
      </c>
      <c r="K136" s="160">
        <v>7</v>
      </c>
    </row>
    <row r="137" spans="1:12" ht="43.5" customHeight="1" x14ac:dyDescent="0.25">
      <c r="A137" s="13"/>
      <c r="B137" s="306"/>
      <c r="C137" s="43"/>
      <c r="D137" s="322"/>
      <c r="E137" s="262" t="s">
        <v>178</v>
      </c>
      <c r="F137" s="263" t="s">
        <v>213</v>
      </c>
      <c r="G137" s="394" t="s">
        <v>119</v>
      </c>
      <c r="H137" s="187" t="s">
        <v>19</v>
      </c>
      <c r="I137" s="184">
        <f>55-14.2</f>
        <v>40.799999999999997</v>
      </c>
      <c r="J137" s="348" t="s">
        <v>90</v>
      </c>
      <c r="K137" s="67">
        <v>100</v>
      </c>
    </row>
    <row r="138" spans="1:12" ht="15" customHeight="1" thickBot="1" x14ac:dyDescent="0.3">
      <c r="A138" s="14"/>
      <c r="B138" s="63"/>
      <c r="C138" s="42"/>
      <c r="D138" s="118"/>
      <c r="E138" s="115"/>
      <c r="F138" s="119"/>
      <c r="G138" s="122"/>
      <c r="H138" s="89" t="s">
        <v>4</v>
      </c>
      <c r="I138" s="143">
        <f>SUM(I129:I137)</f>
        <v>4062.8</v>
      </c>
      <c r="J138" s="352"/>
      <c r="K138" s="117"/>
    </row>
    <row r="139" spans="1:12" ht="15" customHeight="1" thickBot="1" x14ac:dyDescent="0.3">
      <c r="A139" s="15" t="s">
        <v>3</v>
      </c>
      <c r="B139" s="23" t="s">
        <v>3</v>
      </c>
      <c r="C139" s="589" t="s">
        <v>6</v>
      </c>
      <c r="D139" s="590"/>
      <c r="E139" s="590"/>
      <c r="F139" s="590"/>
      <c r="G139" s="590"/>
      <c r="H139" s="590"/>
      <c r="I139" s="155">
        <f>I138+I126</f>
        <v>15610</v>
      </c>
      <c r="J139" s="331"/>
      <c r="K139" s="417"/>
      <c r="L139" s="221"/>
    </row>
    <row r="140" spans="1:12" ht="15" customHeight="1" thickBot="1" x14ac:dyDescent="0.3">
      <c r="A140" s="15" t="s">
        <v>3</v>
      </c>
      <c r="B140" s="23" t="s">
        <v>5</v>
      </c>
      <c r="C140" s="591" t="s">
        <v>34</v>
      </c>
      <c r="D140" s="592"/>
      <c r="E140" s="592"/>
      <c r="F140" s="592"/>
      <c r="G140" s="592"/>
      <c r="H140" s="592"/>
      <c r="I140" s="592"/>
      <c r="J140" s="592"/>
      <c r="K140" s="418"/>
      <c r="L140" s="221"/>
    </row>
    <row r="141" spans="1:12" ht="27.75" customHeight="1" x14ac:dyDescent="0.25">
      <c r="A141" s="24" t="s">
        <v>3</v>
      </c>
      <c r="B141" s="29" t="s">
        <v>5</v>
      </c>
      <c r="C141" s="43" t="s">
        <v>3</v>
      </c>
      <c r="D141" s="21"/>
      <c r="E141" s="240" t="s">
        <v>52</v>
      </c>
      <c r="F141" s="241"/>
      <c r="G141" s="242"/>
      <c r="H141" s="243"/>
      <c r="I141" s="150"/>
      <c r="J141" s="360"/>
      <c r="K141" s="359"/>
    </row>
    <row r="142" spans="1:12" ht="23.4" customHeight="1" x14ac:dyDescent="0.25">
      <c r="A142" s="25"/>
      <c r="B142" s="36"/>
      <c r="C142" s="43"/>
      <c r="D142" s="92" t="s">
        <v>3</v>
      </c>
      <c r="E142" s="563" t="s">
        <v>257</v>
      </c>
      <c r="F142" s="125" t="s">
        <v>149</v>
      </c>
      <c r="G142" s="594" t="s">
        <v>120</v>
      </c>
      <c r="H142" s="22" t="s">
        <v>19</v>
      </c>
      <c r="I142" s="213">
        <f>1.7+30.4+13.3-35</f>
        <v>10.4</v>
      </c>
      <c r="J142" s="347" t="s">
        <v>67</v>
      </c>
      <c r="K142" s="158">
        <v>260</v>
      </c>
      <c r="L142" s="203"/>
    </row>
    <row r="143" spans="1:12" ht="29.1" customHeight="1" x14ac:dyDescent="0.25">
      <c r="A143" s="25"/>
      <c r="B143" s="36"/>
      <c r="C143" s="43"/>
      <c r="D143" s="21"/>
      <c r="E143" s="563"/>
      <c r="F143" s="311"/>
      <c r="G143" s="594"/>
      <c r="H143" s="12"/>
      <c r="I143" s="214"/>
      <c r="J143" s="348" t="s">
        <v>208</v>
      </c>
      <c r="K143" s="120">
        <v>12</v>
      </c>
    </row>
    <row r="144" spans="1:12" ht="17.399999999999999" customHeight="1" x14ac:dyDescent="0.25">
      <c r="A144" s="25"/>
      <c r="B144" s="36"/>
      <c r="C144" s="297"/>
      <c r="D144" s="30"/>
      <c r="E144" s="593"/>
      <c r="F144" s="204"/>
      <c r="G144" s="594"/>
      <c r="H144" s="107"/>
      <c r="I144" s="28"/>
      <c r="J144" s="351" t="s">
        <v>256</v>
      </c>
      <c r="K144" s="159">
        <v>3</v>
      </c>
    </row>
    <row r="145" spans="1:13" ht="15" customHeight="1" x14ac:dyDescent="0.25">
      <c r="A145" s="25"/>
      <c r="B145" s="36"/>
      <c r="C145" s="43"/>
      <c r="D145" s="91" t="s">
        <v>5</v>
      </c>
      <c r="E145" s="562" t="s">
        <v>126</v>
      </c>
      <c r="F145" s="125" t="s">
        <v>125</v>
      </c>
      <c r="G145" s="111"/>
      <c r="H145" s="22" t="s">
        <v>19</v>
      </c>
      <c r="I145" s="215">
        <f>660-30-35</f>
        <v>595</v>
      </c>
      <c r="J145" s="595" t="s">
        <v>60</v>
      </c>
      <c r="K145" s="163">
        <v>18</v>
      </c>
      <c r="L145" s="203"/>
    </row>
    <row r="146" spans="1:13" ht="15" customHeight="1" x14ac:dyDescent="0.25">
      <c r="A146" s="25"/>
      <c r="B146" s="36"/>
      <c r="C146" s="43"/>
      <c r="D146" s="73"/>
      <c r="E146" s="553"/>
      <c r="F146" s="125" t="s">
        <v>149</v>
      </c>
      <c r="G146" s="111"/>
      <c r="H146" s="201" t="s">
        <v>41</v>
      </c>
      <c r="I146" s="194">
        <f>111+16.3-72.8</f>
        <v>54.5</v>
      </c>
      <c r="J146" s="596"/>
      <c r="K146" s="162"/>
    </row>
    <row r="147" spans="1:13" ht="15" customHeight="1" x14ac:dyDescent="0.25">
      <c r="A147" s="25"/>
      <c r="B147" s="36"/>
      <c r="C147" s="43"/>
      <c r="D147" s="73"/>
      <c r="E147" s="553"/>
      <c r="F147" s="311"/>
      <c r="G147" s="111"/>
      <c r="H147" s="201" t="s">
        <v>130</v>
      </c>
      <c r="I147" s="194">
        <v>1</v>
      </c>
      <c r="J147" s="559" t="s">
        <v>91</v>
      </c>
      <c r="K147" s="161">
        <v>100</v>
      </c>
    </row>
    <row r="148" spans="1:13" ht="15" customHeight="1" x14ac:dyDescent="0.25">
      <c r="A148" s="25"/>
      <c r="B148" s="36"/>
      <c r="C148" s="43"/>
      <c r="D148" s="73"/>
      <c r="E148" s="553"/>
      <c r="F148" s="311"/>
      <c r="G148" s="111"/>
      <c r="H148" s="12"/>
      <c r="I148" s="232"/>
      <c r="J148" s="560"/>
      <c r="K148" s="162"/>
    </row>
    <row r="149" spans="1:13" ht="15.6" customHeight="1" x14ac:dyDescent="0.25">
      <c r="A149" s="25"/>
      <c r="B149" s="36"/>
      <c r="C149" s="43"/>
      <c r="D149" s="21"/>
      <c r="E149" s="309"/>
      <c r="F149" s="311"/>
      <c r="G149" s="111"/>
      <c r="H149" s="12"/>
      <c r="I149" s="244"/>
      <c r="J149" s="559" t="s">
        <v>203</v>
      </c>
      <c r="K149" s="161">
        <v>3</v>
      </c>
      <c r="M149" s="259"/>
    </row>
    <row r="150" spans="1:13" ht="15.6" customHeight="1" x14ac:dyDescent="0.25">
      <c r="A150" s="25"/>
      <c r="B150" s="36"/>
      <c r="C150" s="43"/>
      <c r="D150" s="21"/>
      <c r="E150" s="309"/>
      <c r="F150" s="311"/>
      <c r="G150" s="111"/>
      <c r="H150" s="12"/>
      <c r="I150" s="214"/>
      <c r="J150" s="560"/>
      <c r="K150" s="162"/>
    </row>
    <row r="151" spans="1:13" ht="28.35" customHeight="1" x14ac:dyDescent="0.25">
      <c r="A151" s="25"/>
      <c r="B151" s="36"/>
      <c r="C151" s="43"/>
      <c r="D151" s="21"/>
      <c r="E151" s="309"/>
      <c r="F151" s="311"/>
      <c r="G151" s="111"/>
      <c r="H151" s="12"/>
      <c r="I151" s="214"/>
      <c r="J151" s="355" t="s">
        <v>222</v>
      </c>
      <c r="K151" s="160">
        <v>1</v>
      </c>
    </row>
    <row r="152" spans="1:13" ht="31.5" customHeight="1" x14ac:dyDescent="0.25">
      <c r="A152" s="25"/>
      <c r="B152" s="36"/>
      <c r="C152" s="43"/>
      <c r="D152" s="21"/>
      <c r="E152" s="309"/>
      <c r="F152" s="311"/>
      <c r="G152" s="111"/>
      <c r="H152" s="12"/>
      <c r="I152" s="214"/>
      <c r="J152" s="348" t="s">
        <v>214</v>
      </c>
      <c r="K152" s="160">
        <v>860</v>
      </c>
    </row>
    <row r="153" spans="1:13" ht="27.75" customHeight="1" x14ac:dyDescent="0.25">
      <c r="A153" s="25"/>
      <c r="B153" s="36"/>
      <c r="C153" s="43"/>
      <c r="D153" s="21"/>
      <c r="E153" s="309"/>
      <c r="F153" s="311"/>
      <c r="G153" s="111"/>
      <c r="H153" s="12"/>
      <c r="I153" s="214"/>
      <c r="J153" s="355" t="s">
        <v>209</v>
      </c>
      <c r="K153" s="161">
        <v>10</v>
      </c>
    </row>
    <row r="154" spans="1:13" ht="17.850000000000001" customHeight="1" x14ac:dyDescent="0.25">
      <c r="A154" s="25"/>
      <c r="B154" s="36"/>
      <c r="C154" s="43"/>
      <c r="D154" s="174"/>
      <c r="E154" s="309"/>
      <c r="F154" s="204"/>
      <c r="G154" s="111"/>
      <c r="H154" s="107"/>
      <c r="I154" s="150"/>
      <c r="J154" s="358" t="s">
        <v>207</v>
      </c>
      <c r="K154" s="159">
        <v>5</v>
      </c>
    </row>
    <row r="155" spans="1:13" ht="16.350000000000001" customHeight="1" thickBot="1" x14ac:dyDescent="0.3">
      <c r="A155" s="14"/>
      <c r="B155" s="63"/>
      <c r="C155" s="42"/>
      <c r="D155" s="118"/>
      <c r="E155" s="115"/>
      <c r="F155" s="119"/>
      <c r="G155" s="116"/>
      <c r="H155" s="100" t="s">
        <v>4</v>
      </c>
      <c r="I155" s="153">
        <f>SUM(I142:I154)</f>
        <v>660.9</v>
      </c>
      <c r="J155" s="352"/>
      <c r="K155" s="272"/>
    </row>
    <row r="156" spans="1:13" ht="15" customHeight="1" thickBot="1" x14ac:dyDescent="0.3">
      <c r="A156" s="16" t="s">
        <v>3</v>
      </c>
      <c r="B156" s="4" t="s">
        <v>5</v>
      </c>
      <c r="C156" s="589" t="s">
        <v>6</v>
      </c>
      <c r="D156" s="590"/>
      <c r="E156" s="590"/>
      <c r="F156" s="590"/>
      <c r="G156" s="590"/>
      <c r="H156" s="590"/>
      <c r="I156" s="155">
        <f t="shared" ref="I156" si="0">I155</f>
        <v>660.9</v>
      </c>
      <c r="J156" s="331"/>
      <c r="K156" s="419"/>
      <c r="L156" s="221"/>
    </row>
    <row r="157" spans="1:13" ht="15" customHeight="1" thickBot="1" x14ac:dyDescent="0.3">
      <c r="A157" s="15" t="s">
        <v>3</v>
      </c>
      <c r="B157" s="4" t="s">
        <v>21</v>
      </c>
      <c r="C157" s="613" t="s">
        <v>68</v>
      </c>
      <c r="D157" s="614"/>
      <c r="E157" s="614"/>
      <c r="F157" s="614"/>
      <c r="G157" s="614"/>
      <c r="H157" s="614"/>
      <c r="I157" s="614"/>
      <c r="J157" s="614"/>
      <c r="K157" s="234"/>
      <c r="L157" s="221"/>
    </row>
    <row r="158" spans="1:13" ht="27.75" customHeight="1" x14ac:dyDescent="0.25">
      <c r="A158" s="39" t="s">
        <v>3</v>
      </c>
      <c r="B158" s="37" t="s">
        <v>21</v>
      </c>
      <c r="C158" s="289" t="s">
        <v>3</v>
      </c>
      <c r="D158" s="46"/>
      <c r="E158" s="47" t="s">
        <v>115</v>
      </c>
      <c r="F158" s="41"/>
      <c r="G158" s="252"/>
      <c r="H158" s="254"/>
      <c r="I158" s="147"/>
      <c r="J158" s="395"/>
      <c r="K158" s="165"/>
    </row>
    <row r="159" spans="1:13" ht="27.9" customHeight="1" x14ac:dyDescent="0.25">
      <c r="A159" s="39"/>
      <c r="B159" s="37"/>
      <c r="C159" s="289"/>
      <c r="D159" s="48" t="s">
        <v>3</v>
      </c>
      <c r="E159" s="439" t="s">
        <v>94</v>
      </c>
      <c r="F159" s="291" t="s">
        <v>149</v>
      </c>
      <c r="G159" s="615" t="s">
        <v>118</v>
      </c>
      <c r="H159" s="191"/>
      <c r="I159" s="183"/>
      <c r="J159" s="396"/>
      <c r="K159" s="71"/>
    </row>
    <row r="160" spans="1:13" ht="19.5" customHeight="1" x14ac:dyDescent="0.25">
      <c r="A160" s="39"/>
      <c r="B160" s="37"/>
      <c r="C160" s="289"/>
      <c r="D160" s="48"/>
      <c r="E160" s="561" t="s">
        <v>100</v>
      </c>
      <c r="F160" s="291" t="s">
        <v>107</v>
      </c>
      <c r="G160" s="616"/>
      <c r="H160" s="187" t="s">
        <v>41</v>
      </c>
      <c r="I160" s="148">
        <f>1498.5-200+237.5</f>
        <v>1536</v>
      </c>
      <c r="J160" s="357" t="s">
        <v>190</v>
      </c>
      <c r="K160" s="278">
        <v>7</v>
      </c>
    </row>
    <row r="161" spans="1:12" s="138" customFormat="1" ht="19.5" customHeight="1" x14ac:dyDescent="0.25">
      <c r="A161" s="39"/>
      <c r="B161" s="37"/>
      <c r="C161" s="289"/>
      <c r="D161" s="48"/>
      <c r="E161" s="525"/>
      <c r="F161" s="291" t="s">
        <v>125</v>
      </c>
      <c r="G161" s="616"/>
      <c r="H161" s="201" t="s">
        <v>175</v>
      </c>
      <c r="I161" s="194">
        <f>652.4+64.4</f>
        <v>716.8</v>
      </c>
      <c r="J161" s="559" t="s">
        <v>204</v>
      </c>
      <c r="K161" s="663">
        <v>100</v>
      </c>
      <c r="L161" s="2"/>
    </row>
    <row r="162" spans="1:12" s="138" customFormat="1" ht="23.4" customHeight="1" x14ac:dyDescent="0.25">
      <c r="A162" s="39"/>
      <c r="B162" s="37"/>
      <c r="C162" s="448"/>
      <c r="D162" s="48"/>
      <c r="E162" s="447"/>
      <c r="F162" s="449"/>
      <c r="G162" s="616"/>
      <c r="H162" s="181" t="s">
        <v>248</v>
      </c>
      <c r="I162" s="453">
        <v>162.5</v>
      </c>
      <c r="J162" s="560"/>
      <c r="K162" s="664"/>
      <c r="L162" s="2"/>
    </row>
    <row r="163" spans="1:12" s="138" customFormat="1" ht="16.5" customHeight="1" x14ac:dyDescent="0.25">
      <c r="A163" s="39"/>
      <c r="B163" s="37"/>
      <c r="C163" s="289"/>
      <c r="D163" s="48"/>
      <c r="E163" s="305"/>
      <c r="F163" s="291"/>
      <c r="G163" s="616"/>
      <c r="H163" s="187" t="s">
        <v>235</v>
      </c>
      <c r="I163" s="194">
        <v>168</v>
      </c>
      <c r="J163" s="617" t="s">
        <v>216</v>
      </c>
      <c r="K163" s="276">
        <v>100</v>
      </c>
    </row>
    <row r="164" spans="1:12" s="138" customFormat="1" ht="13.35" customHeight="1" x14ac:dyDescent="0.25">
      <c r="A164" s="39"/>
      <c r="B164" s="37"/>
      <c r="C164" s="289"/>
      <c r="D164" s="48"/>
      <c r="E164" s="305"/>
      <c r="F164" s="291"/>
      <c r="G164" s="616"/>
      <c r="H164" s="105"/>
      <c r="I164" s="101"/>
      <c r="J164" s="618"/>
      <c r="K164" s="277"/>
    </row>
    <row r="165" spans="1:12" s="138" customFormat="1" ht="27.9" customHeight="1" x14ac:dyDescent="0.25">
      <c r="A165" s="39"/>
      <c r="B165" s="37"/>
      <c r="C165" s="289"/>
      <c r="D165" s="48"/>
      <c r="E165" s="305"/>
      <c r="F165" s="291"/>
      <c r="G165" s="616"/>
      <c r="H165" s="105"/>
      <c r="I165" s="101"/>
      <c r="J165" s="400" t="s">
        <v>217</v>
      </c>
      <c r="K165" s="276">
        <v>5</v>
      </c>
    </row>
    <row r="166" spans="1:12" s="138" customFormat="1" ht="32.4" customHeight="1" x14ac:dyDescent="0.25">
      <c r="A166" s="39"/>
      <c r="B166" s="37"/>
      <c r="C166" s="289"/>
      <c r="D166" s="48"/>
      <c r="E166" s="305"/>
      <c r="F166" s="291"/>
      <c r="G166" s="616"/>
      <c r="H166" s="105"/>
      <c r="I166" s="101"/>
      <c r="J166" s="400" t="s">
        <v>218</v>
      </c>
      <c r="K166" s="276">
        <v>5</v>
      </c>
    </row>
    <row r="167" spans="1:12" ht="20.25" customHeight="1" x14ac:dyDescent="0.25">
      <c r="A167" s="39"/>
      <c r="B167" s="37"/>
      <c r="C167" s="289"/>
      <c r="D167" s="48"/>
      <c r="E167" s="328" t="s">
        <v>93</v>
      </c>
      <c r="F167" s="291"/>
      <c r="G167" s="616"/>
      <c r="H167" s="187" t="s">
        <v>41</v>
      </c>
      <c r="I167" s="247">
        <f>215-75-2.2</f>
        <v>137.80000000000001</v>
      </c>
      <c r="J167" s="351" t="s">
        <v>210</v>
      </c>
      <c r="K167" s="401">
        <v>1</v>
      </c>
    </row>
    <row r="168" spans="1:12" ht="15" customHeight="1" x14ac:dyDescent="0.25">
      <c r="A168" s="295"/>
      <c r="B168" s="306"/>
      <c r="C168" s="297"/>
      <c r="D168" s="402" t="s">
        <v>5</v>
      </c>
      <c r="E168" s="524" t="s">
        <v>191</v>
      </c>
      <c r="F168" s="290" t="s">
        <v>125</v>
      </c>
      <c r="G168" s="619" t="s">
        <v>118</v>
      </c>
      <c r="H168" s="190" t="s">
        <v>19</v>
      </c>
      <c r="I168" s="183">
        <v>13.5</v>
      </c>
      <c r="J168" s="347" t="s">
        <v>157</v>
      </c>
      <c r="K168" s="237">
        <v>1</v>
      </c>
    </row>
    <row r="169" spans="1:12" ht="15" customHeight="1" x14ac:dyDescent="0.25">
      <c r="A169" s="295"/>
      <c r="B169" s="306"/>
      <c r="C169" s="297"/>
      <c r="D169" s="96"/>
      <c r="E169" s="525"/>
      <c r="F169" s="291" t="s">
        <v>107</v>
      </c>
      <c r="G169" s="620"/>
      <c r="H169" s="177" t="s">
        <v>130</v>
      </c>
      <c r="I169" s="101">
        <v>1.5</v>
      </c>
      <c r="J169" s="364"/>
      <c r="K169" s="403"/>
    </row>
    <row r="170" spans="1:12" ht="15" customHeight="1" x14ac:dyDescent="0.25">
      <c r="A170" s="295"/>
      <c r="B170" s="306"/>
      <c r="C170" s="297"/>
      <c r="D170" s="96"/>
      <c r="E170" s="525"/>
      <c r="F170" s="314" t="s">
        <v>155</v>
      </c>
      <c r="G170" s="620"/>
      <c r="H170" s="197"/>
      <c r="I170" s="28"/>
      <c r="J170" s="383"/>
      <c r="K170" s="404"/>
    </row>
    <row r="171" spans="1:12" ht="24.75" customHeight="1" x14ac:dyDescent="0.25">
      <c r="A171" s="550"/>
      <c r="B171" s="551"/>
      <c r="C171" s="597"/>
      <c r="D171" s="598" t="s">
        <v>21</v>
      </c>
      <c r="E171" s="600" t="s">
        <v>70</v>
      </c>
      <c r="F171" s="602" t="s">
        <v>149</v>
      </c>
      <c r="G171" s="604" t="s">
        <v>154</v>
      </c>
      <c r="H171" s="51" t="s">
        <v>19</v>
      </c>
      <c r="I171" s="213">
        <v>2</v>
      </c>
      <c r="J171" s="361" t="s">
        <v>73</v>
      </c>
      <c r="K171" s="61">
        <v>1</v>
      </c>
    </row>
    <row r="172" spans="1:12" ht="16.5" customHeight="1" x14ac:dyDescent="0.25">
      <c r="A172" s="550"/>
      <c r="B172" s="551"/>
      <c r="C172" s="597"/>
      <c r="D172" s="599"/>
      <c r="E172" s="601"/>
      <c r="F172" s="603"/>
      <c r="G172" s="605"/>
      <c r="H172" s="212"/>
      <c r="I172" s="28"/>
      <c r="J172" s="356"/>
      <c r="K172" s="64"/>
    </row>
    <row r="173" spans="1:12" ht="14.85" customHeight="1" x14ac:dyDescent="0.25">
      <c r="A173" s="295"/>
      <c r="B173" s="296"/>
      <c r="C173" s="43"/>
      <c r="D173" s="298" t="s">
        <v>27</v>
      </c>
      <c r="E173" s="524" t="s">
        <v>201</v>
      </c>
      <c r="F173" s="290" t="s">
        <v>149</v>
      </c>
      <c r="G173" s="549" t="s">
        <v>154</v>
      </c>
      <c r="H173" s="381" t="s">
        <v>19</v>
      </c>
      <c r="I173" s="218">
        <f>135-24+7+100+30+4.1</f>
        <v>252.1</v>
      </c>
      <c r="J173" s="570" t="s">
        <v>156</v>
      </c>
      <c r="K173" s="164">
        <v>45</v>
      </c>
    </row>
    <row r="174" spans="1:12" ht="12.9" customHeight="1" x14ac:dyDescent="0.25">
      <c r="A174" s="295"/>
      <c r="B174" s="296"/>
      <c r="C174" s="43"/>
      <c r="D174" s="307"/>
      <c r="E174" s="525"/>
      <c r="F174" s="125" t="s">
        <v>125</v>
      </c>
      <c r="G174" s="543"/>
      <c r="H174" s="12"/>
      <c r="J174" s="560"/>
      <c r="K174" s="162"/>
    </row>
    <row r="175" spans="1:12" ht="16.5" customHeight="1" x14ac:dyDescent="0.25">
      <c r="A175" s="295"/>
      <c r="B175" s="296"/>
      <c r="C175" s="43"/>
      <c r="D175" s="307"/>
      <c r="E175" s="525"/>
      <c r="F175" s="311"/>
      <c r="G175" s="543"/>
      <c r="H175" s="12"/>
      <c r="I175" s="101"/>
      <c r="J175" s="397" t="s">
        <v>167</v>
      </c>
      <c r="K175" s="71">
        <v>100</v>
      </c>
    </row>
    <row r="176" spans="1:12" ht="27" customHeight="1" x14ac:dyDescent="0.25">
      <c r="A176" s="13"/>
      <c r="B176" s="306"/>
      <c r="C176" s="43"/>
      <c r="D176" s="307"/>
      <c r="E176" s="525"/>
      <c r="F176" s="104"/>
      <c r="G176" s="672"/>
      <c r="H176" s="339"/>
      <c r="I176" s="101"/>
      <c r="J176" s="398" t="s">
        <v>168</v>
      </c>
      <c r="K176" s="70">
        <v>2</v>
      </c>
    </row>
    <row r="177" spans="1:12" ht="39.75" customHeight="1" x14ac:dyDescent="0.25">
      <c r="A177" s="13"/>
      <c r="B177" s="306"/>
      <c r="C177" s="43"/>
      <c r="D177" s="307"/>
      <c r="E177" s="525"/>
      <c r="F177" s="104"/>
      <c r="G177" s="294"/>
      <c r="H177" s="212"/>
      <c r="I177" s="101"/>
      <c r="J177" s="398" t="s">
        <v>169</v>
      </c>
      <c r="K177" s="72">
        <v>6</v>
      </c>
    </row>
    <row r="178" spans="1:12" ht="13.5" customHeight="1" x14ac:dyDescent="0.25">
      <c r="A178" s="295"/>
      <c r="B178" s="306"/>
      <c r="C178" s="297"/>
      <c r="D178" s="298" t="s">
        <v>28</v>
      </c>
      <c r="E178" s="673" t="s">
        <v>75</v>
      </c>
      <c r="F178" s="290" t="s">
        <v>37</v>
      </c>
      <c r="G178" s="127" t="s">
        <v>223</v>
      </c>
      <c r="H178" s="190" t="s">
        <v>41</v>
      </c>
      <c r="I178" s="213">
        <f>282.2+37.5+2.2</f>
        <v>321.89999999999998</v>
      </c>
      <c r="J178" s="399" t="s">
        <v>162</v>
      </c>
      <c r="K178" s="65">
        <v>100</v>
      </c>
    </row>
    <row r="179" spans="1:12" ht="13.5" customHeight="1" x14ac:dyDescent="0.25">
      <c r="A179" s="471"/>
      <c r="B179" s="473"/>
      <c r="C179" s="472"/>
      <c r="D179" s="91"/>
      <c r="E179" s="674"/>
      <c r="F179" s="474"/>
      <c r="G179" s="128"/>
      <c r="H179" s="177" t="s">
        <v>19</v>
      </c>
      <c r="I179" s="194">
        <v>14.2</v>
      </c>
      <c r="J179" s="475"/>
      <c r="K179" s="60"/>
    </row>
    <row r="180" spans="1:12" ht="15.75" customHeight="1" x14ac:dyDescent="0.25">
      <c r="A180" s="295"/>
      <c r="B180" s="306"/>
      <c r="C180" s="297"/>
      <c r="D180" s="91"/>
      <c r="E180" s="675"/>
      <c r="F180" s="291" t="s">
        <v>125</v>
      </c>
      <c r="G180" s="544" t="s">
        <v>236</v>
      </c>
      <c r="H180" s="177" t="s">
        <v>95</v>
      </c>
      <c r="I180" s="194">
        <v>44.2</v>
      </c>
      <c r="J180" s="380"/>
      <c r="K180" s="436"/>
    </row>
    <row r="181" spans="1:12" ht="15.75" customHeight="1" x14ac:dyDescent="0.25">
      <c r="A181" s="426"/>
      <c r="B181" s="431"/>
      <c r="C181" s="428"/>
      <c r="D181" s="91"/>
      <c r="E181" s="675"/>
      <c r="F181" s="427"/>
      <c r="G181" s="544"/>
      <c r="H181" s="177" t="s">
        <v>234</v>
      </c>
      <c r="I181" s="194">
        <v>0.2</v>
      </c>
      <c r="J181" s="432"/>
      <c r="K181" s="436"/>
    </row>
    <row r="182" spans="1:12" ht="15" customHeight="1" x14ac:dyDescent="0.25">
      <c r="A182" s="295"/>
      <c r="B182" s="306"/>
      <c r="C182" s="297"/>
      <c r="D182" s="96"/>
      <c r="E182" s="676"/>
      <c r="F182" s="291" t="s">
        <v>107</v>
      </c>
      <c r="G182" s="544"/>
      <c r="H182" s="177" t="s">
        <v>96</v>
      </c>
      <c r="I182" s="148">
        <v>501</v>
      </c>
      <c r="J182" s="542"/>
      <c r="K182" s="403"/>
    </row>
    <row r="183" spans="1:12" ht="15.9" customHeight="1" x14ac:dyDescent="0.25">
      <c r="A183" s="295"/>
      <c r="B183" s="306"/>
      <c r="C183" s="297"/>
      <c r="D183" s="96"/>
      <c r="E183" s="320"/>
      <c r="F183" s="291" t="s">
        <v>149</v>
      </c>
      <c r="G183" s="545"/>
      <c r="H183" s="435" t="s">
        <v>233</v>
      </c>
      <c r="I183" s="28">
        <v>2.6</v>
      </c>
      <c r="J183" s="571"/>
      <c r="K183" s="60"/>
    </row>
    <row r="184" spans="1:12" ht="15.75" customHeight="1" thickBot="1" x14ac:dyDescent="0.3">
      <c r="A184" s="14"/>
      <c r="B184" s="63"/>
      <c r="C184" s="42"/>
      <c r="D184" s="118"/>
      <c r="E184" s="115"/>
      <c r="F184" s="119"/>
      <c r="G184" s="253"/>
      <c r="H184" s="100" t="s">
        <v>4</v>
      </c>
      <c r="I184" s="143">
        <f>SUM(I159:I183)</f>
        <v>3874.3</v>
      </c>
      <c r="J184" s="352"/>
      <c r="K184" s="272"/>
    </row>
    <row r="185" spans="1:12" ht="33" customHeight="1" x14ac:dyDescent="0.25">
      <c r="A185" s="17" t="s">
        <v>3</v>
      </c>
      <c r="B185" s="34" t="s">
        <v>21</v>
      </c>
      <c r="C185" s="45" t="s">
        <v>5</v>
      </c>
      <c r="D185" s="411" t="s">
        <v>3</v>
      </c>
      <c r="E185" s="270" t="s">
        <v>221</v>
      </c>
      <c r="F185" s="313" t="s">
        <v>213</v>
      </c>
      <c r="G185" s="280" t="s">
        <v>51</v>
      </c>
      <c r="H185" s="109" t="s">
        <v>19</v>
      </c>
      <c r="I185" s="154">
        <f>63.7-15.2</f>
        <v>48.5</v>
      </c>
      <c r="J185" s="349" t="s">
        <v>211</v>
      </c>
      <c r="K185" s="84">
        <v>7</v>
      </c>
    </row>
    <row r="186" spans="1:12" ht="16.5" customHeight="1" thickBot="1" x14ac:dyDescent="0.3">
      <c r="A186" s="62"/>
      <c r="B186" s="38"/>
      <c r="C186" s="112"/>
      <c r="D186" s="269"/>
      <c r="E186" s="115"/>
      <c r="F186" s="210"/>
      <c r="G186" s="116"/>
      <c r="H186" s="100" t="s">
        <v>4</v>
      </c>
      <c r="I186" s="153">
        <f>SUM(I185:I185)</f>
        <v>48.5</v>
      </c>
      <c r="J186" s="352"/>
      <c r="K186" s="117"/>
    </row>
    <row r="187" spans="1:12" ht="15.6" customHeight="1" thickBot="1" x14ac:dyDescent="0.3">
      <c r="A187" s="15" t="s">
        <v>3</v>
      </c>
      <c r="B187" s="4" t="s">
        <v>21</v>
      </c>
      <c r="C187" s="589" t="s">
        <v>6</v>
      </c>
      <c r="D187" s="590"/>
      <c r="E187" s="590"/>
      <c r="F187" s="590"/>
      <c r="G187" s="590"/>
      <c r="H187" s="662"/>
      <c r="I187" s="135">
        <f>I186+I184</f>
        <v>3922.8</v>
      </c>
      <c r="J187" s="331"/>
      <c r="K187" s="234"/>
      <c r="L187" s="221"/>
    </row>
    <row r="188" spans="1:12" ht="15.6" customHeight="1" thickBot="1" x14ac:dyDescent="0.3">
      <c r="A188" s="15" t="s">
        <v>3</v>
      </c>
      <c r="B188" s="4" t="s">
        <v>27</v>
      </c>
      <c r="C188" s="613" t="s">
        <v>35</v>
      </c>
      <c r="D188" s="677"/>
      <c r="E188" s="677"/>
      <c r="F188" s="677"/>
      <c r="G188" s="677"/>
      <c r="H188" s="677"/>
      <c r="I188" s="353"/>
      <c r="J188" s="335"/>
      <c r="K188" s="234"/>
    </row>
    <row r="189" spans="1:12" ht="12.75" customHeight="1" x14ac:dyDescent="0.25">
      <c r="A189" s="17" t="s">
        <v>3</v>
      </c>
      <c r="B189" s="34" t="s">
        <v>27</v>
      </c>
      <c r="C189" s="45" t="s">
        <v>3</v>
      </c>
      <c r="D189" s="35"/>
      <c r="E189" s="678" t="s">
        <v>114</v>
      </c>
      <c r="F189" s="313"/>
      <c r="G189" s="113"/>
      <c r="H189" s="109"/>
      <c r="I189" s="214"/>
      <c r="J189" s="349"/>
      <c r="K189" s="84"/>
    </row>
    <row r="190" spans="1:12" ht="12.75" customHeight="1" x14ac:dyDescent="0.25">
      <c r="A190" s="55"/>
      <c r="B190" s="37"/>
      <c r="C190" s="56"/>
      <c r="D190" s="48"/>
      <c r="E190" s="679"/>
      <c r="F190" s="314"/>
      <c r="G190" s="114"/>
      <c r="H190" s="212"/>
      <c r="I190" s="150"/>
      <c r="J190" s="350"/>
      <c r="K190" s="64"/>
    </row>
    <row r="191" spans="1:12" s="20" customFormat="1" ht="16.5" customHeight="1" x14ac:dyDescent="0.25">
      <c r="A191" s="680"/>
      <c r="B191" s="682"/>
      <c r="C191" s="684"/>
      <c r="D191" s="572" t="s">
        <v>3</v>
      </c>
      <c r="E191" s="687" t="s">
        <v>84</v>
      </c>
      <c r="F191" s="141" t="s">
        <v>149</v>
      </c>
      <c r="G191" s="527" t="s">
        <v>138</v>
      </c>
      <c r="H191" s="406" t="s">
        <v>41</v>
      </c>
      <c r="I191" s="184">
        <f>786-190+53.8</f>
        <v>649.79999999999995</v>
      </c>
      <c r="J191" s="644" t="s">
        <v>83</v>
      </c>
      <c r="K191" s="99">
        <v>285</v>
      </c>
    </row>
    <row r="192" spans="1:12" s="20" customFormat="1" ht="25.5" customHeight="1" x14ac:dyDescent="0.25">
      <c r="A192" s="681"/>
      <c r="B192" s="683"/>
      <c r="C192" s="685"/>
      <c r="D192" s="686"/>
      <c r="E192" s="688"/>
      <c r="F192" s="314" t="s">
        <v>125</v>
      </c>
      <c r="G192" s="528"/>
      <c r="H192" s="407"/>
      <c r="I192" s="407"/>
      <c r="J192" s="645"/>
      <c r="K192" s="166"/>
    </row>
    <row r="193" spans="1:40" ht="17.25" customHeight="1" x14ac:dyDescent="0.25">
      <c r="A193" s="295"/>
      <c r="B193" s="296"/>
      <c r="C193" s="43"/>
      <c r="D193" s="298" t="s">
        <v>5</v>
      </c>
      <c r="E193" s="562" t="s">
        <v>179</v>
      </c>
      <c r="F193" s="290" t="s">
        <v>149</v>
      </c>
      <c r="G193" s="527" t="s">
        <v>154</v>
      </c>
      <c r="H193" s="202" t="s">
        <v>19</v>
      </c>
      <c r="I193" s="213">
        <v>8</v>
      </c>
      <c r="J193" s="644" t="s">
        <v>105</v>
      </c>
      <c r="K193" s="85">
        <v>8</v>
      </c>
    </row>
    <row r="194" spans="1:40" ht="37.5" customHeight="1" x14ac:dyDescent="0.25">
      <c r="A194" s="13"/>
      <c r="B194" s="296"/>
      <c r="C194" s="44"/>
      <c r="D194" s="91"/>
      <c r="E194" s="593"/>
      <c r="F194" s="314" t="s">
        <v>125</v>
      </c>
      <c r="G194" s="529"/>
      <c r="H194" s="405"/>
      <c r="I194" s="271"/>
      <c r="J194" s="645"/>
      <c r="K194" s="166"/>
    </row>
    <row r="195" spans="1:40" ht="28.35" customHeight="1" x14ac:dyDescent="0.25">
      <c r="A195" s="295"/>
      <c r="B195" s="296"/>
      <c r="C195" s="43"/>
      <c r="D195" s="327" t="s">
        <v>21</v>
      </c>
      <c r="E195" s="562" t="s">
        <v>134</v>
      </c>
      <c r="F195" s="290" t="s">
        <v>149</v>
      </c>
      <c r="G195" s="527" t="s">
        <v>147</v>
      </c>
      <c r="H195" s="51" t="s">
        <v>133</v>
      </c>
      <c r="I195" s="409">
        <v>700</v>
      </c>
      <c r="J195" s="570" t="s">
        <v>135</v>
      </c>
      <c r="K195" s="61">
        <v>100</v>
      </c>
    </row>
    <row r="196" spans="1:40" ht="44.85" customHeight="1" x14ac:dyDescent="0.25">
      <c r="A196" s="13"/>
      <c r="B196" s="296"/>
      <c r="C196" s="297"/>
      <c r="D196" s="299"/>
      <c r="E196" s="593"/>
      <c r="F196" s="314"/>
      <c r="G196" s="528"/>
      <c r="H196" s="212"/>
      <c r="I196" s="410"/>
      <c r="J196" s="571"/>
      <c r="K196" s="64"/>
    </row>
    <row r="197" spans="1:40" ht="15.6" customHeight="1" x14ac:dyDescent="0.25">
      <c r="A197" s="13"/>
      <c r="B197" s="296"/>
      <c r="C197" s="297"/>
      <c r="D197" s="307" t="s">
        <v>27</v>
      </c>
      <c r="E197" s="524" t="s">
        <v>183</v>
      </c>
      <c r="F197" s="228" t="s">
        <v>149</v>
      </c>
      <c r="G197" s="549" t="s">
        <v>138</v>
      </c>
      <c r="H197" s="51" t="s">
        <v>41</v>
      </c>
      <c r="I197" s="408">
        <f>610+47.6</f>
        <v>657.6</v>
      </c>
      <c r="J197" s="570" t="s">
        <v>182</v>
      </c>
      <c r="K197" s="61">
        <v>570</v>
      </c>
    </row>
    <row r="198" spans="1:40" ht="24.75" customHeight="1" x14ac:dyDescent="0.25">
      <c r="A198" s="13"/>
      <c r="B198" s="296"/>
      <c r="C198" s="477"/>
      <c r="D198" s="299"/>
      <c r="E198" s="526"/>
      <c r="F198" s="229"/>
      <c r="G198" s="557"/>
      <c r="H198" s="212"/>
      <c r="I198" s="28"/>
      <c r="J198" s="571"/>
      <c r="K198" s="64"/>
    </row>
    <row r="199" spans="1:40" ht="43.5" customHeight="1" x14ac:dyDescent="0.25">
      <c r="A199" s="13"/>
      <c r="B199" s="463"/>
      <c r="C199" s="477"/>
      <c r="D199" s="465" t="s">
        <v>28</v>
      </c>
      <c r="E199" s="466" t="s">
        <v>252</v>
      </c>
      <c r="F199" s="478" t="s">
        <v>155</v>
      </c>
      <c r="G199" s="621" t="s">
        <v>154</v>
      </c>
      <c r="H199" s="480" t="s">
        <v>95</v>
      </c>
      <c r="I199" s="481">
        <v>35.299999999999997</v>
      </c>
      <c r="J199" s="482" t="s">
        <v>253</v>
      </c>
      <c r="K199" s="464"/>
    </row>
    <row r="200" spans="1:40" ht="43.5" customHeight="1" x14ac:dyDescent="0.25">
      <c r="A200" s="13"/>
      <c r="B200" s="476"/>
      <c r="C200" s="43"/>
      <c r="D200" s="484" t="s">
        <v>22</v>
      </c>
      <c r="E200" s="483" t="s">
        <v>254</v>
      </c>
      <c r="F200" s="467" t="s">
        <v>155</v>
      </c>
      <c r="G200" s="622"/>
      <c r="H200" s="479" t="s">
        <v>95</v>
      </c>
      <c r="I200" s="468">
        <v>80.900000000000006</v>
      </c>
      <c r="J200" s="469" t="s">
        <v>255</v>
      </c>
      <c r="K200" s="464"/>
    </row>
    <row r="201" spans="1:40" ht="15" customHeight="1" thickBot="1" x14ac:dyDescent="0.3">
      <c r="A201" s="62" t="s">
        <v>3</v>
      </c>
      <c r="B201" s="249" t="s">
        <v>27</v>
      </c>
      <c r="C201" s="607" t="s">
        <v>6</v>
      </c>
      <c r="D201" s="608"/>
      <c r="E201" s="608"/>
      <c r="F201" s="608"/>
      <c r="G201" s="608"/>
      <c r="H201" s="609"/>
      <c r="I201" s="156">
        <f>SUM(I191:I200)</f>
        <v>2131.6</v>
      </c>
      <c r="J201" s="336"/>
      <c r="K201" s="235"/>
    </row>
    <row r="202" spans="1:40" ht="15" customHeight="1" thickBot="1" x14ac:dyDescent="0.3">
      <c r="A202" s="16" t="s">
        <v>3</v>
      </c>
      <c r="B202" s="610" t="s">
        <v>7</v>
      </c>
      <c r="C202" s="611"/>
      <c r="D202" s="611"/>
      <c r="E202" s="611"/>
      <c r="F202" s="611"/>
      <c r="G202" s="611"/>
      <c r="H202" s="612"/>
      <c r="I202" s="245">
        <f>I201+I187+I156+I139</f>
        <v>22325.3</v>
      </c>
      <c r="J202" s="337"/>
      <c r="K202" s="279"/>
      <c r="L202" s="221"/>
    </row>
    <row r="203" spans="1:40" ht="15" customHeight="1" thickBot="1" x14ac:dyDescent="0.3">
      <c r="A203" s="11" t="s">
        <v>29</v>
      </c>
      <c r="B203" s="654" t="s">
        <v>39</v>
      </c>
      <c r="C203" s="655"/>
      <c r="D203" s="655"/>
      <c r="E203" s="655"/>
      <c r="F203" s="655"/>
      <c r="G203" s="655"/>
      <c r="H203" s="656"/>
      <c r="I203" s="246">
        <f t="shared" ref="I203" si="1">SUM(I202)</f>
        <v>22325.3</v>
      </c>
      <c r="J203" s="338"/>
      <c r="K203" s="236"/>
      <c r="L203" s="221"/>
    </row>
    <row r="204" spans="1:40" s="5" customFormat="1" ht="15.6" customHeight="1" x14ac:dyDescent="0.25">
      <c r="A204" s="657" t="s">
        <v>226</v>
      </c>
      <c r="B204" s="657"/>
      <c r="C204" s="657"/>
      <c r="D204" s="657"/>
      <c r="E204" s="657"/>
      <c r="F204" s="657"/>
      <c r="G204" s="657"/>
      <c r="H204" s="657"/>
      <c r="I204" s="657"/>
      <c r="J204" s="657"/>
      <c r="K204" s="657"/>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row>
    <row r="205" spans="1:40" s="6" customFormat="1" ht="30.9" customHeight="1" x14ac:dyDescent="0.25">
      <c r="A205" s="665" t="s">
        <v>258</v>
      </c>
      <c r="B205" s="665"/>
      <c r="C205" s="665"/>
      <c r="D205" s="665"/>
      <c r="E205" s="665"/>
      <c r="F205" s="665"/>
      <c r="G205" s="665"/>
      <c r="H205" s="665"/>
      <c r="I205" s="665"/>
      <c r="J205" s="665"/>
      <c r="K205" s="665"/>
      <c r="L205" s="454"/>
      <c r="M205" s="454"/>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row>
    <row r="206" spans="1:40" s="5" customFormat="1" ht="14.85" customHeight="1" x14ac:dyDescent="0.25">
      <c r="A206" s="302"/>
      <c r="B206" s="54"/>
      <c r="C206" s="54"/>
      <c r="D206" s="54"/>
      <c r="E206" s="54"/>
      <c r="F206" s="54"/>
      <c r="G206" s="54"/>
      <c r="H206" s="54"/>
      <c r="I206" s="83"/>
      <c r="J206" s="83"/>
      <c r="K206" s="2"/>
      <c r="L206" s="2"/>
      <c r="M206" s="2"/>
      <c r="N206" s="2"/>
      <c r="O206" s="2"/>
      <c r="P206" s="2"/>
      <c r="Q206" s="2"/>
      <c r="R206" s="2"/>
      <c r="S206" s="2"/>
      <c r="T206" s="2"/>
      <c r="U206" s="2"/>
      <c r="V206" s="2"/>
    </row>
    <row r="207" spans="1:40" s="6" customFormat="1" ht="16.350000000000001" customHeight="1" thickBot="1" x14ac:dyDescent="0.3">
      <c r="A207" s="658" t="s">
        <v>11</v>
      </c>
      <c r="B207" s="658"/>
      <c r="C207" s="658"/>
      <c r="D207" s="658"/>
      <c r="E207" s="658"/>
      <c r="F207" s="658"/>
      <c r="G207" s="658"/>
      <c r="H207" s="658"/>
      <c r="I207" s="86"/>
      <c r="J207" s="86"/>
      <c r="K207" s="2"/>
      <c r="L207" s="2"/>
      <c r="M207" s="2"/>
      <c r="N207" s="2"/>
      <c r="O207" s="2"/>
      <c r="P207" s="2"/>
      <c r="Q207" s="2"/>
      <c r="R207" s="2"/>
      <c r="S207" s="2"/>
      <c r="T207" s="2"/>
      <c r="U207" s="2"/>
      <c r="V207" s="2"/>
    </row>
    <row r="208" spans="1:40" ht="45.9" customHeight="1" thickBot="1" x14ac:dyDescent="0.3">
      <c r="A208" s="659" t="s">
        <v>8</v>
      </c>
      <c r="B208" s="660"/>
      <c r="C208" s="660"/>
      <c r="D208" s="660"/>
      <c r="E208" s="660"/>
      <c r="F208" s="660"/>
      <c r="G208" s="660"/>
      <c r="H208" s="661"/>
      <c r="I208" s="414" t="s">
        <v>229</v>
      </c>
      <c r="J208" s="1"/>
      <c r="K208" s="2"/>
    </row>
    <row r="209" spans="1:11" ht="14.25" customHeight="1" x14ac:dyDescent="0.25">
      <c r="A209" s="646" t="s">
        <v>12</v>
      </c>
      <c r="B209" s="647"/>
      <c r="C209" s="647"/>
      <c r="D209" s="647"/>
      <c r="E209" s="647"/>
      <c r="F209" s="647"/>
      <c r="G209" s="647"/>
      <c r="H209" s="648"/>
      <c r="I209" s="49">
        <f>I210+I218+I219+I220+I221+I222</f>
        <v>22320.400000000001</v>
      </c>
      <c r="J209" s="266"/>
      <c r="K209" s="2"/>
    </row>
    <row r="210" spans="1:11" ht="14.25" customHeight="1" x14ac:dyDescent="0.25">
      <c r="A210" s="649" t="s">
        <v>54</v>
      </c>
      <c r="B210" s="650"/>
      <c r="C210" s="650"/>
      <c r="D210" s="650"/>
      <c r="E210" s="650"/>
      <c r="F210" s="650"/>
      <c r="G210" s="650"/>
      <c r="H210" s="651"/>
      <c r="I210" s="26">
        <f t="shared" ref="I210" si="2">SUM(I211:I217)</f>
        <v>14777.1</v>
      </c>
      <c r="J210" s="10"/>
      <c r="K210" s="2"/>
    </row>
    <row r="211" spans="1:11" ht="14.25" customHeight="1" x14ac:dyDescent="0.25">
      <c r="A211" s="652" t="s">
        <v>16</v>
      </c>
      <c r="B211" s="569"/>
      <c r="C211" s="569"/>
      <c r="D211" s="569"/>
      <c r="E211" s="569"/>
      <c r="F211" s="569"/>
      <c r="G211" s="569"/>
      <c r="H211" s="653"/>
      <c r="I211" s="28">
        <f>SUMIF(H20:H203,"SB",I20:I203)</f>
        <v>12476.2</v>
      </c>
      <c r="J211" s="98"/>
      <c r="K211" s="2"/>
    </row>
    <row r="212" spans="1:11" ht="14.25" customHeight="1" x14ac:dyDescent="0.25">
      <c r="A212" s="635" t="s">
        <v>249</v>
      </c>
      <c r="B212" s="636"/>
      <c r="C212" s="636"/>
      <c r="D212" s="636"/>
      <c r="E212" s="636"/>
      <c r="F212" s="636"/>
      <c r="G212" s="636"/>
      <c r="H212" s="637"/>
      <c r="I212" s="28">
        <f>SUMIF(H20:H203,"SB(VR)",I20:I203)</f>
        <v>162.5</v>
      </c>
      <c r="J212" s="98"/>
      <c r="K212" s="2"/>
    </row>
    <row r="213" spans="1:11" ht="14.25" customHeight="1" x14ac:dyDescent="0.25">
      <c r="A213" s="632" t="s">
        <v>17</v>
      </c>
      <c r="B213" s="633"/>
      <c r="C213" s="633"/>
      <c r="D213" s="633"/>
      <c r="E213" s="633"/>
      <c r="F213" s="633"/>
      <c r="G213" s="633"/>
      <c r="H213" s="634"/>
      <c r="I213" s="31">
        <f>SUMIF(H20:H203,"SB(SP)",I20:I203)</f>
        <v>35.700000000000003</v>
      </c>
      <c r="J213" s="10"/>
      <c r="K213" s="2"/>
    </row>
    <row r="214" spans="1:11" ht="14.25" customHeight="1" x14ac:dyDescent="0.25">
      <c r="A214" s="635" t="s">
        <v>136</v>
      </c>
      <c r="B214" s="636"/>
      <c r="C214" s="636"/>
      <c r="D214" s="636"/>
      <c r="E214" s="636"/>
      <c r="F214" s="636"/>
      <c r="G214" s="636"/>
      <c r="H214" s="637"/>
      <c r="I214" s="28">
        <f>SUMIF(H20:H203,"SB(SPI)",I20:I203)</f>
        <v>700</v>
      </c>
      <c r="J214" s="10"/>
      <c r="K214" s="2"/>
    </row>
    <row r="215" spans="1:11" x14ac:dyDescent="0.25">
      <c r="A215" s="632" t="s">
        <v>55</v>
      </c>
      <c r="B215" s="633"/>
      <c r="C215" s="633"/>
      <c r="D215" s="633"/>
      <c r="E215" s="633"/>
      <c r="F215" s="633"/>
      <c r="G215" s="633"/>
      <c r="H215" s="634"/>
      <c r="I215" s="31">
        <f>SUMIF(H20:H203,"SB(VB)",I20:I203)</f>
        <v>184.9</v>
      </c>
      <c r="J215" s="10"/>
      <c r="K215" s="2"/>
    </row>
    <row r="216" spans="1:11" x14ac:dyDescent="0.25">
      <c r="A216" s="635" t="s">
        <v>79</v>
      </c>
      <c r="B216" s="636"/>
      <c r="C216" s="636"/>
      <c r="D216" s="636"/>
      <c r="E216" s="636"/>
      <c r="F216" s="636"/>
      <c r="G216" s="636"/>
      <c r="H216" s="637"/>
      <c r="I216" s="412">
        <f>SUMIF(H20:H203,"SB(KPP)",I20:I203)</f>
        <v>716.8</v>
      </c>
      <c r="J216" s="87"/>
      <c r="K216" s="2"/>
    </row>
    <row r="217" spans="1:11" ht="17.100000000000001" customHeight="1" x14ac:dyDescent="0.25">
      <c r="A217" s="638" t="s">
        <v>131</v>
      </c>
      <c r="B217" s="639"/>
      <c r="C217" s="639"/>
      <c r="D217" s="639"/>
      <c r="E217" s="639"/>
      <c r="F217" s="639"/>
      <c r="G217" s="639"/>
      <c r="H217" s="640"/>
      <c r="I217" s="412">
        <f>SUMIF(H20:H203,"SB(ES)",I20:I203)</f>
        <v>501</v>
      </c>
      <c r="J217" s="10"/>
      <c r="K217" s="2"/>
    </row>
    <row r="218" spans="1:11" ht="14.25" customHeight="1" x14ac:dyDescent="0.25">
      <c r="A218" s="641" t="s">
        <v>42</v>
      </c>
      <c r="B218" s="642"/>
      <c r="C218" s="642"/>
      <c r="D218" s="642"/>
      <c r="E218" s="642"/>
      <c r="F218" s="642"/>
      <c r="G218" s="642"/>
      <c r="H218" s="643"/>
      <c r="I218" s="40">
        <f>SUMIF(H20:H203,"SB(L)",I20:I203)</f>
        <v>7265.4</v>
      </c>
      <c r="J218" s="10"/>
      <c r="K218" s="2"/>
    </row>
    <row r="219" spans="1:11" ht="14.25" customHeight="1" x14ac:dyDescent="0.25">
      <c r="A219" s="666" t="s">
        <v>237</v>
      </c>
      <c r="B219" s="667"/>
      <c r="C219" s="667"/>
      <c r="D219" s="667"/>
      <c r="E219" s="667"/>
      <c r="F219" s="667"/>
      <c r="G219" s="667"/>
      <c r="H219" s="668"/>
      <c r="I219" s="40">
        <f>SUMIF(H20:H203,"SB(VBL)",I20:I203)</f>
        <v>7.1</v>
      </c>
      <c r="J219" s="10"/>
      <c r="K219" s="2"/>
    </row>
    <row r="220" spans="1:11" ht="14.25" customHeight="1" x14ac:dyDescent="0.25">
      <c r="A220" s="666" t="s">
        <v>238</v>
      </c>
      <c r="B220" s="667"/>
      <c r="C220" s="667"/>
      <c r="D220" s="667"/>
      <c r="E220" s="667"/>
      <c r="F220" s="667"/>
      <c r="G220" s="667"/>
      <c r="H220" s="668"/>
      <c r="I220" s="40">
        <f>SUMIF(H20:H203,"SB(ESL)",I20:I203)</f>
        <v>80.599999999999994</v>
      </c>
      <c r="J220" s="10"/>
      <c r="K220" s="2"/>
    </row>
    <row r="221" spans="1:11" ht="14.25" customHeight="1" x14ac:dyDescent="0.25">
      <c r="A221" s="641" t="s">
        <v>239</v>
      </c>
      <c r="B221" s="642"/>
      <c r="C221" s="642"/>
      <c r="D221" s="642"/>
      <c r="E221" s="642"/>
      <c r="F221" s="642"/>
      <c r="G221" s="642"/>
      <c r="H221" s="643"/>
      <c r="I221" s="40">
        <f>SUMIF(H20:H203,"SB(SPL)",I20:I203)</f>
        <v>22.2</v>
      </c>
      <c r="J221" s="10"/>
      <c r="K221" s="2"/>
    </row>
    <row r="222" spans="1:11" ht="14.25" customHeight="1" x14ac:dyDescent="0.25">
      <c r="A222" s="669" t="s">
        <v>240</v>
      </c>
      <c r="B222" s="670"/>
      <c r="C222" s="670"/>
      <c r="D222" s="670"/>
      <c r="E222" s="670"/>
      <c r="F222" s="670"/>
      <c r="G222" s="670"/>
      <c r="H222" s="671"/>
      <c r="I222" s="40">
        <f>SUMIF(H20:H203,"SB(VRL)",I20:I203)</f>
        <v>168</v>
      </c>
      <c r="J222" s="10"/>
      <c r="K222" s="2"/>
    </row>
    <row r="223" spans="1:11" x14ac:dyDescent="0.25">
      <c r="A223" s="629" t="s">
        <v>13</v>
      </c>
      <c r="B223" s="630"/>
      <c r="C223" s="630"/>
      <c r="D223" s="630"/>
      <c r="E223" s="630"/>
      <c r="F223" s="630"/>
      <c r="G223" s="630"/>
      <c r="H223" s="631"/>
      <c r="I223" s="52">
        <f>SUM(I224:I224)</f>
        <v>4.9000000000000004</v>
      </c>
      <c r="J223" s="10"/>
      <c r="K223" s="2"/>
    </row>
    <row r="224" spans="1:11" ht="15.75" customHeight="1" x14ac:dyDescent="0.25">
      <c r="A224" s="632" t="s">
        <v>18</v>
      </c>
      <c r="B224" s="633"/>
      <c r="C224" s="633"/>
      <c r="D224" s="633"/>
      <c r="E224" s="633"/>
      <c r="F224" s="633"/>
      <c r="G224" s="633"/>
      <c r="H224" s="634"/>
      <c r="I224" s="412">
        <f>SUMIF(H20:H203,"Kt",I20:I203)</f>
        <v>4.9000000000000004</v>
      </c>
      <c r="J224" s="10"/>
      <c r="K224" s="2"/>
    </row>
    <row r="225" spans="1:42" ht="15" customHeight="1" thickBot="1" x14ac:dyDescent="0.3">
      <c r="A225" s="626" t="s">
        <v>14</v>
      </c>
      <c r="B225" s="627"/>
      <c r="C225" s="627"/>
      <c r="D225" s="627"/>
      <c r="E225" s="627"/>
      <c r="F225" s="627"/>
      <c r="G225" s="627"/>
      <c r="H225" s="628"/>
      <c r="I225" s="50">
        <f>SUM(I209,I223)</f>
        <v>22325.3</v>
      </c>
      <c r="J225" s="88"/>
      <c r="K225" s="2"/>
    </row>
    <row r="226" spans="1:42" x14ac:dyDescent="0.25">
      <c r="G226" s="136"/>
      <c r="H226" s="137"/>
      <c r="I226" s="1"/>
      <c r="J226" s="1"/>
      <c r="K226" s="2"/>
    </row>
    <row r="227" spans="1:42" x14ac:dyDescent="0.25">
      <c r="I227" s="413"/>
      <c r="J227" s="267"/>
      <c r="K227" s="2"/>
    </row>
    <row r="228" spans="1:42" x14ac:dyDescent="0.25">
      <c r="I228" s="10"/>
      <c r="J228" s="265"/>
      <c r="K228" s="257"/>
    </row>
    <row r="229" spans="1:42" x14ac:dyDescent="0.25">
      <c r="I229" s="9"/>
      <c r="J229" s="265"/>
      <c r="K229" s="2"/>
    </row>
    <row r="230" spans="1:42" s="10" customFormat="1" x14ac:dyDescent="0.25">
      <c r="A230" s="3"/>
      <c r="B230" s="3"/>
      <c r="C230" s="3"/>
      <c r="D230" s="3"/>
      <c r="E230" s="3"/>
      <c r="F230" s="8"/>
      <c r="G230" s="53"/>
      <c r="I230" s="9"/>
      <c r="K230" s="256"/>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row>
    <row r="231" spans="1:42" s="10" customFormat="1" x14ac:dyDescent="0.25">
      <c r="A231" s="3"/>
      <c r="B231" s="3"/>
      <c r="C231" s="3"/>
      <c r="D231" s="3"/>
      <c r="E231" s="3"/>
      <c r="F231" s="8"/>
      <c r="G231" s="53"/>
      <c r="I231" s="9"/>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row>
    <row r="232" spans="1:42" s="10" customFormat="1" x14ac:dyDescent="0.25">
      <c r="A232" s="3"/>
      <c r="B232" s="3"/>
      <c r="C232" s="3"/>
      <c r="D232" s="3"/>
      <c r="E232" s="3"/>
      <c r="F232" s="8"/>
      <c r="G232" s="53"/>
      <c r="I232" s="9"/>
      <c r="J232" s="265"/>
      <c r="K232" s="256"/>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row>
    <row r="233" spans="1:42" x14ac:dyDescent="0.25">
      <c r="I233" s="258"/>
      <c r="J233" s="10"/>
      <c r="K233" s="2"/>
    </row>
    <row r="234" spans="1:42" x14ac:dyDescent="0.25">
      <c r="I234" s="10"/>
      <c r="J234" s="10"/>
      <c r="K234" s="2"/>
    </row>
    <row r="235" spans="1:42" x14ac:dyDescent="0.25">
      <c r="I235" s="10"/>
      <c r="J235" s="10"/>
      <c r="K235" s="2"/>
    </row>
    <row r="236" spans="1:42" x14ac:dyDescent="0.25">
      <c r="I236" s="10"/>
      <c r="J236" s="10"/>
      <c r="K236" s="2"/>
    </row>
    <row r="237" spans="1:42" x14ac:dyDescent="0.25">
      <c r="I237" s="10"/>
      <c r="J237" s="10"/>
      <c r="K237" s="2"/>
    </row>
    <row r="238" spans="1:42" x14ac:dyDescent="0.25">
      <c r="I238" s="10"/>
      <c r="J238" s="10"/>
      <c r="K238" s="2"/>
    </row>
    <row r="239" spans="1:42" x14ac:dyDescent="0.25">
      <c r="I239" s="10"/>
      <c r="J239" s="10"/>
      <c r="K239" s="2"/>
    </row>
    <row r="240" spans="1:42" x14ac:dyDescent="0.25">
      <c r="I240" s="10"/>
      <c r="J240" s="10"/>
      <c r="K240" s="2"/>
    </row>
    <row r="241" spans="9:11" x14ac:dyDescent="0.25">
      <c r="I241" s="10"/>
      <c r="J241" s="10"/>
      <c r="K241" s="2"/>
    </row>
    <row r="242" spans="9:11" x14ac:dyDescent="0.25">
      <c r="I242" s="10"/>
      <c r="J242" s="10"/>
      <c r="K242" s="2"/>
    </row>
    <row r="243" spans="9:11" x14ac:dyDescent="0.25">
      <c r="I243" s="10"/>
      <c r="J243" s="10"/>
      <c r="K243" s="2"/>
    </row>
    <row r="244" spans="9:11" x14ac:dyDescent="0.25">
      <c r="I244" s="2"/>
    </row>
    <row r="245" spans="9:11" x14ac:dyDescent="0.25">
      <c r="I245" s="248"/>
    </row>
    <row r="246" spans="9:11" x14ac:dyDescent="0.25">
      <c r="I246" s="9"/>
    </row>
    <row r="247" spans="9:11" x14ac:dyDescent="0.25">
      <c r="I247" s="9"/>
    </row>
    <row r="248" spans="9:11" x14ac:dyDescent="0.25">
      <c r="I248" s="9"/>
    </row>
    <row r="250" spans="9:11" x14ac:dyDescent="0.25">
      <c r="I250" s="9"/>
    </row>
  </sheetData>
  <mergeCells count="197">
    <mergeCell ref="J104:J105"/>
    <mergeCell ref="J161:J162"/>
    <mergeCell ref="K161:K162"/>
    <mergeCell ref="A205:K205"/>
    <mergeCell ref="A212:H212"/>
    <mergeCell ref="A219:H219"/>
    <mergeCell ref="A220:H220"/>
    <mergeCell ref="A221:H221"/>
    <mergeCell ref="A222:H222"/>
    <mergeCell ref="G173:G176"/>
    <mergeCell ref="J173:J174"/>
    <mergeCell ref="E178:E182"/>
    <mergeCell ref="J182:J183"/>
    <mergeCell ref="G180:G183"/>
    <mergeCell ref="C188:H188"/>
    <mergeCell ref="E189:E190"/>
    <mergeCell ref="A191:A192"/>
    <mergeCell ref="B191:B192"/>
    <mergeCell ref="C191:C192"/>
    <mergeCell ref="D191:D192"/>
    <mergeCell ref="E191:E192"/>
    <mergeCell ref="G191:G192"/>
    <mergeCell ref="J191:J192"/>
    <mergeCell ref="E197:E198"/>
    <mergeCell ref="K68:K69"/>
    <mergeCell ref="G68:G69"/>
    <mergeCell ref="A225:H225"/>
    <mergeCell ref="A223:H223"/>
    <mergeCell ref="A224:H224"/>
    <mergeCell ref="A214:H214"/>
    <mergeCell ref="A215:H215"/>
    <mergeCell ref="A216:H216"/>
    <mergeCell ref="A217:H217"/>
    <mergeCell ref="A218:H218"/>
    <mergeCell ref="J193:J194"/>
    <mergeCell ref="E195:E196"/>
    <mergeCell ref="G195:G196"/>
    <mergeCell ref="J195:J196"/>
    <mergeCell ref="A209:H209"/>
    <mergeCell ref="A210:H210"/>
    <mergeCell ref="A211:H211"/>
    <mergeCell ref="A213:H213"/>
    <mergeCell ref="B203:H203"/>
    <mergeCell ref="A204:K204"/>
    <mergeCell ref="A207:H207"/>
    <mergeCell ref="A208:H208"/>
    <mergeCell ref="C187:H187"/>
    <mergeCell ref="E173:E177"/>
    <mergeCell ref="G197:G198"/>
    <mergeCell ref="J197:J198"/>
    <mergeCell ref="C201:H201"/>
    <mergeCell ref="B202:H202"/>
    <mergeCell ref="E193:E194"/>
    <mergeCell ref="G193:G194"/>
    <mergeCell ref="C157:J157"/>
    <mergeCell ref="G159:G167"/>
    <mergeCell ref="E160:E161"/>
    <mergeCell ref="J163:J164"/>
    <mergeCell ref="E168:E170"/>
    <mergeCell ref="G168:G170"/>
    <mergeCell ref="G199:G200"/>
    <mergeCell ref="A171:A172"/>
    <mergeCell ref="B171:B172"/>
    <mergeCell ref="C171:C172"/>
    <mergeCell ref="D171:D172"/>
    <mergeCell ref="E171:E172"/>
    <mergeCell ref="F171:F172"/>
    <mergeCell ref="G171:G172"/>
    <mergeCell ref="E131:E134"/>
    <mergeCell ref="E135:E136"/>
    <mergeCell ref="G135:G136"/>
    <mergeCell ref="C139:H139"/>
    <mergeCell ref="K127:K128"/>
    <mergeCell ref="J149:J150"/>
    <mergeCell ref="C156:H156"/>
    <mergeCell ref="C140:J140"/>
    <mergeCell ref="E142:E144"/>
    <mergeCell ref="G142:G144"/>
    <mergeCell ref="E145:E148"/>
    <mergeCell ref="J145:J146"/>
    <mergeCell ref="J147:J148"/>
    <mergeCell ref="J116:J117"/>
    <mergeCell ref="E118:E120"/>
    <mergeCell ref="G118:G120"/>
    <mergeCell ref="D121:D125"/>
    <mergeCell ref="E121:E125"/>
    <mergeCell ref="J121:J125"/>
    <mergeCell ref="G122:G123"/>
    <mergeCell ref="A129:A130"/>
    <mergeCell ref="B129:B130"/>
    <mergeCell ref="C129:C130"/>
    <mergeCell ref="D129:D130"/>
    <mergeCell ref="E129:E130"/>
    <mergeCell ref="A127:A128"/>
    <mergeCell ref="B127:B128"/>
    <mergeCell ref="C127:C128"/>
    <mergeCell ref="D127:D128"/>
    <mergeCell ref="E127:E128"/>
    <mergeCell ref="F127:F128"/>
    <mergeCell ref="G129:G130"/>
    <mergeCell ref="J127:J128"/>
    <mergeCell ref="E112:E113"/>
    <mergeCell ref="D114:D115"/>
    <mergeCell ref="E114:E115"/>
    <mergeCell ref="A104:A106"/>
    <mergeCell ref="B104:B106"/>
    <mergeCell ref="C104:C106"/>
    <mergeCell ref="D104:D106"/>
    <mergeCell ref="E104:E106"/>
    <mergeCell ref="D116:D117"/>
    <mergeCell ref="E116:E117"/>
    <mergeCell ref="E96:E97"/>
    <mergeCell ref="E98:E99"/>
    <mergeCell ref="G98:G99"/>
    <mergeCell ref="A100:A102"/>
    <mergeCell ref="B100:B102"/>
    <mergeCell ref="C100:C102"/>
    <mergeCell ref="D100:D102"/>
    <mergeCell ref="E100:E102"/>
    <mergeCell ref="G100:G102"/>
    <mergeCell ref="E87:E90"/>
    <mergeCell ref="A91:A92"/>
    <mergeCell ref="B91:B92"/>
    <mergeCell ref="D91:D92"/>
    <mergeCell ref="E94:E95"/>
    <mergeCell ref="E72:E73"/>
    <mergeCell ref="G72:G73"/>
    <mergeCell ref="E74:E75"/>
    <mergeCell ref="G74:G82"/>
    <mergeCell ref="E91:E93"/>
    <mergeCell ref="J74:J75"/>
    <mergeCell ref="E76:E81"/>
    <mergeCell ref="J81:J82"/>
    <mergeCell ref="G58:G62"/>
    <mergeCell ref="E63:E66"/>
    <mergeCell ref="G63:G66"/>
    <mergeCell ref="A67:A71"/>
    <mergeCell ref="B67:B71"/>
    <mergeCell ref="C67:C71"/>
    <mergeCell ref="D67:D71"/>
    <mergeCell ref="E67:E68"/>
    <mergeCell ref="D50:D57"/>
    <mergeCell ref="E50:E52"/>
    <mergeCell ref="A58:A62"/>
    <mergeCell ref="B58:B62"/>
    <mergeCell ref="C58:C62"/>
    <mergeCell ref="D58:D62"/>
    <mergeCell ref="E58:E62"/>
    <mergeCell ref="E45:E46"/>
    <mergeCell ref="G34:G37"/>
    <mergeCell ref="J34:J37"/>
    <mergeCell ref="E38:E39"/>
    <mergeCell ref="G38:G41"/>
    <mergeCell ref="E42:E44"/>
    <mergeCell ref="G42:G44"/>
    <mergeCell ref="G45:G48"/>
    <mergeCell ref="A47:A49"/>
    <mergeCell ref="B47:B49"/>
    <mergeCell ref="C47:C49"/>
    <mergeCell ref="D47:D49"/>
    <mergeCell ref="E47:E49"/>
    <mergeCell ref="E25:E29"/>
    <mergeCell ref="J27:J29"/>
    <mergeCell ref="D30:D33"/>
    <mergeCell ref="E30:E33"/>
    <mergeCell ref="G30:G33"/>
    <mergeCell ref="B15:J15"/>
    <mergeCell ref="C16:J16"/>
    <mergeCell ref="E17:E19"/>
    <mergeCell ref="G17:G19"/>
    <mergeCell ref="J17:J19"/>
    <mergeCell ref="E20:E24"/>
    <mergeCell ref="J20:J21"/>
    <mergeCell ref="J22:J23"/>
    <mergeCell ref="G23:G24"/>
    <mergeCell ref="G21:G22"/>
    <mergeCell ref="G26:G29"/>
    <mergeCell ref="A14:J14"/>
    <mergeCell ref="G10:G12"/>
    <mergeCell ref="H10:H12"/>
    <mergeCell ref="I10:I12"/>
    <mergeCell ref="A10:A12"/>
    <mergeCell ref="B10:B12"/>
    <mergeCell ref="C10:C12"/>
    <mergeCell ref="D10:D12"/>
    <mergeCell ref="E10:E12"/>
    <mergeCell ref="F10:F12"/>
    <mergeCell ref="A5:K5"/>
    <mergeCell ref="J9:K9"/>
    <mergeCell ref="J10:K10"/>
    <mergeCell ref="J11:J12"/>
    <mergeCell ref="I3:K3"/>
    <mergeCell ref="A6:K6"/>
    <mergeCell ref="A7:K7"/>
    <mergeCell ref="A13:J13"/>
    <mergeCell ref="I1:K1"/>
    <mergeCell ref="I2:K2"/>
  </mergeCells>
  <printOptions horizontalCentered="1"/>
  <pageMargins left="0.78740157480314965" right="0.39370078740157483" top="0.59055118110236227" bottom="0.39370078740157483" header="0" footer="0"/>
  <pageSetup paperSize="9" scale="70" fitToHeight="0" orientation="portrait" r:id="rId1"/>
  <rowBreaks count="4" manualBreakCount="4">
    <brk id="53" max="10" man="1"/>
    <brk id="99" max="10" man="1"/>
    <brk id="144" max="10" man="1"/>
    <brk id="187" max="10" man="1"/>
  </rowBreaks>
  <ignoredErrors>
    <ignoredError sqref="K52"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7 programa MVP</vt:lpstr>
      <vt:lpstr>'7 programa MVP'!Print_Area</vt:lpstr>
      <vt:lpstr>'7 programa MVP'!Print_Titles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Inga Mikalauskienė</cp:lastModifiedBy>
  <cp:lastPrinted>2023-12-11T09:50:31Z</cp:lastPrinted>
  <dcterms:created xsi:type="dcterms:W3CDTF">2007-07-27T10:32:34Z</dcterms:created>
  <dcterms:modified xsi:type="dcterms:W3CDTF">2023-12-13T13:51:26Z</dcterms:modified>
</cp:coreProperties>
</file>