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MVP PLANAI\2023 MVP\18. Keitimas (gruodis po biudžeto)\"/>
    </mc:Choice>
  </mc:AlternateContent>
  <xr:revisionPtr revIDLastSave="0" documentId="13_ncr:1_{71494412-D1C5-4276-903C-D8AD6AC12D7B}" xr6:coauthVersionLast="47" xr6:coauthVersionMax="47" xr10:uidLastSave="{00000000-0000-0000-0000-000000000000}"/>
  <bookViews>
    <workbookView xWindow="28680" yWindow="-120" windowWidth="38640" windowHeight="21120" xr2:uid="{00000000-000D-0000-FFFF-FFFF00000000}"/>
  </bookViews>
  <sheets>
    <sheet name="5 programa MVP" sheetId="7" r:id="rId1"/>
  </sheets>
  <externalReferences>
    <externalReference r:id="rId2"/>
  </externalReferences>
  <definedNames>
    <definedName name="_xlnm.Print_Area" localSheetId="0">'5 programa MVP'!$A$1:$K$167</definedName>
    <definedName name="_xlnm.Print_Titles" localSheetId="0">'5 programa MVP'!$10:$12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7" l="1"/>
  <c r="I117" i="7"/>
  <c r="I102" i="7"/>
  <c r="I20" i="7"/>
  <c r="I19" i="7"/>
  <c r="I125" i="7"/>
  <c r="I130" i="7" s="1"/>
  <c r="I104" i="7"/>
  <c r="I103" i="7"/>
  <c r="I95" i="7"/>
  <c r="I91" i="7"/>
  <c r="I87" i="7"/>
  <c r="I83" i="7"/>
  <c r="I74" i="7"/>
  <c r="I70" i="7"/>
  <c r="I76" i="7" s="1"/>
  <c r="I50" i="7"/>
  <c r="I64" i="7" s="1"/>
  <c r="I65" i="7" s="1"/>
  <c r="I38" i="7"/>
  <c r="I31" i="7"/>
  <c r="I22" i="7"/>
  <c r="I56" i="7"/>
  <c r="I138" i="7"/>
  <c r="I134" i="7"/>
  <c r="I120" i="7"/>
  <c r="I111" i="7"/>
  <c r="I25" i="7"/>
  <c r="I160" i="7" s="1"/>
  <c r="I161" i="7"/>
  <c r="I26" i="7"/>
  <c r="I163" i="7"/>
  <c r="I164" i="7"/>
  <c r="I159" i="7"/>
  <c r="I157" i="7"/>
  <c r="I156" i="7"/>
  <c r="I155" i="7"/>
  <c r="I154" i="7"/>
  <c r="A14" i="7"/>
  <c r="I152" i="7" l="1"/>
  <c r="I47" i="7"/>
  <c r="I141" i="7"/>
  <c r="I142" i="7" s="1"/>
  <c r="I153" i="7"/>
  <c r="I151" i="7" s="1"/>
  <c r="I162" i="7"/>
  <c r="I123" i="7"/>
  <c r="I100" i="7"/>
  <c r="I131" i="7" s="1"/>
  <c r="I158" i="7"/>
  <c r="I143" i="7" l="1"/>
  <c r="I144" i="7" s="1"/>
  <c r="I150" i="7"/>
  <c r="I16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Mikalauskienė</author>
    <author>Audra Cepiene</author>
    <author>Saulina Paulauskiene</author>
    <author>Snieguole Kacerauskaite</author>
    <author>Rima Alisauskaite</author>
  </authors>
  <commentList>
    <comment ref="K29" authorId="0" shapeId="0" xr:uid="{00000000-0006-0000-0000-000001000000}">
      <text>
        <r>
          <rPr>
            <sz val="9"/>
            <color indexed="81"/>
            <rFont val="Tahoma"/>
            <family val="2"/>
            <charset val="186"/>
          </rPr>
          <t xml:space="preserve">1. Viešinimo paslaugų per žiniasklaidos atstovus atliekų tvarkymo tematika organizavimas ir vykdymas, 4 vnt.  
2. Radijo žaidimo–viktorinos organizavimas ir transliavimas per Klaipėdos miesto radijo stotį, kasmet po 10 vnt. 
3. Plakatų atliekų tvarkymo tematika kūrimas, leidyba ir eksponavimas, kasmet po 20 vnt.
4. Europos atliekų mažinimo savaitės minėjimas.
5. Konkurso – viktorinos organizavimas ir įgyvendinimas bendrojo lavinimo mokyklose, įskaičiuojant prizinį fondą, 1 vnt. Prizų (daugkartinio naudojimo gertuvių) viktorinos, konkurso dalyviams, įsigijimas, 100 vnt.
6. Aplinkosauginių projektų atliekų tvarkymo tematika rėmimas, 2 vnt. </t>
        </r>
      </text>
    </comment>
    <comment ref="F31" authorId="1" shapeId="0" xr:uid="{00000000-0006-0000-0000-000002000000}">
      <text>
        <r>
          <rPr>
            <sz val="9"/>
            <color indexed="81"/>
            <rFont val="Tahoma"/>
            <family val="2"/>
            <charset val="186"/>
          </rPr>
          <t>P-3.3.4.1.</t>
        </r>
      </text>
    </comment>
    <comment ref="K38" authorId="2" shapeId="0" xr:uid="{911238C5-8CE1-4C8C-88F6-B774B77E773E}">
      <text>
        <r>
          <rPr>
            <sz val="9"/>
            <color indexed="81"/>
            <rFont val="Tahoma"/>
            <family val="2"/>
            <charset val="186"/>
          </rPr>
          <t xml:space="preserve">Žaliųjų atliekų kompostinės 200 vnt.
</t>
        </r>
      </text>
    </comment>
    <comment ref="E39" authorId="0" shapeId="0" xr:uid="{00000000-0006-0000-0000-000006000000}">
      <text>
        <r>
          <rPr>
            <sz val="9"/>
            <color indexed="81"/>
            <rFont val="Tahoma"/>
            <family val="2"/>
            <charset val="186"/>
          </rPr>
          <t xml:space="preserve">Tikslas - išplėtoti komunalinių atliekų surinkimo ir tvarkymo infrastruktūrą, įrengiant centrinėje-pietinėje Klaipėdos miesto savivaldybės teritorijos dalyje didelių gabaritų atliekų surinkimo aikštelę (DGASA) kartu su paruošimo pakartotiniam naudojimui centru bei edukacinėmis patalpomis. </t>
        </r>
      </text>
    </comment>
    <comment ref="F39" authorId="1" shapeId="0" xr:uid="{00000000-0006-0000-0000-000007000000}">
      <text>
        <r>
          <rPr>
            <sz val="9"/>
            <color indexed="81"/>
            <rFont val="Tahoma"/>
            <family val="2"/>
            <charset val="186"/>
          </rPr>
          <t>P-3.3.4.1.</t>
        </r>
      </text>
    </comment>
    <comment ref="J39" authorId="3" shapeId="0" xr:uid="{00000000-0006-0000-0000-000008000000}">
      <text>
        <r>
          <rPr>
            <sz val="9"/>
            <color indexed="81"/>
            <rFont val="Tahoma"/>
            <family val="2"/>
            <charset val="186"/>
          </rPr>
          <t xml:space="preserve">Projektą įgyvendina KRATC
</t>
        </r>
      </text>
    </comment>
    <comment ref="F42" authorId="1" shapeId="0" xr:uid="{00000000-0006-0000-0000-000009000000}">
      <text>
        <r>
          <rPr>
            <sz val="9"/>
            <color indexed="81"/>
            <rFont val="Tahoma"/>
            <family val="2"/>
            <charset val="186"/>
          </rPr>
          <t>P-3.3.4.1.</t>
        </r>
      </text>
    </comment>
    <comment ref="K42" authorId="2" shapeId="0" xr:uid="{00000000-0006-0000-0000-00000A000000}">
      <text>
        <r>
          <rPr>
            <sz val="9"/>
            <color indexed="81"/>
            <rFont val="Tahoma"/>
            <family val="2"/>
            <charset val="186"/>
          </rPr>
          <t>Aikštelės įrengimo darbus planuojama pavesti vykdyti KRATC</t>
        </r>
      </text>
    </comment>
    <comment ref="E44" authorId="0" shapeId="0" xr:uid="{E3060B5B-2686-4770-A624-675DEFCB57FC}">
      <text>
        <r>
          <rPr>
            <sz val="9"/>
            <color indexed="81"/>
            <rFont val="Tahoma"/>
            <family val="2"/>
            <charset val="186"/>
          </rPr>
          <t>Lėšų gavėjas ir priemonės vykdytojas – UAB „Klaipėdos regiono atliekų tvarkymo centras“</t>
        </r>
      </text>
    </comment>
    <comment ref="J44" authorId="0" shapeId="0" xr:uid="{93D957F5-338B-470F-8BB8-AB03C3F30FCD}">
      <text>
        <r>
          <rPr>
            <sz val="9"/>
            <color indexed="81"/>
            <rFont val="Tahoma"/>
            <family val="2"/>
            <charset val="186"/>
          </rPr>
          <t>2024 m. bus parengtas</t>
        </r>
      </text>
    </comment>
    <comment ref="E45" authorId="0" shapeId="0" xr:uid="{50646B0B-811F-47FB-BB6D-FFF0DD4AAF4E}">
      <text>
        <r>
          <rPr>
            <sz val="9"/>
            <color indexed="81"/>
            <rFont val="Tahoma"/>
            <family val="2"/>
            <charset val="186"/>
          </rPr>
          <t xml:space="preserve">Lėšų gavėjas ir priemonės vykdytojas – UAB „Klaipėdos regiono atliekų tvarkymo centras“
</t>
        </r>
      </text>
    </comment>
    <comment ref="E50" authorId="1" shapeId="0" xr:uid="{00000000-0006-0000-0000-00000B000000}">
      <text>
        <r>
          <rPr>
            <sz val="9"/>
            <color indexed="81"/>
            <rFont val="Tahoma"/>
            <family val="2"/>
            <charset val="186"/>
          </rPr>
          <t>2021-09-30 tarybos sprendimas Nr. T2-  "Dėl Klaipėdos miesto savivaldybės aplinkos monitoringo 2022-2026 m. programos patvirtinimo"</t>
        </r>
      </text>
    </comment>
    <comment ref="F50" authorId="1" shapeId="0" xr:uid="{00000000-0006-0000-0000-00000C000000}">
      <text>
        <r>
          <rPr>
            <b/>
            <sz val="9"/>
            <color indexed="81"/>
            <rFont val="Tahoma"/>
            <family val="2"/>
            <charset val="186"/>
          </rPr>
          <t>P1, 1.1</t>
        </r>
        <r>
          <rPr>
            <sz val="9"/>
            <color indexed="81"/>
            <rFont val="Tahoma"/>
            <family val="2"/>
            <charset val="186"/>
          </rPr>
          <t xml:space="preserve">. Aplinkos oro kokybės valdymo plano parengimas ir oro kokybės mieste užtikrinimo priemonių įgyvendinimas
</t>
        </r>
      </text>
    </comment>
    <comment ref="K50" authorId="0" shapeId="0" xr:uid="{00000000-0006-0000-0000-00000D000000}">
      <text>
        <r>
          <rPr>
            <sz val="9"/>
            <color indexed="81"/>
            <rFont val="Tahoma"/>
            <family val="2"/>
            <charset val="186"/>
          </rPr>
          <t>Aplinkos oro monitoringas;
Aplinkos triukšmo monitoringas;
Dirvožemio monitoringas;
Paviršinio vandens.</t>
        </r>
      </text>
    </comment>
    <comment ref="F51" authorId="2" shapeId="0" xr:uid="{00000000-0006-0000-0000-00000E000000}">
      <text>
        <r>
          <rPr>
            <sz val="9"/>
            <color indexed="81"/>
            <rFont val="Tahoma"/>
            <family val="2"/>
            <charset val="186"/>
          </rPr>
          <t>P-3.3.5.; 3.3.5.1.; 3.5.4.;</t>
        </r>
      </text>
    </comment>
    <comment ref="K52" authorId="3" shapeId="0" xr:uid="{00000000-0006-0000-0000-00000F000000}">
      <text>
        <r>
          <rPr>
            <sz val="9"/>
            <color indexed="81"/>
            <rFont val="Tahoma"/>
            <family val="2"/>
            <charset val="186"/>
          </rPr>
          <t>• (1 vnt.) savaitraščio „Žaliasis pasaulis“ prenumerata - vykdant ekologinį švietimą kiekvienais metais yra prenumeruojamas savaitraštis „Žaliasis pasaulis“ po 1 egz. 39 įstaigoms (mokykloms, bibliotekoms);
• (2 vnt.) švietėjiškos veiklos Smiltynės ir II Melnragės paplūdimiuose dėl mėlynosios vėliavos gavimo - skirta visuomenės informuotumui apie Baltijos jūros taršą šiukšlėmis didinti.
• (6 vnt.) 2022-2024 m. planuojama organizuoti dalinio finansavimo konkursą ekologiniam švietimui vykdyti, t.y. visuomeninės organizacijos bus kviečiamos vykdyti aplinkosauginio švietimo veiklas pagal Aplinkosaugos skyriaus parengtas temas;
• (1 vnt.) aplinkosauginio švietimo pamokos mokiniams pagal Aplinkosaugos skyriaus parengtas aplinkosauginio švietimo temų krypčių grupes.</t>
        </r>
      </text>
    </comment>
    <comment ref="F53" authorId="2" shapeId="0" xr:uid="{00000000-0006-0000-0000-000010000000}">
      <text>
        <r>
          <rPr>
            <sz val="9"/>
            <color indexed="81"/>
            <rFont val="Tahoma"/>
            <family val="2"/>
            <charset val="186"/>
          </rPr>
          <t>P-3.3.2.6.; 3.3.5.1.</t>
        </r>
      </text>
    </comment>
    <comment ref="F56" authorId="1" shapeId="0" xr:uid="{00000000-0006-0000-0000-000011000000}">
      <text>
        <r>
          <rPr>
            <sz val="9"/>
            <color indexed="81"/>
            <rFont val="Tahoma"/>
            <family val="2"/>
            <charset val="186"/>
          </rPr>
          <t>P1, 1.1. Aplinkos oro kokybės valdymo plano parengimas ir oro kokybės mieste užtikrinimo priemonių įgyvendinimas</t>
        </r>
      </text>
    </comment>
    <comment ref="J56" authorId="0" shapeId="0" xr:uid="{00000000-0006-0000-0000-000012000000}">
      <text>
        <r>
          <rPr>
            <sz val="9"/>
            <color indexed="81"/>
            <rFont val="Tahoma"/>
            <family val="2"/>
            <charset val="186"/>
          </rPr>
          <t>Švyturio g. gyvenamoji teritorija</t>
        </r>
        <r>
          <rPr>
            <sz val="9"/>
            <color indexed="81"/>
            <rFont val="Tahoma"/>
            <family val="2"/>
            <charset val="186"/>
          </rPr>
          <t xml:space="preserve">
</t>
        </r>
      </text>
    </comment>
    <comment ref="F58" authorId="2" shapeId="0" xr:uid="{00000000-0006-0000-0000-000013000000}">
      <text>
        <r>
          <rPr>
            <sz val="9"/>
            <color indexed="81"/>
            <rFont val="Tahoma"/>
            <family val="2"/>
            <charset val="186"/>
          </rPr>
          <t>P-3.3.5.5.</t>
        </r>
      </text>
    </comment>
    <comment ref="F60" authorId="2" shapeId="0" xr:uid="{00000000-0006-0000-0000-000014000000}">
      <text>
        <r>
          <rPr>
            <sz val="9"/>
            <color indexed="81"/>
            <rFont val="Tahoma"/>
            <family val="2"/>
            <charset val="186"/>
          </rPr>
          <t>P-3.5.4.</t>
        </r>
      </text>
    </comment>
    <comment ref="J60" authorId="0" shapeId="0" xr:uid="{00000000-0006-0000-0000-000015000000}">
      <text>
        <r>
          <rPr>
            <sz val="9"/>
            <color indexed="81"/>
            <rFont val="Tahoma"/>
            <family val="2"/>
            <charset val="186"/>
          </rPr>
          <t>Parengta strateginių triukšmo (kelių, pagrindinių kelių, geležinkelių, pramoninės veiklos zonų) žemėlapių atskirai pagal paros, dienos, vakaro ir nakties triukšmo rodiklius</t>
        </r>
        <r>
          <rPr>
            <sz val="9"/>
            <color indexed="81"/>
            <rFont val="Tahoma"/>
            <family val="2"/>
            <charset val="186"/>
          </rPr>
          <t xml:space="preserve">
</t>
        </r>
      </text>
    </comment>
    <comment ref="F68" authorId="2" shapeId="0" xr:uid="{00000000-0006-0000-0000-000016000000}">
      <text>
        <r>
          <rPr>
            <sz val="9"/>
            <color indexed="81"/>
            <rFont val="Tahoma"/>
            <family val="2"/>
            <charset val="186"/>
          </rPr>
          <t>P-3.3.1.4.</t>
        </r>
      </text>
    </comment>
    <comment ref="F70" authorId="1" shapeId="0" xr:uid="{00000000-0006-0000-0000-000017000000}">
      <text>
        <r>
          <rPr>
            <sz val="9"/>
            <color indexed="81"/>
            <rFont val="Tahoma"/>
            <family val="2"/>
            <charset val="186"/>
          </rPr>
          <t xml:space="preserve">KEPS 4.5.1. Išvalyti Danės upę, pastatyti ir išplėtoti mažus uostelius. </t>
        </r>
      </text>
    </comment>
    <comment ref="F72" authorId="1" shapeId="0" xr:uid="{00000000-0006-0000-0000-000019000000}">
      <text>
        <r>
          <rPr>
            <sz val="9"/>
            <color indexed="81"/>
            <rFont val="Tahoma"/>
            <family val="2"/>
            <charset val="186"/>
          </rPr>
          <t xml:space="preserve">P-3.3.1.4.
</t>
        </r>
      </text>
    </comment>
    <comment ref="G74" authorId="2" shapeId="0" xr:uid="{00000000-0006-0000-0000-00001A000000}">
      <text>
        <r>
          <rPr>
            <sz val="9"/>
            <color indexed="81"/>
            <rFont val="Tahoma"/>
            <family val="2"/>
            <charset val="186"/>
          </rPr>
          <t>Vykdytojas - BĮ Klaipėdos paplūdimiai</t>
        </r>
      </text>
    </comment>
    <comment ref="F75" authorId="0" shapeId="0" xr:uid="{00000000-0006-0000-0000-00001B000000}">
      <text>
        <r>
          <rPr>
            <sz val="9"/>
            <color indexed="81"/>
            <rFont val="Tahoma"/>
            <family val="2"/>
            <charset val="186"/>
          </rPr>
          <t xml:space="preserve">1.2.1.3., 3.3.1.4.
</t>
        </r>
      </text>
    </comment>
    <comment ref="F78" authorId="1" shapeId="0" xr:uid="{00000000-0006-0000-0000-00001C00000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 vnt.</t>
        </r>
      </text>
    </comment>
    <comment ref="J78" authorId="3" shapeId="0" xr:uid="{00000000-0006-0000-0000-00001D000000}">
      <text>
        <r>
          <rPr>
            <sz val="9"/>
            <color indexed="81"/>
            <rFont val="Tahoma"/>
            <family val="2"/>
            <charset val="186"/>
          </rPr>
          <t xml:space="preserve">Rangos sutartis pasirašyta 2020-04-09 25 mėn. Sutartis galioja iki darbų užbaigimo dokumento pasirašymo ir galutinio apmokėjimo dienos. Sutartyje yra numatyta technologinė pertrauka, todėl darbai gali būti nukelti į 2023 m. 
</t>
        </r>
      </text>
    </comment>
    <comment ref="F81" authorId="1" shapeId="0" xr:uid="{00000000-0006-0000-0000-00001E000000}">
      <text>
        <r>
          <rPr>
            <sz val="9"/>
            <color indexed="81"/>
            <rFont val="Tahoma"/>
            <family val="2"/>
            <charset val="186"/>
          </rPr>
          <t xml:space="preserve">KEPS 3.1.13. Vystyti viešųjų erdvių gerinimo programas ir lokalius urbanistinės struktūros atgaivinimo projektus  </t>
        </r>
      </text>
    </comment>
    <comment ref="F82" authorId="2" shapeId="0" xr:uid="{00000000-0006-0000-0000-00001F000000}">
      <text>
        <r>
          <rPr>
            <sz val="9"/>
            <color indexed="81"/>
            <rFont val="Tahoma"/>
            <family val="2"/>
            <charset val="186"/>
          </rPr>
          <t>P-3.2.2.5.</t>
        </r>
      </text>
    </comment>
    <comment ref="F83" authorId="1" shapeId="0" xr:uid="{00000000-0006-0000-0000-000020000000}">
      <text>
        <r>
          <rPr>
            <b/>
            <sz val="9"/>
            <color indexed="81"/>
            <rFont val="Tahoma"/>
            <family val="2"/>
            <charset val="186"/>
          </rPr>
          <t>P1 1.2.1.</t>
        </r>
        <r>
          <rPr>
            <sz val="9"/>
            <color indexed="81"/>
            <rFont val="Tahoma"/>
            <family val="2"/>
            <charset val="186"/>
          </rPr>
          <t xml:space="preserve"> Parengtas ir įgyvendintas apsauginių želdinių įrengimo veiksmų planas siekiant apželdinti labiausiai taršos veikiamas teritorijas, vnt.</t>
        </r>
      </text>
    </comment>
    <comment ref="F84" authorId="0" shapeId="0" xr:uid="{00000000-0006-0000-0000-000021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1.1.7. priemonė, 1.3.4. priemonė</t>
        </r>
      </text>
    </comment>
    <comment ref="F86" authorId="2" shapeId="0" xr:uid="{00000000-0006-0000-0000-000022000000}">
      <text>
        <r>
          <rPr>
            <sz val="9"/>
            <color indexed="81"/>
            <rFont val="Tahoma"/>
            <family val="2"/>
            <charset val="186"/>
          </rPr>
          <t>P-3.3.1.2.</t>
        </r>
      </text>
    </comment>
    <comment ref="F87" authorId="0" shapeId="0" xr:uid="{00000000-0006-0000-0000-000023000000}">
      <text>
        <r>
          <rPr>
            <b/>
            <sz val="9"/>
            <color indexed="81"/>
            <rFont val="Tahoma"/>
            <family val="2"/>
            <charset val="186"/>
          </rPr>
          <t>P1, 1.2.1.</t>
        </r>
        <r>
          <rPr>
            <sz val="9"/>
            <color indexed="81"/>
            <rFont val="Tahoma"/>
            <family val="2"/>
            <charset val="186"/>
          </rPr>
          <t xml:space="preserve"> Parengtas ir įgyvendintas apsauginių želdinių įrengimo veiksmų planas siekiant apželdinti labiausiai taršos veikiamas teritorijas, vnt.
</t>
        </r>
      </text>
    </comment>
    <comment ref="K87" authorId="0" shapeId="0" xr:uid="{00000000-0006-0000-0000-000024000000}">
      <text>
        <r>
          <rPr>
            <sz val="9"/>
            <color indexed="81"/>
            <rFont val="Tahoma"/>
            <family val="2"/>
            <charset val="186"/>
          </rPr>
          <t>1. Teritorijos palei Šilutės pl. nuo Smiltelės g. iki Jūrininkų pr. (plotas apie 6,2 ha) apsauginės paskirties želdynų ir želdinių projekto parengimas.
2. Teritorijos nuo Veliuonos g. iki KVJU ribos (plotas apie 71 a) apsauginės paskirties želdynų ir želdinių projekto parengimas.
3. Teritorijos palei geležinkelį Klevų g. 6H (plotas apie 13 a) apsauginės paskirties želdynų ir želdinių projekto parengimas.</t>
        </r>
        <r>
          <rPr>
            <b/>
            <sz val="9"/>
            <color indexed="81"/>
            <rFont val="Tahoma"/>
            <family val="2"/>
            <charset val="186"/>
          </rPr>
          <t xml:space="preserve">
</t>
        </r>
        <r>
          <rPr>
            <sz val="9"/>
            <color indexed="81"/>
            <rFont val="Tahoma"/>
            <family val="2"/>
            <charset val="186"/>
          </rPr>
          <t xml:space="preserve">4. Apsauginės paskirties želdyno techninio darbo projekto prie Švyturio g. parengimas. 
</t>
        </r>
      </text>
    </comment>
    <comment ref="F88" authorId="0" shapeId="0" xr:uid="{00000000-0006-0000-0000-000025000000}">
      <text>
        <r>
          <rPr>
            <sz val="9"/>
            <color indexed="81"/>
            <rFont val="Tahoma"/>
            <family val="2"/>
            <charset val="186"/>
          </rPr>
          <t xml:space="preserve">P-3.3.1.1-1, 3.3.1.2-2
</t>
        </r>
      </text>
    </comment>
    <comment ref="F89" authorId="0" shapeId="0" xr:uid="{00000000-0006-0000-0000-000026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1.1.7. priemonė, 1.3.4. priemonė</t>
        </r>
      </text>
    </comment>
    <comment ref="F91" authorId="1" shapeId="0" xr:uid="{00000000-0006-0000-0000-00002700000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 </t>
        </r>
      </text>
    </comment>
    <comment ref="F94" authorId="1" shapeId="0" xr:uid="{00000000-0006-0000-0000-000028000000}">
      <text>
        <r>
          <rPr>
            <sz val="9"/>
            <color indexed="81"/>
            <rFont val="Tahoma"/>
            <family val="2"/>
            <charset val="186"/>
          </rPr>
          <t xml:space="preserve">P-3.2.2.5.
</t>
        </r>
      </text>
    </comment>
    <comment ref="F95" authorId="1" shapeId="0" xr:uid="{00000000-0006-0000-0000-000029000000}">
      <text>
        <r>
          <rPr>
            <b/>
            <sz val="9"/>
            <color indexed="81"/>
            <rFont val="Tahoma"/>
            <family val="2"/>
            <charset val="186"/>
          </rPr>
          <t xml:space="preserve">P1. 3.5. </t>
        </r>
        <r>
          <rPr>
            <sz val="9"/>
            <color indexed="81"/>
            <rFont val="Tahoma"/>
            <family val="2"/>
            <charset val="186"/>
          </rPr>
          <t xml:space="preserve">Viešųjų erdvių ir pastatų pritaikymas pagal universalaus dizaino principus, 3.5.1. Pritaikyta viešųjų erdvių, vnt.
</t>
        </r>
      </text>
    </comment>
    <comment ref="F96" authorId="1" shapeId="0" xr:uid="{00000000-0006-0000-0000-00002A000000}">
      <text>
        <r>
          <rPr>
            <sz val="9"/>
            <color indexed="81"/>
            <rFont val="Tahoma"/>
            <family val="2"/>
            <charset val="186"/>
          </rPr>
          <t xml:space="preserve">KEPS 3.1.13. Vystyti viešųjų erdvių gerinimo programas ir lokalius urbanistinės struktūros atgaivinimo projektus  </t>
        </r>
      </text>
    </comment>
    <comment ref="F99" authorId="1" shapeId="0" xr:uid="{00000000-0006-0000-0000-00002B000000}">
      <text>
        <r>
          <rPr>
            <sz val="9"/>
            <color indexed="81"/>
            <rFont val="Tahoma"/>
            <family val="2"/>
            <charset val="186"/>
          </rPr>
          <t xml:space="preserve">P-3.2.2.5.
</t>
        </r>
      </text>
    </comment>
    <comment ref="F101" authorId="1" shapeId="0" xr:uid="{00000000-0006-0000-0000-00002C000000}">
      <text>
        <r>
          <rPr>
            <sz val="9"/>
            <color indexed="81"/>
            <rFont val="Tahoma"/>
            <family val="2"/>
            <charset val="186"/>
          </rPr>
          <t xml:space="preserve">P6. Klaipėdos miesto ekonominės plėtros strategija ir įgyvendinimo veiksmų planas iki 2030 metų, 4.5.3. Gerinti dviračių infrastruktūrą „EuroVelo“ pajūrio trasose, kad atitiktų „EuroVelo“ reikalavimus
</t>
        </r>
      </text>
    </comment>
    <comment ref="F102" authorId="1" shapeId="0" xr:uid="{00000000-0006-0000-0000-00002D000000}">
      <text>
        <r>
          <rPr>
            <sz val="9"/>
            <color indexed="81"/>
            <rFont val="Tahoma"/>
            <family val="2"/>
            <charset val="186"/>
          </rPr>
          <t xml:space="preserve">P-3.1.1.2
</t>
        </r>
      </text>
    </comment>
    <comment ref="F105" authorId="0" shapeId="0" xr:uid="{00000000-0006-0000-0000-00002E000000}">
      <text>
        <r>
          <rPr>
            <sz val="9"/>
            <color indexed="81"/>
            <rFont val="Tahoma"/>
            <family val="2"/>
            <charset val="186"/>
          </rPr>
          <t>P-3.1.1.2.</t>
        </r>
      </text>
    </comment>
    <comment ref="F108" authorId="1" shapeId="0" xr:uid="{00000000-0006-0000-0000-00002F000000}">
      <text>
        <r>
          <rPr>
            <sz val="9"/>
            <color indexed="81"/>
            <rFont val="Tahoma"/>
            <family val="2"/>
            <charset val="186"/>
          </rPr>
          <t xml:space="preserve">P-3.1.1.2
</t>
        </r>
      </text>
    </comment>
    <comment ref="F111" authorId="1" shapeId="0" xr:uid="{00000000-0006-0000-0000-000030000000}">
      <text>
        <r>
          <rPr>
            <sz val="9"/>
            <color indexed="81"/>
            <rFont val="Tahoma"/>
            <family val="2"/>
            <charset val="186"/>
          </rPr>
          <t xml:space="preserve">P-3.1.1.2
</t>
        </r>
      </text>
    </comment>
    <comment ref="F114" authorId="1" shapeId="0" xr:uid="{00000000-0006-0000-0000-000031000000}">
      <text>
        <r>
          <rPr>
            <sz val="9"/>
            <color indexed="81"/>
            <rFont val="Tahoma"/>
            <family val="2"/>
            <charset val="186"/>
          </rPr>
          <t xml:space="preserve">P-3.1.1.2
</t>
        </r>
      </text>
    </comment>
    <comment ref="F117" authorId="1" shapeId="0" xr:uid="{00000000-0006-0000-0000-000032000000}">
      <text>
        <r>
          <rPr>
            <sz val="9"/>
            <color indexed="81"/>
            <rFont val="Tahoma"/>
            <family val="2"/>
            <charset val="186"/>
          </rPr>
          <t xml:space="preserve">P-3.1.1.2
</t>
        </r>
      </text>
    </comment>
    <comment ref="F120" authorId="0" shapeId="0" xr:uid="{00000000-0006-0000-0000-000033000000}">
      <text>
        <r>
          <rPr>
            <sz val="9"/>
            <color indexed="81"/>
            <rFont val="Tahoma"/>
            <family val="2"/>
            <charset val="186"/>
          </rPr>
          <t>P-3.1.1.2.</t>
        </r>
      </text>
    </comment>
    <comment ref="J120" authorId="0" shapeId="0" xr:uid="{00000000-0006-0000-0000-000034000000}">
      <text>
        <r>
          <rPr>
            <sz val="9"/>
            <color indexed="81"/>
            <rFont val="Tahoma"/>
            <family val="2"/>
            <charset val="186"/>
          </rPr>
          <t xml:space="preserve">Projektas bus parengtas 2024 m.
</t>
        </r>
      </text>
    </comment>
    <comment ref="E125" authorId="2" shapeId="0" xr:uid="{00000000-0006-0000-0000-000035000000}">
      <text>
        <r>
          <rPr>
            <sz val="9"/>
            <color indexed="81"/>
            <rFont val="Tahoma"/>
            <family val="2"/>
            <charset val="186"/>
          </rPr>
          <t>Vykdytojas BĮ Klaipėdos paplūdimiai</t>
        </r>
      </text>
    </comment>
    <comment ref="F125" authorId="1" shapeId="0" xr:uid="{00000000-0006-0000-0000-000036000000}">
      <text>
        <r>
          <rPr>
            <sz val="9"/>
            <color indexed="81"/>
            <rFont val="Tahoma"/>
            <family val="2"/>
            <charset val="186"/>
          </rPr>
          <t xml:space="preserve">P-1.2.1.5.
</t>
        </r>
      </text>
    </comment>
    <comment ref="F127" authorId="1" shapeId="0" xr:uid="{00000000-0006-0000-0000-000037000000}">
      <text>
        <r>
          <rPr>
            <sz val="9"/>
            <color indexed="81"/>
            <rFont val="Tahoma"/>
            <family val="2"/>
            <charset val="186"/>
          </rPr>
          <t xml:space="preserve">P-1.2.1.5.
</t>
        </r>
      </text>
    </comment>
    <comment ref="F135" authorId="0" shapeId="0" xr:uid="{00000000-0006-0000-0000-000038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1.3.2. priemonė</t>
        </r>
      </text>
    </comment>
    <comment ref="F137" authorId="4" shapeId="0" xr:uid="{00000000-0006-0000-0000-000039000000}">
      <text>
        <r>
          <rPr>
            <sz val="9"/>
            <color indexed="81"/>
            <rFont val="Tahoma"/>
            <family val="2"/>
            <charset val="186"/>
          </rPr>
          <t>P-3.3.5.3.</t>
        </r>
      </text>
    </comment>
    <comment ref="I138" authorId="0" shapeId="0" xr:uid="{00000000-0006-0000-0000-00003A000000}">
      <text>
        <r>
          <rPr>
            <sz val="9"/>
            <color indexed="81"/>
            <rFont val="Tahoma"/>
            <family val="2"/>
            <charset val="186"/>
          </rPr>
          <t xml:space="preserve">Dėl vystytojo nevykdomų darbų, 2023 m. atidedama dalis apšvietimo įrengimo darbų. </t>
        </r>
      </text>
    </comment>
    <comment ref="F140" authorId="4" shapeId="0" xr:uid="{00000000-0006-0000-0000-00003B000000}">
      <text>
        <r>
          <rPr>
            <sz val="9"/>
            <color indexed="81"/>
            <rFont val="Tahoma"/>
            <family val="2"/>
            <charset val="186"/>
          </rPr>
          <t>P-3.3.1.4.</t>
        </r>
      </text>
    </comment>
  </commentList>
</comments>
</file>

<file path=xl/sharedStrings.xml><?xml version="1.0" encoding="utf-8"?>
<sst xmlns="http://schemas.openxmlformats.org/spreadsheetml/2006/main" count="421" uniqueCount="184">
  <si>
    <t>APLINKOS APSAUGOS PROGRAMOS (NR. 05)</t>
  </si>
  <si>
    <t xml:space="preserve"> TIKSLŲ, UŽDAVINIŲ, PRIEMONIŲ, PRIEMONIŲ IŠLAIDŲ IR PRODUKTO KRITERIJŲ SUVESTINĖ</t>
  </si>
  <si>
    <t>Veiklos plano tikslo kodas</t>
  </si>
  <si>
    <t>Uždavinio kodas</t>
  </si>
  <si>
    <t>Priemonės kodas</t>
  </si>
  <si>
    <t>Papriemonės kodas</t>
  </si>
  <si>
    <t>Pavadinimas</t>
  </si>
  <si>
    <t>Finansavimo šaltinis</t>
  </si>
  <si>
    <t>Strateginis tikslas 02. Kurti mieste patrauklią, švarią ir saugią gyvenamąją aplinką</t>
  </si>
  <si>
    <t>01</t>
  </si>
  <si>
    <t>Siekti subalansuotos ir kokybiškos aplinkos Klaipėdos mieste</t>
  </si>
  <si>
    <t>Tobulinti atliekų tvarkymo sistemą</t>
  </si>
  <si>
    <t>Komunalinių atliekų tvarkymo organizavimas:</t>
  </si>
  <si>
    <t>05</t>
  </si>
  <si>
    <t>Komunalinių atliekų surinkimas ir tvarkymas</t>
  </si>
  <si>
    <t>SB(VR)</t>
  </si>
  <si>
    <t>SB(VRL)</t>
  </si>
  <si>
    <t>Komunalinių atliekų surinkimas ir tvarkymas Lėbartų kapinėse</t>
  </si>
  <si>
    <t>Iš viso:</t>
  </si>
  <si>
    <t>02</t>
  </si>
  <si>
    <t>Atliekų, kurių turėtojo nustatyti neįmanoma arba kuris nebeegzistuoja, tvarkymas:</t>
  </si>
  <si>
    <t>SB(AA)</t>
  </si>
  <si>
    <t>Savavališkai užterštų teritorijų sutvarkymas</t>
  </si>
  <si>
    <t>Išvežta padangų, t</t>
  </si>
  <si>
    <t>Pavojingų atliekų šalinimas</t>
  </si>
  <si>
    <t>SB(AAL)</t>
  </si>
  <si>
    <t>03</t>
  </si>
  <si>
    <t xml:space="preserve">Visuomenės švietimo atliekų tvarkymo klausimais vykdymas </t>
  </si>
  <si>
    <t>04</t>
  </si>
  <si>
    <t>I</t>
  </si>
  <si>
    <t>SB</t>
  </si>
  <si>
    <t>Iš viso uždaviniui:</t>
  </si>
  <si>
    <t xml:space="preserve">Vykdyti gamtinės aplinkos stebėsenos ir gyventojų ekologinio švietimo priemones </t>
  </si>
  <si>
    <t>Klaipėdos miesto savivaldybės aplinkos monitoringo vykdymas</t>
  </si>
  <si>
    <t>Parengta ataskaitų, vnt.</t>
  </si>
  <si>
    <t>Visuomenės ekologinis švietimas</t>
  </si>
  <si>
    <t xml:space="preserve">Prižiūrėti, saugoti ir gausinti miesto poilsio zonų gamtinę aplinką </t>
  </si>
  <si>
    <t>Sanitarinis vandens telkinių valymas</t>
  </si>
  <si>
    <t>Helofitų (nendrių, švendrių) šalinimas iš vandens telkinių</t>
  </si>
  <si>
    <t>Miesto želdynų ir želdinių tvarkymas ir kūrimas:</t>
  </si>
  <si>
    <t>Naujų ir esamų želdynų tvarkymas ir kūrimas</t>
  </si>
  <si>
    <t>Pajūrio juostos priežiūra ir apsauga:</t>
  </si>
  <si>
    <t>SB(VB)</t>
  </si>
  <si>
    <t>Iš viso tikslui:</t>
  </si>
  <si>
    <t xml:space="preserve">Iš viso  programai: </t>
  </si>
  <si>
    <t>Finansavimo šaltinių suvestinė</t>
  </si>
  <si>
    <t>Finansavimo šaltiniai</t>
  </si>
  <si>
    <t xml:space="preserve">Savivaldybės biudžetas, iš jo: </t>
  </si>
  <si>
    <r>
      <t xml:space="preserve">Savivaldybės biudžeto lėšos </t>
    </r>
    <r>
      <rPr>
        <b/>
        <sz val="10"/>
        <rFont val="Times New Roman"/>
        <family val="1"/>
        <charset val="186"/>
      </rPr>
      <t>SB</t>
    </r>
  </si>
  <si>
    <r>
      <t xml:space="preserve">Vietinių rinkliavų lėšos </t>
    </r>
    <r>
      <rPr>
        <b/>
        <sz val="10"/>
        <rFont val="Times New Roman"/>
        <family val="1"/>
        <charset val="186"/>
      </rPr>
      <t>SB(VR)</t>
    </r>
  </si>
  <si>
    <r>
      <t xml:space="preserve">Valstybės biudžeto specialiosios tikslinės dotacijos lėšos </t>
    </r>
    <r>
      <rPr>
        <b/>
        <sz val="10"/>
        <rFont val="Times New Roman"/>
        <family val="1"/>
        <charset val="186"/>
      </rPr>
      <t>SB(VB)</t>
    </r>
  </si>
  <si>
    <r>
      <t xml:space="preserve">Savivaldybės aplinkos apsaugos rėmimo specialiosios programos lėšų likutis </t>
    </r>
    <r>
      <rPr>
        <b/>
        <sz val="10"/>
        <rFont val="Times New Roman"/>
        <family val="1"/>
        <charset val="186"/>
      </rPr>
      <t>SB(AAL)</t>
    </r>
  </si>
  <si>
    <t>KITI ŠALTINIAI, IŠ VISO:</t>
  </si>
  <si>
    <r>
      <t xml:space="preserve">Valstybės biudžeto lėšos </t>
    </r>
    <r>
      <rPr>
        <b/>
        <sz val="10"/>
        <rFont val="Times New Roman"/>
        <family val="1"/>
        <charset val="186"/>
      </rPr>
      <t>LRVB</t>
    </r>
  </si>
  <si>
    <t>IŠ VISO:</t>
  </si>
  <si>
    <t>Miesto vandens telkinių priežiūra:</t>
  </si>
  <si>
    <t>Gamtinės aplinkos stebėsenos ir ekologinio švietimo vykdymas:</t>
  </si>
  <si>
    <t>Priimta į sąvartyną atliekų, tūkst. t</t>
  </si>
  <si>
    <t>Valoma vandens telkinių, vnt.</t>
  </si>
  <si>
    <t>Mažinti aplinkos taršą vykdant infrastruktūros plėtros priemones</t>
  </si>
  <si>
    <t>Sakurų parko įrengimas teritorijoje tarp Žvejų rūmų, Taikos pr., Naikupės g. ir įvažiuojamojo kelio į Žvejų rūmus</t>
  </si>
  <si>
    <t>SB(L)</t>
  </si>
  <si>
    <t>Detalus (instrumentinis) medžio būklės vertinimas</t>
  </si>
  <si>
    <t>Ištirtų medžių kiekis, vnt.</t>
  </si>
  <si>
    <t>Dviračių ir pėsčiųjų takų  plėtra:</t>
  </si>
  <si>
    <t>06</t>
  </si>
  <si>
    <t>Pakeista medinių takų ir laiptų, tūkst. kv. m</t>
  </si>
  <si>
    <t>Komunalinių atliekų tvarkymo infrastruktūros plėtra Klaipėdos miesto, Skuodo ir Kretingos rajonų bei Neringos savivaldybėse</t>
  </si>
  <si>
    <t>Įrengta informacinių stendų prie atliekų surinkimo konteinerių aikštelių, vnt.</t>
  </si>
  <si>
    <t>Išvežta statybinių, biologiškai skaidžių šiukšlių, t</t>
  </si>
  <si>
    <t>Surinkta pavojingų atliekų, t</t>
  </si>
  <si>
    <t>Įgyvendinta atliekų tvarkymo švietimo priemonių, vnt.</t>
  </si>
  <si>
    <t>Projekto „Aplinkos pritaikymo ir aplinkosauginių priemonių įgyvendinimas Baltijos jūros paplūdimių zonoje“ įgyvendinimas</t>
  </si>
  <si>
    <t xml:space="preserve">Atlikta rangos darbų. Užbaigtumas, proc. </t>
  </si>
  <si>
    <t>Aplinkos taršos infrastruktūros priemonių įgyvendinimas:</t>
  </si>
  <si>
    <t>P1</t>
  </si>
  <si>
    <t>P6</t>
  </si>
  <si>
    <t xml:space="preserve"> Projektų skyrius</t>
  </si>
  <si>
    <t xml:space="preserve">Miesto tvarkymo skyrius </t>
  </si>
  <si>
    <t xml:space="preserve">Miesto tvarkymo skyrius 
</t>
  </si>
  <si>
    <t>Statybos ir infrastruktūros plėtros skyrius</t>
  </si>
  <si>
    <t>SB(VBL)</t>
  </si>
  <si>
    <r>
      <t xml:space="preserve">Valstybės biudžeto specialiosios tikslinės dotacijos likučių lėšos </t>
    </r>
    <r>
      <rPr>
        <b/>
        <sz val="10"/>
        <rFont val="Times New Roman"/>
        <family val="1"/>
        <charset val="186"/>
      </rPr>
      <t>SB(VBL)</t>
    </r>
  </si>
  <si>
    <t>P</t>
  </si>
  <si>
    <t>Triukšmo mažinimo priemonių geležinkeliuose įrengimas Klaipėdos miesto savivaldybėje (projektą įgyvendina AB „Lietuvos geležinkeliai“)</t>
  </si>
  <si>
    <t>Aplinkosaugos skyrius</t>
  </si>
  <si>
    <t>Miesto tvarkymo skyrius</t>
  </si>
  <si>
    <t>Parengtas planas, vnt.</t>
  </si>
  <si>
    <t>Klaipėdos miesto savivaldybės atliekų prevencijos ir tvarkymo 2021–2027 m. plano parengimas</t>
  </si>
  <si>
    <t>Smeltalės upės valymo darbai</t>
  </si>
  <si>
    <t xml:space="preserve">Atlikta įrengimo darbų. Užbaigtumas, proc. </t>
  </si>
  <si>
    <t>Projektų skyrius</t>
  </si>
  <si>
    <t>Urbanistikos ir architektūros skyrius</t>
  </si>
  <si>
    <t>Lietaus nuotekų tinklų įrengimas Turistų gatvėje</t>
  </si>
  <si>
    <r>
      <t xml:space="preserve">Vietinių rinkliavų likučio lėšos </t>
    </r>
    <r>
      <rPr>
        <b/>
        <sz val="10"/>
        <rFont val="Times New Roman"/>
        <family val="1"/>
        <charset val="186"/>
      </rPr>
      <t>SB(VRL)</t>
    </r>
  </si>
  <si>
    <r>
      <t xml:space="preserve">Programų lėšų likučių lėšos </t>
    </r>
    <r>
      <rPr>
        <b/>
        <sz val="10"/>
        <rFont val="Times New Roman"/>
        <family val="1"/>
        <charset val="186"/>
      </rPr>
      <t>SB(L)</t>
    </r>
  </si>
  <si>
    <t>Želdynų projektavimas</t>
  </si>
  <si>
    <t>P4</t>
  </si>
  <si>
    <t>tūkst. Eur</t>
  </si>
  <si>
    <t>Produkto kriterijaus</t>
  </si>
  <si>
    <t>Pasodinta medžių, vnt.</t>
  </si>
  <si>
    <t>Užterštų teritorijų ekogeologinių tyrimų atlikimas ir tvarkymo planų įgyvendinimas</t>
  </si>
  <si>
    <t>07</t>
  </si>
  <si>
    <t>Melnragės parko rytinės dalies įrengimas</t>
  </si>
  <si>
    <t>Priemonės požymis*</t>
  </si>
  <si>
    <t>Vykdytojas (skyrius/asmuo)</t>
  </si>
  <si>
    <t>2023-ieji metai</t>
  </si>
  <si>
    <r>
      <t xml:space="preserve">Savivaldybės aplinkos apsaugos rėmimo specialiosios programos lėšos </t>
    </r>
    <r>
      <rPr>
        <b/>
        <sz val="10"/>
        <rFont val="Times New Roman"/>
        <family val="1"/>
        <charset val="186"/>
      </rPr>
      <t>SB(AA)</t>
    </r>
  </si>
  <si>
    <t>Želdynų ir želdinių inventorizavimas ir  jų geoduomenų bazės tikslinimas ir papildymas</t>
  </si>
  <si>
    <t>Atlikta inventorizacija. Užbaigtumas, proc.</t>
  </si>
  <si>
    <t>08</t>
  </si>
  <si>
    <t>Parengtas techninis projektas, vnt.</t>
  </si>
  <si>
    <t>T</t>
  </si>
  <si>
    <t>Strateginio triukšmo žemėlapio parengimas (atnaujinimas)</t>
  </si>
  <si>
    <t>N</t>
  </si>
  <si>
    <t>Želdynų ir želdinių apsaugos, priežiūros ir tvarkymo komisijos narių veiklos užtikrinimas</t>
  </si>
  <si>
    <t xml:space="preserve">Atlikta rangos darbų. Užbaigtumas, proc.  </t>
  </si>
  <si>
    <t xml:space="preserve">P   </t>
  </si>
  <si>
    <t>SB(KPP)</t>
  </si>
  <si>
    <t>Dviračių ir pėsčiųjų tako įrengimas nuo Sausio 15-osios g. ir Tilžės g. sankryžos iki Taikos pr. ir Sausio 15-osios sankryžos</t>
  </si>
  <si>
    <t>Dviračių ir pėsčiųjų tako įrengimas Giruliuose (Stoties g., Turistų g., Šlaito g.)</t>
  </si>
  <si>
    <t xml:space="preserve">Malūno parko teritorijos sutvarkymas, gerinant gamtinę aplinką ir skatinant lankytojų srautus </t>
  </si>
  <si>
    <t>Atlikta rangos darbų. Užbaigtumas, proc.</t>
  </si>
  <si>
    <t>Apsauginės paskirties želdyno įrengimo teritorijoje tarp geležinkelio ir žemės sklypų Upelio g. 25 ir Nendrių g. 36 įgyvendinimas, proc.</t>
  </si>
  <si>
    <t>Parengti techniniai projektai, vnt.</t>
  </si>
  <si>
    <t>Dviračių ir pėsčiųjų takų remontas H. Manto g. ties Dariaus ir Girėno g. viaduku</t>
  </si>
  <si>
    <t>Asbesto turinčių gaminių atliekų surinkimas apvažiavimo būdu, transportavimas ir šalinimas iš gyvenamųjų bei viešosios paskirties pastatų</t>
  </si>
  <si>
    <t>Sutvarkyta asbestinių atliekų, t</t>
  </si>
  <si>
    <t>Įgyvendinta aplinkosauginių švietimo priemonių siekiant gauti mėlynąją vėliavą paplūdimiams, oro kokybės gerinimo ir kt. klausimais, vnt.</t>
  </si>
  <si>
    <t xml:space="preserve">Atlikta rangos darbų. Užbaigtumas, proc.           (II etapas) </t>
  </si>
  <si>
    <t>SAVIVALDYBĖS LĖŠOS, IŠ VISO:</t>
  </si>
  <si>
    <r>
      <t xml:space="preserve">Kelių priežiūros ir plėtros programos lėšos, įtrauktos į savivaldybės biudžetą </t>
    </r>
    <r>
      <rPr>
        <b/>
        <sz val="10"/>
        <rFont val="Times New Roman"/>
        <family val="1"/>
        <charset val="186"/>
      </rPr>
      <t>SB(KPP)</t>
    </r>
  </si>
  <si>
    <t>Sutvirtinta kopagūbrio šakų klojiniais, tūkst. kv. m</t>
  </si>
  <si>
    <t>Dviračių ir pėsčiųjų takų remontas Prano Lideikio g. nuo Liepojos g. iki Molo g.</t>
  </si>
  <si>
    <t>T
P1</t>
  </si>
  <si>
    <t>Planas</t>
  </si>
  <si>
    <t>Atliekų surinkimo priemonių įsigijimas</t>
  </si>
  <si>
    <t>Danės upės pakrantės šlaito erozijos ir jos padarinių šalinimas</t>
  </si>
  <si>
    <t>Įsigyta rūšiavimo konteinerių, vnt.</t>
  </si>
  <si>
    <t>Komisijos narių, kuriems mokamas atlygis, skaičius, vnt.</t>
  </si>
  <si>
    <t>Parengtas projektas, vnt.</t>
  </si>
  <si>
    <t>09</t>
  </si>
  <si>
    <r>
      <t>Išvalyti helofitai iš vandens telkinių ploto, tūkst. m</t>
    </r>
    <r>
      <rPr>
        <vertAlign val="superscript"/>
        <sz val="10"/>
        <rFont val="Times New Roman"/>
        <family val="1"/>
        <charset val="186"/>
      </rPr>
      <t>2</t>
    </r>
  </si>
  <si>
    <t>Pasodinta krūmų, tūkst. vnt.</t>
  </si>
  <si>
    <t>Medinių laiptų ir takų, vedančių per apsauginį kopagūbrį, įrengimas ir remontas</t>
  </si>
  <si>
    <t>ES</t>
  </si>
  <si>
    <r>
      <t>Europos Sąjungos paramos lėšos</t>
    </r>
    <r>
      <rPr>
        <b/>
        <sz val="10"/>
        <rFont val="Times New Roman"/>
        <family val="1"/>
        <charset val="186"/>
      </rPr>
      <t xml:space="preserve"> ES</t>
    </r>
  </si>
  <si>
    <t>Įrengta antžeminių konteinerių aikštelių, vnt.</t>
  </si>
  <si>
    <t>Dviračių ir pėsčiųjų tako įrengimas Smiltelės g. nuo Šilutės pl. iki Minijos g.</t>
  </si>
  <si>
    <t xml:space="preserve"> I. Kubilienė</t>
  </si>
  <si>
    <t>Atliekų tvarkymo sistemos plėtra Klaipėdos miesto savivaldybės teritorijoje</t>
  </si>
  <si>
    <t>Žemės sklypo parinkimas ir dokumentacijos sutvarkymas, vnt.</t>
  </si>
  <si>
    <t>Parengta projektų, vnt.</t>
  </si>
  <si>
    <t>Atlikta rangos darbų. Užbaigtumas, proc. (I dalis)</t>
  </si>
  <si>
    <t xml:space="preserve">Pėsčiųjų ir dviračių takų Minijos g. nuo Baltijos pr. iki Priešpilio g. kapitalinis remontas
</t>
  </si>
  <si>
    <t>Atlikta rangos darbų. Užbaigtumas, proc. (III etapas)</t>
  </si>
  <si>
    <t>Atlikta rangos darbų. Užbaigtumas, proc. (IV etapas)</t>
  </si>
  <si>
    <t>Atlikta rangos darbų. Užbaigtumas, proc. (II etapas)</t>
  </si>
  <si>
    <t>Parengtas investicijų projektas, vnt.</t>
  </si>
  <si>
    <t>10</t>
  </si>
  <si>
    <t xml:space="preserve">Komunalinių atliekų tvarkymo infrastruktūros plėtra </t>
  </si>
  <si>
    <t>Parengta 20 strateginių triukšmo žemėlapių, proc.</t>
  </si>
  <si>
    <t>Statybos ir infrastruktūros plėtros skyrius,   Projektų skyrius</t>
  </si>
  <si>
    <t>Statybos ir infrastruktūros plėtros skyrius,
Projektų skyrius</t>
  </si>
  <si>
    <t xml:space="preserve"> Projektų skyrius,</t>
  </si>
  <si>
    <t xml:space="preserve">PATVIRTINTA
Klaipėdos miesto savivaldybės administracijos direktoriaus </t>
  </si>
  <si>
    <r>
      <t xml:space="preserve">2023 M. KLAIPĖDOS MIESTO SAVIVALDYBĖS ADMINISTRACIJOS </t>
    </r>
    <r>
      <rPr>
        <b/>
        <sz val="12"/>
        <rFont val="Times New Roman"/>
        <family val="1"/>
        <charset val="186"/>
      </rPr>
      <t xml:space="preserve">        </t>
    </r>
  </si>
  <si>
    <t>* N – nauja priemonė, T – tęstinė priemonė, I – investicijų projektas.</t>
  </si>
  <si>
    <t>2023 m. asignavimų planas**</t>
  </si>
  <si>
    <t>Pėsčiųjų ir dviračių takų ties Baltijos pr., Šilutės pl., Varpų g., Dubysos g., Liubeko g., Naujosios Uosto g. kapitalinis remontas, siekiant didinti rišlumą</t>
  </si>
  <si>
    <t>Viešosios tvarkos skyrius</t>
  </si>
  <si>
    <t xml:space="preserve">Miesto tvarkymo skyriaus vedėja           </t>
  </si>
  <si>
    <t>SB(ESL)</t>
  </si>
  <si>
    <r>
      <t xml:space="preserve">Europos Sąjungos paramos likučių lėšos </t>
    </r>
    <r>
      <rPr>
        <b/>
        <sz val="10"/>
        <rFont val="Times New Roman"/>
        <family val="1"/>
        <charset val="186"/>
      </rPr>
      <t>SB(ESL)</t>
    </r>
  </si>
  <si>
    <t>2023 m. vasario 7 d. įsakymu Nr. AD1-184</t>
  </si>
  <si>
    <t>Gyvūnų populiacijos gausos reguliavimo paslaugos</t>
  </si>
  <si>
    <t>Taikytos gyvūnų gausos reguliavimo priemonės, vnt.</t>
  </si>
  <si>
    <t>Regioninio ir savivaldybių atliekų prevencijos ir tvarkymo planų rengimas Klaipėdos regione</t>
  </si>
  <si>
    <t>11</t>
  </si>
  <si>
    <t>12</t>
  </si>
  <si>
    <t>Maisto atliekų surinkimo infrastruktūros sukūrimas Klaipėdos miesto ir Neringos savivaldybėse</t>
  </si>
  <si>
    <t>Įsigyta biologinių atliekų surinkimo priemonių, vnt.</t>
  </si>
  <si>
    <t>** Pagal Klaipėdos miesto savivaldybės tarybos sprendimus: 2023-01-26 Nr. T2-14; 2023-03-23 Nr. T2-16; 2023-06-22 Nr. T2-144; 2023-10-26 Nr. T2-.277;
2023-11-30 Nr. T2-304; 2023-12-21 Nr. T2-333.</t>
  </si>
  <si>
    <t xml:space="preserve">(Klaipėdos miesto savivaldybės administracijos direktoriaus 
2023 m. gruodžio 27 d. įsakymo Nr. AD1-1303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</si>
</sst>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General"/>
    <numFmt numFmtId="166" formatCode="0.0"/>
  </numFmts>
  <fonts count="23" x14ac:knownFonts="1">
    <font>
      <sz val="11"/>
      <color theme="1"/>
      <name val="Calibri"/>
      <family val="2"/>
      <charset val="186"/>
      <scheme val="minor"/>
    </font>
    <font>
      <sz val="10"/>
      <name val="Times New Roman"/>
      <family val="1"/>
      <charset val="186"/>
    </font>
    <font>
      <b/>
      <sz val="10"/>
      <name val="Times New Roman"/>
      <family val="1"/>
      <charset val="186"/>
    </font>
    <font>
      <sz val="10"/>
      <name val="Arial"/>
      <family val="2"/>
      <charset val="186"/>
    </font>
    <font>
      <b/>
      <sz val="10"/>
      <name val="Times New Roman"/>
      <family val="1"/>
      <charset val="204"/>
    </font>
    <font>
      <sz val="10"/>
      <name val="Times New Roman"/>
      <family val="1"/>
      <charset val="204"/>
    </font>
    <font>
      <b/>
      <sz val="10"/>
      <name val="Times New Roman"/>
      <family val="1"/>
    </font>
    <font>
      <sz val="10"/>
      <name val="Times New Roman"/>
      <family val="1"/>
    </font>
    <font>
      <sz val="9"/>
      <color indexed="81"/>
      <name val="Tahoma"/>
      <family val="2"/>
      <charset val="186"/>
    </font>
    <font>
      <b/>
      <sz val="9"/>
      <color indexed="81"/>
      <name val="Tahoma"/>
      <family val="2"/>
      <charset val="186"/>
    </font>
    <font>
      <sz val="11"/>
      <name val="Calibri"/>
      <family val="2"/>
      <charset val="186"/>
      <scheme val="minor"/>
    </font>
    <font>
      <sz val="10"/>
      <name val="Calibri"/>
      <family val="2"/>
      <charset val="186"/>
      <scheme val="minor"/>
    </font>
    <font>
      <i/>
      <sz val="10"/>
      <name val="Times New Roman"/>
      <family val="1"/>
      <charset val="186"/>
    </font>
    <font>
      <sz val="12"/>
      <name val="Times New Roman"/>
      <family val="1"/>
      <charset val="186"/>
    </font>
    <font>
      <b/>
      <sz val="12"/>
      <name val="Times New Roman"/>
      <family val="1"/>
      <charset val="186"/>
    </font>
    <font>
      <sz val="11"/>
      <color rgb="FF000000"/>
      <name val="Calibri"/>
      <family val="2"/>
      <charset val="186"/>
    </font>
    <font>
      <sz val="11"/>
      <name val="Times New Roman"/>
      <family val="1"/>
      <charset val="186"/>
    </font>
    <font>
      <b/>
      <sz val="9"/>
      <name val="Times New Roman"/>
      <family val="1"/>
      <charset val="186"/>
    </font>
    <font>
      <strike/>
      <sz val="10"/>
      <name val="Times New Roman"/>
      <family val="1"/>
      <charset val="186"/>
    </font>
    <font>
      <sz val="8"/>
      <name val="Calibri"/>
      <family val="2"/>
      <charset val="186"/>
      <scheme val="minor"/>
    </font>
    <font>
      <sz val="10"/>
      <color rgb="FFC00000"/>
      <name val="Times New Roman"/>
      <family val="1"/>
      <charset val="186"/>
    </font>
    <font>
      <vertAlign val="superscript"/>
      <sz val="10"/>
      <name val="Times New Roman"/>
      <family val="1"/>
      <charset val="186"/>
    </font>
    <font>
      <sz val="10"/>
      <color theme="1"/>
      <name val="Times New Roman"/>
      <family val="1"/>
      <charset val="186"/>
    </font>
  </fonts>
  <fills count="11">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CCFFCC"/>
        <bgColor indexed="64"/>
      </patternFill>
    </fill>
  </fills>
  <borders count="100">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s>
  <cellStyleXfs count="3">
    <xf numFmtId="0" fontId="0" fillId="0" borderId="0"/>
    <xf numFmtId="0" fontId="3" fillId="0" borderId="0"/>
    <xf numFmtId="165" fontId="15" fillId="0" borderId="0" applyBorder="0" applyProtection="0"/>
  </cellStyleXfs>
  <cellXfs count="668">
    <xf numFmtId="0" fontId="0" fillId="0" borderId="0" xfId="0"/>
    <xf numFmtId="3" fontId="1" fillId="0" borderId="0" xfId="0" applyNumberFormat="1" applyFont="1" applyAlignment="1">
      <alignment vertical="top"/>
    </xf>
    <xf numFmtId="3" fontId="2" fillId="0" borderId="0" xfId="0" applyNumberFormat="1" applyFont="1" applyAlignment="1">
      <alignment vertical="top"/>
    </xf>
    <xf numFmtId="3" fontId="3" fillId="0" borderId="0" xfId="0" applyNumberFormat="1" applyFont="1" applyBorder="1"/>
    <xf numFmtId="3" fontId="2" fillId="4" borderId="9" xfId="0" applyNumberFormat="1" applyFont="1" applyFill="1" applyBorder="1" applyAlignment="1">
      <alignment vertical="top"/>
    </xf>
    <xf numFmtId="3" fontId="2" fillId="5" borderId="10" xfId="0" applyNumberFormat="1" applyFont="1" applyFill="1" applyBorder="1" applyAlignment="1">
      <alignment vertical="top"/>
    </xf>
    <xf numFmtId="3" fontId="1" fillId="0" borderId="0" xfId="0" applyNumberFormat="1" applyFont="1" applyFill="1" applyBorder="1" applyAlignment="1">
      <alignment horizontal="center" vertical="top"/>
    </xf>
    <xf numFmtId="3" fontId="2" fillId="4" borderId="50" xfId="0" applyNumberFormat="1" applyFont="1" applyFill="1" applyBorder="1" applyAlignment="1">
      <alignment horizontal="center" vertical="top"/>
    </xf>
    <xf numFmtId="3" fontId="2" fillId="5" borderId="51" xfId="0" applyNumberFormat="1" applyFont="1" applyFill="1" applyBorder="1" applyAlignment="1">
      <alignment horizontal="center" vertical="top"/>
    </xf>
    <xf numFmtId="0" fontId="1" fillId="0" borderId="0" xfId="0" applyFont="1" applyBorder="1" applyAlignment="1">
      <alignment vertical="top"/>
    </xf>
    <xf numFmtId="3" fontId="2" fillId="4" borderId="55" xfId="0" applyNumberFormat="1" applyFont="1" applyFill="1" applyBorder="1" applyAlignment="1">
      <alignment horizontal="center" vertical="top"/>
    </xf>
    <xf numFmtId="3" fontId="2" fillId="6" borderId="32" xfId="0" applyNumberFormat="1" applyFont="1" applyFill="1" applyBorder="1" applyAlignment="1">
      <alignment horizontal="center" vertical="top"/>
    </xf>
    <xf numFmtId="3" fontId="2" fillId="0" borderId="41" xfId="0" applyNumberFormat="1" applyFont="1" applyBorder="1" applyAlignment="1">
      <alignment horizontal="center" vertical="top"/>
    </xf>
    <xf numFmtId="3" fontId="2" fillId="0" borderId="41" xfId="0" applyNumberFormat="1" applyFont="1" applyFill="1" applyBorder="1" applyAlignment="1">
      <alignment horizontal="left" vertical="top" wrapText="1"/>
    </xf>
    <xf numFmtId="3" fontId="2" fillId="4" borderId="2" xfId="0" applyNumberFormat="1" applyFont="1" applyFill="1" applyBorder="1" applyAlignment="1">
      <alignment horizontal="center" vertical="top" wrapText="1"/>
    </xf>
    <xf numFmtId="3" fontId="2" fillId="5" borderId="3" xfId="0" applyNumberFormat="1" applyFont="1" applyFill="1" applyBorder="1" applyAlignment="1">
      <alignment horizontal="center" vertical="top" wrapText="1"/>
    </xf>
    <xf numFmtId="3" fontId="2" fillId="6" borderId="40" xfId="0" applyNumberFormat="1" applyFont="1" applyFill="1" applyBorder="1" applyAlignment="1">
      <alignment horizontal="center" vertical="top" wrapText="1"/>
    </xf>
    <xf numFmtId="3" fontId="2" fillId="6" borderId="40" xfId="0" applyNumberFormat="1" applyFont="1" applyFill="1" applyBorder="1" applyAlignment="1">
      <alignment horizontal="left" vertical="top" wrapText="1"/>
    </xf>
    <xf numFmtId="3" fontId="2" fillId="3" borderId="50" xfId="0" applyNumberFormat="1" applyFont="1" applyFill="1" applyBorder="1" applyAlignment="1">
      <alignment horizontal="center" vertical="top"/>
    </xf>
    <xf numFmtId="3" fontId="1" fillId="7" borderId="0" xfId="0" applyNumberFormat="1" applyFont="1" applyFill="1" applyBorder="1" applyAlignment="1">
      <alignment vertical="top"/>
    </xf>
    <xf numFmtId="3" fontId="1" fillId="0" borderId="0" xfId="0" applyNumberFormat="1" applyFont="1" applyFill="1" applyAlignment="1">
      <alignment vertical="top"/>
    </xf>
    <xf numFmtId="3" fontId="4" fillId="0" borderId="30" xfId="0" applyNumberFormat="1" applyFont="1" applyBorder="1" applyAlignment="1">
      <alignment vertical="top" wrapText="1"/>
    </xf>
    <xf numFmtId="164" fontId="2" fillId="3" borderId="28" xfId="0" applyNumberFormat="1" applyFont="1" applyFill="1" applyBorder="1" applyAlignment="1">
      <alignment horizontal="center" vertical="top" wrapText="1"/>
    </xf>
    <xf numFmtId="164" fontId="2" fillId="8" borderId="37" xfId="0" applyNumberFormat="1" applyFont="1" applyFill="1" applyBorder="1" applyAlignment="1">
      <alignment horizontal="center" vertical="top" wrapText="1"/>
    </xf>
    <xf numFmtId="164" fontId="2" fillId="8" borderId="28" xfId="0" applyNumberFormat="1" applyFont="1" applyFill="1" applyBorder="1" applyAlignment="1">
      <alignment horizontal="center" vertical="top" wrapText="1"/>
    </xf>
    <xf numFmtId="164" fontId="1" fillId="0" borderId="28" xfId="0" applyNumberFormat="1" applyFont="1" applyBorder="1" applyAlignment="1">
      <alignment horizontal="center" vertical="top" wrapText="1"/>
    </xf>
    <xf numFmtId="164" fontId="1" fillId="8" borderId="28" xfId="0" applyNumberFormat="1" applyFont="1" applyFill="1" applyBorder="1" applyAlignment="1">
      <alignment horizontal="center" vertical="top" wrapText="1"/>
    </xf>
    <xf numFmtId="3" fontId="1" fillId="6" borderId="11" xfId="0" applyNumberFormat="1" applyFont="1" applyFill="1" applyBorder="1" applyAlignment="1">
      <alignment vertical="top" wrapText="1"/>
    </xf>
    <xf numFmtId="49" fontId="2" fillId="6" borderId="33" xfId="0" applyNumberFormat="1" applyFont="1" applyFill="1" applyBorder="1" applyAlignment="1">
      <alignment horizontal="center" vertical="top"/>
    </xf>
    <xf numFmtId="3" fontId="2" fillId="6" borderId="4" xfId="0" applyNumberFormat="1" applyFont="1" applyFill="1" applyBorder="1" applyAlignment="1">
      <alignment vertical="top" wrapText="1"/>
    </xf>
    <xf numFmtId="49" fontId="2" fillId="4" borderId="18" xfId="0" applyNumberFormat="1" applyFont="1" applyFill="1" applyBorder="1" applyAlignment="1">
      <alignment horizontal="center" vertical="top"/>
    </xf>
    <xf numFmtId="0" fontId="1" fillId="0" borderId="0" xfId="0" applyFont="1" applyFill="1" applyAlignment="1">
      <alignment vertical="top"/>
    </xf>
    <xf numFmtId="3" fontId="1" fillId="0" borderId="0" xfId="0" applyNumberFormat="1" applyFont="1" applyAlignment="1">
      <alignment horizontal="center" vertical="top"/>
    </xf>
    <xf numFmtId="49" fontId="2" fillId="8" borderId="20" xfId="0" applyNumberFormat="1" applyFont="1" applyFill="1" applyBorder="1" applyAlignment="1">
      <alignment horizontal="center" vertical="top"/>
    </xf>
    <xf numFmtId="3" fontId="2" fillId="8" borderId="20" xfId="0" applyNumberFormat="1" applyFont="1" applyFill="1" applyBorder="1" applyAlignment="1">
      <alignment horizontal="center" vertical="top"/>
    </xf>
    <xf numFmtId="3" fontId="2" fillId="8" borderId="10" xfId="0" applyNumberFormat="1" applyFont="1" applyFill="1" applyBorder="1" applyAlignment="1">
      <alignment vertical="top"/>
    </xf>
    <xf numFmtId="3" fontId="2" fillId="8" borderId="3" xfId="0" applyNumberFormat="1" applyFont="1" applyFill="1" applyBorder="1" applyAlignment="1">
      <alignment horizontal="center" vertical="top" wrapText="1"/>
    </xf>
    <xf numFmtId="164" fontId="1" fillId="0" borderId="0" xfId="0" applyNumberFormat="1" applyFont="1" applyBorder="1" applyAlignment="1">
      <alignment vertical="top"/>
    </xf>
    <xf numFmtId="0" fontId="1" fillId="0" borderId="0" xfId="0" applyFont="1" applyAlignment="1">
      <alignment vertical="top"/>
    </xf>
    <xf numFmtId="3" fontId="2" fillId="6" borderId="11" xfId="0" applyNumberFormat="1" applyFont="1" applyFill="1" applyBorder="1" applyAlignment="1">
      <alignment horizontal="center" vertical="top"/>
    </xf>
    <xf numFmtId="3" fontId="1" fillId="0" borderId="0" xfId="0" applyNumberFormat="1" applyFont="1" applyBorder="1" applyAlignment="1">
      <alignment vertical="top"/>
    </xf>
    <xf numFmtId="49" fontId="1" fillId="6" borderId="11" xfId="0" applyNumberFormat="1" applyFont="1" applyFill="1" applyBorder="1" applyAlignment="1">
      <alignment horizontal="center" vertical="top"/>
    </xf>
    <xf numFmtId="164" fontId="11" fillId="0" borderId="0" xfId="0" applyNumberFormat="1" applyFont="1"/>
    <xf numFmtId="0" fontId="11" fillId="0" borderId="0" xfId="0" applyFont="1"/>
    <xf numFmtId="49" fontId="2" fillId="6" borderId="11" xfId="0" applyNumberFormat="1" applyFont="1" applyFill="1" applyBorder="1" applyAlignment="1">
      <alignment horizontal="center" vertical="top"/>
    </xf>
    <xf numFmtId="3" fontId="1" fillId="0" borderId="58" xfId="0" applyNumberFormat="1" applyFont="1" applyFill="1" applyBorder="1" applyAlignment="1">
      <alignment horizontal="center" vertical="top"/>
    </xf>
    <xf numFmtId="3" fontId="1" fillId="0" borderId="39" xfId="0" applyNumberFormat="1" applyFont="1" applyFill="1" applyBorder="1" applyAlignment="1">
      <alignment horizontal="center" vertical="top"/>
    </xf>
    <xf numFmtId="3" fontId="2" fillId="0" borderId="39" xfId="0" applyNumberFormat="1" applyFont="1" applyFill="1" applyBorder="1" applyAlignment="1">
      <alignment horizontal="center" vertical="top"/>
    </xf>
    <xf numFmtId="164" fontId="2" fillId="3" borderId="39" xfId="0" applyNumberFormat="1" applyFont="1" applyFill="1" applyBorder="1" applyAlignment="1">
      <alignment horizontal="center" vertical="top" wrapText="1"/>
    </xf>
    <xf numFmtId="3" fontId="2" fillId="6" borderId="30" xfId="0" applyNumberFormat="1" applyFont="1" applyFill="1" applyBorder="1" applyAlignment="1">
      <alignment horizontal="center" vertical="top"/>
    </xf>
    <xf numFmtId="3" fontId="2" fillId="6" borderId="30" xfId="0" applyNumberFormat="1" applyFont="1" applyFill="1" applyBorder="1" applyAlignment="1">
      <alignment horizontal="center" vertical="top" wrapText="1"/>
    </xf>
    <xf numFmtId="3" fontId="2" fillId="6" borderId="5" xfId="0" applyNumberFormat="1" applyFont="1" applyFill="1" applyBorder="1" applyAlignment="1">
      <alignment horizontal="center" vertical="top"/>
    </xf>
    <xf numFmtId="3" fontId="5" fillId="6" borderId="10" xfId="0" applyNumberFormat="1" applyFont="1" applyFill="1" applyBorder="1" applyAlignment="1">
      <alignment vertical="top" wrapText="1"/>
    </xf>
    <xf numFmtId="3" fontId="2" fillId="6" borderId="3" xfId="0" applyNumberFormat="1" applyFont="1" applyFill="1" applyBorder="1" applyAlignment="1">
      <alignment horizontal="center" vertical="top" wrapText="1"/>
    </xf>
    <xf numFmtId="3" fontId="1" fillId="0" borderId="58" xfId="0" applyNumberFormat="1" applyFont="1" applyBorder="1" applyAlignment="1">
      <alignment horizontal="center" vertical="top" wrapText="1"/>
    </xf>
    <xf numFmtId="3" fontId="1" fillId="6" borderId="14" xfId="0" applyNumberFormat="1" applyFont="1" applyFill="1" applyBorder="1" applyAlignment="1">
      <alignment horizontal="center" vertical="top" wrapText="1"/>
    </xf>
    <xf numFmtId="3" fontId="2" fillId="6" borderId="41" xfId="0" applyNumberFormat="1" applyFont="1" applyFill="1" applyBorder="1" applyAlignment="1">
      <alignment horizontal="center" vertical="top"/>
    </xf>
    <xf numFmtId="3" fontId="2" fillId="0" borderId="41" xfId="0" applyNumberFormat="1" applyFont="1" applyFill="1" applyBorder="1" applyAlignment="1">
      <alignment horizontal="center" vertical="top" wrapText="1"/>
    </xf>
    <xf numFmtId="3" fontId="1" fillId="6" borderId="38" xfId="0" applyNumberFormat="1" applyFont="1" applyFill="1" applyBorder="1" applyAlignment="1">
      <alignment horizontal="center" vertical="top" wrapText="1"/>
    </xf>
    <xf numFmtId="3" fontId="2" fillId="6" borderId="33" xfId="0" applyNumberFormat="1" applyFont="1" applyFill="1" applyBorder="1" applyAlignment="1">
      <alignment horizontal="center" vertical="top"/>
    </xf>
    <xf numFmtId="3" fontId="2" fillId="4" borderId="12" xfId="0" applyNumberFormat="1" applyFont="1" applyFill="1" applyBorder="1" applyAlignment="1">
      <alignment vertical="top"/>
    </xf>
    <xf numFmtId="3" fontId="2" fillId="8" borderId="46" xfId="0" applyNumberFormat="1" applyFont="1" applyFill="1" applyBorder="1" applyAlignment="1">
      <alignment vertical="top"/>
    </xf>
    <xf numFmtId="49" fontId="2" fillId="5" borderId="19" xfId="0" applyNumberFormat="1" applyFont="1" applyFill="1" applyBorder="1" applyAlignment="1">
      <alignment horizontal="center" vertical="top"/>
    </xf>
    <xf numFmtId="3" fontId="2" fillId="4" borderId="9" xfId="0" applyNumberFormat="1" applyFont="1" applyFill="1" applyBorder="1" applyAlignment="1">
      <alignment horizontal="center" vertical="top"/>
    </xf>
    <xf numFmtId="3" fontId="2" fillId="6" borderId="10" xfId="0" applyNumberFormat="1" applyFont="1" applyFill="1" applyBorder="1" applyAlignment="1">
      <alignment horizontal="center" vertical="top"/>
    </xf>
    <xf numFmtId="3" fontId="2" fillId="4" borderId="2" xfId="0" applyNumberFormat="1" applyFont="1" applyFill="1" applyBorder="1" applyAlignment="1">
      <alignment horizontal="center" vertical="top"/>
    </xf>
    <xf numFmtId="3" fontId="2" fillId="6" borderId="3" xfId="0" applyNumberFormat="1" applyFont="1" applyFill="1" applyBorder="1" applyAlignment="1">
      <alignment horizontal="center" vertical="top"/>
    </xf>
    <xf numFmtId="0" fontId="11" fillId="0" borderId="0" xfId="0" applyFont="1" applyAlignment="1">
      <alignment horizontal="center"/>
    </xf>
    <xf numFmtId="3" fontId="2" fillId="6" borderId="11" xfId="0" applyNumberFormat="1" applyFont="1" applyFill="1" applyBorder="1" applyAlignment="1">
      <alignment horizontal="center" vertical="center" wrapText="1"/>
    </xf>
    <xf numFmtId="3" fontId="1" fillId="6" borderId="41" xfId="0" applyNumberFormat="1" applyFont="1" applyFill="1" applyBorder="1" applyAlignment="1">
      <alignment horizontal="center" vertical="center" wrapText="1"/>
    </xf>
    <xf numFmtId="3" fontId="1" fillId="6" borderId="8" xfId="0" applyNumberFormat="1" applyFont="1" applyFill="1" applyBorder="1" applyAlignment="1">
      <alignment horizontal="center" vertical="center"/>
    </xf>
    <xf numFmtId="3" fontId="1" fillId="6" borderId="38" xfId="0" applyNumberFormat="1" applyFont="1" applyFill="1" applyBorder="1" applyAlignment="1">
      <alignment horizontal="center" vertical="center" wrapText="1"/>
    </xf>
    <xf numFmtId="164" fontId="1" fillId="6" borderId="14" xfId="0" applyNumberFormat="1" applyFont="1" applyFill="1" applyBorder="1" applyAlignment="1">
      <alignment horizontal="center" vertical="top"/>
    </xf>
    <xf numFmtId="3" fontId="2" fillId="4" borderId="18" xfId="0" applyNumberFormat="1" applyFont="1" applyFill="1" applyBorder="1" applyAlignment="1">
      <alignment horizontal="center" vertical="top"/>
    </xf>
    <xf numFmtId="3" fontId="2" fillId="5" borderId="19" xfId="0" applyNumberFormat="1" applyFont="1" applyFill="1" applyBorder="1" applyAlignment="1">
      <alignment horizontal="center" vertical="top"/>
    </xf>
    <xf numFmtId="49" fontId="2" fillId="6" borderId="11" xfId="0" applyNumberFormat="1" applyFont="1" applyFill="1" applyBorder="1" applyAlignment="1">
      <alignment vertical="top"/>
    </xf>
    <xf numFmtId="3" fontId="1" fillId="0" borderId="35" xfId="0" applyNumberFormat="1" applyFont="1" applyBorder="1" applyAlignment="1">
      <alignment horizontal="center" wrapText="1"/>
    </xf>
    <xf numFmtId="49" fontId="2" fillId="6" borderId="32" xfId="0" applyNumberFormat="1" applyFont="1" applyFill="1" applyBorder="1" applyAlignment="1">
      <alignment vertical="top"/>
    </xf>
    <xf numFmtId="49" fontId="2" fillId="4" borderId="9" xfId="0" applyNumberFormat="1" applyFont="1" applyFill="1" applyBorder="1" applyAlignment="1">
      <alignment vertical="top"/>
    </xf>
    <xf numFmtId="49" fontId="2" fillId="5" borderId="10" xfId="0" applyNumberFormat="1" applyFont="1" applyFill="1" applyBorder="1" applyAlignment="1">
      <alignment vertical="top"/>
    </xf>
    <xf numFmtId="49" fontId="2" fillId="8" borderId="11" xfId="0" applyNumberFormat="1" applyFont="1" applyFill="1" applyBorder="1" applyAlignment="1">
      <alignment vertical="top"/>
    </xf>
    <xf numFmtId="49" fontId="2" fillId="8" borderId="10" xfId="0" applyNumberFormat="1" applyFont="1" applyFill="1" applyBorder="1" applyAlignment="1">
      <alignment vertical="top"/>
    </xf>
    <xf numFmtId="3" fontId="1" fillId="6" borderId="64" xfId="0" applyNumberFormat="1" applyFont="1" applyFill="1" applyBorder="1" applyAlignment="1">
      <alignment horizontal="center" vertical="top"/>
    </xf>
    <xf numFmtId="3" fontId="1" fillId="6" borderId="67" xfId="0" applyNumberFormat="1" applyFont="1" applyFill="1" applyBorder="1" applyAlignment="1">
      <alignment horizontal="center" vertical="top"/>
    </xf>
    <xf numFmtId="164" fontId="1" fillId="6" borderId="46" xfId="0" applyNumberFormat="1" applyFont="1" applyFill="1" applyBorder="1" applyAlignment="1">
      <alignment horizontal="center" vertical="top"/>
    </xf>
    <xf numFmtId="49" fontId="1" fillId="6" borderId="44" xfId="0" applyNumberFormat="1" applyFont="1" applyFill="1" applyBorder="1" applyAlignment="1">
      <alignment horizontal="center" vertical="top" textRotation="91" wrapText="1"/>
    </xf>
    <xf numFmtId="3" fontId="2" fillId="6" borderId="69" xfId="0" applyNumberFormat="1" applyFont="1" applyFill="1" applyBorder="1" applyAlignment="1">
      <alignment horizontal="center" vertical="top"/>
    </xf>
    <xf numFmtId="0" fontId="11" fillId="6" borderId="69" xfId="0" applyFont="1" applyFill="1" applyBorder="1" applyAlignment="1"/>
    <xf numFmtId="0" fontId="11" fillId="6" borderId="69" xfId="0" applyFont="1" applyFill="1" applyBorder="1" applyAlignment="1">
      <alignment horizontal="center"/>
    </xf>
    <xf numFmtId="3" fontId="2" fillId="6" borderId="24" xfId="0" applyNumberFormat="1" applyFont="1" applyFill="1" applyBorder="1" applyAlignment="1">
      <alignment horizontal="right" vertical="top"/>
    </xf>
    <xf numFmtId="3" fontId="12" fillId="6" borderId="69" xfId="0" applyNumberFormat="1" applyFont="1" applyFill="1" applyBorder="1" applyAlignment="1">
      <alignment vertical="top" wrapText="1"/>
    </xf>
    <xf numFmtId="3" fontId="1" fillId="6" borderId="62" xfId="0" applyNumberFormat="1" applyFont="1" applyFill="1" applyBorder="1" applyAlignment="1">
      <alignment horizontal="center" vertical="top" textRotation="90" wrapText="1"/>
    </xf>
    <xf numFmtId="3" fontId="2" fillId="6" borderId="62" xfId="0" applyNumberFormat="1" applyFont="1" applyFill="1" applyBorder="1" applyAlignment="1">
      <alignment horizontal="center" vertical="top"/>
    </xf>
    <xf numFmtId="3" fontId="7" fillId="6" borderId="69" xfId="0" applyNumberFormat="1" applyFont="1" applyFill="1" applyBorder="1" applyAlignment="1">
      <alignment horizontal="left" vertical="top" wrapText="1"/>
    </xf>
    <xf numFmtId="3" fontId="1" fillId="6" borderId="69" xfId="0" applyNumberFormat="1" applyFont="1" applyFill="1" applyBorder="1" applyAlignment="1">
      <alignment horizontal="center" vertical="center" textRotation="90" wrapText="1"/>
    </xf>
    <xf numFmtId="3" fontId="3" fillId="6" borderId="24" xfId="0" applyNumberFormat="1" applyFont="1" applyFill="1" applyBorder="1" applyAlignment="1">
      <alignment horizontal="center" vertical="top" wrapText="1"/>
    </xf>
    <xf numFmtId="3" fontId="1" fillId="0" borderId="14" xfId="0" applyNumberFormat="1" applyFont="1" applyBorder="1" applyAlignment="1">
      <alignment vertical="top"/>
    </xf>
    <xf numFmtId="164" fontId="2" fillId="6" borderId="68" xfId="0" applyNumberFormat="1" applyFont="1" applyFill="1" applyBorder="1" applyAlignment="1">
      <alignment horizontal="center" vertical="top"/>
    </xf>
    <xf numFmtId="3" fontId="2" fillId="8" borderId="11" xfId="0" applyNumberFormat="1" applyFont="1" applyFill="1" applyBorder="1" applyAlignment="1">
      <alignment horizontal="center" vertical="top"/>
    </xf>
    <xf numFmtId="3" fontId="2" fillId="8" borderId="11" xfId="0" applyNumberFormat="1" applyFont="1" applyFill="1" applyBorder="1" applyAlignment="1">
      <alignment horizontal="center" vertical="top" wrapText="1"/>
    </xf>
    <xf numFmtId="3" fontId="2" fillId="8" borderId="37"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0" fontId="2" fillId="6" borderId="32" xfId="0" applyFont="1" applyFill="1" applyBorder="1" applyAlignment="1">
      <alignment vertical="center" wrapText="1"/>
    </xf>
    <xf numFmtId="0" fontId="2" fillId="6" borderId="33"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11" fillId="6" borderId="62" xfId="0" applyFont="1" applyFill="1" applyBorder="1" applyAlignment="1">
      <alignment horizontal="center"/>
    </xf>
    <xf numFmtId="0" fontId="11" fillId="6" borderId="19" xfId="0" applyFont="1" applyFill="1" applyBorder="1" applyAlignment="1">
      <alignment vertical="top"/>
    </xf>
    <xf numFmtId="0" fontId="11" fillId="6" borderId="62" xfId="0" applyFont="1" applyFill="1" applyBorder="1" applyAlignment="1"/>
    <xf numFmtId="0" fontId="11" fillId="6" borderId="38" xfId="0" applyFont="1" applyFill="1" applyBorder="1" applyAlignment="1">
      <alignment horizontal="center" vertical="top" wrapText="1"/>
    </xf>
    <xf numFmtId="0" fontId="11" fillId="6" borderId="69" xfId="0" applyFont="1" applyFill="1" applyBorder="1" applyAlignment="1">
      <alignment vertical="top"/>
    </xf>
    <xf numFmtId="0" fontId="11" fillId="6" borderId="1" xfId="0" applyFont="1" applyFill="1" applyBorder="1" applyAlignment="1">
      <alignment horizontal="center"/>
    </xf>
    <xf numFmtId="0" fontId="11" fillId="6" borderId="24" xfId="0" applyFont="1" applyFill="1" applyBorder="1" applyAlignment="1">
      <alignment vertical="top"/>
    </xf>
    <xf numFmtId="0" fontId="11" fillId="0" borderId="0" xfId="0" applyFont="1" applyAlignment="1">
      <alignment horizontal="left" vertical="top" wrapText="1"/>
    </xf>
    <xf numFmtId="0" fontId="11" fillId="0" borderId="0" xfId="0" applyFont="1" applyAlignment="1">
      <alignment horizontal="center" vertical="top" wrapText="1"/>
    </xf>
    <xf numFmtId="4" fontId="11" fillId="0" borderId="0" xfId="0" applyNumberFormat="1" applyFont="1" applyAlignment="1">
      <alignment horizontal="left" vertical="top" wrapText="1"/>
    </xf>
    <xf numFmtId="0" fontId="11" fillId="6" borderId="15" xfId="0" applyFont="1" applyFill="1" applyBorder="1" applyAlignment="1">
      <alignment vertical="top"/>
    </xf>
    <xf numFmtId="3" fontId="2" fillId="8" borderId="58" xfId="0" applyNumberFormat="1" applyFont="1" applyFill="1" applyBorder="1" applyAlignment="1">
      <alignment horizontal="center" vertical="top"/>
    </xf>
    <xf numFmtId="3" fontId="1" fillId="6" borderId="14" xfId="0" applyNumberFormat="1" applyFont="1" applyFill="1" applyBorder="1" applyAlignment="1">
      <alignment horizontal="center" vertical="top"/>
    </xf>
    <xf numFmtId="164" fontId="1" fillId="6" borderId="28" xfId="0" applyNumberFormat="1" applyFont="1" applyFill="1" applyBorder="1" applyAlignment="1">
      <alignment horizontal="center" vertical="top" wrapText="1"/>
    </xf>
    <xf numFmtId="49" fontId="2" fillId="5" borderId="3" xfId="0" applyNumberFormat="1" applyFont="1" applyFill="1" applyBorder="1" applyAlignment="1">
      <alignment horizontal="center" vertical="top" wrapText="1"/>
    </xf>
    <xf numFmtId="49" fontId="2" fillId="8" borderId="71" xfId="0" applyNumberFormat="1" applyFont="1" applyFill="1" applyBorder="1" applyAlignment="1">
      <alignment horizontal="center" vertical="top" wrapText="1"/>
    </xf>
    <xf numFmtId="164" fontId="1" fillId="6" borderId="46" xfId="1" applyNumberFormat="1" applyFont="1" applyFill="1" applyBorder="1" applyAlignment="1">
      <alignment horizontal="center" vertical="top"/>
    </xf>
    <xf numFmtId="3" fontId="1" fillId="6" borderId="58" xfId="0" applyNumberFormat="1" applyFont="1" applyFill="1" applyBorder="1" applyAlignment="1">
      <alignment horizontal="center" vertical="top"/>
    </xf>
    <xf numFmtId="3" fontId="1" fillId="6" borderId="42" xfId="0" applyNumberFormat="1" applyFont="1" applyFill="1" applyBorder="1" applyAlignment="1">
      <alignment horizontal="center" vertical="top"/>
    </xf>
    <xf numFmtId="164" fontId="1" fillId="6" borderId="59" xfId="0" applyNumberFormat="1" applyFont="1" applyFill="1" applyBorder="1" applyAlignment="1">
      <alignment horizontal="center" vertical="top"/>
    </xf>
    <xf numFmtId="164" fontId="1" fillId="6" borderId="43" xfId="0" applyNumberFormat="1" applyFont="1" applyFill="1" applyBorder="1" applyAlignment="1">
      <alignment horizontal="center" vertical="top"/>
    </xf>
    <xf numFmtId="3" fontId="1" fillId="6" borderId="11" xfId="0" applyNumberFormat="1" applyFont="1" applyFill="1" applyBorder="1" applyAlignment="1">
      <alignment horizontal="center" vertical="top" wrapText="1"/>
    </xf>
    <xf numFmtId="3" fontId="1" fillId="6" borderId="14" xfId="1" applyNumberFormat="1" applyFont="1" applyFill="1" applyBorder="1" applyAlignment="1">
      <alignment horizontal="center" vertical="top"/>
    </xf>
    <xf numFmtId="3" fontId="2" fillId="8" borderId="3" xfId="0" applyNumberFormat="1" applyFont="1" applyFill="1" applyBorder="1" applyAlignment="1">
      <alignment horizontal="center" vertical="top"/>
    </xf>
    <xf numFmtId="164" fontId="2" fillId="8" borderId="37" xfId="0" applyNumberFormat="1" applyFont="1" applyFill="1" applyBorder="1" applyAlignment="1">
      <alignment horizontal="center" vertical="top"/>
    </xf>
    <xf numFmtId="49" fontId="2" fillId="6" borderId="69" xfId="0" applyNumberFormat="1" applyFont="1" applyFill="1" applyBorder="1" applyAlignment="1">
      <alignment horizontal="left" vertical="top" wrapText="1"/>
    </xf>
    <xf numFmtId="3" fontId="2" fillId="5" borderId="56" xfId="0" applyNumberFormat="1" applyFont="1" applyFill="1" applyBorder="1" applyAlignment="1">
      <alignment horizontal="center" vertical="top"/>
    </xf>
    <xf numFmtId="49" fontId="2" fillId="6" borderId="47" xfId="0" applyNumberFormat="1" applyFont="1" applyFill="1" applyBorder="1" applyAlignment="1">
      <alignment horizontal="center" vertical="top"/>
    </xf>
    <xf numFmtId="3" fontId="2" fillId="6" borderId="30" xfId="0" applyNumberFormat="1" applyFont="1" applyFill="1" applyBorder="1" applyAlignment="1">
      <alignment vertical="top" wrapText="1"/>
    </xf>
    <xf numFmtId="3" fontId="1" fillId="6" borderId="13" xfId="0" applyNumberFormat="1" applyFont="1" applyFill="1" applyBorder="1" applyAlignment="1">
      <alignment horizontal="center" vertical="top"/>
    </xf>
    <xf numFmtId="3" fontId="1" fillId="6" borderId="70" xfId="0" applyNumberFormat="1" applyFont="1" applyFill="1" applyBorder="1" applyAlignment="1">
      <alignment horizontal="center" vertical="top"/>
    </xf>
    <xf numFmtId="3" fontId="1" fillId="6" borderId="13" xfId="0" applyNumberFormat="1" applyFont="1" applyFill="1" applyBorder="1" applyAlignment="1">
      <alignment horizontal="center" vertical="top" wrapText="1"/>
    </xf>
    <xf numFmtId="3" fontId="1" fillId="6" borderId="48" xfId="0" applyNumberFormat="1" applyFont="1" applyFill="1" applyBorder="1" applyAlignment="1">
      <alignment horizontal="center" vertical="top"/>
    </xf>
    <xf numFmtId="49" fontId="1" fillId="7" borderId="48" xfId="0" applyNumberFormat="1" applyFont="1" applyFill="1" applyBorder="1" applyAlignment="1">
      <alignment horizontal="center" vertical="top"/>
    </xf>
    <xf numFmtId="3" fontId="1" fillId="6" borderId="13" xfId="0" applyNumberFormat="1" applyFont="1" applyFill="1" applyBorder="1" applyAlignment="1">
      <alignment horizontal="center" vertical="center" wrapText="1"/>
    </xf>
    <xf numFmtId="0" fontId="1" fillId="6" borderId="77" xfId="0" applyFont="1" applyFill="1" applyBorder="1" applyAlignment="1">
      <alignment horizontal="center" vertical="top"/>
    </xf>
    <xf numFmtId="3" fontId="1" fillId="6" borderId="63" xfId="0" applyNumberFormat="1" applyFont="1" applyFill="1" applyBorder="1" applyAlignment="1">
      <alignment horizontal="center" vertical="top"/>
    </xf>
    <xf numFmtId="3" fontId="1" fillId="0" borderId="8" xfId="0" applyNumberFormat="1" applyFont="1" applyFill="1" applyBorder="1" applyAlignment="1">
      <alignment horizontal="center" vertical="top"/>
    </xf>
    <xf numFmtId="3" fontId="1" fillId="0" borderId="8" xfId="0" applyNumberFormat="1" applyFont="1" applyFill="1" applyBorder="1" applyAlignment="1">
      <alignment vertical="top" wrapText="1"/>
    </xf>
    <xf numFmtId="3" fontId="1" fillId="0" borderId="83" xfId="0" applyNumberFormat="1" applyFont="1" applyFill="1" applyBorder="1" applyAlignment="1">
      <alignment vertical="top" wrapText="1"/>
    </xf>
    <xf numFmtId="3" fontId="1" fillId="0" borderId="83" xfId="0" applyNumberFormat="1" applyFont="1" applyFill="1" applyBorder="1" applyAlignment="1">
      <alignment horizontal="left" vertical="top" wrapText="1"/>
    </xf>
    <xf numFmtId="164" fontId="1" fillId="6" borderId="13" xfId="0" applyNumberFormat="1" applyFont="1" applyFill="1" applyBorder="1" applyAlignment="1">
      <alignment horizontal="center" vertical="top" wrapText="1"/>
    </xf>
    <xf numFmtId="3" fontId="1" fillId="0" borderId="85" xfId="0" applyNumberFormat="1" applyFont="1" applyBorder="1" applyAlignment="1">
      <alignment horizontal="center" vertical="top"/>
    </xf>
    <xf numFmtId="3" fontId="1" fillId="0" borderId="0" xfId="0" applyNumberFormat="1" applyFont="1" applyBorder="1" applyAlignment="1">
      <alignment horizontal="center" vertical="top"/>
    </xf>
    <xf numFmtId="3" fontId="2" fillId="6" borderId="33" xfId="0" applyNumberFormat="1" applyFont="1" applyFill="1" applyBorder="1" applyAlignment="1">
      <alignment horizontal="center" vertical="top" wrapText="1"/>
    </xf>
    <xf numFmtId="164" fontId="1" fillId="6" borderId="94" xfId="0" applyNumberFormat="1" applyFont="1" applyFill="1" applyBorder="1" applyAlignment="1">
      <alignment horizontal="center" vertical="top"/>
    </xf>
    <xf numFmtId="164" fontId="2" fillId="8" borderId="95" xfId="0" applyNumberFormat="1" applyFont="1" applyFill="1" applyBorder="1" applyAlignment="1">
      <alignment horizontal="center" vertical="top"/>
    </xf>
    <xf numFmtId="3" fontId="1" fillId="6" borderId="43" xfId="0" applyNumberFormat="1" applyFont="1" applyFill="1" applyBorder="1" applyAlignment="1">
      <alignment horizontal="center" vertical="top"/>
    </xf>
    <xf numFmtId="164" fontId="1" fillId="6" borderId="75" xfId="0" applyNumberFormat="1" applyFont="1" applyFill="1" applyBorder="1" applyAlignment="1">
      <alignment horizontal="center" vertical="top"/>
    </xf>
    <xf numFmtId="3" fontId="1" fillId="6" borderId="96" xfId="0" applyNumberFormat="1" applyFont="1" applyFill="1" applyBorder="1" applyAlignment="1">
      <alignment horizontal="center" vertical="top" wrapText="1"/>
    </xf>
    <xf numFmtId="164" fontId="1" fillId="6" borderId="90" xfId="0" applyNumberFormat="1" applyFont="1" applyFill="1" applyBorder="1" applyAlignment="1">
      <alignment horizontal="center" vertical="top"/>
    </xf>
    <xf numFmtId="164" fontId="2" fillId="8" borderId="87" xfId="0" applyNumberFormat="1" applyFont="1" applyFill="1" applyBorder="1" applyAlignment="1">
      <alignment horizontal="center" vertical="top"/>
    </xf>
    <xf numFmtId="164" fontId="1" fillId="6" borderId="29" xfId="0" applyNumberFormat="1" applyFont="1" applyFill="1" applyBorder="1" applyAlignment="1">
      <alignment horizontal="center" vertical="top"/>
    </xf>
    <xf numFmtId="164" fontId="1" fillId="6" borderId="86" xfId="0" applyNumberFormat="1" applyFont="1" applyFill="1" applyBorder="1" applyAlignment="1">
      <alignment horizontal="center" vertical="top"/>
    </xf>
    <xf numFmtId="164" fontId="2" fillId="6" borderId="43" xfId="0" applyNumberFormat="1" applyFont="1" applyFill="1" applyBorder="1" applyAlignment="1">
      <alignment horizontal="center" vertical="top"/>
    </xf>
    <xf numFmtId="164" fontId="2" fillId="6" borderId="5" xfId="0" applyNumberFormat="1" applyFont="1" applyFill="1" applyBorder="1" applyAlignment="1">
      <alignment horizontal="center" vertical="top"/>
    </xf>
    <xf numFmtId="164" fontId="2" fillId="6" borderId="42" xfId="0" applyNumberFormat="1" applyFont="1" applyFill="1" applyBorder="1" applyAlignment="1">
      <alignment horizontal="center" vertical="top"/>
    </xf>
    <xf numFmtId="164" fontId="2" fillId="8" borderId="74" xfId="0" applyNumberFormat="1" applyFont="1" applyFill="1" applyBorder="1" applyAlignment="1">
      <alignment horizontal="center" vertical="top"/>
    </xf>
    <xf numFmtId="3" fontId="1" fillId="6" borderId="85" xfId="0" applyNumberFormat="1" applyFont="1" applyFill="1" applyBorder="1" applyAlignment="1">
      <alignment horizontal="center" vertical="top" wrapText="1"/>
    </xf>
    <xf numFmtId="49" fontId="1" fillId="6" borderId="24" xfId="0" applyNumberFormat="1" applyFont="1" applyFill="1" applyBorder="1" applyAlignment="1">
      <alignment horizontal="center" vertical="top" textRotation="91" wrapText="1"/>
    </xf>
    <xf numFmtId="3" fontId="1" fillId="6" borderId="67" xfId="0" applyNumberFormat="1" applyFont="1" applyFill="1" applyBorder="1" applyAlignment="1">
      <alignment horizontal="center" vertical="top" wrapText="1"/>
    </xf>
    <xf numFmtId="164" fontId="1" fillId="6" borderId="85" xfId="0" applyNumberFormat="1" applyFont="1" applyFill="1" applyBorder="1" applyAlignment="1">
      <alignment horizontal="center" vertical="top"/>
    </xf>
    <xf numFmtId="49" fontId="2" fillId="6" borderId="46" xfId="0" applyNumberFormat="1" applyFont="1" applyFill="1" applyBorder="1" applyAlignment="1">
      <alignment horizontal="left" vertical="top" wrapText="1"/>
    </xf>
    <xf numFmtId="3" fontId="1" fillId="6" borderId="77" xfId="0" applyNumberFormat="1" applyFont="1" applyFill="1" applyBorder="1" applyAlignment="1">
      <alignment horizontal="center" vertical="top" wrapText="1"/>
    </xf>
    <xf numFmtId="0" fontId="1" fillId="6" borderId="14" xfId="0" applyFont="1" applyFill="1" applyBorder="1" applyAlignment="1">
      <alignment horizontal="center" vertical="top" wrapText="1"/>
    </xf>
    <xf numFmtId="164" fontId="1" fillId="6" borderId="9" xfId="0" applyNumberFormat="1" applyFont="1" applyFill="1" applyBorder="1" applyAlignment="1">
      <alignment horizontal="center" vertical="top"/>
    </xf>
    <xf numFmtId="3" fontId="7" fillId="6" borderId="58" xfId="0" applyNumberFormat="1" applyFont="1" applyFill="1" applyBorder="1" applyAlignment="1">
      <alignment horizontal="center" vertical="top"/>
    </xf>
    <xf numFmtId="3" fontId="1" fillId="6" borderId="14" xfId="0" applyNumberFormat="1" applyFont="1" applyFill="1" applyBorder="1" applyAlignment="1">
      <alignment vertical="top"/>
    </xf>
    <xf numFmtId="0" fontId="1" fillId="6" borderId="64" xfId="0" applyFont="1" applyFill="1" applyBorder="1" applyAlignment="1">
      <alignment horizontal="center" vertical="top" wrapText="1"/>
    </xf>
    <xf numFmtId="164" fontId="1" fillId="0" borderId="0" xfId="0" applyNumberFormat="1" applyFont="1" applyAlignment="1">
      <alignment vertical="top"/>
    </xf>
    <xf numFmtId="0" fontId="2" fillId="6" borderId="10" xfId="0" applyFont="1" applyFill="1" applyBorder="1" applyAlignment="1">
      <alignment horizontal="center" vertical="top" wrapText="1"/>
    </xf>
    <xf numFmtId="49" fontId="2" fillId="6" borderId="46" xfId="0" applyNumberFormat="1" applyFont="1" applyFill="1" applyBorder="1" applyAlignment="1">
      <alignment horizontal="center" vertical="top"/>
    </xf>
    <xf numFmtId="49" fontId="2" fillId="6" borderId="0" xfId="0" applyNumberFormat="1" applyFont="1" applyFill="1" applyBorder="1" applyAlignment="1">
      <alignment horizontal="center" vertical="top"/>
    </xf>
    <xf numFmtId="3" fontId="1" fillId="6" borderId="85" xfId="0" applyNumberFormat="1" applyFont="1" applyFill="1" applyBorder="1" applyAlignment="1">
      <alignment horizontal="center" vertical="top"/>
    </xf>
    <xf numFmtId="0" fontId="11" fillId="6" borderId="45" xfId="0" applyFont="1" applyFill="1" applyBorder="1" applyAlignment="1">
      <alignment horizontal="center" vertical="top" wrapText="1"/>
    </xf>
    <xf numFmtId="3" fontId="1" fillId="6" borderId="8" xfId="0" applyNumberFormat="1" applyFont="1" applyFill="1" applyBorder="1" applyAlignment="1">
      <alignment horizontal="left" vertical="top" wrapText="1"/>
    </xf>
    <xf numFmtId="0" fontId="1" fillId="6" borderId="13" xfId="0" applyFont="1" applyFill="1" applyBorder="1" applyAlignment="1">
      <alignment vertical="top"/>
    </xf>
    <xf numFmtId="3" fontId="2" fillId="6" borderId="4" xfId="0" applyNumberFormat="1" applyFont="1" applyFill="1" applyBorder="1" applyAlignment="1">
      <alignment horizontal="center" vertical="top" wrapText="1"/>
    </xf>
    <xf numFmtId="0" fontId="1" fillId="0" borderId="42" xfId="0" applyFont="1" applyBorder="1" applyAlignment="1">
      <alignment vertical="top"/>
    </xf>
    <xf numFmtId="3" fontId="2" fillId="6" borderId="11" xfId="0" applyNumberFormat="1" applyFont="1" applyFill="1" applyBorder="1" applyAlignment="1">
      <alignment horizontal="center" vertical="top" wrapText="1"/>
    </xf>
    <xf numFmtId="3" fontId="2" fillId="6" borderId="47" xfId="0" applyNumberFormat="1" applyFont="1" applyFill="1" applyBorder="1" applyAlignment="1">
      <alignment horizontal="center" vertical="top" wrapText="1"/>
    </xf>
    <xf numFmtId="3" fontId="17" fillId="6" borderId="33" xfId="0" applyNumberFormat="1" applyFont="1" applyFill="1" applyBorder="1" applyAlignment="1">
      <alignment horizontal="center" vertical="top" wrapText="1"/>
    </xf>
    <xf numFmtId="3" fontId="2" fillId="0" borderId="11" xfId="0" applyNumberFormat="1" applyFont="1" applyFill="1" applyBorder="1" applyAlignment="1">
      <alignment horizontal="center" vertical="top" wrapText="1"/>
    </xf>
    <xf numFmtId="0" fontId="2" fillId="6" borderId="47" xfId="0" applyFont="1" applyFill="1" applyBorder="1" applyAlignment="1">
      <alignment horizontal="center" vertical="top" wrapText="1"/>
    </xf>
    <xf numFmtId="3" fontId="2" fillId="6" borderId="0" xfId="0" applyNumberFormat="1" applyFont="1" applyFill="1" applyBorder="1" applyAlignment="1">
      <alignment horizontal="center" vertical="top"/>
    </xf>
    <xf numFmtId="3" fontId="2" fillId="6" borderId="10" xfId="0" applyNumberFormat="1" applyFont="1" applyFill="1" applyBorder="1" applyAlignment="1">
      <alignment horizontal="center" vertical="top" wrapText="1"/>
    </xf>
    <xf numFmtId="0" fontId="2" fillId="6" borderId="11" xfId="0" applyFont="1" applyFill="1" applyBorder="1" applyAlignment="1">
      <alignment horizontal="center" vertical="top" wrapText="1"/>
    </xf>
    <xf numFmtId="164" fontId="2" fillId="6" borderId="10" xfId="0" applyNumberFormat="1" applyFont="1" applyFill="1" applyBorder="1" applyAlignment="1">
      <alignment horizontal="center" vertical="top" wrapText="1"/>
    </xf>
    <xf numFmtId="0" fontId="2" fillId="6" borderId="32" xfId="0" applyFont="1" applyFill="1" applyBorder="1" applyAlignment="1">
      <alignment horizontal="center" vertical="top" wrapText="1"/>
    </xf>
    <xf numFmtId="0" fontId="2" fillId="6" borderId="10" xfId="0" applyFont="1" applyFill="1" applyBorder="1" applyAlignment="1">
      <alignment horizontal="center" vertical="center" wrapText="1"/>
    </xf>
    <xf numFmtId="164" fontId="2" fillId="6" borderId="3" xfId="0" applyNumberFormat="1" applyFont="1" applyFill="1" applyBorder="1" applyAlignment="1">
      <alignment horizontal="center" vertical="top" wrapText="1"/>
    </xf>
    <xf numFmtId="164" fontId="2" fillId="6" borderId="11" xfId="0" applyNumberFormat="1" applyFont="1" applyFill="1" applyBorder="1" applyAlignment="1">
      <alignment horizontal="center" vertical="top" wrapText="1"/>
    </xf>
    <xf numFmtId="0" fontId="2" fillId="6" borderId="30" xfId="0" applyFont="1" applyFill="1" applyBorder="1" applyAlignment="1">
      <alignment horizontal="center" vertical="center" wrapText="1"/>
    </xf>
    <xf numFmtId="3" fontId="2" fillId="6" borderId="30" xfId="0" applyNumberFormat="1" applyFont="1" applyFill="1" applyBorder="1" applyAlignment="1">
      <alignment horizontal="center" vertical="top" textRotation="255" wrapText="1"/>
    </xf>
    <xf numFmtId="3" fontId="1" fillId="0" borderId="42" xfId="0" applyNumberFormat="1" applyFont="1" applyBorder="1" applyAlignment="1">
      <alignment vertical="top"/>
    </xf>
    <xf numFmtId="3" fontId="1" fillId="6" borderId="9" xfId="0" applyNumberFormat="1" applyFont="1" applyFill="1" applyBorder="1" applyAlignment="1">
      <alignment vertical="top"/>
    </xf>
    <xf numFmtId="0" fontId="1" fillId="7" borderId="0" xfId="0" applyFont="1" applyFill="1" applyAlignment="1">
      <alignment vertical="top"/>
    </xf>
    <xf numFmtId="0" fontId="1" fillId="6" borderId="29" xfId="0" applyFont="1" applyFill="1" applyBorder="1" applyAlignment="1">
      <alignment vertical="top"/>
    </xf>
    <xf numFmtId="3" fontId="1" fillId="6" borderId="29" xfId="0" applyNumberFormat="1" applyFont="1" applyFill="1" applyBorder="1" applyAlignment="1">
      <alignment vertical="top" wrapText="1"/>
    </xf>
    <xf numFmtId="3" fontId="1" fillId="0" borderId="29" xfId="0" applyNumberFormat="1" applyFont="1" applyBorder="1" applyAlignment="1">
      <alignment vertical="top"/>
    </xf>
    <xf numFmtId="3" fontId="1" fillId="0" borderId="12" xfId="0" applyNumberFormat="1" applyFont="1" applyBorder="1" applyAlignment="1">
      <alignment vertical="top"/>
    </xf>
    <xf numFmtId="0" fontId="1" fillId="6" borderId="58" xfId="0" applyFont="1" applyFill="1" applyBorder="1" applyAlignment="1">
      <alignment horizontal="center" vertical="top" wrapText="1"/>
    </xf>
    <xf numFmtId="0" fontId="17" fillId="0" borderId="39" xfId="0" applyFont="1" applyBorder="1" applyAlignment="1">
      <alignment horizontal="center" vertical="center" wrapText="1"/>
    </xf>
    <xf numFmtId="49" fontId="2" fillId="6" borderId="10" xfId="0" applyNumberFormat="1" applyFont="1" applyFill="1" applyBorder="1" applyAlignment="1">
      <alignment vertical="top"/>
    </xf>
    <xf numFmtId="3" fontId="1" fillId="0" borderId="84" xfId="0" applyNumberFormat="1" applyFont="1" applyBorder="1" applyAlignment="1">
      <alignment horizontal="center" vertical="top"/>
    </xf>
    <xf numFmtId="3" fontId="1" fillId="6" borderId="29" xfId="0" applyNumberFormat="1" applyFont="1" applyFill="1" applyBorder="1" applyAlignment="1">
      <alignment horizontal="left" vertical="top" wrapText="1"/>
    </xf>
    <xf numFmtId="164" fontId="1" fillId="6" borderId="92" xfId="0" applyNumberFormat="1" applyFont="1" applyFill="1" applyBorder="1" applyAlignment="1">
      <alignment horizontal="center" vertical="top"/>
    </xf>
    <xf numFmtId="164" fontId="2" fillId="6" borderId="46" xfId="0" applyNumberFormat="1" applyFont="1" applyFill="1" applyBorder="1" applyAlignment="1">
      <alignment horizontal="center" vertical="top"/>
    </xf>
    <xf numFmtId="164" fontId="2" fillId="5" borderId="50" xfId="0" applyNumberFormat="1" applyFont="1" applyFill="1" applyBorder="1" applyAlignment="1">
      <alignment horizontal="center" vertical="center"/>
    </xf>
    <xf numFmtId="3" fontId="1" fillId="0" borderId="30" xfId="0" applyNumberFormat="1" applyFont="1" applyBorder="1" applyAlignment="1">
      <alignment vertical="top"/>
    </xf>
    <xf numFmtId="3" fontId="2" fillId="6" borderId="32" xfId="0" applyNumberFormat="1" applyFont="1" applyFill="1" applyBorder="1" applyAlignment="1">
      <alignment horizontal="center" vertical="top" textRotation="255" wrapText="1"/>
    </xf>
    <xf numFmtId="3" fontId="18" fillId="6" borderId="13" xfId="0" applyNumberFormat="1" applyFont="1" applyFill="1" applyBorder="1" applyAlignment="1">
      <alignment horizontal="center" vertical="top"/>
    </xf>
    <xf numFmtId="0" fontId="1" fillId="6" borderId="70" xfId="0" applyFont="1" applyFill="1" applyBorder="1" applyAlignment="1">
      <alignment horizontal="center" vertical="top"/>
    </xf>
    <xf numFmtId="3" fontId="1" fillId="0" borderId="13" xfId="0" applyNumberFormat="1" applyFont="1" applyBorder="1" applyAlignment="1">
      <alignment vertical="top"/>
    </xf>
    <xf numFmtId="3" fontId="1" fillId="0" borderId="9" xfId="0" applyNumberFormat="1" applyFont="1" applyBorder="1" applyAlignment="1">
      <alignment vertical="top"/>
    </xf>
    <xf numFmtId="164" fontId="2" fillId="5" borderId="71" xfId="0" applyNumberFormat="1" applyFont="1" applyFill="1" applyBorder="1" applyAlignment="1">
      <alignment horizontal="center" vertical="center"/>
    </xf>
    <xf numFmtId="3" fontId="1" fillId="6" borderId="4" xfId="0" applyNumberFormat="1" applyFont="1" applyFill="1" applyBorder="1" applyAlignment="1">
      <alignment horizontal="center" vertical="top" wrapText="1"/>
    </xf>
    <xf numFmtId="3" fontId="3" fillId="6" borderId="69" xfId="0" applyNumberFormat="1" applyFont="1" applyFill="1" applyBorder="1" applyAlignment="1">
      <alignment horizontal="center" vertical="top" wrapText="1"/>
    </xf>
    <xf numFmtId="49" fontId="1" fillId="6" borderId="63" xfId="0" applyNumberFormat="1" applyFont="1" applyFill="1" applyBorder="1" applyAlignment="1">
      <alignment horizontal="center" vertical="top" textRotation="91" wrapText="1"/>
    </xf>
    <xf numFmtId="3" fontId="1" fillId="6" borderId="13" xfId="0" applyNumberFormat="1" applyFont="1" applyFill="1" applyBorder="1" applyAlignment="1">
      <alignment vertical="top"/>
    </xf>
    <xf numFmtId="3" fontId="1" fillId="6" borderId="68" xfId="0" applyNumberFormat="1" applyFont="1" applyFill="1" applyBorder="1" applyAlignment="1">
      <alignment horizontal="left" vertical="top" wrapText="1"/>
    </xf>
    <xf numFmtId="0" fontId="1" fillId="6" borderId="46" xfId="0" applyFont="1" applyFill="1" applyBorder="1" applyAlignment="1">
      <alignment vertical="top"/>
    </xf>
    <xf numFmtId="3" fontId="2" fillId="0" borderId="49" xfId="0" applyNumberFormat="1" applyFont="1" applyBorder="1" applyAlignment="1">
      <alignment vertical="top"/>
    </xf>
    <xf numFmtId="3" fontId="1" fillId="0" borderId="49" xfId="0" applyNumberFormat="1" applyFont="1" applyFill="1" applyBorder="1" applyAlignment="1">
      <alignment horizontal="center" vertical="top"/>
    </xf>
    <xf numFmtId="166" fontId="1" fillId="6" borderId="58" xfId="0" applyNumberFormat="1" applyFont="1" applyFill="1" applyBorder="1" applyAlignment="1">
      <alignment horizontal="center" vertical="top"/>
    </xf>
    <xf numFmtId="3" fontId="1" fillId="6" borderId="63" xfId="0" applyNumberFormat="1" applyFont="1" applyFill="1" applyBorder="1" applyAlignment="1">
      <alignment horizontal="center" vertical="top" wrapText="1"/>
    </xf>
    <xf numFmtId="3" fontId="1" fillId="6" borderId="48" xfId="0" applyNumberFormat="1" applyFont="1" applyFill="1" applyBorder="1" applyAlignment="1">
      <alignment horizontal="center" vertical="top" wrapText="1"/>
    </xf>
    <xf numFmtId="3" fontId="1" fillId="6" borderId="30" xfId="0" applyNumberFormat="1" applyFont="1" applyFill="1" applyBorder="1" applyAlignment="1">
      <alignment horizontal="left" vertical="top" wrapText="1"/>
    </xf>
    <xf numFmtId="3" fontId="2" fillId="6" borderId="3" xfId="0" applyNumberFormat="1" applyFont="1" applyFill="1" applyBorder="1" applyAlignment="1">
      <alignment horizontal="left" vertical="top" wrapText="1"/>
    </xf>
    <xf numFmtId="49" fontId="2" fillId="6" borderId="32" xfId="0" applyNumberFormat="1" applyFont="1" applyFill="1" applyBorder="1" applyAlignment="1">
      <alignment horizontal="center" vertical="top" wrapText="1"/>
    </xf>
    <xf numFmtId="49" fontId="2" fillId="6" borderId="10" xfId="0" applyNumberFormat="1" applyFont="1" applyFill="1" applyBorder="1" applyAlignment="1">
      <alignment horizontal="center" vertical="top" wrapText="1"/>
    </xf>
    <xf numFmtId="0" fontId="1" fillId="6" borderId="32" xfId="0" applyFont="1" applyFill="1" applyBorder="1" applyAlignment="1">
      <alignment vertical="top" wrapText="1"/>
    </xf>
    <xf numFmtId="3" fontId="1" fillId="6" borderId="35" xfId="0" applyNumberFormat="1" applyFont="1" applyFill="1" applyBorder="1" applyAlignment="1">
      <alignment horizontal="center" vertical="top" wrapText="1"/>
    </xf>
    <xf numFmtId="3" fontId="1" fillId="6" borderId="58" xfId="0" applyNumberFormat="1" applyFont="1" applyFill="1" applyBorder="1" applyAlignment="1">
      <alignment horizontal="center" vertical="top" wrapText="1"/>
    </xf>
    <xf numFmtId="3" fontId="1" fillId="6" borderId="42" xfId="0" applyNumberFormat="1" applyFont="1" applyFill="1" applyBorder="1" applyAlignment="1">
      <alignment horizontal="center" vertical="top" wrapText="1"/>
    </xf>
    <xf numFmtId="3" fontId="1" fillId="0" borderId="0" xfId="0" applyNumberFormat="1" applyFont="1" applyFill="1" applyBorder="1" applyAlignment="1">
      <alignment horizontal="left" vertical="top" wrapText="1"/>
    </xf>
    <xf numFmtId="49" fontId="2" fillId="6" borderId="32" xfId="0" applyNumberFormat="1" applyFont="1" applyFill="1" applyBorder="1" applyAlignment="1">
      <alignment horizontal="center" vertical="top"/>
    </xf>
    <xf numFmtId="49" fontId="2" fillId="6" borderId="10" xfId="0" applyNumberFormat="1" applyFont="1" applyFill="1" applyBorder="1" applyAlignment="1">
      <alignment horizontal="center" vertical="top"/>
    </xf>
    <xf numFmtId="49" fontId="2" fillId="6" borderId="30" xfId="0" applyNumberFormat="1" applyFont="1" applyFill="1" applyBorder="1" applyAlignment="1">
      <alignment horizontal="center" vertical="top"/>
    </xf>
    <xf numFmtId="3" fontId="2" fillId="6" borderId="32" xfId="0" applyNumberFormat="1" applyFont="1" applyFill="1" applyBorder="1" applyAlignment="1">
      <alignment horizontal="center" vertical="top" wrapText="1"/>
    </xf>
    <xf numFmtId="3" fontId="1" fillId="6" borderId="32" xfId="0" applyNumberFormat="1" applyFont="1" applyFill="1" applyBorder="1" applyAlignment="1">
      <alignment vertical="top" wrapText="1"/>
    </xf>
    <xf numFmtId="49" fontId="2" fillId="4" borderId="9" xfId="0" applyNumberFormat="1" applyFont="1" applyFill="1" applyBorder="1" applyAlignment="1">
      <alignment horizontal="center" vertical="top"/>
    </xf>
    <xf numFmtId="3" fontId="2" fillId="5" borderId="3"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2" fillId="8" borderId="10" xfId="0" applyNumberFormat="1" applyFont="1" applyFill="1" applyBorder="1" applyAlignment="1">
      <alignment horizontal="center" vertical="top"/>
    </xf>
    <xf numFmtId="49" fontId="2" fillId="5" borderId="10" xfId="0" applyNumberFormat="1" applyFont="1" applyFill="1" applyBorder="1" applyAlignment="1">
      <alignment horizontal="center" vertical="top"/>
    </xf>
    <xf numFmtId="49" fontId="2" fillId="8" borderId="10" xfId="0" applyNumberFormat="1" applyFont="1" applyFill="1" applyBorder="1" applyAlignment="1">
      <alignment horizontal="center" vertical="top"/>
    </xf>
    <xf numFmtId="3" fontId="1" fillId="6" borderId="30" xfId="0" applyNumberFormat="1" applyFont="1" applyFill="1" applyBorder="1" applyAlignment="1">
      <alignment vertical="top" wrapText="1"/>
    </xf>
    <xf numFmtId="3" fontId="1" fillId="6" borderId="48" xfId="0" applyNumberFormat="1" applyFont="1" applyFill="1" applyBorder="1" applyAlignment="1">
      <alignment vertical="top"/>
    </xf>
    <xf numFmtId="49" fontId="2" fillId="4" borderId="9" xfId="0" applyNumberFormat="1" applyFont="1" applyFill="1" applyBorder="1" applyAlignment="1">
      <alignment horizontal="center" vertical="top"/>
    </xf>
    <xf numFmtId="49" fontId="2" fillId="5" borderId="10"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1" fillId="0" borderId="42" xfId="0" applyNumberFormat="1" applyFont="1" applyBorder="1" applyAlignment="1">
      <alignment horizontal="center" vertical="top"/>
    </xf>
    <xf numFmtId="3" fontId="1" fillId="6" borderId="28" xfId="0" applyNumberFormat="1" applyFont="1" applyFill="1" applyBorder="1" applyAlignment="1">
      <alignment horizontal="center" vertical="top"/>
    </xf>
    <xf numFmtId="3" fontId="1" fillId="6" borderId="84" xfId="0" applyNumberFormat="1" applyFont="1" applyFill="1" applyBorder="1" applyAlignment="1">
      <alignment horizontal="center" vertical="top"/>
    </xf>
    <xf numFmtId="166" fontId="1" fillId="6" borderId="76" xfId="0" applyNumberFormat="1" applyFont="1" applyFill="1" applyBorder="1" applyAlignment="1">
      <alignment horizontal="center" vertical="top"/>
    </xf>
    <xf numFmtId="3" fontId="20" fillId="0" borderId="0" xfId="0" applyNumberFormat="1" applyFont="1" applyBorder="1" applyAlignment="1">
      <alignment vertical="top"/>
    </xf>
    <xf numFmtId="3" fontId="1" fillId="0" borderId="8" xfId="0" applyNumberFormat="1" applyFont="1" applyFill="1" applyBorder="1" applyAlignment="1">
      <alignment horizontal="left" vertical="top" wrapText="1"/>
    </xf>
    <xf numFmtId="0" fontId="11" fillId="0" borderId="0" xfId="0" applyFont="1" applyAlignment="1">
      <alignment horizontal="right"/>
    </xf>
    <xf numFmtId="3" fontId="1" fillId="0" borderId="39" xfId="0" applyNumberFormat="1" applyFont="1" applyBorder="1" applyAlignment="1">
      <alignment horizontal="center" vertical="top"/>
    </xf>
    <xf numFmtId="0" fontId="1" fillId="9" borderId="14" xfId="0" applyFont="1" applyFill="1" applyBorder="1" applyAlignment="1">
      <alignment horizontal="center" vertical="center" wrapText="1"/>
    </xf>
    <xf numFmtId="164" fontId="2" fillId="8" borderId="1" xfId="0" applyNumberFormat="1" applyFont="1" applyFill="1" applyBorder="1" applyAlignment="1">
      <alignment horizontal="center" vertical="top"/>
    </xf>
    <xf numFmtId="3" fontId="11" fillId="6" borderId="69" xfId="0" applyNumberFormat="1" applyFont="1" applyFill="1" applyBorder="1" applyAlignment="1">
      <alignment horizontal="center" vertical="top" wrapText="1"/>
    </xf>
    <xf numFmtId="3" fontId="1" fillId="6" borderId="43" xfId="0" applyNumberFormat="1" applyFont="1" applyFill="1" applyBorder="1" applyAlignment="1">
      <alignment horizontal="center" vertical="top" wrapText="1"/>
    </xf>
    <xf numFmtId="164" fontId="1" fillId="6" borderId="91" xfId="0" applyNumberFormat="1" applyFont="1" applyFill="1" applyBorder="1" applyAlignment="1">
      <alignment horizontal="center" vertical="top"/>
    </xf>
    <xf numFmtId="49" fontId="1" fillId="6" borderId="48" xfId="0" applyNumberFormat="1" applyFont="1" applyFill="1" applyBorder="1" applyAlignment="1">
      <alignment horizontal="center" vertical="top"/>
    </xf>
    <xf numFmtId="164" fontId="7" fillId="6" borderId="46" xfId="0" applyNumberFormat="1" applyFont="1" applyFill="1" applyBorder="1" applyAlignment="1">
      <alignment horizontal="center" vertical="top"/>
    </xf>
    <xf numFmtId="3" fontId="1" fillId="6" borderId="43" xfId="0" applyNumberFormat="1" applyFont="1" applyFill="1" applyBorder="1" applyAlignment="1">
      <alignment vertical="top"/>
    </xf>
    <xf numFmtId="164" fontId="1" fillId="6" borderId="49" xfId="0" applyNumberFormat="1" applyFont="1" applyFill="1" applyBorder="1" applyAlignment="1">
      <alignment horizontal="center" vertical="top"/>
    </xf>
    <xf numFmtId="164" fontId="1" fillId="6" borderId="79" xfId="0" applyNumberFormat="1" applyFont="1" applyFill="1" applyBorder="1" applyAlignment="1">
      <alignment horizontal="center" vertical="top"/>
    </xf>
    <xf numFmtId="3" fontId="1" fillId="6" borderId="75" xfId="0" applyNumberFormat="1" applyFont="1" applyFill="1" applyBorder="1" applyAlignment="1">
      <alignment vertical="top" wrapText="1"/>
    </xf>
    <xf numFmtId="164" fontId="1" fillId="6" borderId="0" xfId="0" applyNumberFormat="1" applyFont="1" applyFill="1" applyBorder="1" applyAlignment="1">
      <alignment horizontal="center" vertical="top"/>
    </xf>
    <xf numFmtId="3" fontId="1" fillId="6" borderId="42" xfId="0" applyNumberFormat="1" applyFont="1" applyFill="1" applyBorder="1" applyAlignment="1">
      <alignment vertical="top" wrapText="1"/>
    </xf>
    <xf numFmtId="164" fontId="1" fillId="6" borderId="80" xfId="0" applyNumberFormat="1" applyFont="1" applyFill="1" applyBorder="1" applyAlignment="1">
      <alignment horizontal="center" vertical="top"/>
    </xf>
    <xf numFmtId="164" fontId="11" fillId="0" borderId="0" xfId="0" applyNumberFormat="1" applyFont="1" applyAlignment="1">
      <alignment horizontal="right"/>
    </xf>
    <xf numFmtId="0" fontId="2" fillId="6" borderId="30" xfId="0" applyFont="1" applyFill="1" applyBorder="1" applyAlignment="1">
      <alignment horizontal="center" vertical="top" wrapText="1"/>
    </xf>
    <xf numFmtId="3" fontId="1" fillId="6" borderId="31" xfId="0" applyNumberFormat="1" applyFont="1" applyFill="1" applyBorder="1" applyAlignment="1">
      <alignment horizontal="center" vertical="top" wrapText="1"/>
    </xf>
    <xf numFmtId="49" fontId="2" fillId="6" borderId="32"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2" fillId="6" borderId="32" xfId="0" applyNumberFormat="1" applyFont="1" applyFill="1" applyBorder="1" applyAlignment="1">
      <alignment horizontal="center" vertical="top" wrapText="1"/>
    </xf>
    <xf numFmtId="49" fontId="2" fillId="6" borderId="10" xfId="0" applyNumberFormat="1" applyFont="1" applyFill="1" applyBorder="1" applyAlignment="1">
      <alignment horizontal="center" vertical="top"/>
    </xf>
    <xf numFmtId="164" fontId="1" fillId="6" borderId="42" xfId="0" applyNumberFormat="1" applyFont="1" applyFill="1" applyBorder="1" applyAlignment="1">
      <alignment horizontal="center" vertical="top"/>
    </xf>
    <xf numFmtId="3" fontId="17" fillId="6" borderId="11" xfId="0" applyNumberFormat="1" applyFont="1" applyFill="1" applyBorder="1" applyAlignment="1">
      <alignment horizontal="center" vertical="top" wrapText="1"/>
    </xf>
    <xf numFmtId="3" fontId="6" fillId="4" borderId="9" xfId="0" applyNumberFormat="1" applyFont="1" applyFill="1" applyBorder="1" applyAlignment="1">
      <alignment vertical="top"/>
    </xf>
    <xf numFmtId="3" fontId="6" fillId="4" borderId="18" xfId="0" applyNumberFormat="1" applyFont="1" applyFill="1" applyBorder="1" applyAlignment="1">
      <alignment vertical="top"/>
    </xf>
    <xf numFmtId="3" fontId="6" fillId="5" borderId="10" xfId="0" applyNumberFormat="1" applyFont="1" applyFill="1" applyBorder="1" applyAlignment="1">
      <alignment vertical="top"/>
    </xf>
    <xf numFmtId="3" fontId="6" fillId="5" borderId="19" xfId="0" applyNumberFormat="1" applyFont="1" applyFill="1" applyBorder="1" applyAlignment="1">
      <alignment vertical="top"/>
    </xf>
    <xf numFmtId="3" fontId="6" fillId="8" borderId="10" xfId="0" applyNumberFormat="1" applyFont="1" applyFill="1" applyBorder="1" applyAlignment="1">
      <alignment vertical="top"/>
    </xf>
    <xf numFmtId="3" fontId="6" fillId="8" borderId="19" xfId="0" applyNumberFormat="1" applyFont="1" applyFill="1" applyBorder="1" applyAlignment="1">
      <alignment vertical="top"/>
    </xf>
    <xf numFmtId="0" fontId="16" fillId="6" borderId="35" xfId="0" applyFont="1" applyFill="1" applyBorder="1" applyAlignment="1">
      <alignment horizontal="center" vertical="top" wrapText="1"/>
    </xf>
    <xf numFmtId="0" fontId="1" fillId="6" borderId="11" xfId="0" applyFont="1" applyFill="1" applyBorder="1" applyAlignment="1">
      <alignment horizontal="center" vertical="top" wrapText="1"/>
    </xf>
    <xf numFmtId="0" fontId="1" fillId="6" borderId="35" xfId="0" applyFont="1" applyFill="1" applyBorder="1" applyAlignment="1">
      <alignment horizontal="center" vertical="top" wrapText="1"/>
    </xf>
    <xf numFmtId="49" fontId="2" fillId="4" borderId="9" xfId="0" applyNumberFormat="1" applyFont="1" applyFill="1" applyBorder="1" applyAlignment="1">
      <alignment horizontal="center" vertical="top"/>
    </xf>
    <xf numFmtId="49" fontId="2" fillId="5" borderId="10" xfId="0" applyNumberFormat="1" applyFont="1" applyFill="1" applyBorder="1" applyAlignment="1">
      <alignment horizontal="center" vertical="top"/>
    </xf>
    <xf numFmtId="3" fontId="1" fillId="6" borderId="35" xfId="0" applyNumberFormat="1" applyFont="1" applyFill="1" applyBorder="1" applyAlignment="1">
      <alignment horizontal="center" vertical="top" wrapText="1"/>
    </xf>
    <xf numFmtId="0" fontId="1" fillId="6" borderId="35" xfId="0" applyFont="1" applyFill="1" applyBorder="1" applyAlignment="1">
      <alignment horizontal="center" vertical="top" wrapText="1"/>
    </xf>
    <xf numFmtId="3" fontId="1" fillId="6" borderId="15" xfId="0" applyNumberFormat="1" applyFont="1" applyFill="1" applyBorder="1" applyAlignment="1">
      <alignment horizontal="center" vertical="top" wrapText="1"/>
    </xf>
    <xf numFmtId="3" fontId="1" fillId="0" borderId="0" xfId="0" applyNumberFormat="1" applyFont="1" applyBorder="1" applyAlignment="1">
      <alignment vertical="top" wrapText="1"/>
    </xf>
    <xf numFmtId="3" fontId="1" fillId="6" borderId="75" xfId="0" applyNumberFormat="1" applyFont="1" applyFill="1" applyBorder="1" applyAlignment="1">
      <alignment vertical="top"/>
    </xf>
    <xf numFmtId="3" fontId="1" fillId="0" borderId="31" xfId="0" applyNumberFormat="1" applyFont="1" applyBorder="1" applyAlignment="1">
      <alignment vertical="top"/>
    </xf>
    <xf numFmtId="3" fontId="1" fillId="6" borderId="42" xfId="0" applyNumberFormat="1" applyFont="1" applyFill="1" applyBorder="1" applyAlignment="1">
      <alignment horizontal="center" vertical="top" wrapText="1"/>
    </xf>
    <xf numFmtId="3" fontId="2" fillId="6" borderId="32" xfId="0" applyNumberFormat="1" applyFont="1" applyFill="1" applyBorder="1" applyAlignment="1">
      <alignment horizontal="center" vertical="top" wrapText="1"/>
    </xf>
    <xf numFmtId="3" fontId="2" fillId="6" borderId="30"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xf>
    <xf numFmtId="49" fontId="2" fillId="6" borderId="10" xfId="0" applyNumberFormat="1" applyFont="1" applyFill="1" applyBorder="1" applyAlignment="1">
      <alignment horizontal="center" vertical="top"/>
    </xf>
    <xf numFmtId="164" fontId="1" fillId="6" borderId="42" xfId="0" applyNumberFormat="1" applyFont="1" applyFill="1" applyBorder="1" applyAlignment="1">
      <alignment horizontal="center" vertical="top"/>
    </xf>
    <xf numFmtId="164" fontId="1" fillId="6" borderId="78" xfId="0" applyNumberFormat="1" applyFont="1" applyFill="1" applyBorder="1" applyAlignment="1">
      <alignment horizontal="center" vertical="top"/>
    </xf>
    <xf numFmtId="3" fontId="1" fillId="6" borderId="32" xfId="0" applyNumberFormat="1" applyFont="1" applyFill="1" applyBorder="1" applyAlignment="1">
      <alignment vertical="top" wrapText="1"/>
    </xf>
    <xf numFmtId="3" fontId="1" fillId="6" borderId="27" xfId="0" applyNumberFormat="1" applyFont="1" applyFill="1" applyBorder="1" applyAlignment="1">
      <alignment horizontal="left" vertical="top" wrapText="1"/>
    </xf>
    <xf numFmtId="3" fontId="1" fillId="6" borderId="35" xfId="0" applyNumberFormat="1" applyFont="1" applyFill="1" applyBorder="1" applyAlignment="1">
      <alignment horizontal="center" vertical="top" wrapText="1"/>
    </xf>
    <xf numFmtId="3" fontId="1" fillId="6" borderId="31" xfId="0" applyNumberFormat="1" applyFont="1" applyFill="1" applyBorder="1" applyAlignment="1">
      <alignment horizontal="center" vertical="top" wrapText="1"/>
    </xf>
    <xf numFmtId="49" fontId="2" fillId="5" borderId="10"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49" fontId="2" fillId="6" borderId="32" xfId="0" applyNumberFormat="1" applyFont="1" applyFill="1" applyBorder="1" applyAlignment="1">
      <alignment horizontal="center" vertical="top"/>
    </xf>
    <xf numFmtId="49" fontId="2" fillId="6" borderId="10" xfId="0" applyNumberFormat="1" applyFont="1" applyFill="1" applyBorder="1" applyAlignment="1">
      <alignment horizontal="center" vertical="top"/>
    </xf>
    <xf numFmtId="0" fontId="11" fillId="0" borderId="7" xfId="0" applyFont="1" applyBorder="1"/>
    <xf numFmtId="3" fontId="1" fillId="6" borderId="89" xfId="0" applyNumberFormat="1" applyFont="1" applyFill="1" applyBorder="1" applyAlignment="1">
      <alignment horizontal="center" vertical="top" wrapText="1"/>
    </xf>
    <xf numFmtId="0" fontId="1" fillId="0" borderId="12" xfId="0" applyFont="1" applyBorder="1" applyAlignment="1">
      <alignment vertical="top"/>
    </xf>
    <xf numFmtId="0" fontId="1" fillId="6" borderId="31" xfId="0" applyFont="1" applyFill="1" applyBorder="1" applyAlignment="1">
      <alignment vertical="top"/>
    </xf>
    <xf numFmtId="3" fontId="1" fillId="6" borderId="9" xfId="0" applyNumberFormat="1" applyFont="1" applyFill="1" applyBorder="1" applyAlignment="1">
      <alignment vertical="top" wrapText="1"/>
    </xf>
    <xf numFmtId="3" fontId="1" fillId="6" borderId="9" xfId="0" applyNumberFormat="1" applyFont="1" applyFill="1" applyBorder="1" applyAlignment="1">
      <alignment horizontal="left" vertical="top" wrapText="1"/>
    </xf>
    <xf numFmtId="3" fontId="1" fillId="6" borderId="15" xfId="0" applyNumberFormat="1" applyFont="1" applyFill="1" applyBorder="1" applyAlignment="1">
      <alignment horizontal="center" vertical="top" wrapText="1"/>
    </xf>
    <xf numFmtId="49" fontId="2" fillId="6" borderId="30" xfId="0" applyNumberFormat="1" applyFont="1" applyFill="1" applyBorder="1" applyAlignment="1">
      <alignment horizontal="center" vertical="top"/>
    </xf>
    <xf numFmtId="3" fontId="1" fillId="6" borderId="35" xfId="0" applyNumberFormat="1" applyFont="1" applyFill="1" applyBorder="1" applyAlignment="1">
      <alignment horizontal="center" vertical="top" wrapText="1"/>
    </xf>
    <xf numFmtId="0" fontId="1" fillId="6" borderId="35" xfId="0" applyFont="1" applyFill="1" applyBorder="1" applyAlignment="1">
      <alignment horizontal="center" vertical="top" wrapText="1"/>
    </xf>
    <xf numFmtId="3" fontId="1" fillId="6" borderId="58" xfId="0" applyNumberFormat="1" applyFont="1" applyFill="1" applyBorder="1" applyAlignment="1">
      <alignment horizontal="center" vertical="top" wrapText="1"/>
    </xf>
    <xf numFmtId="3" fontId="1" fillId="6" borderId="42" xfId="0" applyNumberFormat="1" applyFont="1" applyFill="1" applyBorder="1" applyAlignment="1">
      <alignment horizontal="center" vertical="top" wrapText="1"/>
    </xf>
    <xf numFmtId="164" fontId="1" fillId="6" borderId="58" xfId="0" applyNumberFormat="1" applyFont="1" applyFill="1" applyBorder="1" applyAlignment="1">
      <alignment horizontal="center" vertical="top"/>
    </xf>
    <xf numFmtId="164" fontId="1" fillId="6" borderId="42" xfId="0" applyNumberFormat="1" applyFont="1" applyFill="1" applyBorder="1" applyAlignment="1">
      <alignment horizontal="center" vertical="top"/>
    </xf>
    <xf numFmtId="0" fontId="1" fillId="6" borderId="13"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3" fontId="2" fillId="4" borderId="21" xfId="0" applyNumberFormat="1" applyFont="1" applyFill="1" applyBorder="1" applyAlignment="1">
      <alignment horizontal="center" vertical="top"/>
    </xf>
    <xf numFmtId="0" fontId="1" fillId="0" borderId="22" xfId="0" applyFont="1" applyBorder="1" applyAlignment="1">
      <alignment horizontal="center" vertical="center" textRotation="90"/>
    </xf>
    <xf numFmtId="3" fontId="1" fillId="0" borderId="36" xfId="0" applyNumberFormat="1" applyFont="1" applyBorder="1" applyAlignment="1">
      <alignment horizontal="center" vertical="center"/>
    </xf>
    <xf numFmtId="164" fontId="1" fillId="6" borderId="12" xfId="0" applyNumberFormat="1" applyFont="1" applyFill="1" applyBorder="1" applyAlignment="1">
      <alignment horizontal="center" vertical="top"/>
    </xf>
    <xf numFmtId="3" fontId="1" fillId="6" borderId="96" xfId="0" applyNumberFormat="1" applyFont="1" applyFill="1" applyBorder="1" applyAlignment="1">
      <alignment horizontal="center" vertical="top"/>
    </xf>
    <xf numFmtId="3" fontId="1" fillId="6" borderId="77" xfId="0" applyNumberFormat="1" applyFont="1" applyFill="1" applyBorder="1" applyAlignment="1">
      <alignment horizontal="center" vertical="top"/>
    </xf>
    <xf numFmtId="0" fontId="1" fillId="6" borderId="70" xfId="0" applyFont="1" applyFill="1" applyBorder="1" applyAlignment="1">
      <alignment horizontal="center" vertical="top" wrapText="1"/>
    </xf>
    <xf numFmtId="0" fontId="1" fillId="6" borderId="13" xfId="0" applyFont="1" applyFill="1" applyBorder="1" applyAlignment="1">
      <alignment horizontal="center" vertical="top" wrapText="1"/>
    </xf>
    <xf numFmtId="166" fontId="1" fillId="6" borderId="63" xfId="0" applyNumberFormat="1" applyFont="1" applyFill="1" applyBorder="1" applyAlignment="1">
      <alignment horizontal="center" vertical="top"/>
    </xf>
    <xf numFmtId="0" fontId="1" fillId="7" borderId="63" xfId="0" applyFont="1" applyFill="1" applyBorder="1" applyAlignment="1">
      <alignment horizontal="center" vertical="top"/>
    </xf>
    <xf numFmtId="3" fontId="1" fillId="7" borderId="8" xfId="0" applyNumberFormat="1" applyFont="1" applyFill="1" applyBorder="1" applyAlignment="1">
      <alignment horizontal="center" vertical="top"/>
    </xf>
    <xf numFmtId="3" fontId="1" fillId="6" borderId="80" xfId="0" applyNumberFormat="1" applyFont="1" applyFill="1" applyBorder="1" applyAlignment="1">
      <alignment vertical="top" wrapText="1"/>
    </xf>
    <xf numFmtId="3" fontId="1" fillId="6" borderId="82" xfId="0" applyNumberFormat="1" applyFont="1" applyFill="1" applyBorder="1" applyAlignment="1">
      <alignment vertical="top" wrapText="1"/>
    </xf>
    <xf numFmtId="3" fontId="1" fillId="6" borderId="80" xfId="0" applyNumberFormat="1" applyFont="1" applyFill="1" applyBorder="1" applyAlignment="1">
      <alignment horizontal="left" vertical="top" wrapText="1"/>
    </xf>
    <xf numFmtId="3" fontId="1" fillId="6" borderId="79" xfId="0" applyNumberFormat="1" applyFont="1" applyFill="1" applyBorder="1" applyAlignment="1">
      <alignment horizontal="left" vertical="top" wrapText="1"/>
    </xf>
    <xf numFmtId="3" fontId="1" fillId="6" borderId="81" xfId="0" applyNumberFormat="1" applyFont="1" applyFill="1" applyBorder="1" applyAlignment="1">
      <alignment horizontal="left" vertical="top" wrapText="1"/>
    </xf>
    <xf numFmtId="0" fontId="1" fillId="6" borderId="29" xfId="0" applyFont="1" applyFill="1" applyBorder="1" applyAlignment="1">
      <alignment horizontal="left" vertical="top" wrapText="1"/>
    </xf>
    <xf numFmtId="0" fontId="1" fillId="6" borderId="75" xfId="0" applyFont="1" applyFill="1" applyBorder="1" applyAlignment="1">
      <alignment horizontal="left" vertical="top" wrapText="1"/>
    </xf>
    <xf numFmtId="3" fontId="1" fillId="6" borderId="83" xfId="0" applyNumberFormat="1" applyFont="1" applyFill="1" applyBorder="1" applyAlignment="1">
      <alignment vertical="top" wrapText="1"/>
    </xf>
    <xf numFmtId="3" fontId="1" fillId="6" borderId="75" xfId="0" applyNumberFormat="1" applyFont="1" applyFill="1" applyBorder="1" applyAlignment="1">
      <alignment horizontal="left" vertical="top" wrapText="1"/>
    </xf>
    <xf numFmtId="3" fontId="11" fillId="6" borderId="74" xfId="0" applyNumberFormat="1" applyFont="1" applyFill="1" applyBorder="1" applyAlignment="1">
      <alignment vertical="top" wrapText="1"/>
    </xf>
    <xf numFmtId="3" fontId="1" fillId="6" borderId="76" xfId="0" applyNumberFormat="1" applyFont="1" applyFill="1" applyBorder="1" applyAlignment="1">
      <alignment horizontal="center" vertical="top" wrapText="1"/>
    </xf>
    <xf numFmtId="3" fontId="1" fillId="6" borderId="63" xfId="0" applyNumberFormat="1" applyFont="1" applyFill="1" applyBorder="1" applyAlignment="1">
      <alignment horizontal="center" vertical="center" wrapText="1"/>
    </xf>
    <xf numFmtId="0" fontId="1" fillId="6" borderId="75" xfId="0" applyFont="1" applyFill="1" applyBorder="1" applyAlignment="1">
      <alignment vertical="top" wrapText="1"/>
    </xf>
    <xf numFmtId="0" fontId="1" fillId="6" borderId="29" xfId="0" applyFont="1" applyFill="1" applyBorder="1" applyAlignment="1">
      <alignment vertical="top" wrapText="1"/>
    </xf>
    <xf numFmtId="3" fontId="1" fillId="6" borderId="17" xfId="0" applyNumberFormat="1" applyFont="1" applyFill="1" applyBorder="1" applyAlignment="1">
      <alignment horizontal="center" vertical="top" wrapText="1"/>
    </xf>
    <xf numFmtId="3" fontId="1" fillId="0" borderId="48" xfId="0" applyNumberFormat="1" applyFont="1" applyBorder="1" applyAlignment="1">
      <alignment vertical="top"/>
    </xf>
    <xf numFmtId="3" fontId="1" fillId="6" borderId="26" xfId="0" applyNumberFormat="1" applyFont="1" applyFill="1" applyBorder="1" applyAlignment="1">
      <alignment vertical="top" wrapText="1"/>
    </xf>
    <xf numFmtId="3" fontId="12" fillId="6" borderId="74" xfId="0" applyNumberFormat="1" applyFont="1" applyFill="1" applyBorder="1" applyAlignment="1">
      <alignment horizontal="left" wrapText="1"/>
    </xf>
    <xf numFmtId="0" fontId="1" fillId="6" borderId="48" xfId="0" applyNumberFormat="1" applyFont="1" applyFill="1" applyBorder="1" applyAlignment="1">
      <alignment horizontal="center" vertical="top" wrapText="1"/>
    </xf>
    <xf numFmtId="0" fontId="1" fillId="6" borderId="82" xfId="0" applyFont="1" applyFill="1" applyBorder="1" applyAlignment="1">
      <alignment horizontal="left" vertical="top" wrapText="1"/>
    </xf>
    <xf numFmtId="0" fontId="1" fillId="6" borderId="78" xfId="0" applyFont="1" applyFill="1" applyBorder="1" applyAlignment="1">
      <alignment horizontal="left" vertical="top" wrapText="1"/>
    </xf>
    <xf numFmtId="3" fontId="1" fillId="0" borderId="83" xfId="0" applyNumberFormat="1" applyFont="1" applyFill="1" applyBorder="1" applyAlignment="1">
      <alignment horizontal="left" wrapText="1"/>
    </xf>
    <xf numFmtId="164" fontId="1" fillId="6" borderId="9" xfId="0" applyNumberFormat="1" applyFont="1" applyFill="1" applyBorder="1" applyAlignment="1">
      <alignment horizontal="left" vertical="top" wrapText="1"/>
    </xf>
    <xf numFmtId="0" fontId="11" fillId="6" borderId="74" xfId="0" applyFont="1" applyFill="1" applyBorder="1" applyAlignment="1">
      <alignment vertical="top"/>
    </xf>
    <xf numFmtId="3" fontId="1" fillId="6" borderId="59" xfId="0" applyNumberFormat="1" applyFont="1" applyFill="1" applyBorder="1" applyAlignment="1">
      <alignment vertical="top"/>
    </xf>
    <xf numFmtId="3" fontId="1" fillId="6" borderId="71" xfId="0" applyNumberFormat="1" applyFont="1" applyFill="1" applyBorder="1" applyAlignment="1">
      <alignment horizontal="left" vertical="top" wrapText="1"/>
    </xf>
    <xf numFmtId="164" fontId="1" fillId="6" borderId="91" xfId="0" applyNumberFormat="1" applyFont="1" applyFill="1" applyBorder="1" applyAlignment="1">
      <alignment vertical="top" wrapText="1"/>
    </xf>
    <xf numFmtId="164" fontId="1" fillId="6" borderId="80" xfId="0" applyNumberFormat="1" applyFont="1" applyFill="1" applyBorder="1" applyAlignment="1">
      <alignment vertical="top" wrapText="1"/>
    </xf>
    <xf numFmtId="3" fontId="1" fillId="6" borderId="46" xfId="0" applyNumberFormat="1" applyFont="1" applyFill="1" applyBorder="1" applyAlignment="1">
      <alignment vertical="top"/>
    </xf>
    <xf numFmtId="3" fontId="1" fillId="6" borderId="46" xfId="0" applyNumberFormat="1" applyFont="1" applyFill="1" applyBorder="1" applyAlignment="1">
      <alignment vertical="top" wrapText="1"/>
    </xf>
    <xf numFmtId="3" fontId="1" fillId="0" borderId="43" xfId="0" applyNumberFormat="1" applyFont="1" applyBorder="1" applyAlignment="1">
      <alignment vertical="top"/>
    </xf>
    <xf numFmtId="166" fontId="1" fillId="6" borderId="63" xfId="0" applyNumberFormat="1" applyFont="1" applyFill="1" applyBorder="1" applyAlignment="1">
      <alignment horizontal="center" vertical="top" wrapText="1"/>
    </xf>
    <xf numFmtId="0" fontId="11" fillId="6" borderId="18" xfId="0" applyFont="1" applyFill="1" applyBorder="1" applyAlignment="1"/>
    <xf numFmtId="0" fontId="11" fillId="6" borderId="95" xfId="0" applyFont="1" applyFill="1" applyBorder="1" applyAlignment="1"/>
    <xf numFmtId="3" fontId="1" fillId="6" borderId="93" xfId="0" applyNumberFormat="1" applyFont="1" applyFill="1" applyBorder="1" applyAlignment="1">
      <alignment vertical="top" wrapText="1"/>
    </xf>
    <xf numFmtId="3" fontId="1" fillId="6" borderId="43" xfId="0" applyNumberFormat="1" applyFont="1" applyFill="1" applyBorder="1" applyAlignment="1">
      <alignment vertical="top" wrapText="1"/>
    </xf>
    <xf numFmtId="0" fontId="11" fillId="6" borderId="43" xfId="0" applyFont="1" applyFill="1" applyBorder="1" applyAlignment="1">
      <alignment vertical="top" wrapText="1"/>
    </xf>
    <xf numFmtId="164" fontId="1" fillId="6" borderId="43" xfId="0" applyNumberFormat="1" applyFont="1" applyFill="1" applyBorder="1" applyAlignment="1">
      <alignment horizontal="left" vertical="top" wrapText="1"/>
    </xf>
    <xf numFmtId="164" fontId="2" fillId="6" borderId="14" xfId="0" applyNumberFormat="1" applyFont="1" applyFill="1" applyBorder="1" applyAlignment="1">
      <alignment horizontal="center" vertical="top"/>
    </xf>
    <xf numFmtId="0" fontId="17" fillId="6" borderId="14" xfId="0" applyFont="1" applyFill="1" applyBorder="1" applyAlignment="1">
      <alignment horizontal="center" vertical="center" textRotation="90" wrapText="1"/>
    </xf>
    <xf numFmtId="164" fontId="2" fillId="5" borderId="54" xfId="0" applyNumberFormat="1" applyFont="1" applyFill="1" applyBorder="1" applyAlignment="1">
      <alignment horizontal="center" vertical="top"/>
    </xf>
    <xf numFmtId="164" fontId="2" fillId="4" borderId="54" xfId="0" applyNumberFormat="1" applyFont="1" applyFill="1" applyBorder="1" applyAlignment="1">
      <alignment horizontal="center" vertical="top"/>
    </xf>
    <xf numFmtId="164" fontId="2" fillId="3" borderId="54" xfId="0" applyNumberFormat="1" applyFont="1" applyFill="1" applyBorder="1" applyAlignment="1">
      <alignment horizontal="center" vertical="top"/>
    </xf>
    <xf numFmtId="3" fontId="1" fillId="6" borderId="93" xfId="0" applyNumberFormat="1" applyFont="1" applyFill="1" applyBorder="1" applyAlignment="1">
      <alignment vertical="top"/>
    </xf>
    <xf numFmtId="164" fontId="2" fillId="6" borderId="14" xfId="0" applyNumberFormat="1" applyFont="1" applyFill="1" applyBorder="1" applyAlignment="1">
      <alignment horizontal="center" vertical="center"/>
    </xf>
    <xf numFmtId="164" fontId="1" fillId="6" borderId="5" xfId="0" applyNumberFormat="1" applyFont="1" applyFill="1" applyBorder="1" applyAlignment="1">
      <alignment horizontal="center" vertical="top"/>
    </xf>
    <xf numFmtId="3" fontId="1" fillId="6" borderId="12" xfId="0" applyNumberFormat="1" applyFont="1" applyFill="1" applyBorder="1" applyAlignment="1">
      <alignment vertical="top"/>
    </xf>
    <xf numFmtId="0" fontId="1" fillId="0" borderId="0" xfId="0" applyFont="1" applyFill="1" applyAlignment="1">
      <alignment vertical="center"/>
    </xf>
    <xf numFmtId="0" fontId="1" fillId="0" borderId="0" xfId="0" applyNumberFormat="1" applyFont="1" applyFill="1" applyAlignment="1">
      <alignment vertical="top"/>
    </xf>
    <xf numFmtId="0" fontId="1" fillId="0" borderId="0" xfId="0" applyFont="1" applyFill="1" applyAlignment="1">
      <alignment horizontal="center" vertical="top"/>
    </xf>
    <xf numFmtId="3" fontId="2" fillId="4" borderId="26" xfId="0" applyNumberFormat="1" applyFont="1" applyFill="1" applyBorder="1" applyAlignment="1">
      <alignment horizontal="center" vertical="top" wrapText="1"/>
    </xf>
    <xf numFmtId="3" fontId="2" fillId="5" borderId="69" xfId="0" applyNumberFormat="1" applyFont="1" applyFill="1" applyBorder="1" applyAlignment="1">
      <alignment horizontal="center" vertical="top"/>
    </xf>
    <xf numFmtId="3" fontId="1" fillId="6" borderId="31" xfId="0" applyNumberFormat="1" applyFont="1" applyFill="1" applyBorder="1" applyAlignment="1">
      <alignment horizontal="center" vertical="top"/>
    </xf>
    <xf numFmtId="3" fontId="1" fillId="0" borderId="42" xfId="0" applyNumberFormat="1" applyFont="1" applyFill="1" applyBorder="1" applyAlignment="1">
      <alignment horizontal="center" vertical="top"/>
    </xf>
    <xf numFmtId="166" fontId="22" fillId="6" borderId="57" xfId="0" applyNumberFormat="1" applyFont="1" applyFill="1" applyBorder="1" applyAlignment="1">
      <alignment horizontal="center" vertical="center"/>
    </xf>
    <xf numFmtId="0" fontId="1" fillId="6" borderId="31" xfId="0" applyNumberFormat="1" applyFont="1" applyFill="1" applyBorder="1" applyAlignment="1">
      <alignment horizontal="center" vertical="top" wrapText="1"/>
    </xf>
    <xf numFmtId="0" fontId="1" fillId="6" borderId="15" xfId="0" applyNumberFormat="1" applyFont="1" applyFill="1" applyBorder="1" applyAlignment="1">
      <alignment horizontal="center" vertical="top" wrapText="1"/>
    </xf>
    <xf numFmtId="3" fontId="1" fillId="6" borderId="58" xfId="1" applyNumberFormat="1" applyFont="1" applyFill="1" applyBorder="1" applyAlignment="1">
      <alignment horizontal="center" vertical="top"/>
    </xf>
    <xf numFmtId="164" fontId="1" fillId="6" borderId="14" xfId="1" applyNumberFormat="1" applyFont="1" applyFill="1" applyBorder="1" applyAlignment="1">
      <alignment horizontal="center" vertical="top"/>
    </xf>
    <xf numFmtId="164" fontId="1" fillId="6" borderId="75" xfId="0" applyNumberFormat="1" applyFont="1" applyFill="1" applyBorder="1" applyAlignment="1">
      <alignment horizontal="left" vertical="top" wrapText="1"/>
    </xf>
    <xf numFmtId="0" fontId="1" fillId="6" borderId="9" xfId="0" applyFont="1" applyFill="1" applyBorder="1" applyAlignment="1">
      <alignment vertical="top" wrapText="1"/>
    </xf>
    <xf numFmtId="49" fontId="1" fillId="6" borderId="15" xfId="0" applyNumberFormat="1" applyFont="1" applyFill="1" applyBorder="1" applyAlignment="1">
      <alignment vertical="top" wrapText="1"/>
    </xf>
    <xf numFmtId="164" fontId="1" fillId="6" borderId="9" xfId="0" applyNumberFormat="1" applyFont="1" applyFill="1" applyBorder="1" applyAlignment="1">
      <alignment vertical="top" wrapText="1"/>
    </xf>
    <xf numFmtId="164" fontId="1" fillId="6" borderId="29" xfId="0" applyNumberFormat="1" applyFont="1" applyFill="1" applyBorder="1" applyAlignment="1">
      <alignment vertical="top" wrapText="1"/>
    </xf>
    <xf numFmtId="0" fontId="1" fillId="0" borderId="14" xfId="0" applyFont="1" applyBorder="1" applyAlignment="1">
      <alignment vertical="top"/>
    </xf>
    <xf numFmtId="49" fontId="2" fillId="4" borderId="9" xfId="0" applyNumberFormat="1" applyFont="1" applyFill="1" applyBorder="1" applyAlignment="1">
      <alignment horizontal="center" vertical="top"/>
    </xf>
    <xf numFmtId="49" fontId="2" fillId="5" borderId="10" xfId="0" applyNumberFormat="1" applyFont="1" applyFill="1" applyBorder="1" applyAlignment="1">
      <alignment horizontal="center" vertical="top"/>
    </xf>
    <xf numFmtId="49" fontId="2" fillId="8" borderId="10" xfId="0" applyNumberFormat="1" applyFont="1" applyFill="1" applyBorder="1" applyAlignment="1">
      <alignment horizontal="center" vertical="top"/>
    </xf>
    <xf numFmtId="3" fontId="4" fillId="6" borderId="11" xfId="0" applyNumberFormat="1" applyFont="1" applyFill="1" applyBorder="1" applyAlignment="1">
      <alignment horizontal="center" vertical="top" wrapText="1"/>
    </xf>
    <xf numFmtId="49" fontId="2" fillId="6" borderId="10" xfId="0" applyNumberFormat="1" applyFont="1" applyFill="1" applyBorder="1" applyAlignment="1">
      <alignment horizontal="center" vertical="top"/>
    </xf>
    <xf numFmtId="3" fontId="1" fillId="6" borderId="78" xfId="0" applyNumberFormat="1" applyFont="1" applyFill="1" applyBorder="1" applyAlignment="1">
      <alignment horizontal="left" vertical="top" wrapText="1"/>
    </xf>
    <xf numFmtId="1" fontId="1" fillId="6" borderId="97" xfId="0" applyNumberFormat="1" applyFont="1" applyFill="1" applyBorder="1" applyAlignment="1">
      <alignment horizontal="center" vertical="top"/>
    </xf>
    <xf numFmtId="164" fontId="1" fillId="6" borderId="84" xfId="0" applyNumberFormat="1" applyFont="1" applyFill="1" applyBorder="1" applyAlignment="1">
      <alignment horizontal="center" vertical="top"/>
    </xf>
    <xf numFmtId="164" fontId="1" fillId="6" borderId="64" xfId="0" applyNumberFormat="1" applyFont="1" applyFill="1" applyBorder="1" applyAlignment="1">
      <alignment horizontal="center" vertical="top" wrapText="1"/>
    </xf>
    <xf numFmtId="3" fontId="1" fillId="6" borderId="10" xfId="0" applyNumberFormat="1" applyFont="1" applyFill="1" applyBorder="1" applyAlignment="1">
      <alignment vertical="top" wrapText="1"/>
    </xf>
    <xf numFmtId="3" fontId="2" fillId="6" borderId="3" xfId="0" applyNumberFormat="1" applyFont="1" applyFill="1" applyBorder="1" applyAlignment="1">
      <alignment horizontal="left" vertical="top" wrapText="1"/>
    </xf>
    <xf numFmtId="49" fontId="1" fillId="0" borderId="0" xfId="0" applyNumberFormat="1" applyFont="1" applyAlignment="1">
      <alignment vertical="top"/>
    </xf>
    <xf numFmtId="49" fontId="1" fillId="0" borderId="0" xfId="0" applyNumberFormat="1" applyFont="1" applyAlignment="1">
      <alignment horizontal="center" vertical="top"/>
    </xf>
    <xf numFmtId="3" fontId="13" fillId="0" borderId="0" xfId="0" applyNumberFormat="1" applyFont="1" applyAlignment="1">
      <alignment vertical="top" wrapText="1"/>
    </xf>
    <xf numFmtId="3" fontId="13" fillId="0" borderId="0" xfId="0" applyNumberFormat="1" applyFont="1" applyAlignment="1">
      <alignment horizontal="right" vertical="top" wrapText="1"/>
    </xf>
    <xf numFmtId="49" fontId="2" fillId="5" borderId="10"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49" fontId="2" fillId="8" borderId="10" xfId="0" applyNumberFormat="1" applyFont="1" applyFill="1" applyBorder="1" applyAlignment="1">
      <alignment horizontal="center" vertical="top"/>
    </xf>
    <xf numFmtId="3" fontId="4" fillId="6" borderId="11" xfId="0" applyNumberFormat="1" applyFont="1" applyFill="1" applyBorder="1" applyAlignment="1">
      <alignment horizontal="center" vertical="top" wrapText="1"/>
    </xf>
    <xf numFmtId="49" fontId="2" fillId="6" borderId="10" xfId="0" applyNumberFormat="1" applyFont="1" applyFill="1" applyBorder="1" applyAlignment="1">
      <alignment horizontal="center" vertical="top"/>
    </xf>
    <xf numFmtId="3" fontId="1" fillId="6" borderId="58" xfId="0" applyNumberFormat="1" applyFont="1" applyFill="1" applyBorder="1" applyAlignment="1">
      <alignment horizontal="center" vertical="top" wrapText="1"/>
    </xf>
    <xf numFmtId="164" fontId="1" fillId="6" borderId="99" xfId="0" applyNumberFormat="1" applyFont="1" applyFill="1" applyBorder="1" applyAlignment="1">
      <alignment horizontal="center" vertical="top"/>
    </xf>
    <xf numFmtId="3" fontId="1" fillId="6" borderId="99" xfId="0" applyNumberFormat="1" applyFont="1" applyFill="1" applyBorder="1" applyAlignment="1">
      <alignment horizontal="center" vertical="top"/>
    </xf>
    <xf numFmtId="3" fontId="1" fillId="6" borderId="38" xfId="0" applyNumberFormat="1" applyFont="1" applyFill="1" applyBorder="1" applyAlignment="1">
      <alignment horizontal="left" vertical="top" wrapText="1"/>
    </xf>
    <xf numFmtId="3" fontId="1" fillId="0" borderId="64" xfId="0" applyNumberFormat="1" applyFont="1" applyBorder="1" applyAlignment="1">
      <alignment horizontal="center" vertical="top" wrapText="1"/>
    </xf>
    <xf numFmtId="3" fontId="1" fillId="6" borderId="42" xfId="0" applyNumberFormat="1" applyFont="1" applyFill="1" applyBorder="1" applyAlignment="1">
      <alignment vertical="top"/>
    </xf>
    <xf numFmtId="0" fontId="1" fillId="6" borderId="29" xfId="0" applyFont="1" applyFill="1" applyBorder="1" applyAlignment="1">
      <alignment horizontal="left" vertical="top" wrapText="1"/>
    </xf>
    <xf numFmtId="3" fontId="1" fillId="6" borderId="32" xfId="0" applyNumberFormat="1" applyFont="1" applyFill="1" applyBorder="1" applyAlignment="1">
      <alignment horizontal="left" vertical="top" wrapText="1"/>
    </xf>
    <xf numFmtId="3" fontId="2" fillId="6" borderId="27" xfId="0" applyNumberFormat="1" applyFont="1" applyFill="1" applyBorder="1" applyAlignment="1">
      <alignment horizontal="center" vertical="top" wrapText="1"/>
    </xf>
    <xf numFmtId="3" fontId="2" fillId="6" borderId="32" xfId="0" applyNumberFormat="1" applyFont="1" applyFill="1" applyBorder="1" applyAlignment="1">
      <alignment horizontal="center" vertical="top" wrapText="1"/>
    </xf>
    <xf numFmtId="3" fontId="1" fillId="6" borderId="31" xfId="0" applyNumberFormat="1" applyFont="1" applyFill="1" applyBorder="1" applyAlignment="1">
      <alignment horizontal="center" vertical="top" wrapText="1"/>
    </xf>
    <xf numFmtId="49" fontId="2" fillId="6" borderId="32"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1" fillId="6" borderId="36" xfId="0" applyNumberFormat="1" applyFont="1" applyFill="1" applyBorder="1" applyAlignment="1">
      <alignment horizontal="center" vertical="top"/>
    </xf>
    <xf numFmtId="0" fontId="1" fillId="0" borderId="98" xfId="0" applyFont="1" applyBorder="1" applyAlignment="1">
      <alignment vertical="top"/>
    </xf>
    <xf numFmtId="164" fontId="1" fillId="6" borderId="75" xfId="0" applyNumberFormat="1" applyFont="1" applyFill="1" applyBorder="1" applyAlignment="1">
      <alignment vertical="top" wrapText="1"/>
    </xf>
    <xf numFmtId="49" fontId="2" fillId="5" borderId="10"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3" fontId="1" fillId="6" borderId="11" xfId="0" applyNumberFormat="1" applyFont="1" applyFill="1" applyBorder="1" applyAlignment="1">
      <alignment horizontal="left" vertical="top" wrapText="1"/>
    </xf>
    <xf numFmtId="49" fontId="2" fillId="6" borderId="30" xfId="0" applyNumberFormat="1" applyFont="1" applyFill="1" applyBorder="1" applyAlignment="1">
      <alignment horizontal="center" vertical="top"/>
    </xf>
    <xf numFmtId="0" fontId="1" fillId="6" borderId="29" xfId="0" applyFont="1" applyFill="1" applyBorder="1" applyAlignment="1">
      <alignment horizontal="left" vertical="top" wrapText="1"/>
    </xf>
    <xf numFmtId="164" fontId="1" fillId="6" borderId="28" xfId="0" applyNumberFormat="1" applyFont="1" applyFill="1" applyBorder="1" applyAlignment="1">
      <alignment horizontal="center" vertical="top"/>
    </xf>
    <xf numFmtId="3" fontId="2" fillId="6" borderId="27" xfId="0" applyNumberFormat="1" applyFont="1" applyFill="1" applyBorder="1" applyAlignment="1">
      <alignment horizontal="center" vertical="top" wrapText="1"/>
    </xf>
    <xf numFmtId="0" fontId="1" fillId="6" borderId="9" xfId="0" applyFont="1" applyFill="1" applyBorder="1" applyAlignment="1">
      <alignment horizontal="left" vertical="top" wrapText="1"/>
    </xf>
    <xf numFmtId="49" fontId="2" fillId="6" borderId="32" xfId="0" applyNumberFormat="1" applyFont="1" applyFill="1" applyBorder="1" applyAlignment="1">
      <alignment horizontal="center" vertical="top"/>
    </xf>
    <xf numFmtId="3" fontId="1" fillId="6" borderId="35" xfId="0" applyNumberFormat="1" applyFont="1" applyFill="1" applyBorder="1" applyAlignment="1">
      <alignment horizontal="center" vertical="top" wrapText="1"/>
    </xf>
    <xf numFmtId="49" fontId="2" fillId="4" borderId="9" xfId="0" applyNumberFormat="1" applyFont="1" applyFill="1" applyBorder="1" applyAlignment="1">
      <alignment horizontal="center" vertical="top"/>
    </xf>
    <xf numFmtId="49" fontId="2" fillId="5" borderId="10" xfId="0" applyNumberFormat="1" applyFont="1" applyFill="1" applyBorder="1" applyAlignment="1">
      <alignment horizontal="center" vertical="top"/>
    </xf>
    <xf numFmtId="3" fontId="7" fillId="6" borderId="99" xfId="0" applyNumberFormat="1" applyFont="1" applyFill="1" applyBorder="1" applyAlignment="1">
      <alignment horizontal="center" vertical="top" wrapText="1"/>
    </xf>
    <xf numFmtId="3" fontId="1" fillId="0" borderId="30" xfId="0" applyNumberFormat="1" applyFont="1" applyFill="1" applyBorder="1" applyAlignment="1">
      <alignment horizontal="center" vertical="top" textRotation="90" wrapText="1"/>
    </xf>
    <xf numFmtId="3" fontId="1" fillId="0" borderId="48" xfId="0" applyNumberFormat="1" applyFont="1" applyFill="1" applyBorder="1" applyAlignment="1">
      <alignment horizontal="center" vertical="top" wrapText="1"/>
    </xf>
    <xf numFmtId="0" fontId="1" fillId="6" borderId="26" xfId="0" applyFont="1" applyFill="1" applyBorder="1" applyAlignment="1">
      <alignment horizontal="left" vertical="top" wrapText="1"/>
    </xf>
    <xf numFmtId="3" fontId="1" fillId="6" borderId="28" xfId="0" applyNumberFormat="1" applyFont="1" applyFill="1" applyBorder="1" applyAlignment="1">
      <alignment horizontal="center" vertical="top" wrapText="1"/>
    </xf>
    <xf numFmtId="3" fontId="1" fillId="6" borderId="15" xfId="0" applyNumberFormat="1" applyFont="1" applyFill="1" applyBorder="1" applyAlignment="1">
      <alignment horizontal="center" vertical="top" wrapText="1"/>
    </xf>
    <xf numFmtId="3" fontId="1" fillId="6" borderId="35" xfId="0" applyNumberFormat="1" applyFont="1" applyFill="1" applyBorder="1" applyAlignment="1">
      <alignment horizontal="center" vertical="top" wrapText="1"/>
    </xf>
    <xf numFmtId="3" fontId="1" fillId="8" borderId="25" xfId="0" applyNumberFormat="1" applyFont="1" applyFill="1" applyBorder="1" applyAlignment="1">
      <alignment horizontal="left" vertical="top" wrapText="1"/>
    </xf>
    <xf numFmtId="3" fontId="1" fillId="8" borderId="16" xfId="0" applyNumberFormat="1" applyFont="1" applyFill="1" applyBorder="1" applyAlignment="1">
      <alignment horizontal="left" vertical="top" wrapText="1"/>
    </xf>
    <xf numFmtId="3" fontId="1" fillId="8" borderId="17" xfId="0" applyNumberFormat="1" applyFont="1" applyFill="1" applyBorder="1" applyAlignment="1">
      <alignment horizontal="left" vertical="top" wrapText="1"/>
    </xf>
    <xf numFmtId="49" fontId="2" fillId="5" borderId="10"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49" fontId="2" fillId="8" borderId="10" xfId="0" applyNumberFormat="1" applyFont="1" applyFill="1" applyBorder="1" applyAlignment="1">
      <alignment horizontal="center" vertical="top"/>
    </xf>
    <xf numFmtId="3" fontId="2" fillId="8" borderId="10" xfId="0" applyNumberFormat="1" applyFont="1" applyFill="1" applyBorder="1" applyAlignment="1">
      <alignment horizontal="center" vertical="top"/>
    </xf>
    <xf numFmtId="3" fontId="6" fillId="5" borderId="30" xfId="0" applyNumberFormat="1" applyFont="1" applyFill="1" applyBorder="1" applyAlignment="1">
      <alignment horizontal="center" vertical="top"/>
    </xf>
    <xf numFmtId="3" fontId="6" fillId="5" borderId="10" xfId="0" applyNumberFormat="1" applyFont="1" applyFill="1" applyBorder="1" applyAlignment="1">
      <alignment horizontal="center" vertical="top"/>
    </xf>
    <xf numFmtId="0" fontId="1" fillId="6" borderId="32" xfId="0" applyFont="1" applyFill="1" applyBorder="1" applyAlignment="1">
      <alignment vertical="top" wrapText="1"/>
    </xf>
    <xf numFmtId="0" fontId="1" fillId="6" borderId="30" xfId="0" applyFont="1" applyFill="1" applyBorder="1" applyAlignment="1">
      <alignment vertical="top" wrapText="1"/>
    </xf>
    <xf numFmtId="49" fontId="2" fillId="6" borderId="32" xfId="0" applyNumberFormat="1" applyFont="1" applyFill="1" applyBorder="1" applyAlignment="1">
      <alignment horizontal="center" vertical="top" wrapText="1"/>
    </xf>
    <xf numFmtId="49" fontId="2" fillId="6" borderId="30" xfId="0" applyNumberFormat="1" applyFont="1" applyFill="1" applyBorder="1" applyAlignment="1">
      <alignment horizontal="center" vertical="top" wrapText="1"/>
    </xf>
    <xf numFmtId="3" fontId="1" fillId="6" borderId="31" xfId="0" applyNumberFormat="1" applyFont="1" applyFill="1" applyBorder="1" applyAlignment="1">
      <alignment horizontal="center" vertical="top" wrapText="1"/>
    </xf>
    <xf numFmtId="0" fontId="1" fillId="6" borderId="10" xfId="0" applyFont="1" applyFill="1" applyBorder="1" applyAlignment="1">
      <alignment vertical="top" wrapText="1"/>
    </xf>
    <xf numFmtId="3" fontId="1" fillId="6" borderId="32" xfId="0" applyNumberFormat="1" applyFont="1" applyFill="1" applyBorder="1" applyAlignment="1">
      <alignment horizontal="left" vertical="top" wrapText="1"/>
    </xf>
    <xf numFmtId="3" fontId="1" fillId="6" borderId="30" xfId="0" applyNumberFormat="1" applyFont="1" applyFill="1" applyBorder="1" applyAlignment="1">
      <alignment horizontal="left" vertical="top" wrapText="1"/>
    </xf>
    <xf numFmtId="3" fontId="2" fillId="5" borderId="3"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2" fillId="5" borderId="56" xfId="0" applyNumberFormat="1" applyFont="1" applyFill="1" applyBorder="1" applyAlignment="1">
      <alignment horizontal="left" vertical="top"/>
    </xf>
    <xf numFmtId="3" fontId="2" fillId="5" borderId="52" xfId="0" applyNumberFormat="1" applyFont="1" applyFill="1" applyBorder="1" applyAlignment="1">
      <alignment horizontal="left" vertical="top"/>
    </xf>
    <xf numFmtId="3" fontId="2" fillId="5" borderId="53" xfId="0" applyNumberFormat="1" applyFont="1" applyFill="1" applyBorder="1" applyAlignment="1">
      <alignment horizontal="left" vertical="top"/>
    </xf>
    <xf numFmtId="3" fontId="1" fillId="6" borderId="10" xfId="0" applyNumberFormat="1" applyFont="1" applyFill="1" applyBorder="1" applyAlignment="1">
      <alignment horizontal="left" vertical="top" wrapText="1"/>
    </xf>
    <xf numFmtId="0" fontId="11" fillId="6" borderId="35" xfId="0" applyFont="1" applyFill="1" applyBorder="1" applyAlignment="1">
      <alignment horizontal="center" vertical="top" wrapText="1"/>
    </xf>
    <xf numFmtId="164" fontId="1" fillId="6" borderId="33" xfId="0" applyNumberFormat="1" applyFont="1" applyFill="1" applyBorder="1" applyAlignment="1">
      <alignment horizontal="center" vertical="top" wrapText="1"/>
    </xf>
    <xf numFmtId="164" fontId="1" fillId="6" borderId="11" xfId="0" applyNumberFormat="1" applyFont="1" applyFill="1" applyBorder="1" applyAlignment="1">
      <alignment horizontal="center" vertical="top" wrapText="1"/>
    </xf>
    <xf numFmtId="3" fontId="1" fillId="0" borderId="15" xfId="0" applyNumberFormat="1" applyFont="1" applyBorder="1" applyAlignment="1">
      <alignment horizontal="center" vertical="top" wrapText="1"/>
    </xf>
    <xf numFmtId="3" fontId="1" fillId="0" borderId="35" xfId="0" applyNumberFormat="1" applyFont="1" applyBorder="1" applyAlignment="1">
      <alignment horizontal="center" vertical="top" wrapText="1"/>
    </xf>
    <xf numFmtId="3" fontId="13" fillId="0" borderId="0" xfId="0" applyNumberFormat="1" applyFont="1" applyAlignment="1">
      <alignment horizontal="left" vertical="top" wrapText="1"/>
    </xf>
    <xf numFmtId="3" fontId="14" fillId="0" borderId="0" xfId="0" applyNumberFormat="1" applyFont="1" applyAlignment="1">
      <alignment horizontal="center" vertical="top" wrapText="1"/>
    </xf>
    <xf numFmtId="3" fontId="13" fillId="0" borderId="0" xfId="0" applyNumberFormat="1" applyFont="1" applyAlignment="1">
      <alignment horizontal="center" vertical="top"/>
    </xf>
    <xf numFmtId="3" fontId="1" fillId="6" borderId="33" xfId="0" applyNumberFormat="1" applyFont="1" applyFill="1" applyBorder="1" applyAlignment="1">
      <alignment horizontal="center" vertical="top" wrapText="1"/>
    </xf>
    <xf numFmtId="3" fontId="1" fillId="6" borderId="11" xfId="0" applyNumberFormat="1" applyFont="1" applyFill="1" applyBorder="1" applyAlignment="1">
      <alignment horizontal="center" vertical="top" wrapText="1"/>
    </xf>
    <xf numFmtId="3" fontId="5" fillId="0" borderId="15" xfId="0" applyNumberFormat="1" applyFont="1" applyBorder="1" applyAlignment="1">
      <alignment horizontal="center" vertical="top" wrapText="1"/>
    </xf>
    <xf numFmtId="3" fontId="5" fillId="0" borderId="35" xfId="0" applyNumberFormat="1" applyFont="1" applyBorder="1" applyAlignment="1">
      <alignment horizontal="center" vertical="top" wrapText="1"/>
    </xf>
    <xf numFmtId="3" fontId="1" fillId="6" borderId="75" xfId="0" applyNumberFormat="1" applyFont="1" applyFill="1" applyBorder="1" applyAlignment="1">
      <alignment horizontal="left" vertical="top" wrapText="1"/>
    </xf>
    <xf numFmtId="3" fontId="1" fillId="6" borderId="29" xfId="0" applyNumberFormat="1" applyFont="1" applyFill="1" applyBorder="1" applyAlignment="1">
      <alignment horizontal="left" vertical="top" wrapText="1"/>
    </xf>
    <xf numFmtId="0" fontId="13" fillId="0" borderId="0" xfId="0" applyFont="1" applyFill="1" applyAlignment="1">
      <alignment horizontal="center" vertical="top" wrapText="1"/>
    </xf>
    <xf numFmtId="3" fontId="1" fillId="5" borderId="55" xfId="0" applyNumberFormat="1" applyFont="1" applyFill="1" applyBorder="1" applyAlignment="1">
      <alignment horizontal="center" vertical="top" wrapText="1"/>
    </xf>
    <xf numFmtId="3" fontId="1" fillId="5" borderId="53" xfId="0" applyNumberFormat="1" applyFont="1" applyFill="1" applyBorder="1" applyAlignment="1">
      <alignment horizontal="center" vertical="top" wrapText="1"/>
    </xf>
    <xf numFmtId="3" fontId="2" fillId="5" borderId="6" xfId="0" applyNumberFormat="1" applyFont="1" applyFill="1" applyBorder="1" applyAlignment="1">
      <alignment horizontal="left" vertical="top"/>
    </xf>
    <xf numFmtId="3" fontId="2" fillId="5" borderId="7" xfId="0" applyNumberFormat="1" applyFont="1" applyFill="1" applyBorder="1" applyAlignment="1">
      <alignment horizontal="left" vertical="top"/>
    </xf>
    <xf numFmtId="3" fontId="2" fillId="5" borderId="8" xfId="0" applyNumberFormat="1" applyFont="1" applyFill="1" applyBorder="1" applyAlignment="1">
      <alignment horizontal="left" vertical="top"/>
    </xf>
    <xf numFmtId="3" fontId="5" fillId="6" borderId="98" xfId="0" applyNumberFormat="1" applyFont="1" applyFill="1" applyBorder="1" applyAlignment="1">
      <alignment horizontal="center" vertical="top" wrapText="1"/>
    </xf>
    <xf numFmtId="3" fontId="5" fillId="6" borderId="31" xfId="0" applyNumberFormat="1" applyFont="1" applyFill="1" applyBorder="1" applyAlignment="1">
      <alignment horizontal="center" vertical="top" wrapText="1"/>
    </xf>
    <xf numFmtId="3" fontId="1" fillId="6" borderId="80" xfId="0" applyNumberFormat="1" applyFont="1" applyFill="1" applyBorder="1" applyAlignment="1">
      <alignment horizontal="left" vertical="top" wrapText="1"/>
    </xf>
    <xf numFmtId="1" fontId="1" fillId="6" borderId="98" xfId="0" applyNumberFormat="1" applyFont="1" applyFill="1" applyBorder="1" applyAlignment="1">
      <alignment horizontal="center" vertical="top"/>
    </xf>
    <xf numFmtId="1" fontId="1" fillId="6" borderId="31" xfId="0" applyNumberFormat="1" applyFont="1" applyFill="1" applyBorder="1" applyAlignment="1">
      <alignment horizontal="center" vertical="top"/>
    </xf>
    <xf numFmtId="3" fontId="2" fillId="5" borderId="69" xfId="0" applyNumberFormat="1" applyFont="1" applyFill="1" applyBorder="1" applyAlignment="1">
      <alignment horizontal="left" vertical="top" wrapText="1"/>
    </xf>
    <xf numFmtId="3" fontId="2" fillId="5" borderId="87" xfId="0" applyNumberFormat="1" applyFont="1" applyFill="1" applyBorder="1" applyAlignment="1">
      <alignment horizontal="left" vertical="top" wrapText="1"/>
    </xf>
    <xf numFmtId="3" fontId="2" fillId="5" borderId="44" xfId="0" applyNumberFormat="1" applyFont="1" applyFill="1" applyBorder="1" applyAlignment="1">
      <alignment horizontal="left" vertical="top" wrapText="1"/>
    </xf>
    <xf numFmtId="3" fontId="1" fillId="0" borderId="45" xfId="0" applyNumberFormat="1" applyFont="1" applyFill="1" applyBorder="1" applyAlignment="1">
      <alignment horizontal="center" vertical="center" wrapText="1" shrinkToFit="1"/>
    </xf>
    <xf numFmtId="3" fontId="1" fillId="0" borderId="35" xfId="0" applyNumberFormat="1" applyFont="1" applyFill="1" applyBorder="1" applyAlignment="1">
      <alignment horizontal="center" vertical="center" wrapText="1" shrinkToFit="1"/>
    </xf>
    <xf numFmtId="3" fontId="1" fillId="0" borderId="88" xfId="0" applyNumberFormat="1" applyFont="1" applyFill="1" applyBorder="1" applyAlignment="1">
      <alignment horizontal="center" vertical="center" wrapText="1" shrinkToFit="1"/>
    </xf>
    <xf numFmtId="3" fontId="1" fillId="0" borderId="5" xfId="0" applyNumberFormat="1" applyFont="1" applyBorder="1" applyAlignment="1">
      <alignment horizontal="center" vertical="center" textRotation="90" wrapText="1" shrinkToFit="1"/>
    </xf>
    <xf numFmtId="3" fontId="1" fillId="0" borderId="14" xfId="0" applyNumberFormat="1" applyFont="1" applyBorder="1" applyAlignment="1">
      <alignment horizontal="center" vertical="center" textRotation="90" wrapText="1" shrinkToFit="1"/>
    </xf>
    <xf numFmtId="3" fontId="1" fillId="0" borderId="23" xfId="0" applyNumberFormat="1" applyFont="1" applyBorder="1" applyAlignment="1">
      <alignment horizontal="center" vertical="center" textRotation="90" wrapText="1" shrinkToFit="1"/>
    </xf>
    <xf numFmtId="3" fontId="1" fillId="6" borderId="32" xfId="0" applyNumberFormat="1" applyFont="1" applyFill="1" applyBorder="1" applyAlignment="1">
      <alignment vertical="top" wrapText="1"/>
    </xf>
    <xf numFmtId="3" fontId="1" fillId="6" borderId="10" xfId="0" applyNumberFormat="1" applyFont="1" applyFill="1" applyBorder="1" applyAlignment="1">
      <alignment vertical="top" wrapText="1"/>
    </xf>
    <xf numFmtId="3" fontId="1" fillId="6" borderId="30" xfId="0" applyNumberFormat="1" applyFont="1" applyFill="1" applyBorder="1" applyAlignment="1">
      <alignment vertical="top" wrapText="1"/>
    </xf>
    <xf numFmtId="3" fontId="1" fillId="0" borderId="1" xfId="0" applyNumberFormat="1" applyFont="1" applyBorder="1" applyAlignment="1">
      <alignment horizontal="right" vertical="top"/>
    </xf>
    <xf numFmtId="0" fontId="11" fillId="0" borderId="30" xfId="0" applyFont="1" applyBorder="1" applyAlignment="1">
      <alignment vertical="top" wrapText="1"/>
    </xf>
    <xf numFmtId="0" fontId="11" fillId="0" borderId="31" xfId="0" applyFont="1" applyBorder="1" applyAlignment="1">
      <alignment horizontal="center" vertical="top" wrapText="1"/>
    </xf>
    <xf numFmtId="3" fontId="5" fillId="6" borderId="15" xfId="0" applyNumberFormat="1" applyFont="1" applyFill="1" applyBorder="1" applyAlignment="1">
      <alignment horizontal="center" vertical="top" wrapText="1"/>
    </xf>
    <xf numFmtId="3" fontId="5" fillId="6" borderId="35" xfId="0" applyNumberFormat="1" applyFont="1" applyFill="1" applyBorder="1" applyAlignment="1">
      <alignment horizontal="center" vertical="top" wrapText="1"/>
    </xf>
    <xf numFmtId="3" fontId="5" fillId="6" borderId="61" xfId="0" applyNumberFormat="1" applyFont="1" applyFill="1" applyBorder="1" applyAlignment="1">
      <alignment horizontal="center" vertical="top" wrapText="1"/>
    </xf>
    <xf numFmtId="3" fontId="1" fillId="0" borderId="4" xfId="0" applyNumberFormat="1" applyFont="1" applyBorder="1" applyAlignment="1">
      <alignment horizontal="center" vertical="center" shrinkToFit="1"/>
    </xf>
    <xf numFmtId="3" fontId="1" fillId="0" borderId="11" xfId="0" applyNumberFormat="1" applyFont="1" applyBorder="1" applyAlignment="1">
      <alignment horizontal="center" vertical="center" shrinkToFit="1"/>
    </xf>
    <xf numFmtId="3" fontId="1" fillId="6" borderId="11" xfId="0" applyNumberFormat="1" applyFont="1" applyFill="1" applyBorder="1" applyAlignment="1">
      <alignment horizontal="left" vertical="top" wrapText="1"/>
    </xf>
    <xf numFmtId="3" fontId="1" fillId="0" borderId="3" xfId="0" applyNumberFormat="1" applyFont="1" applyBorder="1" applyAlignment="1">
      <alignment horizontal="center" vertical="center" textRotation="90" shrinkToFit="1"/>
    </xf>
    <xf numFmtId="3" fontId="1" fillId="0" borderId="10" xfId="0" applyNumberFormat="1" applyFont="1" applyBorder="1" applyAlignment="1">
      <alignment horizontal="center" vertical="center" textRotation="90" shrinkToFit="1"/>
    </xf>
    <xf numFmtId="0" fontId="1" fillId="0" borderId="75" xfId="0" applyFont="1" applyBorder="1" applyAlignment="1">
      <alignment horizontal="center" vertical="center" wrapText="1"/>
    </xf>
    <xf numFmtId="0" fontId="1" fillId="0" borderId="18" xfId="0" applyFont="1" applyBorder="1" applyAlignment="1">
      <alignment horizontal="center" vertical="center" wrapText="1"/>
    </xf>
    <xf numFmtId="3" fontId="1" fillId="0" borderId="72" xfId="0" applyNumberFormat="1" applyFont="1" applyBorder="1" applyAlignment="1">
      <alignment horizontal="center" vertical="center" textRotation="90" shrinkToFit="1"/>
    </xf>
    <xf numFmtId="3" fontId="1" fillId="0" borderId="12" xfId="0" applyNumberFormat="1" applyFont="1" applyBorder="1" applyAlignment="1">
      <alignment horizontal="center" vertical="center" textRotation="90" shrinkToFit="1"/>
    </xf>
    <xf numFmtId="3" fontId="1" fillId="0" borderId="21" xfId="0" applyNumberFormat="1" applyFont="1" applyBorder="1" applyAlignment="1">
      <alignment horizontal="center" vertical="center" textRotation="90" shrinkToFit="1"/>
    </xf>
    <xf numFmtId="3" fontId="1" fillId="6" borderId="9" xfId="0" applyNumberFormat="1" applyFont="1" applyFill="1" applyBorder="1" applyAlignment="1">
      <alignment horizontal="left" vertical="top" wrapText="1"/>
    </xf>
    <xf numFmtId="3" fontId="5" fillId="6" borderId="65" xfId="0" applyNumberFormat="1" applyFont="1" applyFill="1" applyBorder="1" applyAlignment="1">
      <alignment horizontal="left" vertical="top" wrapText="1"/>
    </xf>
    <xf numFmtId="3" fontId="5" fillId="6" borderId="66" xfId="0" applyNumberFormat="1" applyFont="1" applyFill="1" applyBorder="1" applyAlignment="1">
      <alignment horizontal="left" vertical="top" wrapText="1"/>
    </xf>
    <xf numFmtId="3" fontId="2" fillId="2" borderId="6" xfId="0" applyNumberFormat="1" applyFont="1" applyFill="1" applyBorder="1" applyAlignment="1">
      <alignment horizontal="left" vertical="top" wrapText="1"/>
    </xf>
    <xf numFmtId="3" fontId="2" fillId="2" borderId="7" xfId="0" applyNumberFormat="1" applyFont="1" applyFill="1" applyBorder="1" applyAlignment="1">
      <alignment horizontal="left" vertical="top" wrapText="1"/>
    </xf>
    <xf numFmtId="3" fontId="2" fillId="2" borderId="8" xfId="0" applyNumberFormat="1" applyFont="1" applyFill="1" applyBorder="1" applyAlignment="1">
      <alignment horizontal="left" vertical="top" wrapText="1"/>
    </xf>
    <xf numFmtId="3" fontId="2" fillId="3" borderId="25" xfId="0" applyNumberFormat="1" applyFont="1" applyFill="1" applyBorder="1" applyAlignment="1">
      <alignment horizontal="left" vertical="top" wrapText="1"/>
    </xf>
    <xf numFmtId="3" fontId="2" fillId="3" borderId="16" xfId="0" applyNumberFormat="1" applyFont="1" applyFill="1" applyBorder="1" applyAlignment="1">
      <alignment horizontal="left" vertical="top" wrapText="1"/>
    </xf>
    <xf numFmtId="3" fontId="2" fillId="3" borderId="17" xfId="0" applyNumberFormat="1" applyFont="1" applyFill="1" applyBorder="1" applyAlignment="1">
      <alignment horizontal="left" vertical="top" wrapText="1"/>
    </xf>
    <xf numFmtId="3" fontId="2" fillId="4" borderId="0" xfId="0" applyNumberFormat="1" applyFont="1" applyFill="1" applyBorder="1" applyAlignment="1">
      <alignment horizontal="left" vertical="top" wrapText="1"/>
    </xf>
    <xf numFmtId="3" fontId="2" fillId="4" borderId="13" xfId="0" applyNumberFormat="1" applyFont="1" applyFill="1" applyBorder="1" applyAlignment="1">
      <alignment horizontal="left" vertical="top" wrapText="1"/>
    </xf>
    <xf numFmtId="49" fontId="2" fillId="5" borderId="3" xfId="0" applyNumberFormat="1" applyFont="1" applyFill="1" applyBorder="1" applyAlignment="1">
      <alignment horizontal="center" vertical="top"/>
    </xf>
    <xf numFmtId="3" fontId="2" fillId="8" borderId="25" xfId="0" applyNumberFormat="1" applyFont="1" applyFill="1" applyBorder="1" applyAlignment="1">
      <alignment horizontal="right" wrapText="1"/>
    </xf>
    <xf numFmtId="3" fontId="11" fillId="8" borderId="16" xfId="0" applyNumberFormat="1" applyFont="1" applyFill="1" applyBorder="1" applyAlignment="1">
      <alignment horizontal="right" wrapText="1"/>
    </xf>
    <xf numFmtId="3" fontId="11" fillId="8" borderId="17" xfId="0" applyNumberFormat="1" applyFont="1" applyFill="1" applyBorder="1" applyAlignment="1">
      <alignment horizontal="right"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 fillId="0" borderId="5" xfId="0" applyFont="1" applyBorder="1" applyAlignment="1">
      <alignment horizontal="center" vertical="center" textRotation="90" wrapText="1"/>
    </xf>
    <xf numFmtId="0" fontId="1" fillId="0" borderId="14" xfId="0" applyFont="1" applyBorder="1" applyAlignment="1">
      <alignment horizontal="center" vertical="center" textRotation="90" wrapText="1"/>
    </xf>
    <xf numFmtId="0" fontId="1" fillId="0" borderId="23" xfId="0" applyFont="1" applyBorder="1" applyAlignment="1">
      <alignment horizontal="center" vertical="center" textRotation="90" wrapText="1"/>
    </xf>
    <xf numFmtId="0" fontId="10" fillId="0" borderId="30" xfId="0" applyFont="1" applyBorder="1" applyAlignment="1">
      <alignment horizontal="left" vertical="top" wrapText="1"/>
    </xf>
    <xf numFmtId="0" fontId="1" fillId="6" borderId="32" xfId="0" applyFont="1" applyFill="1" applyBorder="1" applyAlignment="1">
      <alignment horizontal="left" vertical="top" wrapText="1"/>
    </xf>
    <xf numFmtId="0" fontId="1" fillId="6" borderId="10" xfId="0" applyFont="1" applyFill="1" applyBorder="1" applyAlignment="1">
      <alignment horizontal="left" vertical="top" wrapText="1"/>
    </xf>
    <xf numFmtId="3" fontId="2" fillId="10" borderId="56" xfId="0" applyNumberFormat="1" applyFont="1" applyFill="1" applyBorder="1" applyAlignment="1">
      <alignment horizontal="left" vertical="top" wrapText="1"/>
    </xf>
    <xf numFmtId="3" fontId="2" fillId="10" borderId="52" xfId="0" applyNumberFormat="1" applyFont="1" applyFill="1" applyBorder="1" applyAlignment="1">
      <alignment horizontal="left" vertical="top" wrapText="1"/>
    </xf>
    <xf numFmtId="3" fontId="2" fillId="10" borderId="53" xfId="0" applyNumberFormat="1" applyFont="1" applyFill="1" applyBorder="1" applyAlignment="1">
      <alignment horizontal="left" vertical="top" wrapText="1"/>
    </xf>
    <xf numFmtId="3" fontId="4" fillId="6" borderId="11" xfId="0" applyNumberFormat="1" applyFont="1" applyFill="1" applyBorder="1" applyAlignment="1">
      <alignment horizontal="center" vertical="top" wrapText="1"/>
    </xf>
    <xf numFmtId="0" fontId="1" fillId="6" borderId="35" xfId="0" applyFont="1" applyFill="1" applyBorder="1" applyAlignment="1">
      <alignment horizontal="center" vertical="top" wrapText="1"/>
    </xf>
    <xf numFmtId="3" fontId="1" fillId="0" borderId="2" xfId="0" applyNumberFormat="1" applyFont="1" applyBorder="1" applyAlignment="1">
      <alignment horizontal="center" vertical="center" textRotation="90" shrinkToFit="1"/>
    </xf>
    <xf numFmtId="3" fontId="1" fillId="0" borderId="9" xfId="0" applyNumberFormat="1" applyFont="1" applyBorder="1" applyAlignment="1">
      <alignment horizontal="center" vertical="center" textRotation="90" shrinkToFit="1"/>
    </xf>
    <xf numFmtId="49" fontId="2" fillId="4" borderId="2" xfId="0" applyNumberFormat="1" applyFont="1" applyFill="1" applyBorder="1" applyAlignment="1">
      <alignment horizontal="center" vertical="top"/>
    </xf>
    <xf numFmtId="3" fontId="1" fillId="10" borderId="52" xfId="0" applyNumberFormat="1" applyFont="1" applyFill="1" applyBorder="1" applyAlignment="1">
      <alignment horizontal="center" vertical="top" wrapText="1"/>
    </xf>
    <xf numFmtId="3" fontId="1" fillId="10" borderId="53" xfId="0" applyNumberFormat="1" applyFont="1" applyFill="1" applyBorder="1" applyAlignment="1">
      <alignment horizontal="center" vertical="top" wrapText="1"/>
    </xf>
    <xf numFmtId="3" fontId="6" fillId="4" borderId="34" xfId="0" applyNumberFormat="1" applyFont="1" applyFill="1" applyBorder="1" applyAlignment="1">
      <alignment horizontal="center" vertical="top"/>
    </xf>
    <xf numFmtId="3" fontId="6" fillId="4" borderId="12" xfId="0" applyNumberFormat="1" applyFont="1" applyFill="1" applyBorder="1" applyAlignment="1">
      <alignment horizontal="center" vertical="top"/>
    </xf>
    <xf numFmtId="164" fontId="2" fillId="4" borderId="52" xfId="0" applyNumberFormat="1" applyFont="1" applyFill="1" applyBorder="1" applyAlignment="1">
      <alignment horizontal="center" vertical="top"/>
    </xf>
    <xf numFmtId="164" fontId="2" fillId="4" borderId="53" xfId="0" applyNumberFormat="1" applyFont="1" applyFill="1" applyBorder="1" applyAlignment="1">
      <alignment horizontal="center" vertical="top"/>
    </xf>
    <xf numFmtId="164" fontId="2" fillId="3" borderId="52" xfId="0" applyNumberFormat="1" applyFont="1" applyFill="1" applyBorder="1" applyAlignment="1">
      <alignment horizontal="center" vertical="top"/>
    </xf>
    <xf numFmtId="164" fontId="2" fillId="3" borderId="53" xfId="0" applyNumberFormat="1" applyFont="1" applyFill="1" applyBorder="1" applyAlignment="1">
      <alignment horizontal="center" vertical="top"/>
    </xf>
    <xf numFmtId="0" fontId="1" fillId="6" borderId="15" xfId="0" applyFont="1" applyFill="1" applyBorder="1" applyAlignment="1">
      <alignment horizontal="center" vertical="top" wrapText="1"/>
    </xf>
    <xf numFmtId="0" fontId="1" fillId="6" borderId="31" xfId="0" applyFont="1" applyFill="1" applyBorder="1" applyAlignment="1">
      <alignment horizontal="center" vertical="top" wrapText="1"/>
    </xf>
    <xf numFmtId="0" fontId="1" fillId="6" borderId="75" xfId="0" applyFont="1" applyFill="1" applyBorder="1" applyAlignment="1">
      <alignment horizontal="left" vertical="top" wrapText="1"/>
    </xf>
    <xf numFmtId="0" fontId="1" fillId="6" borderId="9" xfId="0" applyFont="1" applyFill="1" applyBorder="1" applyAlignment="1">
      <alignment horizontal="left" vertical="top" wrapText="1"/>
    </xf>
    <xf numFmtId="49" fontId="2" fillId="6" borderId="32" xfId="0" applyNumberFormat="1" applyFont="1" applyFill="1" applyBorder="1" applyAlignment="1">
      <alignment horizontal="center" vertical="top"/>
    </xf>
    <xf numFmtId="49" fontId="2" fillId="6" borderId="10" xfId="0" applyNumberFormat="1" applyFont="1" applyFill="1" applyBorder="1" applyAlignment="1">
      <alignment horizontal="center" vertical="top"/>
    </xf>
    <xf numFmtId="49" fontId="2" fillId="6" borderId="30" xfId="0" applyNumberFormat="1" applyFont="1" applyFill="1" applyBorder="1" applyAlignment="1">
      <alignment horizontal="center" vertical="top"/>
    </xf>
    <xf numFmtId="0" fontId="1" fillId="6" borderId="30" xfId="0" applyFont="1" applyFill="1" applyBorder="1" applyAlignment="1">
      <alignment horizontal="left" vertical="top" wrapText="1"/>
    </xf>
    <xf numFmtId="164" fontId="1" fillId="6" borderId="15" xfId="0" applyNumberFormat="1" applyFont="1" applyFill="1" applyBorder="1" applyAlignment="1">
      <alignment horizontal="center" vertical="top" wrapText="1"/>
    </xf>
    <xf numFmtId="164" fontId="1" fillId="6" borderId="35" xfId="0" applyNumberFormat="1" applyFont="1" applyFill="1" applyBorder="1" applyAlignment="1">
      <alignment horizontal="center" vertical="top" wrapText="1"/>
    </xf>
    <xf numFmtId="164" fontId="1" fillId="6" borderId="31" xfId="0" applyNumberFormat="1" applyFont="1" applyFill="1" applyBorder="1" applyAlignment="1">
      <alignment horizontal="center" vertical="top" wrapText="1"/>
    </xf>
    <xf numFmtId="3" fontId="1" fillId="0" borderId="10" xfId="0" applyNumberFormat="1" applyFont="1" applyBorder="1" applyAlignment="1">
      <alignment horizontal="center" vertical="top"/>
    </xf>
    <xf numFmtId="3" fontId="1" fillId="0" borderId="30" xfId="0" applyNumberFormat="1" applyFont="1" applyBorder="1" applyAlignment="1">
      <alignment horizontal="center" vertical="top"/>
    </xf>
    <xf numFmtId="0" fontId="1" fillId="6" borderId="75" xfId="0" applyFont="1" applyFill="1" applyBorder="1" applyAlignment="1">
      <alignment vertical="top" wrapText="1"/>
    </xf>
    <xf numFmtId="0" fontId="1" fillId="6" borderId="9" xfId="0" applyFont="1" applyFill="1" applyBorder="1" applyAlignment="1">
      <alignment vertical="top" wrapText="1"/>
    </xf>
    <xf numFmtId="0" fontId="1" fillId="6" borderId="29" xfId="0" applyFont="1" applyFill="1" applyBorder="1" applyAlignment="1">
      <alignment vertical="top" wrapText="1"/>
    </xf>
    <xf numFmtId="0" fontId="1" fillId="6" borderId="32" xfId="0" applyFont="1" applyFill="1" applyBorder="1" applyAlignment="1">
      <alignment horizontal="left" vertical="top"/>
    </xf>
    <xf numFmtId="0" fontId="1" fillId="6" borderId="10" xfId="0" applyFont="1" applyFill="1" applyBorder="1" applyAlignment="1">
      <alignment horizontal="left" vertical="top"/>
    </xf>
    <xf numFmtId="0" fontId="1" fillId="6" borderId="30" xfId="0" applyFont="1" applyFill="1" applyBorder="1" applyAlignment="1">
      <alignment horizontal="left" vertical="top"/>
    </xf>
    <xf numFmtId="0" fontId="1" fillId="6" borderId="29" xfId="0" applyFont="1" applyFill="1" applyBorder="1" applyAlignment="1">
      <alignment horizontal="left" vertical="top" wrapText="1"/>
    </xf>
    <xf numFmtId="166" fontId="1" fillId="6" borderId="15" xfId="0" applyNumberFormat="1" applyFont="1" applyFill="1" applyBorder="1" applyAlignment="1">
      <alignment horizontal="center" vertical="top" wrapText="1"/>
    </xf>
    <xf numFmtId="166" fontId="1" fillId="6" borderId="35" xfId="0" applyNumberFormat="1" applyFont="1" applyFill="1" applyBorder="1" applyAlignment="1">
      <alignment horizontal="center" vertical="top" wrapText="1"/>
    </xf>
    <xf numFmtId="166" fontId="1" fillId="6" borderId="31" xfId="0" applyNumberFormat="1" applyFont="1" applyFill="1" applyBorder="1" applyAlignment="1">
      <alignment horizontal="center" vertical="top" wrapText="1"/>
    </xf>
    <xf numFmtId="3" fontId="2" fillId="8" borderId="21" xfId="0" applyNumberFormat="1" applyFont="1" applyFill="1" applyBorder="1" applyAlignment="1">
      <alignment horizontal="right" vertical="top" wrapText="1"/>
    </xf>
    <xf numFmtId="3" fontId="2" fillId="8" borderId="1" xfId="0" applyNumberFormat="1" applyFont="1" applyFill="1" applyBorder="1" applyAlignment="1">
      <alignment horizontal="right" vertical="top" wrapText="1"/>
    </xf>
    <xf numFmtId="3" fontId="2" fillId="8" borderId="22" xfId="0" applyNumberFormat="1" applyFont="1" applyFill="1" applyBorder="1" applyAlignment="1">
      <alignment horizontal="right" vertical="top" wrapText="1"/>
    </xf>
    <xf numFmtId="3" fontId="2" fillId="3" borderId="25" xfId="0" applyNumberFormat="1" applyFont="1" applyFill="1" applyBorder="1" applyAlignment="1">
      <alignment horizontal="right" vertical="top" wrapText="1"/>
    </xf>
    <xf numFmtId="3" fontId="2" fillId="3" borderId="16" xfId="0" applyNumberFormat="1" applyFont="1" applyFill="1" applyBorder="1" applyAlignment="1">
      <alignment horizontal="right" vertical="top" wrapText="1"/>
    </xf>
    <xf numFmtId="3" fontId="2" fillId="3" borderId="17" xfId="0" applyNumberFormat="1" applyFont="1" applyFill="1" applyBorder="1" applyAlignment="1">
      <alignment horizontal="right" vertical="top" wrapText="1"/>
    </xf>
    <xf numFmtId="0" fontId="1" fillId="0" borderId="2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3" fontId="1" fillId="0" borderId="25" xfId="0" applyNumberFormat="1" applyFont="1" applyBorder="1" applyAlignment="1">
      <alignment horizontal="left" vertical="top" wrapText="1"/>
    </xf>
    <xf numFmtId="3" fontId="1" fillId="0" borderId="16" xfId="0" applyNumberFormat="1" applyFont="1" applyBorder="1" applyAlignment="1">
      <alignment horizontal="left" vertical="top" wrapText="1"/>
    </xf>
    <xf numFmtId="3" fontId="1" fillId="0" borderId="17" xfId="0" applyNumberFormat="1" applyFont="1" applyBorder="1" applyAlignment="1">
      <alignment horizontal="left" vertical="top" wrapText="1"/>
    </xf>
    <xf numFmtId="164" fontId="1" fillId="6" borderId="25" xfId="0" applyNumberFormat="1" applyFont="1" applyFill="1" applyBorder="1" applyAlignment="1">
      <alignment horizontal="left" vertical="top" wrapText="1"/>
    </xf>
    <xf numFmtId="164" fontId="1" fillId="6" borderId="16" xfId="0" applyNumberFormat="1" applyFont="1" applyFill="1" applyBorder="1" applyAlignment="1">
      <alignment horizontal="left" vertical="top" wrapText="1"/>
    </xf>
    <xf numFmtId="164" fontId="1" fillId="6" borderId="17" xfId="0" applyNumberFormat="1" applyFont="1" applyFill="1" applyBorder="1" applyAlignment="1">
      <alignment horizontal="left" vertical="top" wrapText="1"/>
    </xf>
    <xf numFmtId="3" fontId="1" fillId="6" borderId="25" xfId="0" applyNumberFormat="1" applyFont="1" applyFill="1" applyBorder="1" applyAlignment="1">
      <alignment horizontal="left" vertical="top" wrapText="1"/>
    </xf>
    <xf numFmtId="3" fontId="1" fillId="6" borderId="16" xfId="0" applyNumberFormat="1" applyFont="1" applyFill="1" applyBorder="1" applyAlignment="1">
      <alignment horizontal="left" vertical="top" wrapText="1"/>
    </xf>
    <xf numFmtId="3" fontId="1" fillId="6" borderId="17" xfId="0" applyNumberFormat="1" applyFont="1" applyFill="1" applyBorder="1" applyAlignment="1">
      <alignment horizontal="left" vertical="top" wrapText="1"/>
    </xf>
    <xf numFmtId="0" fontId="10" fillId="6" borderId="10" xfId="0" applyFont="1" applyFill="1" applyBorder="1" applyAlignment="1">
      <alignment vertical="top" wrapText="1"/>
    </xf>
    <xf numFmtId="3" fontId="2" fillId="5" borderId="4" xfId="0" applyNumberFormat="1" applyFont="1" applyFill="1" applyBorder="1" applyAlignment="1">
      <alignment horizontal="right" vertical="center"/>
    </xf>
    <xf numFmtId="3" fontId="2" fillId="5" borderId="60" xfId="0" applyNumberFormat="1" applyFont="1" applyFill="1" applyBorder="1" applyAlignment="1">
      <alignment horizontal="right" vertical="center"/>
    </xf>
    <xf numFmtId="3" fontId="2" fillId="5" borderId="73" xfId="0" applyNumberFormat="1" applyFont="1" applyFill="1" applyBorder="1" applyAlignment="1">
      <alignment horizontal="right" vertical="center"/>
    </xf>
    <xf numFmtId="3" fontId="2" fillId="4" borderId="9"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wrapText="1"/>
    </xf>
    <xf numFmtId="3" fontId="2" fillId="8" borderId="10" xfId="0" applyNumberFormat="1" applyFont="1" applyFill="1" applyBorder="1" applyAlignment="1">
      <alignment horizontal="center" vertical="top" wrapText="1"/>
    </xf>
    <xf numFmtId="3" fontId="1" fillId="6" borderId="33" xfId="0" applyNumberFormat="1" applyFont="1" applyFill="1" applyBorder="1" applyAlignment="1">
      <alignment horizontal="left" vertical="top" wrapText="1"/>
    </xf>
    <xf numFmtId="0" fontId="1" fillId="0" borderId="60" xfId="0" applyNumberFormat="1" applyFont="1" applyFill="1" applyBorder="1" applyAlignment="1">
      <alignment horizontal="left" vertical="top" wrapText="1"/>
    </xf>
    <xf numFmtId="0" fontId="10" fillId="6" borderId="10" xfId="0" applyFont="1" applyFill="1" applyBorder="1" applyAlignment="1">
      <alignment horizontal="left" vertical="top" wrapText="1"/>
    </xf>
    <xf numFmtId="0" fontId="10" fillId="6" borderId="30" xfId="0" applyFont="1" applyFill="1" applyBorder="1" applyAlignment="1">
      <alignment horizontal="left" vertical="top" wrapText="1"/>
    </xf>
    <xf numFmtId="0" fontId="16" fillId="6" borderId="35" xfId="0" applyFont="1" applyFill="1" applyBorder="1" applyAlignment="1">
      <alignment horizontal="center" vertical="top" wrapText="1"/>
    </xf>
    <xf numFmtId="164" fontId="1" fillId="6" borderId="80" xfId="0" applyNumberFormat="1" applyFont="1" applyFill="1" applyBorder="1" applyAlignment="1">
      <alignment horizontal="left" vertical="top" wrapText="1"/>
    </xf>
    <xf numFmtId="164" fontId="1" fillId="6" borderId="9" xfId="0" applyNumberFormat="1" applyFont="1" applyFill="1" applyBorder="1" applyAlignment="1">
      <alignment horizontal="left" vertical="top" wrapText="1"/>
    </xf>
    <xf numFmtId="3" fontId="13" fillId="0" borderId="0" xfId="0" applyNumberFormat="1" applyFont="1" applyAlignment="1">
      <alignment vertical="top" wrapText="1"/>
    </xf>
    <xf numFmtId="3" fontId="2" fillId="5" borderId="56" xfId="0" applyNumberFormat="1" applyFont="1" applyFill="1" applyBorder="1" applyAlignment="1">
      <alignment horizontal="right" vertical="top"/>
    </xf>
    <xf numFmtId="3" fontId="2" fillId="5" borderId="52" xfId="0" applyNumberFormat="1" applyFont="1" applyFill="1" applyBorder="1" applyAlignment="1">
      <alignment horizontal="right" vertical="top"/>
    </xf>
    <xf numFmtId="3" fontId="2" fillId="5" borderId="53" xfId="0" applyNumberFormat="1" applyFont="1" applyFill="1" applyBorder="1" applyAlignment="1">
      <alignment horizontal="right" vertical="top"/>
    </xf>
    <xf numFmtId="0" fontId="1" fillId="6" borderId="80" xfId="0" applyFont="1" applyFill="1" applyBorder="1" applyAlignment="1">
      <alignment horizontal="left" vertical="top" wrapText="1"/>
    </xf>
    <xf numFmtId="3" fontId="1" fillId="0" borderId="34" xfId="0" applyNumberFormat="1" applyFont="1" applyBorder="1" applyAlignment="1">
      <alignment horizontal="left" vertical="top" wrapText="1"/>
    </xf>
    <xf numFmtId="3" fontId="1" fillId="0" borderId="49" xfId="0" applyNumberFormat="1" applyFont="1" applyBorder="1" applyAlignment="1">
      <alignment horizontal="left" vertical="top" wrapText="1"/>
    </xf>
    <xf numFmtId="3" fontId="1" fillId="0" borderId="48" xfId="0" applyNumberFormat="1" applyFont="1" applyBorder="1" applyAlignment="1">
      <alignment horizontal="left" vertical="top" wrapText="1"/>
    </xf>
    <xf numFmtId="3" fontId="2" fillId="4" borderId="56" xfId="0" applyNumberFormat="1" applyFont="1" applyFill="1" applyBorder="1" applyAlignment="1">
      <alignment horizontal="right" vertical="top"/>
    </xf>
    <xf numFmtId="3" fontId="2" fillId="4" borderId="52" xfId="0" applyNumberFormat="1" applyFont="1" applyFill="1" applyBorder="1" applyAlignment="1">
      <alignment horizontal="right" vertical="top"/>
    </xf>
    <xf numFmtId="3" fontId="2" fillId="4" borderId="53" xfId="0" applyNumberFormat="1" applyFont="1" applyFill="1" applyBorder="1" applyAlignment="1">
      <alignment horizontal="right" vertical="top"/>
    </xf>
    <xf numFmtId="3" fontId="2" fillId="3" borderId="56" xfId="0" applyNumberFormat="1" applyFont="1" applyFill="1" applyBorder="1" applyAlignment="1">
      <alignment horizontal="right" vertical="top"/>
    </xf>
    <xf numFmtId="3" fontId="2" fillId="3" borderId="52" xfId="0" applyNumberFormat="1" applyFont="1" applyFill="1" applyBorder="1" applyAlignment="1">
      <alignment horizontal="right" vertical="top"/>
    </xf>
    <xf numFmtId="3" fontId="2" fillId="3" borderId="53" xfId="0" applyNumberFormat="1" applyFont="1" applyFill="1" applyBorder="1" applyAlignment="1">
      <alignment horizontal="right" vertical="top"/>
    </xf>
    <xf numFmtId="3" fontId="1" fillId="0" borderId="0" xfId="0" applyNumberFormat="1" applyFont="1" applyFill="1" applyBorder="1" applyAlignment="1">
      <alignment horizontal="left" vertical="top" wrapText="1"/>
    </xf>
    <xf numFmtId="164" fontId="1" fillId="6" borderId="75" xfId="0" applyNumberFormat="1" applyFont="1" applyFill="1" applyBorder="1" applyAlignment="1">
      <alignment horizontal="left" vertical="top" wrapText="1"/>
    </xf>
    <xf numFmtId="3" fontId="1" fillId="10" borderId="55" xfId="0" applyNumberFormat="1" applyFont="1" applyFill="1" applyBorder="1" applyAlignment="1">
      <alignment horizontal="center" vertical="top" wrapText="1"/>
    </xf>
    <xf numFmtId="3" fontId="6" fillId="8" borderId="43" xfId="0" applyNumberFormat="1" applyFont="1" applyFill="1" applyBorder="1" applyAlignment="1">
      <alignment horizontal="center" vertical="top"/>
    </xf>
    <xf numFmtId="3" fontId="6" fillId="8" borderId="46" xfId="0" applyNumberFormat="1" applyFont="1" applyFill="1" applyBorder="1" applyAlignment="1">
      <alignment horizontal="center" vertical="top"/>
    </xf>
    <xf numFmtId="3" fontId="2" fillId="0" borderId="1" xfId="0" applyNumberFormat="1" applyFont="1" applyFill="1" applyBorder="1" applyAlignment="1">
      <alignment horizontal="center" vertical="top" wrapText="1"/>
    </xf>
    <xf numFmtId="3" fontId="2" fillId="0" borderId="55" xfId="0" applyNumberFormat="1" applyFont="1" applyBorder="1" applyAlignment="1">
      <alignment horizontal="center" vertical="center" wrapText="1"/>
    </xf>
    <xf numFmtId="3" fontId="2" fillId="0" borderId="52" xfId="0" applyNumberFormat="1" applyFont="1" applyBorder="1" applyAlignment="1">
      <alignment horizontal="center" vertical="center" wrapText="1"/>
    </xf>
    <xf numFmtId="3" fontId="2" fillId="0" borderId="53" xfId="0" applyNumberFormat="1" applyFont="1" applyBorder="1" applyAlignment="1">
      <alignment horizontal="center" vertical="center" wrapText="1"/>
    </xf>
    <xf numFmtId="3" fontId="2" fillId="3" borderId="6" xfId="0" applyNumberFormat="1" applyFont="1" applyFill="1" applyBorder="1" applyAlignment="1">
      <alignment horizontal="right" vertical="top" wrapText="1"/>
    </xf>
    <xf numFmtId="3" fontId="2" fillId="3" borderId="7" xfId="0" applyNumberFormat="1" applyFont="1" applyFill="1" applyBorder="1" applyAlignment="1">
      <alignment horizontal="right" vertical="top" wrapText="1"/>
    </xf>
    <xf numFmtId="3" fontId="2" fillId="3" borderId="8" xfId="0" applyNumberFormat="1" applyFont="1" applyFill="1" applyBorder="1" applyAlignment="1">
      <alignment horizontal="right" vertical="top" wrapText="1"/>
    </xf>
    <xf numFmtId="3" fontId="2" fillId="5" borderId="52" xfId="0" applyNumberFormat="1" applyFont="1" applyFill="1" applyBorder="1" applyAlignment="1">
      <alignment horizontal="right" vertical="center"/>
    </xf>
    <xf numFmtId="3" fontId="2" fillId="6" borderId="27" xfId="0" applyNumberFormat="1" applyFont="1" applyFill="1" applyBorder="1" applyAlignment="1">
      <alignment horizontal="center" vertical="top" wrapText="1"/>
    </xf>
    <xf numFmtId="3" fontId="2" fillId="6" borderId="32" xfId="0" applyNumberFormat="1" applyFont="1" applyFill="1" applyBorder="1" applyAlignment="1">
      <alignment horizontal="center" vertical="top" wrapText="1"/>
    </xf>
    <xf numFmtId="3" fontId="7" fillId="6" borderId="10" xfId="0" applyNumberFormat="1" applyFont="1" applyFill="1" applyBorder="1" applyAlignment="1">
      <alignment horizontal="left" vertical="top" wrapText="1"/>
    </xf>
  </cellXfs>
  <cellStyles count="3">
    <cellStyle name="Excel Built-in Normal" xfId="2" xr:uid="{00000000-0005-0000-0000-000000000000}"/>
    <cellStyle name="Įprastas" xfId="0" builtinId="0"/>
    <cellStyle name="Įprastas 2" xfId="1" xr:uid="{00000000-0005-0000-0000-000002000000}"/>
  </cellStyles>
  <dxfs count="0"/>
  <tableStyles count="0" defaultTableStyle="TableStyleMedium2" defaultPivotStyle="PivotStyleLight16"/>
  <colors>
    <mruColors>
      <color rgb="FFFFCCFF"/>
      <color rgb="FFFFFF99"/>
      <color rgb="FFCCFFCC"/>
      <color rgb="FFFFDD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luosnis\kmsa\Savivaldyb&#279;s%20administracija\BENDROSIOS%20VALDYMO%20FUNKCIJOS\Strateginio%20planavimo%20skyrius\MVP%20PLANAI\2022%20MVP\8.%20KEITIMAS%20(bir&#382;elis%20II%20po%20tarybos)\5%20programa%20MV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programa MVP"/>
      <sheetName val="Aiškinamoji lentelė"/>
    </sheetNames>
    <sheetDataSet>
      <sheetData sheetId="0">
        <row r="15">
          <cell r="A15" t="str">
            <v>05 Aplinkos apsaugos programa</v>
          </cell>
        </row>
      </sheetData>
      <sheetData sheetId="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73"/>
  <sheetViews>
    <sheetView tabSelected="1" zoomScaleNormal="100" zoomScaleSheetLayoutView="100" workbookViewId="0">
      <selection activeCell="A5" sqref="A5:K5"/>
    </sheetView>
  </sheetViews>
  <sheetFormatPr defaultColWidth="9.109375" defaultRowHeight="13.8" x14ac:dyDescent="0.3"/>
  <cols>
    <col min="1" max="1" width="2.88671875" style="43" customWidth="1"/>
    <col min="2" max="2" width="3.109375" style="43" customWidth="1"/>
    <col min="3" max="3" width="2.88671875" style="43" customWidth="1"/>
    <col min="4" max="4" width="3.109375" style="43" customWidth="1"/>
    <col min="5" max="5" width="32.109375" style="43" customWidth="1"/>
    <col min="6" max="6" width="4.109375" style="67" customWidth="1"/>
    <col min="7" max="7" width="13.88671875" style="43" customWidth="1"/>
    <col min="8" max="8" width="8" style="43" customWidth="1"/>
    <col min="9" max="9" width="10.109375" style="43" customWidth="1"/>
    <col min="10" max="10" width="35.88671875" style="43" customWidth="1"/>
    <col min="11" max="11" width="7.5546875" style="43" customWidth="1"/>
    <col min="12" max="12" width="9.44140625" style="43" customWidth="1"/>
    <col min="13" max="16384" width="9.109375" style="43"/>
  </cols>
  <sheetData>
    <row r="1" spans="1:11" s="1" customFormat="1" ht="33" customHeight="1" x14ac:dyDescent="0.3">
      <c r="A1" s="423"/>
      <c r="B1" s="424"/>
      <c r="C1" s="423"/>
      <c r="D1" s="424"/>
      <c r="E1" s="423"/>
      <c r="F1" s="424"/>
      <c r="G1" s="423"/>
      <c r="H1" s="425"/>
      <c r="I1" s="496" t="s">
        <v>165</v>
      </c>
      <c r="J1" s="496"/>
      <c r="K1" s="496"/>
    </row>
    <row r="2" spans="1:11" s="1" customFormat="1" ht="16.5" customHeight="1" x14ac:dyDescent="0.3">
      <c r="A2" s="423"/>
      <c r="B2" s="424"/>
      <c r="C2" s="423"/>
      <c r="D2" s="424"/>
      <c r="E2" s="423"/>
      <c r="F2" s="424"/>
      <c r="G2" s="423"/>
      <c r="H2" s="426"/>
      <c r="I2" s="638" t="s">
        <v>174</v>
      </c>
      <c r="J2" s="638"/>
      <c r="K2" s="638"/>
    </row>
    <row r="3" spans="1:11" s="1" customFormat="1" ht="33.75" customHeight="1" x14ac:dyDescent="0.3">
      <c r="A3" s="423"/>
      <c r="B3" s="424"/>
      <c r="C3" s="423"/>
      <c r="D3" s="424"/>
      <c r="E3" s="423"/>
      <c r="F3" s="424"/>
      <c r="G3" s="423"/>
      <c r="H3" s="426"/>
      <c r="I3" s="496" t="s">
        <v>183</v>
      </c>
      <c r="J3" s="496"/>
      <c r="K3" s="496"/>
    </row>
    <row r="4" spans="1:11" s="9" customFormat="1" ht="15" customHeight="1" x14ac:dyDescent="0.3">
      <c r="A4" s="38"/>
      <c r="B4" s="38"/>
      <c r="C4" s="38"/>
      <c r="D4" s="38"/>
      <c r="E4" s="31"/>
      <c r="F4" s="394"/>
      <c r="G4" s="395"/>
      <c r="H4" s="396"/>
      <c r="I4" s="335"/>
      <c r="J4" s="335"/>
      <c r="K4" s="335"/>
    </row>
    <row r="5" spans="1:11" s="38" customFormat="1" ht="15" customHeight="1" x14ac:dyDescent="0.3">
      <c r="A5" s="505" t="s">
        <v>166</v>
      </c>
      <c r="B5" s="505"/>
      <c r="C5" s="505"/>
      <c r="D5" s="505"/>
      <c r="E5" s="505"/>
      <c r="F5" s="505"/>
      <c r="G5" s="505"/>
      <c r="H5" s="505"/>
      <c r="I5" s="505"/>
      <c r="J5" s="505"/>
      <c r="K5" s="505"/>
    </row>
    <row r="6" spans="1:11" s="40" customFormat="1" ht="15" customHeight="1" x14ac:dyDescent="0.3">
      <c r="A6" s="497" t="s">
        <v>0</v>
      </c>
      <c r="B6" s="497"/>
      <c r="C6" s="497"/>
      <c r="D6" s="497"/>
      <c r="E6" s="497"/>
      <c r="F6" s="497"/>
      <c r="G6" s="497"/>
      <c r="H6" s="497"/>
      <c r="I6" s="497"/>
      <c r="J6" s="497"/>
      <c r="K6" s="497"/>
    </row>
    <row r="7" spans="1:11" s="40" customFormat="1" ht="15" customHeight="1" x14ac:dyDescent="0.3">
      <c r="A7" s="498" t="s">
        <v>1</v>
      </c>
      <c r="B7" s="498"/>
      <c r="C7" s="498"/>
      <c r="D7" s="498"/>
      <c r="E7" s="498"/>
      <c r="F7" s="498"/>
      <c r="G7" s="498"/>
      <c r="H7" s="498"/>
      <c r="I7" s="498"/>
      <c r="J7" s="498"/>
      <c r="K7" s="498"/>
    </row>
    <row r="8" spans="1:11" s="40" customFormat="1" ht="13.5" customHeight="1" x14ac:dyDescent="0.3">
      <c r="A8" s="1"/>
      <c r="B8" s="1"/>
      <c r="C8" s="1"/>
      <c r="D8" s="1"/>
      <c r="E8" s="1"/>
      <c r="F8" s="32"/>
      <c r="G8" s="2"/>
      <c r="H8" s="32"/>
      <c r="I8" s="32"/>
      <c r="K8" s="37"/>
    </row>
    <row r="9" spans="1:11" s="40" customFormat="1" ht="14.4" customHeight="1" thickBot="1" x14ac:dyDescent="0.35">
      <c r="A9" s="1"/>
      <c r="B9" s="1"/>
      <c r="C9" s="1"/>
      <c r="D9" s="1"/>
      <c r="E9" s="1"/>
      <c r="F9" s="32"/>
      <c r="G9" s="2"/>
      <c r="H9" s="32"/>
      <c r="I9" s="148"/>
      <c r="J9" s="528" t="s">
        <v>98</v>
      </c>
      <c r="K9" s="528"/>
    </row>
    <row r="10" spans="1:11" s="40" customFormat="1" ht="23.25" customHeight="1" x14ac:dyDescent="0.3">
      <c r="A10" s="572" t="s">
        <v>2</v>
      </c>
      <c r="B10" s="537" t="s">
        <v>3</v>
      </c>
      <c r="C10" s="537" t="s">
        <v>4</v>
      </c>
      <c r="D10" s="537" t="s">
        <v>5</v>
      </c>
      <c r="E10" s="534" t="s">
        <v>6</v>
      </c>
      <c r="F10" s="541" t="s">
        <v>104</v>
      </c>
      <c r="G10" s="519" t="s">
        <v>105</v>
      </c>
      <c r="H10" s="522" t="s">
        <v>7</v>
      </c>
      <c r="I10" s="561" t="s">
        <v>168</v>
      </c>
      <c r="J10" s="559" t="s">
        <v>99</v>
      </c>
      <c r="K10" s="560"/>
    </row>
    <row r="11" spans="1:11" s="40" customFormat="1" ht="18.75" customHeight="1" x14ac:dyDescent="0.3">
      <c r="A11" s="573"/>
      <c r="B11" s="538"/>
      <c r="C11" s="538"/>
      <c r="D11" s="538"/>
      <c r="E11" s="535"/>
      <c r="F11" s="542"/>
      <c r="G11" s="520"/>
      <c r="H11" s="523"/>
      <c r="I11" s="562"/>
      <c r="J11" s="539" t="s">
        <v>6</v>
      </c>
      <c r="K11" s="338" t="s">
        <v>135</v>
      </c>
    </row>
    <row r="12" spans="1:11" s="40" customFormat="1" ht="89.25" customHeight="1" thickBot="1" x14ac:dyDescent="0.35">
      <c r="A12" s="573"/>
      <c r="B12" s="538"/>
      <c r="C12" s="538"/>
      <c r="D12" s="538"/>
      <c r="E12" s="535"/>
      <c r="F12" s="543"/>
      <c r="G12" s="521"/>
      <c r="H12" s="524"/>
      <c r="I12" s="563"/>
      <c r="J12" s="540"/>
      <c r="K12" s="337" t="s">
        <v>106</v>
      </c>
    </row>
    <row r="13" spans="1:11" s="3" customFormat="1" ht="15" customHeight="1" x14ac:dyDescent="0.25">
      <c r="A13" s="547" t="s">
        <v>8</v>
      </c>
      <c r="B13" s="548"/>
      <c r="C13" s="548"/>
      <c r="D13" s="548"/>
      <c r="E13" s="548"/>
      <c r="F13" s="548"/>
      <c r="G13" s="548"/>
      <c r="H13" s="548"/>
      <c r="I13" s="548"/>
      <c r="J13" s="548"/>
      <c r="K13" s="549"/>
    </row>
    <row r="14" spans="1:11" s="3" customFormat="1" ht="15" customHeight="1" x14ac:dyDescent="0.25">
      <c r="A14" s="550" t="str">
        <f>'[1]5 programa MVP'!$A$15</f>
        <v>05 Aplinkos apsaugos programa</v>
      </c>
      <c r="B14" s="551"/>
      <c r="C14" s="551"/>
      <c r="D14" s="551"/>
      <c r="E14" s="551"/>
      <c r="F14" s="551"/>
      <c r="G14" s="551"/>
      <c r="H14" s="551"/>
      <c r="I14" s="551"/>
      <c r="J14" s="551"/>
      <c r="K14" s="552"/>
    </row>
    <row r="15" spans="1:11" s="40" customFormat="1" ht="15" customHeight="1" x14ac:dyDescent="0.3">
      <c r="A15" s="397" t="s">
        <v>9</v>
      </c>
      <c r="B15" s="553" t="s">
        <v>10</v>
      </c>
      <c r="C15" s="553"/>
      <c r="D15" s="553"/>
      <c r="E15" s="553"/>
      <c r="F15" s="553"/>
      <c r="G15" s="553"/>
      <c r="H15" s="553"/>
      <c r="I15" s="553"/>
      <c r="J15" s="553"/>
      <c r="K15" s="554"/>
    </row>
    <row r="16" spans="1:11" s="40" customFormat="1" ht="15" customHeight="1" thickBot="1" x14ac:dyDescent="0.35">
      <c r="A16" s="336" t="s">
        <v>9</v>
      </c>
      <c r="B16" s="398" t="s">
        <v>9</v>
      </c>
      <c r="C16" s="516" t="s">
        <v>11</v>
      </c>
      <c r="D16" s="517"/>
      <c r="E16" s="517"/>
      <c r="F16" s="517"/>
      <c r="G16" s="517"/>
      <c r="H16" s="517"/>
      <c r="I16" s="517"/>
      <c r="J16" s="517"/>
      <c r="K16" s="518"/>
    </row>
    <row r="17" spans="1:11" s="40" customFormat="1" ht="26.25" customHeight="1" x14ac:dyDescent="0.25">
      <c r="A17" s="472" t="s">
        <v>9</v>
      </c>
      <c r="B17" s="555" t="s">
        <v>9</v>
      </c>
      <c r="C17" s="473" t="s">
        <v>9</v>
      </c>
      <c r="D17" s="75"/>
      <c r="E17" s="21" t="s">
        <v>12</v>
      </c>
      <c r="F17" s="184"/>
      <c r="G17" s="76"/>
      <c r="H17" s="264"/>
      <c r="I17" s="152"/>
      <c r="J17" s="354"/>
      <c r="K17" s="346"/>
    </row>
    <row r="18" spans="1:11" s="40" customFormat="1" ht="15.6" customHeight="1" x14ac:dyDescent="0.3">
      <c r="A18" s="472"/>
      <c r="B18" s="471"/>
      <c r="C18" s="473"/>
      <c r="D18" s="77" t="s">
        <v>9</v>
      </c>
      <c r="E18" s="525" t="s">
        <v>14</v>
      </c>
      <c r="F18" s="244" t="s">
        <v>112</v>
      </c>
      <c r="G18" s="494" t="s">
        <v>85</v>
      </c>
      <c r="H18" s="147" t="s">
        <v>15</v>
      </c>
      <c r="I18" s="269">
        <v>5000</v>
      </c>
      <c r="J18" s="503" t="s">
        <v>57</v>
      </c>
      <c r="K18" s="344">
        <v>54.8</v>
      </c>
    </row>
    <row r="19" spans="1:11" s="40" customFormat="1" ht="15.6" customHeight="1" x14ac:dyDescent="0.3">
      <c r="A19" s="472"/>
      <c r="B19" s="471"/>
      <c r="C19" s="473"/>
      <c r="D19" s="75"/>
      <c r="E19" s="529"/>
      <c r="F19" s="50"/>
      <c r="G19" s="530"/>
      <c r="H19" s="257" t="s">
        <v>16</v>
      </c>
      <c r="I19" s="211">
        <f>272.2+866.2-30</f>
        <v>1108.4000000000001</v>
      </c>
      <c r="J19" s="504"/>
      <c r="K19" s="270"/>
    </row>
    <row r="20" spans="1:11" s="40" customFormat="1" ht="15.6" customHeight="1" x14ac:dyDescent="0.3">
      <c r="A20" s="78"/>
      <c r="B20" s="79"/>
      <c r="C20" s="80"/>
      <c r="D20" s="77" t="s">
        <v>19</v>
      </c>
      <c r="E20" s="536" t="s">
        <v>17</v>
      </c>
      <c r="F20" s="184" t="s">
        <v>112</v>
      </c>
      <c r="G20" s="495" t="s">
        <v>86</v>
      </c>
      <c r="H20" s="122" t="s">
        <v>16</v>
      </c>
      <c r="I20" s="124">
        <f>87.6+30</f>
        <v>117.6</v>
      </c>
      <c r="J20" s="503" t="s">
        <v>57</v>
      </c>
      <c r="K20" s="345">
        <v>1.3</v>
      </c>
    </row>
    <row r="21" spans="1:11" s="40" customFormat="1" ht="15.6" customHeight="1" x14ac:dyDescent="0.3">
      <c r="A21" s="78"/>
      <c r="B21" s="79"/>
      <c r="C21" s="80"/>
      <c r="D21" s="75"/>
      <c r="E21" s="536"/>
      <c r="F21" s="126"/>
      <c r="G21" s="495"/>
      <c r="H21" s="123"/>
      <c r="I21" s="84"/>
      <c r="J21" s="504"/>
      <c r="K21" s="138"/>
    </row>
    <row r="22" spans="1:11" s="40" customFormat="1" ht="19.5" customHeight="1" x14ac:dyDescent="0.3">
      <c r="A22" s="78"/>
      <c r="B22" s="79"/>
      <c r="C22" s="81"/>
      <c r="D22" s="77" t="s">
        <v>26</v>
      </c>
      <c r="E22" s="483" t="s">
        <v>20</v>
      </c>
      <c r="F22" s="149" t="s">
        <v>112</v>
      </c>
      <c r="G22" s="531" t="s">
        <v>86</v>
      </c>
      <c r="H22" s="178" t="s">
        <v>21</v>
      </c>
      <c r="I22" s="124">
        <f>77.5+69</f>
        <v>146.5</v>
      </c>
      <c r="J22" s="503" t="s">
        <v>69</v>
      </c>
      <c r="K22" s="342">
        <v>2351</v>
      </c>
    </row>
    <row r="23" spans="1:11" s="40" customFormat="1" ht="19.5" customHeight="1" x14ac:dyDescent="0.3">
      <c r="A23" s="78"/>
      <c r="B23" s="79"/>
      <c r="C23" s="81"/>
      <c r="D23" s="208"/>
      <c r="E23" s="490"/>
      <c r="F23" s="184"/>
      <c r="G23" s="532"/>
      <c r="H23" s="83" t="s">
        <v>25</v>
      </c>
      <c r="I23" s="311">
        <v>139.6</v>
      </c>
      <c r="J23" s="544"/>
      <c r="K23" s="343"/>
    </row>
    <row r="24" spans="1:11" s="40" customFormat="1" ht="18.600000000000001" customHeight="1" x14ac:dyDescent="0.3">
      <c r="A24" s="472"/>
      <c r="B24" s="471"/>
      <c r="C24" s="473"/>
      <c r="D24" s="242"/>
      <c r="E24" s="545" t="s">
        <v>22</v>
      </c>
      <c r="F24" s="570"/>
      <c r="G24" s="532"/>
      <c r="H24" s="209" t="s">
        <v>42</v>
      </c>
      <c r="I24" s="150">
        <v>4.5</v>
      </c>
      <c r="J24" s="347" t="s">
        <v>23</v>
      </c>
      <c r="K24" s="135">
        <v>268</v>
      </c>
    </row>
    <row r="25" spans="1:11" s="40" customFormat="1" ht="18.600000000000001" customHeight="1" x14ac:dyDescent="0.3">
      <c r="A25" s="472"/>
      <c r="B25" s="471"/>
      <c r="C25" s="473"/>
      <c r="D25" s="319"/>
      <c r="E25" s="546"/>
      <c r="F25" s="570"/>
      <c r="G25" s="532"/>
      <c r="H25" s="209" t="s">
        <v>81</v>
      </c>
      <c r="I25" s="150">
        <f>1.9-0.6</f>
        <v>1.2999999999999998</v>
      </c>
      <c r="J25" s="348"/>
      <c r="K25" s="340"/>
    </row>
    <row r="26" spans="1:11" s="40" customFormat="1" ht="15.9" customHeight="1" x14ac:dyDescent="0.3">
      <c r="A26" s="472"/>
      <c r="B26" s="471"/>
      <c r="C26" s="473"/>
      <c r="D26" s="242"/>
      <c r="E26" s="52" t="s">
        <v>24</v>
      </c>
      <c r="F26" s="570"/>
      <c r="G26" s="533"/>
      <c r="H26" s="259" t="s">
        <v>21</v>
      </c>
      <c r="I26" s="150">
        <f>36.1-12.3</f>
        <v>23.8</v>
      </c>
      <c r="J26" s="417" t="s">
        <v>70</v>
      </c>
      <c r="K26" s="418">
        <v>3</v>
      </c>
    </row>
    <row r="27" spans="1:11" s="40" customFormat="1" ht="15.9" customHeight="1" x14ac:dyDescent="0.3">
      <c r="A27" s="412"/>
      <c r="B27" s="413"/>
      <c r="C27" s="414"/>
      <c r="D27" s="416"/>
      <c r="E27" s="52"/>
      <c r="F27" s="415"/>
      <c r="G27" s="511" t="s">
        <v>170</v>
      </c>
      <c r="H27" s="259" t="s">
        <v>21</v>
      </c>
      <c r="I27" s="150">
        <v>12.3</v>
      </c>
      <c r="J27" s="513" t="s">
        <v>70</v>
      </c>
      <c r="K27" s="514">
        <v>1</v>
      </c>
    </row>
    <row r="28" spans="1:11" s="40" customFormat="1" ht="15.9" customHeight="1" x14ac:dyDescent="0.3">
      <c r="A28" s="428"/>
      <c r="B28" s="427"/>
      <c r="C28" s="429"/>
      <c r="D28" s="431"/>
      <c r="E28" s="52"/>
      <c r="F28" s="430"/>
      <c r="G28" s="512"/>
      <c r="H28" s="259" t="s">
        <v>30</v>
      </c>
      <c r="I28" s="84">
        <v>12</v>
      </c>
      <c r="J28" s="504"/>
      <c r="K28" s="515"/>
    </row>
    <row r="29" spans="1:11" s="40" customFormat="1" ht="27" customHeight="1" x14ac:dyDescent="0.3">
      <c r="A29" s="472"/>
      <c r="B29" s="471"/>
      <c r="C29" s="473"/>
      <c r="D29" s="241" t="s">
        <v>28</v>
      </c>
      <c r="E29" s="483" t="s">
        <v>27</v>
      </c>
      <c r="F29" s="149" t="s">
        <v>112</v>
      </c>
      <c r="G29" s="494" t="s">
        <v>85</v>
      </c>
      <c r="H29" s="163" t="s">
        <v>16</v>
      </c>
      <c r="I29" s="124">
        <v>30</v>
      </c>
      <c r="J29" s="350" t="s">
        <v>71</v>
      </c>
      <c r="K29" s="168">
        <v>6</v>
      </c>
    </row>
    <row r="30" spans="1:11" s="40" customFormat="1" ht="27.9" customHeight="1" x14ac:dyDescent="0.3">
      <c r="A30" s="472"/>
      <c r="B30" s="471"/>
      <c r="C30" s="473"/>
      <c r="D30" s="242"/>
      <c r="E30" s="484"/>
      <c r="F30" s="50"/>
      <c r="G30" s="495"/>
      <c r="H30" s="55" t="s">
        <v>16</v>
      </c>
      <c r="I30" s="211">
        <v>7</v>
      </c>
      <c r="J30" s="351" t="s">
        <v>68</v>
      </c>
      <c r="K30" s="231">
        <v>40</v>
      </c>
    </row>
    <row r="31" spans="1:11" s="40" customFormat="1" ht="26.25" customHeight="1" x14ac:dyDescent="0.3">
      <c r="A31" s="472"/>
      <c r="B31" s="471"/>
      <c r="C31" s="473"/>
      <c r="D31" s="241" t="s">
        <v>13</v>
      </c>
      <c r="E31" s="525" t="s">
        <v>67</v>
      </c>
      <c r="F31" s="186" t="s">
        <v>83</v>
      </c>
      <c r="G31" s="301" t="s">
        <v>77</v>
      </c>
      <c r="H31" s="122" t="s">
        <v>16</v>
      </c>
      <c r="I31" s="124">
        <f>495+190.7</f>
        <v>685.7</v>
      </c>
      <c r="J31" s="349" t="s">
        <v>147</v>
      </c>
      <c r="K31" s="135">
        <v>40</v>
      </c>
    </row>
    <row r="32" spans="1:11" s="40" customFormat="1" ht="16.5" customHeight="1" x14ac:dyDescent="0.3">
      <c r="A32" s="472"/>
      <c r="B32" s="471"/>
      <c r="C32" s="473"/>
      <c r="D32" s="285"/>
      <c r="E32" s="526"/>
      <c r="F32" s="287" t="s">
        <v>112</v>
      </c>
      <c r="G32" s="314"/>
      <c r="H32" s="117"/>
      <c r="I32" s="339"/>
      <c r="J32" s="219"/>
      <c r="K32" s="218"/>
    </row>
    <row r="33" spans="1:12" s="40" customFormat="1" ht="16.5" customHeight="1" x14ac:dyDescent="0.3">
      <c r="A33" s="472"/>
      <c r="B33" s="471"/>
      <c r="C33" s="473"/>
      <c r="D33" s="242"/>
      <c r="E33" s="527"/>
      <c r="F33" s="185" t="s">
        <v>29</v>
      </c>
      <c r="G33" s="315"/>
      <c r="H33" s="123"/>
      <c r="I33" s="157"/>
      <c r="J33" s="352"/>
      <c r="K33" s="137"/>
    </row>
    <row r="34" spans="1:12" s="40" customFormat="1" ht="20.399999999999999" customHeight="1" x14ac:dyDescent="0.3">
      <c r="A34" s="472"/>
      <c r="B34" s="471"/>
      <c r="C34" s="473"/>
      <c r="D34" s="241" t="s">
        <v>65</v>
      </c>
      <c r="E34" s="526" t="s">
        <v>88</v>
      </c>
      <c r="F34" s="184" t="s">
        <v>112</v>
      </c>
      <c r="G34" s="466" t="s">
        <v>85</v>
      </c>
      <c r="H34" s="432" t="s">
        <v>16</v>
      </c>
      <c r="I34" s="271">
        <v>9.6999999999999993</v>
      </c>
      <c r="J34" s="324" t="s">
        <v>87</v>
      </c>
      <c r="K34" s="136">
        <v>1</v>
      </c>
    </row>
    <row r="35" spans="1:12" s="40" customFormat="1" ht="20.399999999999999" customHeight="1" x14ac:dyDescent="0.3">
      <c r="A35" s="472"/>
      <c r="B35" s="471"/>
      <c r="C35" s="473"/>
      <c r="D35" s="242"/>
      <c r="E35" s="527"/>
      <c r="F35" s="126"/>
      <c r="G35" s="481"/>
      <c r="H35" s="461" t="s">
        <v>42</v>
      </c>
      <c r="I35" s="433">
        <v>9.6999999999999993</v>
      </c>
      <c r="J35" s="352"/>
      <c r="K35" s="137"/>
    </row>
    <row r="36" spans="1:12" s="40" customFormat="1" ht="29.1" customHeight="1" x14ac:dyDescent="0.3">
      <c r="A36" s="246"/>
      <c r="B36" s="250"/>
      <c r="C36" s="101"/>
      <c r="D36" s="241" t="s">
        <v>102</v>
      </c>
      <c r="E36" s="483" t="s">
        <v>126</v>
      </c>
      <c r="F36" s="244" t="s">
        <v>112</v>
      </c>
      <c r="G36" s="466" t="s">
        <v>85</v>
      </c>
      <c r="H36" s="55" t="s">
        <v>42</v>
      </c>
      <c r="I36" s="124">
        <v>3.9</v>
      </c>
      <c r="J36" s="359" t="s">
        <v>127</v>
      </c>
      <c r="K36" s="343">
        <v>26</v>
      </c>
    </row>
    <row r="37" spans="1:12" s="40" customFormat="1" ht="29.1" customHeight="1" x14ac:dyDescent="0.3">
      <c r="A37" s="246"/>
      <c r="B37" s="250"/>
      <c r="C37" s="101"/>
      <c r="D37" s="44"/>
      <c r="E37" s="490"/>
      <c r="F37" s="126"/>
      <c r="G37" s="481"/>
      <c r="H37" s="265"/>
      <c r="I37" s="161"/>
      <c r="J37" s="438"/>
      <c r="K37" s="399"/>
    </row>
    <row r="38" spans="1:12" s="40" customFormat="1" ht="33" customHeight="1" x14ac:dyDescent="0.3">
      <c r="A38" s="254"/>
      <c r="B38" s="255"/>
      <c r="C38" s="101"/>
      <c r="D38" s="443" t="s">
        <v>110</v>
      </c>
      <c r="E38" s="439" t="s">
        <v>136</v>
      </c>
      <c r="F38" s="441" t="s">
        <v>112</v>
      </c>
      <c r="G38" s="442" t="s">
        <v>85</v>
      </c>
      <c r="H38" s="258" t="s">
        <v>16</v>
      </c>
      <c r="I38" s="273">
        <f>33.4+28.2-28.2</f>
        <v>33.399999999999991</v>
      </c>
      <c r="J38" s="438" t="s">
        <v>138</v>
      </c>
      <c r="K38" s="446">
        <v>200</v>
      </c>
    </row>
    <row r="39" spans="1:12" s="40" customFormat="1" ht="27" customHeight="1" x14ac:dyDescent="0.3">
      <c r="A39" s="297"/>
      <c r="B39" s="298"/>
      <c r="C39" s="101"/>
      <c r="D39" s="44" t="s">
        <v>141</v>
      </c>
      <c r="E39" s="483" t="s">
        <v>150</v>
      </c>
      <c r="F39" s="186" t="s">
        <v>83</v>
      </c>
      <c r="G39" s="299" t="s">
        <v>91</v>
      </c>
      <c r="H39" s="122" t="s">
        <v>16</v>
      </c>
      <c r="I39" s="332">
        <v>25</v>
      </c>
      <c r="J39" s="355" t="s">
        <v>151</v>
      </c>
      <c r="K39" s="341">
        <v>1</v>
      </c>
    </row>
    <row r="40" spans="1:12" s="40" customFormat="1" ht="16.5" customHeight="1" x14ac:dyDescent="0.3">
      <c r="A40" s="297"/>
      <c r="B40" s="298"/>
      <c r="C40" s="101"/>
      <c r="D40" s="44"/>
      <c r="E40" s="490"/>
      <c r="F40" s="184" t="s">
        <v>29</v>
      </c>
      <c r="G40" s="299"/>
      <c r="H40" s="117"/>
      <c r="I40" s="276"/>
      <c r="J40" s="349" t="s">
        <v>158</v>
      </c>
      <c r="K40" s="134">
        <v>1</v>
      </c>
    </row>
    <row r="41" spans="1:12" s="40" customFormat="1" ht="16.5" customHeight="1" x14ac:dyDescent="0.3">
      <c r="A41" s="297"/>
      <c r="B41" s="298"/>
      <c r="C41" s="101"/>
      <c r="D41" s="44"/>
      <c r="E41" s="490"/>
      <c r="F41" s="184" t="s">
        <v>114</v>
      </c>
      <c r="G41" s="299"/>
      <c r="H41" s="117"/>
      <c r="I41" s="333"/>
      <c r="J41" s="210"/>
      <c r="K41" s="399"/>
    </row>
    <row r="42" spans="1:12" s="40" customFormat="1" ht="15.6" customHeight="1" x14ac:dyDescent="0.3">
      <c r="A42" s="317"/>
      <c r="B42" s="316"/>
      <c r="C42" s="101"/>
      <c r="D42" s="318" t="s">
        <v>159</v>
      </c>
      <c r="E42" s="483" t="s">
        <v>160</v>
      </c>
      <c r="F42" s="186" t="s">
        <v>83</v>
      </c>
      <c r="G42" s="466" t="s">
        <v>85</v>
      </c>
      <c r="H42" s="122" t="s">
        <v>16</v>
      </c>
      <c r="I42" s="170">
        <v>12.3</v>
      </c>
      <c r="J42" s="353" t="s">
        <v>140</v>
      </c>
      <c r="K42" s="141">
        <v>1</v>
      </c>
    </row>
    <row r="43" spans="1:12" s="40" customFormat="1" ht="15.6" customHeight="1" x14ac:dyDescent="0.3">
      <c r="A43" s="317"/>
      <c r="B43" s="316"/>
      <c r="C43" s="101"/>
      <c r="D43" s="452"/>
      <c r="E43" s="484"/>
      <c r="F43" s="307" t="s">
        <v>114</v>
      </c>
      <c r="G43" s="467"/>
      <c r="H43" s="123"/>
      <c r="I43" s="157"/>
      <c r="J43" s="453"/>
      <c r="K43" s="137"/>
    </row>
    <row r="44" spans="1:12" s="40" customFormat="1" ht="47.4" customHeight="1" x14ac:dyDescent="0.3">
      <c r="A44" s="450"/>
      <c r="B44" s="449"/>
      <c r="C44" s="101"/>
      <c r="D44" s="44" t="s">
        <v>178</v>
      </c>
      <c r="E44" s="451" t="s">
        <v>177</v>
      </c>
      <c r="F44" s="455" t="s">
        <v>114</v>
      </c>
      <c r="G44" s="467"/>
      <c r="H44" s="55" t="s">
        <v>42</v>
      </c>
      <c r="I44" s="454">
        <v>11.7</v>
      </c>
      <c r="J44" s="464" t="s">
        <v>87</v>
      </c>
      <c r="K44" s="446"/>
    </row>
    <row r="45" spans="1:12" s="40" customFormat="1" ht="47.4" customHeight="1" x14ac:dyDescent="0.3">
      <c r="A45" s="459"/>
      <c r="B45" s="460"/>
      <c r="C45" s="101"/>
      <c r="D45" s="457" t="s">
        <v>179</v>
      </c>
      <c r="E45" s="313" t="s">
        <v>180</v>
      </c>
      <c r="F45" s="184" t="s">
        <v>114</v>
      </c>
      <c r="G45" s="458"/>
      <c r="H45" s="465" t="s">
        <v>42</v>
      </c>
      <c r="I45" s="454">
        <v>411.6</v>
      </c>
      <c r="J45" s="456" t="s">
        <v>181</v>
      </c>
      <c r="K45" s="134">
        <v>229</v>
      </c>
    </row>
    <row r="46" spans="1:12" s="40" customFormat="1" ht="15.6" customHeight="1" thickBot="1" x14ac:dyDescent="0.35">
      <c r="A46" s="73"/>
      <c r="B46" s="74"/>
      <c r="C46" s="34"/>
      <c r="D46" s="86"/>
      <c r="E46" s="87"/>
      <c r="F46" s="88"/>
      <c r="G46" s="89"/>
      <c r="H46" s="100" t="s">
        <v>18</v>
      </c>
      <c r="I46" s="266">
        <f>SUM(I18:I45)</f>
        <v>7806</v>
      </c>
      <c r="J46" s="356"/>
      <c r="K46" s="85"/>
    </row>
    <row r="47" spans="1:12" s="40" customFormat="1" ht="15" customHeight="1" thickBot="1" x14ac:dyDescent="0.35">
      <c r="A47" s="7" t="s">
        <v>9</v>
      </c>
      <c r="B47" s="8" t="s">
        <v>9</v>
      </c>
      <c r="C47" s="625" t="s">
        <v>31</v>
      </c>
      <c r="D47" s="626"/>
      <c r="E47" s="626"/>
      <c r="F47" s="626"/>
      <c r="G47" s="626"/>
      <c r="H47" s="627"/>
      <c r="I47" s="213">
        <f t="shared" ref="I47" si="0">I46</f>
        <v>7806</v>
      </c>
      <c r="J47" s="506"/>
      <c r="K47" s="507"/>
      <c r="L47" s="205"/>
    </row>
    <row r="48" spans="1:12" s="40" customFormat="1" ht="15" customHeight="1" thickBot="1" x14ac:dyDescent="0.35">
      <c r="A48" s="7" t="s">
        <v>9</v>
      </c>
      <c r="B48" s="131" t="s">
        <v>19</v>
      </c>
      <c r="C48" s="508" t="s">
        <v>32</v>
      </c>
      <c r="D48" s="509"/>
      <c r="E48" s="509"/>
      <c r="F48" s="509"/>
      <c r="G48" s="509"/>
      <c r="H48" s="509"/>
      <c r="I48" s="509"/>
      <c r="J48" s="509"/>
      <c r="K48" s="510"/>
      <c r="L48" s="205"/>
    </row>
    <row r="49" spans="1:19" s="40" customFormat="1" ht="30.6" customHeight="1" x14ac:dyDescent="0.3">
      <c r="A49" s="574" t="s">
        <v>9</v>
      </c>
      <c r="B49" s="485" t="s">
        <v>19</v>
      </c>
      <c r="C49" s="474" t="s">
        <v>9</v>
      </c>
      <c r="D49" s="132"/>
      <c r="E49" s="133" t="s">
        <v>56</v>
      </c>
      <c r="F49" s="462"/>
      <c r="H49" s="400"/>
      <c r="I49" s="84"/>
      <c r="J49" s="203"/>
      <c r="K49" s="463"/>
    </row>
    <row r="50" spans="1:19" s="40" customFormat="1" ht="26.4" customHeight="1" x14ac:dyDescent="0.3">
      <c r="A50" s="472"/>
      <c r="B50" s="486"/>
      <c r="C50" s="474"/>
      <c r="D50" s="44" t="s">
        <v>9</v>
      </c>
      <c r="E50" s="490" t="s">
        <v>33</v>
      </c>
      <c r="F50" s="187" t="s">
        <v>134</v>
      </c>
      <c r="G50" s="501" t="s">
        <v>85</v>
      </c>
      <c r="H50" s="117" t="s">
        <v>21</v>
      </c>
      <c r="I50" s="124">
        <f>180.1-81.7</f>
        <v>98.399999999999991</v>
      </c>
      <c r="J50" s="275" t="s">
        <v>34</v>
      </c>
      <c r="K50" s="230">
        <v>4</v>
      </c>
    </row>
    <row r="51" spans="1:19" s="40" customFormat="1" ht="16.5" customHeight="1" x14ac:dyDescent="0.3">
      <c r="A51" s="472"/>
      <c r="B51" s="486"/>
      <c r="C51" s="474"/>
      <c r="D51" s="243"/>
      <c r="E51" s="484"/>
      <c r="F51" s="188" t="s">
        <v>83</v>
      </c>
      <c r="G51" s="502"/>
      <c r="H51" s="400"/>
      <c r="I51" s="333"/>
      <c r="J51" s="203"/>
      <c r="K51" s="442"/>
    </row>
    <row r="52" spans="1:19" s="40" customFormat="1" ht="20.100000000000001" customHeight="1" x14ac:dyDescent="0.3">
      <c r="A52" s="63"/>
      <c r="B52" s="248"/>
      <c r="C52" s="249"/>
      <c r="D52" s="28" t="s">
        <v>19</v>
      </c>
      <c r="E52" s="312" t="s">
        <v>35</v>
      </c>
      <c r="F52" s="189" t="s">
        <v>112</v>
      </c>
      <c r="G52" s="328"/>
      <c r="H52" s="45" t="s">
        <v>21</v>
      </c>
      <c r="I52" s="274">
        <v>15.8</v>
      </c>
      <c r="J52" s="503" t="s">
        <v>128</v>
      </c>
      <c r="K52" s="358">
        <v>10</v>
      </c>
    </row>
    <row r="53" spans="1:19" s="40" customFormat="1" ht="36" customHeight="1" x14ac:dyDescent="0.3">
      <c r="A53" s="63"/>
      <c r="B53" s="248"/>
      <c r="C53" s="249"/>
      <c r="D53" s="41"/>
      <c r="E53" s="27"/>
      <c r="F53" s="184" t="s">
        <v>83</v>
      </c>
      <c r="G53" s="126"/>
      <c r="H53" s="259" t="s">
        <v>25</v>
      </c>
      <c r="I53" s="125">
        <v>4.2</v>
      </c>
      <c r="J53" s="504"/>
      <c r="K53" s="139"/>
    </row>
    <row r="54" spans="1:19" s="40" customFormat="1" ht="15.9" customHeight="1" x14ac:dyDescent="0.3">
      <c r="A54" s="63"/>
      <c r="B54" s="248"/>
      <c r="C54" s="251"/>
      <c r="D54" s="28" t="s">
        <v>26</v>
      </c>
      <c r="E54" s="483" t="s">
        <v>62</v>
      </c>
      <c r="F54" s="244" t="s">
        <v>112</v>
      </c>
      <c r="G54" s="126"/>
      <c r="H54" s="122" t="s">
        <v>21</v>
      </c>
      <c r="I54" s="332">
        <v>10</v>
      </c>
      <c r="J54" s="359" t="s">
        <v>63</v>
      </c>
      <c r="K54" s="230">
        <v>140</v>
      </c>
    </row>
    <row r="55" spans="1:19" s="40" customFormat="1" ht="15.9" customHeight="1" x14ac:dyDescent="0.3">
      <c r="A55" s="63"/>
      <c r="B55" s="248"/>
      <c r="C55" s="251"/>
      <c r="D55" s="243"/>
      <c r="E55" s="484"/>
      <c r="F55" s="50"/>
      <c r="G55" s="126"/>
      <c r="H55" s="400"/>
      <c r="I55" s="84"/>
      <c r="J55" s="360"/>
      <c r="K55" s="231"/>
    </row>
    <row r="56" spans="1:19" s="40" customFormat="1" ht="16.5" customHeight="1" x14ac:dyDescent="0.3">
      <c r="A56" s="246"/>
      <c r="B56" s="248"/>
      <c r="C56" s="249"/>
      <c r="D56" s="44" t="s">
        <v>28</v>
      </c>
      <c r="E56" s="483" t="s">
        <v>101</v>
      </c>
      <c r="F56" s="244" t="s">
        <v>75</v>
      </c>
      <c r="G56" s="499" t="s">
        <v>86</v>
      </c>
      <c r="H56" s="82" t="s">
        <v>30</v>
      </c>
      <c r="I56" s="401">
        <f>250+30</f>
        <v>280</v>
      </c>
      <c r="J56" s="355" t="s">
        <v>122</v>
      </c>
      <c r="K56" s="326">
        <v>15</v>
      </c>
    </row>
    <row r="57" spans="1:19" s="40" customFormat="1" ht="16.5" customHeight="1" x14ac:dyDescent="0.3">
      <c r="A57" s="246"/>
      <c r="B57" s="248"/>
      <c r="C57" s="98"/>
      <c r="D57" s="44"/>
      <c r="E57" s="490"/>
      <c r="F57" s="190" t="s">
        <v>112</v>
      </c>
      <c r="G57" s="500"/>
      <c r="H57" s="117"/>
      <c r="I57" s="72"/>
      <c r="J57" s="324"/>
      <c r="K57" s="328"/>
    </row>
    <row r="58" spans="1:19" s="40" customFormat="1" ht="16.5" customHeight="1" x14ac:dyDescent="0.3">
      <c r="A58" s="246"/>
      <c r="B58" s="248"/>
      <c r="C58" s="98"/>
      <c r="D58" s="44"/>
      <c r="E58" s="484"/>
      <c r="F58" s="190" t="s">
        <v>83</v>
      </c>
      <c r="G58" s="500"/>
      <c r="H58" s="199"/>
      <c r="I58" s="199"/>
      <c r="J58" s="203"/>
      <c r="K58" s="136"/>
    </row>
    <row r="59" spans="1:19" s="40" customFormat="1" ht="41.4" customHeight="1" x14ac:dyDescent="0.3">
      <c r="A59" s="246"/>
      <c r="B59" s="248"/>
      <c r="C59" s="98"/>
      <c r="D59" s="28" t="s">
        <v>13</v>
      </c>
      <c r="E59" s="313" t="s">
        <v>108</v>
      </c>
      <c r="F59" s="441" t="s">
        <v>112</v>
      </c>
      <c r="G59" s="466" t="s">
        <v>85</v>
      </c>
      <c r="H59" s="258" t="s">
        <v>21</v>
      </c>
      <c r="I59" s="155">
        <v>80</v>
      </c>
      <c r="J59" s="363" t="s">
        <v>109</v>
      </c>
      <c r="K59" s="361">
        <v>55</v>
      </c>
    </row>
    <row r="60" spans="1:19" s="1" customFormat="1" ht="17.399999999999999" customHeight="1" x14ac:dyDescent="0.3">
      <c r="A60" s="246"/>
      <c r="B60" s="248"/>
      <c r="C60" s="98"/>
      <c r="D60" s="443" t="s">
        <v>65</v>
      </c>
      <c r="E60" s="483" t="s">
        <v>113</v>
      </c>
      <c r="F60" s="215" t="s">
        <v>83</v>
      </c>
      <c r="G60" s="467"/>
      <c r="H60" s="122" t="s">
        <v>21</v>
      </c>
      <c r="I60" s="124">
        <v>20</v>
      </c>
      <c r="J60" s="503" t="s">
        <v>161</v>
      </c>
      <c r="K60" s="230">
        <v>30</v>
      </c>
      <c r="L60" s="40"/>
      <c r="Q60" s="40"/>
      <c r="R60" s="40"/>
      <c r="S60" s="40"/>
    </row>
    <row r="61" spans="1:19" s="1" customFormat="1" ht="17.399999999999999" customHeight="1" x14ac:dyDescent="0.3">
      <c r="A61" s="246"/>
      <c r="B61" s="248"/>
      <c r="C61" s="98"/>
      <c r="D61" s="214"/>
      <c r="E61" s="484"/>
      <c r="F61" s="198" t="s">
        <v>114</v>
      </c>
      <c r="G61" s="467"/>
      <c r="H61" s="333"/>
      <c r="I61" s="272"/>
      <c r="J61" s="504"/>
      <c r="K61" s="362"/>
      <c r="L61" s="40"/>
    </row>
    <row r="62" spans="1:19" s="40" customFormat="1" ht="39.9" customHeight="1" x14ac:dyDescent="0.3">
      <c r="A62" s="246"/>
      <c r="B62" s="248"/>
      <c r="C62" s="98"/>
      <c r="D62" s="443" t="s">
        <v>102</v>
      </c>
      <c r="E62" s="439" t="s">
        <v>115</v>
      </c>
      <c r="F62" s="440" t="s">
        <v>112</v>
      </c>
      <c r="G62" s="467"/>
      <c r="H62" s="123" t="s">
        <v>30</v>
      </c>
      <c r="I62" s="158">
        <v>4</v>
      </c>
      <c r="J62" s="363" t="s">
        <v>139</v>
      </c>
      <c r="K62" s="361">
        <v>5</v>
      </c>
    </row>
    <row r="63" spans="1:19" s="40" customFormat="1" ht="29.4" customHeight="1" x14ac:dyDescent="0.3">
      <c r="A63" s="444"/>
      <c r="B63" s="445"/>
      <c r="C63" s="98"/>
      <c r="D63" s="28" t="s">
        <v>110</v>
      </c>
      <c r="E63" s="439" t="s">
        <v>175</v>
      </c>
      <c r="F63" s="441" t="s">
        <v>114</v>
      </c>
      <c r="G63" s="481"/>
      <c r="H63" s="122" t="s">
        <v>21</v>
      </c>
      <c r="I63" s="158">
        <v>2</v>
      </c>
      <c r="J63" s="363" t="s">
        <v>176</v>
      </c>
      <c r="K63" s="230">
        <v>1</v>
      </c>
    </row>
    <row r="64" spans="1:19" s="40" customFormat="1" ht="18" customHeight="1" thickBot="1" x14ac:dyDescent="0.3">
      <c r="A64" s="73"/>
      <c r="B64" s="74"/>
      <c r="C64" s="33"/>
      <c r="D64" s="86"/>
      <c r="E64" s="90"/>
      <c r="F64" s="91"/>
      <c r="G64" s="267"/>
      <c r="H64" s="100" t="s">
        <v>18</v>
      </c>
      <c r="I64" s="156">
        <f>SUM(I50:I63)</f>
        <v>514.4</v>
      </c>
      <c r="J64" s="364"/>
      <c r="K64" s="85"/>
    </row>
    <row r="65" spans="1:13" s="40" customFormat="1" ht="15" customHeight="1" thickBot="1" x14ac:dyDescent="0.35">
      <c r="A65" s="10" t="s">
        <v>9</v>
      </c>
      <c r="B65" s="8" t="s">
        <v>19</v>
      </c>
      <c r="C65" s="625" t="s">
        <v>31</v>
      </c>
      <c r="D65" s="626"/>
      <c r="E65" s="626"/>
      <c r="F65" s="626"/>
      <c r="G65" s="626"/>
      <c r="H65" s="627"/>
      <c r="I65" s="220">
        <f t="shared" ref="I65" si="1">I64</f>
        <v>514.4</v>
      </c>
      <c r="J65" s="506"/>
      <c r="K65" s="507"/>
      <c r="L65" s="205"/>
    </row>
    <row r="66" spans="1:13" s="40" customFormat="1" ht="15" customHeight="1" thickBot="1" x14ac:dyDescent="0.35">
      <c r="A66" s="7" t="s">
        <v>9</v>
      </c>
      <c r="B66" s="8" t="s">
        <v>26</v>
      </c>
      <c r="C66" s="487" t="s">
        <v>36</v>
      </c>
      <c r="D66" s="488"/>
      <c r="E66" s="488"/>
      <c r="F66" s="488"/>
      <c r="G66" s="488"/>
      <c r="H66" s="488"/>
      <c r="I66" s="488"/>
      <c r="J66" s="488"/>
      <c r="K66" s="489"/>
    </row>
    <row r="67" spans="1:13" s="40" customFormat="1" ht="17.25" customHeight="1" x14ac:dyDescent="0.3">
      <c r="A67" s="65" t="s">
        <v>9</v>
      </c>
      <c r="B67" s="247" t="s">
        <v>26</v>
      </c>
      <c r="C67" s="128" t="s">
        <v>9</v>
      </c>
      <c r="D67" s="66"/>
      <c r="E67" s="29" t="s">
        <v>55</v>
      </c>
      <c r="F67" s="69"/>
      <c r="G67" s="71"/>
      <c r="H67" s="70"/>
      <c r="I67" s="124"/>
      <c r="J67" s="144"/>
      <c r="K67" s="143"/>
    </row>
    <row r="68" spans="1:13" s="40" customFormat="1" ht="15.9" customHeight="1" x14ac:dyDescent="0.3">
      <c r="A68" s="63"/>
      <c r="B68" s="248"/>
      <c r="C68" s="249"/>
      <c r="D68" s="11" t="s">
        <v>9</v>
      </c>
      <c r="E68" s="245" t="s">
        <v>37</v>
      </c>
      <c r="F68" s="194" t="s">
        <v>83</v>
      </c>
      <c r="G68" s="466" t="s">
        <v>78</v>
      </c>
      <c r="H68" s="117" t="s">
        <v>21</v>
      </c>
      <c r="I68" s="124">
        <v>11</v>
      </c>
      <c r="J68" s="325" t="s">
        <v>58</v>
      </c>
      <c r="K68" s="230">
        <v>16</v>
      </c>
      <c r="L68" s="261"/>
    </row>
    <row r="69" spans="1:13" s="40" customFormat="1" ht="15.9" customHeight="1" x14ac:dyDescent="0.3">
      <c r="A69" s="63"/>
      <c r="B69" s="248"/>
      <c r="C69" s="249"/>
      <c r="D69" s="49"/>
      <c r="E69" s="252"/>
      <c r="F69" s="68" t="s">
        <v>112</v>
      </c>
      <c r="G69" s="467"/>
      <c r="H69" s="117"/>
      <c r="I69" s="125"/>
      <c r="J69" s="325"/>
      <c r="K69" s="231"/>
    </row>
    <row r="70" spans="1:13" s="40" customFormat="1" ht="15" customHeight="1" x14ac:dyDescent="0.3">
      <c r="A70" s="63"/>
      <c r="B70" s="248"/>
      <c r="C70" s="249"/>
      <c r="D70" s="244" t="s">
        <v>19</v>
      </c>
      <c r="E70" s="483" t="s">
        <v>38</v>
      </c>
      <c r="F70" s="103" t="s">
        <v>76</v>
      </c>
      <c r="G70" s="467"/>
      <c r="H70" s="238" t="s">
        <v>21</v>
      </c>
      <c r="I70" s="124">
        <f>25.8+14</f>
        <v>39.799999999999997</v>
      </c>
      <c r="J70" s="503" t="s">
        <v>142</v>
      </c>
      <c r="K70" s="334">
        <v>90.4</v>
      </c>
    </row>
    <row r="71" spans="1:13" s="40" customFormat="1" ht="18.899999999999999" customHeight="1" x14ac:dyDescent="0.3">
      <c r="A71" s="63"/>
      <c r="B71" s="248"/>
      <c r="C71" s="249"/>
      <c r="D71" s="50"/>
      <c r="E71" s="564"/>
      <c r="F71" s="104" t="s">
        <v>112</v>
      </c>
      <c r="G71" s="481"/>
      <c r="H71" s="239"/>
      <c r="I71" s="125"/>
      <c r="J71" s="504"/>
      <c r="K71" s="304"/>
      <c r="L71" s="205"/>
    </row>
    <row r="72" spans="1:13" s="40" customFormat="1" ht="15.9" customHeight="1" x14ac:dyDescent="0.3">
      <c r="A72" s="63"/>
      <c r="B72" s="248"/>
      <c r="C72" s="249"/>
      <c r="D72" s="234" t="s">
        <v>26</v>
      </c>
      <c r="E72" s="565" t="s">
        <v>89</v>
      </c>
      <c r="F72" s="244" t="s">
        <v>83</v>
      </c>
      <c r="G72" s="466" t="s">
        <v>91</v>
      </c>
      <c r="H72" s="330" t="s">
        <v>21</v>
      </c>
      <c r="I72" s="278">
        <v>171</v>
      </c>
      <c r="J72" s="585" t="s">
        <v>153</v>
      </c>
      <c r="K72" s="334">
        <v>65</v>
      </c>
      <c r="M72" s="302"/>
    </row>
    <row r="73" spans="1:13" s="40" customFormat="1" ht="15.9" customHeight="1" x14ac:dyDescent="0.3">
      <c r="A73" s="63"/>
      <c r="B73" s="248"/>
      <c r="C73" s="98"/>
      <c r="D73" s="235"/>
      <c r="E73" s="566"/>
      <c r="F73" s="175" t="s">
        <v>112</v>
      </c>
      <c r="G73" s="467"/>
      <c r="H73" s="165"/>
      <c r="I73" s="333"/>
      <c r="J73" s="602"/>
      <c r="K73" s="402"/>
      <c r="M73" s="302"/>
    </row>
    <row r="74" spans="1:13" s="40" customFormat="1" ht="18.75" customHeight="1" x14ac:dyDescent="0.3">
      <c r="A74" s="63"/>
      <c r="B74" s="256"/>
      <c r="C74" s="98"/>
      <c r="D74" s="479" t="s">
        <v>28</v>
      </c>
      <c r="E74" s="477" t="s">
        <v>137</v>
      </c>
      <c r="F74" s="193" t="s">
        <v>114</v>
      </c>
      <c r="G74" s="466" t="s">
        <v>86</v>
      </c>
      <c r="H74" s="330" t="s">
        <v>21</v>
      </c>
      <c r="I74" s="332">
        <f>69-46.8</f>
        <v>22.200000000000003</v>
      </c>
      <c r="J74" s="359" t="s">
        <v>111</v>
      </c>
      <c r="K74" s="403">
        <v>1</v>
      </c>
    </row>
    <row r="75" spans="1:13" s="40" customFormat="1" ht="15.6" customHeight="1" x14ac:dyDescent="0.3">
      <c r="A75" s="63"/>
      <c r="B75" s="256"/>
      <c r="C75" s="98"/>
      <c r="D75" s="480"/>
      <c r="E75" s="478"/>
      <c r="F75" s="280" t="s">
        <v>83</v>
      </c>
      <c r="G75" s="481"/>
      <c r="H75" s="305"/>
      <c r="I75" s="157"/>
      <c r="J75" s="360"/>
      <c r="K75" s="365"/>
    </row>
    <row r="76" spans="1:13" s="40" customFormat="1" ht="18" customHeight="1" thickBot="1" x14ac:dyDescent="0.35">
      <c r="A76" s="73"/>
      <c r="B76" s="74"/>
      <c r="C76" s="34"/>
      <c r="D76" s="92"/>
      <c r="E76" s="87"/>
      <c r="F76" s="105"/>
      <c r="G76" s="89"/>
      <c r="H76" s="100" t="s">
        <v>18</v>
      </c>
      <c r="I76" s="151">
        <f>SUM(I68:I75)</f>
        <v>244</v>
      </c>
      <c r="J76" s="356"/>
      <c r="K76" s="85"/>
    </row>
    <row r="77" spans="1:13" s="40" customFormat="1" ht="28.5" customHeight="1" x14ac:dyDescent="0.25">
      <c r="A77" s="65" t="s">
        <v>9</v>
      </c>
      <c r="B77" s="247" t="s">
        <v>26</v>
      </c>
      <c r="C77" s="128" t="s">
        <v>19</v>
      </c>
      <c r="D77" s="12"/>
      <c r="E77" s="13" t="s">
        <v>39</v>
      </c>
      <c r="F77" s="56"/>
      <c r="G77" s="58"/>
      <c r="H77" s="46"/>
      <c r="I77" s="97"/>
      <c r="J77" s="368"/>
      <c r="K77" s="142"/>
    </row>
    <row r="78" spans="1:13" s="40" customFormat="1" ht="15" customHeight="1" x14ac:dyDescent="0.3">
      <c r="A78" s="4"/>
      <c r="B78" s="5"/>
      <c r="C78" s="35"/>
      <c r="D78" s="242" t="s">
        <v>9</v>
      </c>
      <c r="E78" s="525" t="s">
        <v>60</v>
      </c>
      <c r="F78" s="59" t="s">
        <v>75</v>
      </c>
      <c r="G78" s="466" t="s">
        <v>79</v>
      </c>
      <c r="H78" s="404" t="s">
        <v>30</v>
      </c>
      <c r="I78" s="332">
        <v>100</v>
      </c>
      <c r="J78" s="596" t="s">
        <v>122</v>
      </c>
      <c r="K78" s="141">
        <v>100</v>
      </c>
    </row>
    <row r="79" spans="1:13" s="40" customFormat="1" ht="15" customHeight="1" x14ac:dyDescent="0.3">
      <c r="A79" s="4"/>
      <c r="B79" s="5"/>
      <c r="C79" s="35"/>
      <c r="D79" s="242"/>
      <c r="E79" s="526"/>
      <c r="F79" s="175" t="s">
        <v>29</v>
      </c>
      <c r="G79" s="467"/>
      <c r="H79" s="127"/>
      <c r="I79" s="121"/>
      <c r="J79" s="597"/>
      <c r="K79" s="216"/>
    </row>
    <row r="80" spans="1:13" s="40" customFormat="1" ht="15" customHeight="1" x14ac:dyDescent="0.3">
      <c r="A80" s="4"/>
      <c r="B80" s="5"/>
      <c r="C80" s="35"/>
      <c r="D80" s="242"/>
      <c r="E80" s="526"/>
      <c r="F80" s="191" t="s">
        <v>112</v>
      </c>
      <c r="G80" s="467"/>
      <c r="H80" s="127"/>
      <c r="I80" s="405"/>
      <c r="J80" s="597"/>
      <c r="K80" s="134"/>
    </row>
    <row r="81" spans="1:12" s="40" customFormat="1" ht="15" customHeight="1" x14ac:dyDescent="0.3">
      <c r="A81" s="4"/>
      <c r="B81" s="5"/>
      <c r="C81" s="35"/>
      <c r="D81" s="242"/>
      <c r="E81" s="526"/>
      <c r="F81" s="39" t="s">
        <v>76</v>
      </c>
      <c r="G81" s="467"/>
      <c r="H81" s="117"/>
      <c r="I81" s="170"/>
      <c r="J81" s="597"/>
      <c r="K81" s="134"/>
    </row>
    <row r="82" spans="1:12" s="40" customFormat="1" ht="15" customHeight="1" x14ac:dyDescent="0.3">
      <c r="A82" s="4"/>
      <c r="B82" s="5"/>
      <c r="C82" s="35"/>
      <c r="D82" s="242"/>
      <c r="E82" s="624"/>
      <c r="F82" s="191" t="s">
        <v>83</v>
      </c>
      <c r="G82" s="491"/>
      <c r="H82" s="127"/>
      <c r="I82" s="84"/>
      <c r="J82" s="598"/>
      <c r="K82" s="137"/>
    </row>
    <row r="83" spans="1:12" s="40" customFormat="1" ht="14.4" customHeight="1" x14ac:dyDescent="0.3">
      <c r="A83" s="63"/>
      <c r="B83" s="248"/>
      <c r="C83" s="249"/>
      <c r="D83" s="241" t="s">
        <v>19</v>
      </c>
      <c r="E83" s="483" t="s">
        <v>40</v>
      </c>
      <c r="F83" s="59" t="s">
        <v>75</v>
      </c>
      <c r="G83" s="466" t="s">
        <v>78</v>
      </c>
      <c r="H83" s="122" t="s">
        <v>21</v>
      </c>
      <c r="I83" s="153">
        <f>101.6+18.4</f>
        <v>120</v>
      </c>
      <c r="J83" s="366" t="s">
        <v>100</v>
      </c>
      <c r="K83" s="140">
        <v>145</v>
      </c>
    </row>
    <row r="84" spans="1:12" s="40" customFormat="1" ht="14.4" customHeight="1" x14ac:dyDescent="0.3">
      <c r="A84" s="4"/>
      <c r="B84" s="5"/>
      <c r="C84" s="35"/>
      <c r="D84" s="64"/>
      <c r="E84" s="490"/>
      <c r="F84" s="192" t="s">
        <v>97</v>
      </c>
      <c r="G84" s="467"/>
      <c r="H84" s="117"/>
      <c r="I84" s="72"/>
      <c r="J84" s="367" t="s">
        <v>143</v>
      </c>
      <c r="K84" s="260">
        <v>2.1</v>
      </c>
    </row>
    <row r="85" spans="1:12" s="40" customFormat="1" ht="39.6" customHeight="1" x14ac:dyDescent="0.3">
      <c r="A85" s="60"/>
      <c r="B85" s="5"/>
      <c r="C85" s="61"/>
      <c r="D85" s="64"/>
      <c r="E85" s="490"/>
      <c r="F85" s="192" t="s">
        <v>112</v>
      </c>
      <c r="G85" s="237"/>
      <c r="H85" s="117"/>
      <c r="I85" s="72"/>
      <c r="J85" s="642" t="s">
        <v>123</v>
      </c>
      <c r="K85" s="217">
        <v>100</v>
      </c>
    </row>
    <row r="86" spans="1:12" s="40" customFormat="1" ht="14.4" customHeight="1" x14ac:dyDescent="0.3">
      <c r="A86" s="60"/>
      <c r="B86" s="5"/>
      <c r="C86" s="61"/>
      <c r="D86" s="49"/>
      <c r="E86" s="484"/>
      <c r="F86" s="190" t="s">
        <v>83</v>
      </c>
      <c r="G86" s="237"/>
      <c r="H86" s="169"/>
      <c r="I86" s="170"/>
      <c r="J86" s="602"/>
      <c r="K86" s="304"/>
    </row>
    <row r="87" spans="1:12" s="40" customFormat="1" ht="15" customHeight="1" x14ac:dyDescent="0.3">
      <c r="A87" s="60"/>
      <c r="B87" s="5"/>
      <c r="C87" s="61"/>
      <c r="D87" s="167" t="s">
        <v>26</v>
      </c>
      <c r="E87" s="421" t="s">
        <v>96</v>
      </c>
      <c r="F87" s="193" t="s">
        <v>75</v>
      </c>
      <c r="G87" s="466" t="s">
        <v>92</v>
      </c>
      <c r="H87" s="206" t="s">
        <v>21</v>
      </c>
      <c r="I87" s="332">
        <f>38.3+3.1</f>
        <v>41.4</v>
      </c>
      <c r="J87" s="406" t="s">
        <v>152</v>
      </c>
      <c r="K87" s="136">
        <v>4</v>
      </c>
    </row>
    <row r="88" spans="1:12" s="40" customFormat="1" ht="15" customHeight="1" x14ac:dyDescent="0.3">
      <c r="A88" s="60"/>
      <c r="B88" s="5"/>
      <c r="C88" s="61"/>
      <c r="D88" s="167"/>
      <c r="E88" s="421"/>
      <c r="F88" s="175" t="s">
        <v>83</v>
      </c>
      <c r="G88" s="467"/>
      <c r="H88" s="96"/>
      <c r="J88" s="369"/>
      <c r="K88" s="328"/>
    </row>
    <row r="89" spans="1:12" s="40" customFormat="1" ht="15" customHeight="1" x14ac:dyDescent="0.3">
      <c r="A89" s="60"/>
      <c r="B89" s="5"/>
      <c r="C89" s="61"/>
      <c r="D89" s="64"/>
      <c r="E89" s="421"/>
      <c r="F89" s="192" t="s">
        <v>97</v>
      </c>
      <c r="G89" s="467"/>
      <c r="H89" s="117"/>
      <c r="I89" s="72"/>
      <c r="J89" s="369"/>
      <c r="K89" s="328"/>
    </row>
    <row r="90" spans="1:12" s="40" customFormat="1" ht="15" customHeight="1" x14ac:dyDescent="0.3">
      <c r="A90" s="4"/>
      <c r="B90" s="5"/>
      <c r="C90" s="61"/>
      <c r="D90" s="64"/>
      <c r="E90" s="421"/>
      <c r="F90" s="196" t="s">
        <v>112</v>
      </c>
      <c r="G90" s="481"/>
      <c r="H90" s="172"/>
      <c r="I90" s="393"/>
      <c r="J90" s="204"/>
      <c r="K90" s="218"/>
    </row>
    <row r="91" spans="1:12" s="9" customFormat="1" ht="12.9" customHeight="1" x14ac:dyDescent="0.3">
      <c r="A91" s="288"/>
      <c r="B91" s="290"/>
      <c r="C91" s="292"/>
      <c r="D91" s="282" t="s">
        <v>28</v>
      </c>
      <c r="E91" s="483" t="s">
        <v>121</v>
      </c>
      <c r="F91" s="59" t="s">
        <v>76</v>
      </c>
      <c r="G91" s="408" t="s">
        <v>164</v>
      </c>
      <c r="H91" s="332" t="s">
        <v>61</v>
      </c>
      <c r="I91" s="332">
        <f>500-4.7+896.2-25</f>
        <v>1366.5</v>
      </c>
      <c r="J91" s="585" t="s">
        <v>129</v>
      </c>
      <c r="K91" s="326">
        <v>100</v>
      </c>
    </row>
    <row r="92" spans="1:12" s="9" customFormat="1" ht="12.9" customHeight="1" x14ac:dyDescent="0.3">
      <c r="A92" s="288"/>
      <c r="B92" s="290"/>
      <c r="C92" s="292"/>
      <c r="D92" s="176"/>
      <c r="E92" s="490"/>
      <c r="F92" s="191" t="s">
        <v>29</v>
      </c>
      <c r="G92" s="571" t="s">
        <v>171</v>
      </c>
      <c r="H92" s="419" t="s">
        <v>172</v>
      </c>
      <c r="I92" s="419">
        <v>8.6999999999999993</v>
      </c>
      <c r="J92" s="586"/>
      <c r="K92" s="328"/>
    </row>
    <row r="93" spans="1:12" s="9" customFormat="1" ht="12.9" customHeight="1" x14ac:dyDescent="0.3">
      <c r="A93" s="288"/>
      <c r="B93" s="290"/>
      <c r="C93" s="292"/>
      <c r="D93" s="176"/>
      <c r="E93" s="490"/>
      <c r="F93" s="39" t="s">
        <v>112</v>
      </c>
      <c r="G93" s="571"/>
      <c r="H93" s="420" t="s">
        <v>81</v>
      </c>
      <c r="I93" s="72">
        <v>0.8</v>
      </c>
      <c r="J93" s="407"/>
      <c r="K93" s="216"/>
    </row>
    <row r="94" spans="1:12" s="9" customFormat="1" ht="12.9" customHeight="1" x14ac:dyDescent="0.3">
      <c r="A94" s="288"/>
      <c r="B94" s="290"/>
      <c r="C94" s="292"/>
      <c r="D94" s="176"/>
      <c r="E94" s="490"/>
      <c r="F94" s="184" t="s">
        <v>83</v>
      </c>
      <c r="G94" s="300" t="s">
        <v>149</v>
      </c>
      <c r="H94" s="333"/>
      <c r="I94" s="84"/>
      <c r="J94" s="202"/>
      <c r="K94" s="323"/>
    </row>
    <row r="95" spans="1:12" s="9" customFormat="1" ht="15" customHeight="1" x14ac:dyDescent="0.3">
      <c r="A95" s="288"/>
      <c r="B95" s="290"/>
      <c r="C95" s="292"/>
      <c r="D95" s="282" t="s">
        <v>13</v>
      </c>
      <c r="E95" s="599" t="s">
        <v>103</v>
      </c>
      <c r="F95" s="59" t="s">
        <v>75</v>
      </c>
      <c r="G95" s="583" t="s">
        <v>91</v>
      </c>
      <c r="H95" s="173" t="s">
        <v>30</v>
      </c>
      <c r="I95" s="229">
        <f>100-50-35</f>
        <v>15</v>
      </c>
      <c r="J95" s="448" t="s">
        <v>111</v>
      </c>
      <c r="K95" s="136">
        <v>1</v>
      </c>
    </row>
    <row r="96" spans="1:12" s="9" customFormat="1" ht="15" customHeight="1" x14ac:dyDescent="0.3">
      <c r="A96" s="288"/>
      <c r="B96" s="290"/>
      <c r="C96" s="292"/>
      <c r="D96" s="177"/>
      <c r="E96" s="600"/>
      <c r="F96" s="39" t="s">
        <v>76</v>
      </c>
      <c r="G96" s="571"/>
      <c r="H96" s="411"/>
      <c r="J96" s="636" t="s">
        <v>116</v>
      </c>
      <c r="K96" s="447"/>
      <c r="L96" s="322"/>
    </row>
    <row r="97" spans="1:12" s="9" customFormat="1" ht="15.9" customHeight="1" x14ac:dyDescent="0.3">
      <c r="A97" s="288"/>
      <c r="B97" s="290"/>
      <c r="C97" s="292"/>
      <c r="D97" s="177"/>
      <c r="E97" s="600"/>
      <c r="F97" s="39" t="s">
        <v>112</v>
      </c>
      <c r="G97" s="296"/>
      <c r="H97" s="169"/>
      <c r="I97" s="212"/>
      <c r="J97" s="637"/>
      <c r="K97" s="136"/>
    </row>
    <row r="98" spans="1:12" s="9" customFormat="1" ht="14.4" customHeight="1" x14ac:dyDescent="0.3">
      <c r="A98" s="288"/>
      <c r="B98" s="290"/>
      <c r="C98" s="292"/>
      <c r="D98" s="177"/>
      <c r="E98" s="600"/>
      <c r="F98" s="39" t="s">
        <v>29</v>
      </c>
      <c r="G98" s="296"/>
      <c r="H98" s="169"/>
      <c r="I98" s="212"/>
      <c r="J98" s="409"/>
      <c r="K98" s="136"/>
    </row>
    <row r="99" spans="1:12" s="9" customFormat="1" ht="15" customHeight="1" x14ac:dyDescent="0.3">
      <c r="A99" s="288"/>
      <c r="B99" s="290"/>
      <c r="C99" s="292"/>
      <c r="D99" s="177"/>
      <c r="E99" s="601"/>
      <c r="F99" s="184" t="s">
        <v>83</v>
      </c>
      <c r="G99" s="296"/>
      <c r="H99" s="169"/>
      <c r="I99" s="159"/>
      <c r="J99" s="410"/>
      <c r="K99" s="136"/>
    </row>
    <row r="100" spans="1:12" s="40" customFormat="1" ht="15" customHeight="1" thickBot="1" x14ac:dyDescent="0.35">
      <c r="A100" s="289"/>
      <c r="B100" s="291"/>
      <c r="C100" s="293"/>
      <c r="D100" s="130"/>
      <c r="E100" s="93"/>
      <c r="F100" s="94"/>
      <c r="G100" s="95"/>
      <c r="H100" s="100" t="s">
        <v>18</v>
      </c>
      <c r="I100" s="151">
        <f>SUM(I78:I99)</f>
        <v>1652.4</v>
      </c>
      <c r="J100" s="370"/>
      <c r="K100" s="223"/>
    </row>
    <row r="101" spans="1:12" s="40" customFormat="1" ht="15" customHeight="1" x14ac:dyDescent="0.3">
      <c r="A101" s="14" t="s">
        <v>9</v>
      </c>
      <c r="B101" s="15" t="s">
        <v>26</v>
      </c>
      <c r="C101" s="36" t="s">
        <v>26</v>
      </c>
      <c r="D101" s="53"/>
      <c r="E101" s="422" t="s">
        <v>64</v>
      </c>
      <c r="F101" s="195" t="s">
        <v>76</v>
      </c>
      <c r="G101" s="221"/>
      <c r="H101" s="51"/>
      <c r="I101" s="392"/>
      <c r="J101" s="372"/>
      <c r="K101" s="435"/>
    </row>
    <row r="102" spans="1:12" s="40" customFormat="1" ht="27" customHeight="1" x14ac:dyDescent="0.3">
      <c r="A102" s="63"/>
      <c r="B102" s="248"/>
      <c r="C102" s="99"/>
      <c r="D102" s="241" t="s">
        <v>9</v>
      </c>
      <c r="E102" s="477" t="s">
        <v>169</v>
      </c>
      <c r="F102" s="284" t="s">
        <v>117</v>
      </c>
      <c r="G102" s="492" t="s">
        <v>80</v>
      </c>
      <c r="H102" s="178" t="s">
        <v>30</v>
      </c>
      <c r="I102" s="166">
        <f>420-100+42.8</f>
        <v>362.8</v>
      </c>
      <c r="J102" s="373" t="s">
        <v>124</v>
      </c>
      <c r="K102" s="154">
        <v>1</v>
      </c>
    </row>
    <row r="103" spans="1:12" s="40" customFormat="1" ht="27.75" customHeight="1" x14ac:dyDescent="0.3">
      <c r="A103" s="63"/>
      <c r="B103" s="283"/>
      <c r="C103" s="99"/>
      <c r="D103" s="285"/>
      <c r="E103" s="482"/>
      <c r="F103" s="190" t="s">
        <v>29</v>
      </c>
      <c r="G103" s="493"/>
      <c r="H103" s="117" t="s">
        <v>118</v>
      </c>
      <c r="I103" s="72">
        <f>400-55-333.8</f>
        <v>11.199999999999989</v>
      </c>
      <c r="J103" s="374" t="s">
        <v>155</v>
      </c>
      <c r="K103" s="357">
        <v>32</v>
      </c>
    </row>
    <row r="104" spans="1:12" s="40" customFormat="1" ht="28.5" customHeight="1" x14ac:dyDescent="0.3">
      <c r="A104" s="63"/>
      <c r="B104" s="283"/>
      <c r="C104" s="99"/>
      <c r="D104" s="327"/>
      <c r="E104" s="482"/>
      <c r="F104" s="190" t="s">
        <v>112</v>
      </c>
      <c r="G104" s="493"/>
      <c r="H104" s="434" t="s">
        <v>61</v>
      </c>
      <c r="I104" s="433">
        <f>307.9-250</f>
        <v>57.899999999999977</v>
      </c>
      <c r="J104" s="374" t="s">
        <v>156</v>
      </c>
      <c r="K104" s="321"/>
    </row>
    <row r="105" spans="1:12" s="1" customFormat="1" ht="18" customHeight="1" x14ac:dyDescent="0.3">
      <c r="A105" s="63"/>
      <c r="B105" s="283"/>
      <c r="C105" s="99"/>
      <c r="D105" s="285" t="s">
        <v>19</v>
      </c>
      <c r="E105" s="483" t="s">
        <v>154</v>
      </c>
      <c r="F105" s="284" t="s">
        <v>83</v>
      </c>
      <c r="G105" s="591" t="s">
        <v>162</v>
      </c>
      <c r="H105" s="72" t="s">
        <v>145</v>
      </c>
      <c r="I105" s="332">
        <v>269</v>
      </c>
      <c r="J105" s="653" t="s">
        <v>157</v>
      </c>
      <c r="K105" s="134">
        <v>14</v>
      </c>
      <c r="L105" s="40"/>
    </row>
    <row r="106" spans="1:12" s="1" customFormat="1" ht="18" customHeight="1" x14ac:dyDescent="0.3">
      <c r="A106" s="63"/>
      <c r="B106" s="283"/>
      <c r="C106" s="99"/>
      <c r="D106" s="594"/>
      <c r="E106" s="490"/>
      <c r="F106" s="184" t="s">
        <v>114</v>
      </c>
      <c r="G106" s="592"/>
      <c r="I106" s="96"/>
      <c r="J106" s="637"/>
      <c r="K106" s="224"/>
      <c r="L106" s="40"/>
    </row>
    <row r="107" spans="1:12" s="1" customFormat="1" ht="18" customHeight="1" x14ac:dyDescent="0.3">
      <c r="A107" s="63"/>
      <c r="B107" s="283"/>
      <c r="C107" s="99"/>
      <c r="D107" s="595"/>
      <c r="E107" s="484"/>
      <c r="F107" s="50" t="s">
        <v>29</v>
      </c>
      <c r="G107" s="593"/>
      <c r="H107" s="286"/>
      <c r="I107" s="277"/>
      <c r="J107" s="268"/>
      <c r="K107" s="253"/>
      <c r="L107" s="40"/>
    </row>
    <row r="108" spans="1:12" s="40" customFormat="1" ht="14.4" customHeight="1" x14ac:dyDescent="0.3">
      <c r="A108" s="63"/>
      <c r="B108" s="248"/>
      <c r="C108" s="99"/>
      <c r="D108" s="241" t="s">
        <v>26</v>
      </c>
      <c r="E108" s="490" t="s">
        <v>119</v>
      </c>
      <c r="F108" s="190" t="s">
        <v>83</v>
      </c>
      <c r="G108" s="583" t="s">
        <v>163</v>
      </c>
      <c r="H108" s="117" t="s">
        <v>30</v>
      </c>
      <c r="I108" s="166">
        <v>16</v>
      </c>
      <c r="J108" s="375" t="s">
        <v>111</v>
      </c>
      <c r="K108" s="168">
        <v>1</v>
      </c>
    </row>
    <row r="109" spans="1:12" s="40" customFormat="1" ht="14.4" customHeight="1" x14ac:dyDescent="0.3">
      <c r="A109" s="63"/>
      <c r="B109" s="248"/>
      <c r="C109" s="99"/>
      <c r="D109" s="242"/>
      <c r="E109" s="490"/>
      <c r="F109" s="190" t="s">
        <v>112</v>
      </c>
      <c r="G109" s="571"/>
      <c r="H109" s="82" t="s">
        <v>145</v>
      </c>
      <c r="I109" s="72">
        <v>84</v>
      </c>
      <c r="J109" s="390" t="s">
        <v>73</v>
      </c>
      <c r="K109" s="136">
        <v>20</v>
      </c>
    </row>
    <row r="110" spans="1:12" s="40" customFormat="1" ht="25.5" customHeight="1" x14ac:dyDescent="0.3">
      <c r="A110" s="63"/>
      <c r="B110" s="248"/>
      <c r="C110" s="99"/>
      <c r="D110" s="243"/>
      <c r="E110" s="484"/>
      <c r="F110" s="50" t="s">
        <v>29</v>
      </c>
      <c r="G110" s="584"/>
      <c r="H110" s="123"/>
      <c r="I110" s="161"/>
      <c r="J110" s="376"/>
      <c r="K110" s="231"/>
    </row>
    <row r="111" spans="1:12" s="40" customFormat="1" ht="14.4" customHeight="1" x14ac:dyDescent="0.3">
      <c r="A111" s="63"/>
      <c r="B111" s="248"/>
      <c r="C111" s="99"/>
      <c r="D111" s="242" t="s">
        <v>28</v>
      </c>
      <c r="E111" s="483" t="s">
        <v>120</v>
      </c>
      <c r="F111" s="184" t="s">
        <v>83</v>
      </c>
      <c r="G111" s="571" t="s">
        <v>80</v>
      </c>
      <c r="H111" s="122" t="s">
        <v>30</v>
      </c>
      <c r="I111" s="332">
        <f>15.9+10.8</f>
        <v>26.700000000000003</v>
      </c>
      <c r="J111" s="371" t="s">
        <v>111</v>
      </c>
      <c r="K111" s="230">
        <v>1</v>
      </c>
    </row>
    <row r="112" spans="1:12" s="40" customFormat="1" ht="14.4" customHeight="1" x14ac:dyDescent="0.3">
      <c r="A112" s="63"/>
      <c r="B112" s="248"/>
      <c r="C112" s="99"/>
      <c r="D112" s="242"/>
      <c r="E112" s="490"/>
      <c r="F112" s="190" t="s">
        <v>112</v>
      </c>
      <c r="G112" s="571"/>
      <c r="H112" s="117"/>
      <c r="I112" s="72"/>
      <c r="J112" s="200"/>
      <c r="K112" s="328"/>
    </row>
    <row r="113" spans="1:12" s="40" customFormat="1" ht="14.4" customHeight="1" x14ac:dyDescent="0.3">
      <c r="A113" s="63"/>
      <c r="B113" s="248"/>
      <c r="C113" s="99"/>
      <c r="D113" s="243"/>
      <c r="E113" s="484"/>
      <c r="F113" s="50" t="s">
        <v>29</v>
      </c>
      <c r="G113" s="571"/>
      <c r="H113" s="123"/>
      <c r="I113" s="333"/>
      <c r="J113" s="377"/>
      <c r="K113" s="231"/>
    </row>
    <row r="114" spans="1:12" s="40" customFormat="1" ht="14.4" customHeight="1" x14ac:dyDescent="0.3">
      <c r="A114" s="63"/>
      <c r="B114" s="248"/>
      <c r="C114" s="99"/>
      <c r="D114" s="242" t="s">
        <v>13</v>
      </c>
      <c r="E114" s="483" t="s">
        <v>133</v>
      </c>
      <c r="F114" s="184" t="s">
        <v>83</v>
      </c>
      <c r="G114" s="329"/>
      <c r="H114" s="117" t="s">
        <v>30</v>
      </c>
      <c r="I114" s="332">
        <v>22.4</v>
      </c>
      <c r="J114" s="303" t="s">
        <v>111</v>
      </c>
      <c r="K114" s="326">
        <v>1</v>
      </c>
    </row>
    <row r="115" spans="1:12" s="40" customFormat="1" ht="14.4" customHeight="1" x14ac:dyDescent="0.3">
      <c r="A115" s="63"/>
      <c r="B115" s="248"/>
      <c r="C115" s="99"/>
      <c r="D115" s="242"/>
      <c r="E115" s="490"/>
      <c r="F115" s="190" t="s">
        <v>112</v>
      </c>
      <c r="G115" s="295"/>
      <c r="H115" s="117"/>
      <c r="I115" s="172"/>
      <c r="J115" s="376"/>
      <c r="K115" s="136"/>
    </row>
    <row r="116" spans="1:12" s="40" customFormat="1" ht="14.4" customHeight="1" x14ac:dyDescent="0.3">
      <c r="A116" s="63"/>
      <c r="B116" s="248"/>
      <c r="C116" s="99"/>
      <c r="D116" s="243"/>
      <c r="E116" s="232"/>
      <c r="F116" s="50" t="s">
        <v>29</v>
      </c>
      <c r="G116" s="295"/>
      <c r="H116" s="117"/>
      <c r="I116" s="72"/>
      <c r="J116" s="382"/>
      <c r="K116" s="231"/>
    </row>
    <row r="117" spans="1:12" s="40" customFormat="1" ht="14.4" customHeight="1" x14ac:dyDescent="0.3">
      <c r="A117" s="63"/>
      <c r="B117" s="248"/>
      <c r="C117" s="99"/>
      <c r="D117" s="242" t="s">
        <v>65</v>
      </c>
      <c r="E117" s="483" t="s">
        <v>125</v>
      </c>
      <c r="F117" s="184" t="s">
        <v>83</v>
      </c>
      <c r="G117" s="295"/>
      <c r="H117" s="122" t="s">
        <v>30</v>
      </c>
      <c r="I117" s="332">
        <f>90-10.4-42.8</f>
        <v>36.799999999999997</v>
      </c>
      <c r="J117" s="303" t="s">
        <v>111</v>
      </c>
      <c r="K117" s="326"/>
    </row>
    <row r="118" spans="1:12" s="40" customFormat="1" ht="14.4" customHeight="1" x14ac:dyDescent="0.3">
      <c r="A118" s="63"/>
      <c r="B118" s="248"/>
      <c r="C118" s="99"/>
      <c r="D118" s="242"/>
      <c r="E118" s="490"/>
      <c r="F118" s="190" t="s">
        <v>114</v>
      </c>
      <c r="G118" s="295"/>
      <c r="H118" s="117"/>
      <c r="I118" s="385"/>
      <c r="J118" s="376"/>
      <c r="K118" s="136"/>
    </row>
    <row r="119" spans="1:12" s="40" customFormat="1" ht="14.4" customHeight="1" x14ac:dyDescent="0.3">
      <c r="A119" s="63"/>
      <c r="B119" s="248"/>
      <c r="C119" s="99"/>
      <c r="D119" s="243"/>
      <c r="E119" s="484"/>
      <c r="F119" s="50" t="s">
        <v>29</v>
      </c>
      <c r="G119" s="295"/>
      <c r="H119" s="117"/>
      <c r="I119" s="391"/>
      <c r="J119" s="376"/>
      <c r="K119" s="136"/>
    </row>
    <row r="120" spans="1:12" s="1" customFormat="1" ht="18.600000000000001" customHeight="1" x14ac:dyDescent="0.3">
      <c r="A120" s="63"/>
      <c r="B120" s="308"/>
      <c r="C120" s="99"/>
      <c r="D120" s="309" t="s">
        <v>102</v>
      </c>
      <c r="E120" s="483" t="s">
        <v>148</v>
      </c>
      <c r="F120" s="306" t="s">
        <v>83</v>
      </c>
      <c r="G120" s="591" t="s">
        <v>162</v>
      </c>
      <c r="H120" s="332" t="s">
        <v>30</v>
      </c>
      <c r="I120" s="332">
        <f>15-0.4</f>
        <v>14.6</v>
      </c>
      <c r="J120" s="275" t="s">
        <v>111</v>
      </c>
      <c r="K120" s="326"/>
      <c r="L120" s="40"/>
    </row>
    <row r="121" spans="1:12" s="1" customFormat="1" ht="18.600000000000001" customHeight="1" x14ac:dyDescent="0.3">
      <c r="A121" s="63"/>
      <c r="B121" s="308"/>
      <c r="C121" s="99"/>
      <c r="D121" s="594"/>
      <c r="E121" s="490"/>
      <c r="F121" s="184" t="s">
        <v>114</v>
      </c>
      <c r="G121" s="592"/>
      <c r="H121" s="72"/>
      <c r="I121" s="72"/>
      <c r="J121" s="376"/>
      <c r="K121" s="224"/>
      <c r="L121" s="40"/>
    </row>
    <row r="122" spans="1:12" s="1" customFormat="1" ht="18.600000000000001" customHeight="1" x14ac:dyDescent="0.3">
      <c r="A122" s="63"/>
      <c r="B122" s="308"/>
      <c r="C122" s="99"/>
      <c r="D122" s="595"/>
      <c r="E122" s="484"/>
      <c r="F122" s="307" t="s">
        <v>29</v>
      </c>
      <c r="G122" s="593"/>
      <c r="H122" s="310"/>
      <c r="I122" s="277"/>
      <c r="J122" s="268"/>
      <c r="K122" s="253"/>
      <c r="L122" s="40"/>
    </row>
    <row r="123" spans="1:12" s="40" customFormat="1" ht="17.100000000000001" customHeight="1" thickBot="1" x14ac:dyDescent="0.35">
      <c r="A123" s="73"/>
      <c r="B123" s="74"/>
      <c r="C123" s="34"/>
      <c r="D123" s="106"/>
      <c r="E123" s="107"/>
      <c r="F123" s="105"/>
      <c r="G123" s="222"/>
      <c r="H123" s="100" t="s">
        <v>18</v>
      </c>
      <c r="I123" s="129">
        <f>SUM(I102:I122)</f>
        <v>901.4</v>
      </c>
      <c r="J123" s="380"/>
      <c r="K123" s="85"/>
    </row>
    <row r="124" spans="1:12" s="40" customFormat="1" ht="15" customHeight="1" x14ac:dyDescent="0.3">
      <c r="A124" s="14" t="s">
        <v>9</v>
      </c>
      <c r="B124" s="15" t="s">
        <v>26</v>
      </c>
      <c r="C124" s="36" t="s">
        <v>28</v>
      </c>
      <c r="D124" s="16"/>
      <c r="E124" s="17" t="s">
        <v>41</v>
      </c>
      <c r="F124" s="57"/>
      <c r="G124" s="108"/>
      <c r="H124" s="47"/>
      <c r="I124" s="97"/>
      <c r="J124" s="145"/>
      <c r="K124" s="262"/>
    </row>
    <row r="125" spans="1:12" s="40" customFormat="1" ht="14.4" customHeight="1" x14ac:dyDescent="0.3">
      <c r="A125" s="628"/>
      <c r="B125" s="629"/>
      <c r="C125" s="630"/>
      <c r="D125" s="149" t="s">
        <v>9</v>
      </c>
      <c r="E125" s="631" t="s">
        <v>144</v>
      </c>
      <c r="F125" s="149" t="s">
        <v>83</v>
      </c>
      <c r="G125" s="466" t="s">
        <v>78</v>
      </c>
      <c r="H125" s="54" t="s">
        <v>21</v>
      </c>
      <c r="I125" s="332">
        <f>95.5+50</f>
        <v>145.5</v>
      </c>
      <c r="J125" s="503" t="s">
        <v>66</v>
      </c>
      <c r="K125" s="378">
        <v>2.2000000000000002</v>
      </c>
    </row>
    <row r="126" spans="1:12" s="40" customFormat="1" ht="15.6" customHeight="1" x14ac:dyDescent="0.3">
      <c r="A126" s="628"/>
      <c r="B126" s="629"/>
      <c r="C126" s="630"/>
      <c r="D126" s="184"/>
      <c r="E126" s="536"/>
      <c r="F126" s="184" t="s">
        <v>112</v>
      </c>
      <c r="G126" s="467"/>
      <c r="H126" s="331"/>
      <c r="I126" s="84"/>
      <c r="J126" s="544"/>
      <c r="K126" s="146"/>
    </row>
    <row r="127" spans="1:12" s="40" customFormat="1" ht="26.25" customHeight="1" x14ac:dyDescent="0.3">
      <c r="A127" s="577"/>
      <c r="B127" s="475"/>
      <c r="C127" s="655"/>
      <c r="D127" s="665" t="s">
        <v>19</v>
      </c>
      <c r="E127" s="483" t="s">
        <v>72</v>
      </c>
      <c r="F127" s="149" t="s">
        <v>83</v>
      </c>
      <c r="G127" s="467"/>
      <c r="H127" s="171" t="s">
        <v>21</v>
      </c>
      <c r="I127" s="274">
        <v>40.299999999999997</v>
      </c>
      <c r="J127" s="585" t="s">
        <v>132</v>
      </c>
      <c r="K127" s="603">
        <v>11.7</v>
      </c>
    </row>
    <row r="128" spans="1:12" s="40" customFormat="1" ht="14.25" customHeight="1" x14ac:dyDescent="0.3">
      <c r="A128" s="578"/>
      <c r="B128" s="476"/>
      <c r="C128" s="656"/>
      <c r="D128" s="666"/>
      <c r="E128" s="667"/>
      <c r="F128" s="184" t="s">
        <v>112</v>
      </c>
      <c r="G128" s="467"/>
      <c r="H128" s="436" t="s">
        <v>42</v>
      </c>
      <c r="I128" s="170">
        <v>30</v>
      </c>
      <c r="J128" s="586"/>
      <c r="K128" s="604"/>
    </row>
    <row r="129" spans="1:12" s="40" customFormat="1" ht="13.5" customHeight="1" x14ac:dyDescent="0.3">
      <c r="A129" s="578"/>
      <c r="B129" s="476"/>
      <c r="C129" s="656"/>
      <c r="D129" s="666"/>
      <c r="E129" s="667"/>
      <c r="F129" s="133"/>
      <c r="G129" s="467"/>
      <c r="H129" s="437"/>
      <c r="I129" s="72"/>
      <c r="J129" s="602"/>
      <c r="K129" s="605"/>
    </row>
    <row r="130" spans="1:12" s="40" customFormat="1" ht="14.4" customHeight="1" thickBot="1" x14ac:dyDescent="0.35">
      <c r="A130" s="73"/>
      <c r="B130" s="74"/>
      <c r="C130" s="34"/>
      <c r="D130" s="109"/>
      <c r="E130" s="107"/>
      <c r="F130" s="110"/>
      <c r="G130" s="111"/>
      <c r="H130" s="100" t="s">
        <v>18</v>
      </c>
      <c r="I130" s="162">
        <f>SUM(I125:I129)</f>
        <v>215.8</v>
      </c>
      <c r="J130" s="379"/>
      <c r="K130" s="164"/>
    </row>
    <row r="131" spans="1:12" s="40" customFormat="1" ht="15" customHeight="1" thickBot="1" x14ac:dyDescent="0.35">
      <c r="A131" s="10" t="s">
        <v>9</v>
      </c>
      <c r="B131" s="8" t="s">
        <v>26</v>
      </c>
      <c r="C131" s="664" t="s">
        <v>31</v>
      </c>
      <c r="D131" s="664"/>
      <c r="E131" s="664"/>
      <c r="F131" s="664"/>
      <c r="G131" s="664"/>
      <c r="H131" s="664"/>
      <c r="I131" s="213">
        <f>I130+I123+I100+I76</f>
        <v>3013.6000000000004</v>
      </c>
      <c r="J131" s="654"/>
      <c r="K131" s="576"/>
      <c r="L131" s="205"/>
    </row>
    <row r="132" spans="1:12" s="40" customFormat="1" ht="15" customHeight="1" thickBot="1" x14ac:dyDescent="0.35">
      <c r="A132" s="7" t="s">
        <v>9</v>
      </c>
      <c r="B132" s="8" t="s">
        <v>28</v>
      </c>
      <c r="C132" s="567" t="s">
        <v>59</v>
      </c>
      <c r="D132" s="568"/>
      <c r="E132" s="568"/>
      <c r="F132" s="568"/>
      <c r="G132" s="568"/>
      <c r="H132" s="568"/>
      <c r="I132" s="568"/>
      <c r="J132" s="568"/>
      <c r="K132" s="569"/>
      <c r="L132" s="205"/>
    </row>
    <row r="133" spans="1:12" s="40" customFormat="1" ht="30" customHeight="1" x14ac:dyDescent="0.3">
      <c r="A133" s="14" t="s">
        <v>9</v>
      </c>
      <c r="B133" s="119" t="s">
        <v>28</v>
      </c>
      <c r="C133" s="120" t="s">
        <v>9</v>
      </c>
      <c r="D133" s="16"/>
      <c r="E133" s="233" t="s">
        <v>74</v>
      </c>
      <c r="F133" s="182"/>
      <c r="G133" s="179"/>
      <c r="H133" s="51"/>
      <c r="I133" s="160"/>
      <c r="J133" s="225"/>
      <c r="K133" s="180"/>
    </row>
    <row r="134" spans="1:12" s="38" customFormat="1" ht="15.75" customHeight="1" x14ac:dyDescent="0.3">
      <c r="A134" s="63"/>
      <c r="B134" s="250"/>
      <c r="C134" s="251"/>
      <c r="D134" s="241" t="s">
        <v>9</v>
      </c>
      <c r="E134" s="483" t="s">
        <v>84</v>
      </c>
      <c r="F134" s="244" t="s">
        <v>29</v>
      </c>
      <c r="G134" s="466" t="s">
        <v>77</v>
      </c>
      <c r="H134" s="122" t="s">
        <v>30</v>
      </c>
      <c r="I134" s="332">
        <f>728.3-1</f>
        <v>727.3</v>
      </c>
      <c r="J134" s="376" t="s">
        <v>73</v>
      </c>
      <c r="K134" s="141">
        <v>100</v>
      </c>
    </row>
    <row r="135" spans="1:12" s="38" customFormat="1" ht="15.75" customHeight="1" x14ac:dyDescent="0.3">
      <c r="A135" s="63"/>
      <c r="B135" s="250"/>
      <c r="C135" s="251"/>
      <c r="D135" s="242"/>
      <c r="E135" s="633"/>
      <c r="F135" s="192" t="s">
        <v>97</v>
      </c>
      <c r="G135" s="635"/>
      <c r="H135" s="55"/>
      <c r="I135" s="385"/>
      <c r="J135" s="226"/>
      <c r="K135" s="181"/>
    </row>
    <row r="136" spans="1:12" s="38" customFormat="1" ht="15.75" customHeight="1" x14ac:dyDescent="0.3">
      <c r="A136" s="63"/>
      <c r="B136" s="250"/>
      <c r="C136" s="251"/>
      <c r="D136" s="242"/>
      <c r="E136" s="633"/>
      <c r="F136" s="196" t="s">
        <v>112</v>
      </c>
      <c r="G136" s="294"/>
      <c r="H136" s="55"/>
      <c r="I136" s="72"/>
      <c r="J136" s="226"/>
      <c r="K136" s="181"/>
    </row>
    <row r="137" spans="1:12" s="38" customFormat="1" ht="14.1" customHeight="1" x14ac:dyDescent="0.3">
      <c r="A137" s="63"/>
      <c r="B137" s="250"/>
      <c r="C137" s="251"/>
      <c r="D137" s="243"/>
      <c r="E137" s="634"/>
      <c r="F137" s="185" t="s">
        <v>83</v>
      </c>
      <c r="G137" s="281"/>
      <c r="H137" s="123"/>
      <c r="I137" s="333"/>
      <c r="J137" s="383"/>
      <c r="K137" s="137"/>
    </row>
    <row r="138" spans="1:12" s="38" customFormat="1" ht="15" customHeight="1" x14ac:dyDescent="0.3">
      <c r="A138" s="63"/>
      <c r="B138" s="250"/>
      <c r="C138" s="101"/>
      <c r="D138" s="587" t="s">
        <v>19</v>
      </c>
      <c r="E138" s="565" t="s">
        <v>93</v>
      </c>
      <c r="F138" s="193" t="s">
        <v>29</v>
      </c>
      <c r="G138" s="466" t="s">
        <v>80</v>
      </c>
      <c r="H138" s="206" t="s">
        <v>30</v>
      </c>
      <c r="I138" s="332">
        <f>2.5+1</f>
        <v>3.5</v>
      </c>
      <c r="J138" s="381" t="s">
        <v>90</v>
      </c>
      <c r="K138" s="230">
        <v>100</v>
      </c>
    </row>
    <row r="139" spans="1:12" s="38" customFormat="1" ht="15" customHeight="1" x14ac:dyDescent="0.3">
      <c r="A139" s="63"/>
      <c r="B139" s="250"/>
      <c r="C139" s="101"/>
      <c r="D139" s="588"/>
      <c r="E139" s="566"/>
      <c r="F139" s="175" t="s">
        <v>112</v>
      </c>
      <c r="G139" s="467"/>
      <c r="H139" s="169"/>
      <c r="I139" s="72"/>
      <c r="J139" s="376"/>
      <c r="K139" s="136"/>
    </row>
    <row r="140" spans="1:12" s="38" customFormat="1" ht="15" customHeight="1" x14ac:dyDescent="0.3">
      <c r="A140" s="63"/>
      <c r="B140" s="250"/>
      <c r="C140" s="101"/>
      <c r="D140" s="589"/>
      <c r="E140" s="590"/>
      <c r="F140" s="197" t="s">
        <v>83</v>
      </c>
      <c r="G140" s="481"/>
      <c r="H140" s="183"/>
      <c r="I140" s="386"/>
      <c r="J140" s="384"/>
      <c r="K140" s="136"/>
    </row>
    <row r="141" spans="1:12" s="40" customFormat="1" ht="15" customHeight="1" thickBot="1" x14ac:dyDescent="0.35">
      <c r="A141" s="73"/>
      <c r="B141" s="74"/>
      <c r="C141" s="98"/>
      <c r="D141" s="241"/>
      <c r="E141" s="236"/>
      <c r="F141" s="102"/>
      <c r="G141" s="115"/>
      <c r="H141" s="116" t="s">
        <v>18</v>
      </c>
      <c r="I141" s="129">
        <f>SUM(I134:I140)</f>
        <v>730.8</v>
      </c>
      <c r="J141" s="380"/>
      <c r="K141" s="85"/>
    </row>
    <row r="142" spans="1:12" s="40" customFormat="1" ht="15" customHeight="1" thickBot="1" x14ac:dyDescent="0.35">
      <c r="A142" s="30" t="s">
        <v>9</v>
      </c>
      <c r="B142" s="62" t="s">
        <v>28</v>
      </c>
      <c r="C142" s="639" t="s">
        <v>31</v>
      </c>
      <c r="D142" s="640"/>
      <c r="E142" s="640"/>
      <c r="F142" s="640"/>
      <c r="G142" s="640"/>
      <c r="H142" s="641"/>
      <c r="I142" s="387">
        <f t="shared" ref="I142" si="2">I141</f>
        <v>730.8</v>
      </c>
      <c r="J142" s="575"/>
      <c r="K142" s="576"/>
    </row>
    <row r="143" spans="1:12" s="40" customFormat="1" ht="15" customHeight="1" thickBot="1" x14ac:dyDescent="0.35">
      <c r="A143" s="10" t="s">
        <v>9</v>
      </c>
      <c r="B143" s="646" t="s">
        <v>43</v>
      </c>
      <c r="C143" s="647"/>
      <c r="D143" s="647"/>
      <c r="E143" s="647"/>
      <c r="F143" s="647"/>
      <c r="G143" s="647"/>
      <c r="H143" s="648"/>
      <c r="I143" s="388">
        <f>I131+I65+I47+I142</f>
        <v>12064.8</v>
      </c>
      <c r="J143" s="579"/>
      <c r="K143" s="580"/>
    </row>
    <row r="144" spans="1:12" s="40" customFormat="1" ht="15" customHeight="1" thickBot="1" x14ac:dyDescent="0.35">
      <c r="A144" s="18" t="s">
        <v>13</v>
      </c>
      <c r="B144" s="649" t="s">
        <v>44</v>
      </c>
      <c r="C144" s="650"/>
      <c r="D144" s="650"/>
      <c r="E144" s="650"/>
      <c r="F144" s="650"/>
      <c r="G144" s="650"/>
      <c r="H144" s="651"/>
      <c r="I144" s="389">
        <f t="shared" ref="I144" si="3">I143</f>
        <v>12064.8</v>
      </c>
      <c r="J144" s="581"/>
      <c r="K144" s="582"/>
    </row>
    <row r="145" spans="1:40" s="31" customFormat="1" ht="15" customHeight="1" x14ac:dyDescent="0.3">
      <c r="A145" s="632" t="s">
        <v>167</v>
      </c>
      <c r="B145" s="632"/>
      <c r="C145" s="632"/>
      <c r="D145" s="632"/>
      <c r="E145" s="632"/>
      <c r="F145" s="632"/>
      <c r="G145" s="632"/>
      <c r="H145" s="632"/>
      <c r="I145" s="632"/>
      <c r="J145" s="632"/>
      <c r="K145" s="632"/>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row>
    <row r="146" spans="1:40" s="201" customFormat="1" ht="28.35" customHeight="1" x14ac:dyDescent="0.3">
      <c r="A146" s="652" t="s">
        <v>182</v>
      </c>
      <c r="B146" s="652"/>
      <c r="C146" s="652"/>
      <c r="D146" s="652"/>
      <c r="E146" s="652"/>
      <c r="F146" s="652"/>
      <c r="G146" s="652"/>
      <c r="H146" s="652"/>
      <c r="I146" s="652"/>
      <c r="J146" s="652"/>
      <c r="K146" s="652"/>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row>
    <row r="147" spans="1:40" s="31" customFormat="1" ht="14.1" customHeight="1" x14ac:dyDescent="0.3">
      <c r="A147" s="240"/>
      <c r="B147" s="112"/>
      <c r="C147" s="112"/>
      <c r="D147" s="112"/>
      <c r="E147" s="112"/>
      <c r="F147" s="113"/>
      <c r="G147" s="112"/>
      <c r="H147" s="112"/>
      <c r="I147" s="112"/>
      <c r="J147" s="114"/>
      <c r="K147" s="240"/>
      <c r="L147" s="40"/>
      <c r="M147" s="40"/>
      <c r="N147" s="40"/>
      <c r="O147" s="40"/>
      <c r="P147" s="40"/>
      <c r="Q147" s="40"/>
      <c r="R147" s="40"/>
      <c r="S147" s="40"/>
      <c r="T147" s="40"/>
      <c r="U147" s="40"/>
      <c r="V147" s="40"/>
    </row>
    <row r="148" spans="1:40" s="19" customFormat="1" ht="16.5" customHeight="1" thickBot="1" x14ac:dyDescent="0.35">
      <c r="A148" s="657" t="s">
        <v>45</v>
      </c>
      <c r="B148" s="657"/>
      <c r="C148" s="657"/>
      <c r="D148" s="657"/>
      <c r="E148" s="657"/>
      <c r="F148" s="657"/>
      <c r="G148" s="657"/>
      <c r="H148" s="657"/>
      <c r="J148" s="6"/>
      <c r="K148" s="6"/>
      <c r="L148" s="40"/>
      <c r="M148" s="40"/>
      <c r="N148" s="40"/>
      <c r="O148" s="40"/>
      <c r="P148" s="40"/>
      <c r="Q148" s="40"/>
      <c r="R148" s="40"/>
      <c r="S148" s="40"/>
      <c r="T148" s="40"/>
      <c r="U148" s="40"/>
      <c r="V148" s="40"/>
    </row>
    <row r="149" spans="1:40" s="40" customFormat="1" ht="48" customHeight="1" thickBot="1" x14ac:dyDescent="0.35">
      <c r="A149" s="658" t="s">
        <v>46</v>
      </c>
      <c r="B149" s="659"/>
      <c r="C149" s="659"/>
      <c r="D149" s="659"/>
      <c r="E149" s="659"/>
      <c r="F149" s="659"/>
      <c r="G149" s="659"/>
      <c r="H149" s="660"/>
      <c r="I149" s="207" t="s">
        <v>168</v>
      </c>
      <c r="J149" s="1"/>
      <c r="K149" s="1"/>
      <c r="M149" s="1"/>
      <c r="N149" s="1"/>
    </row>
    <row r="150" spans="1:40" s="40" customFormat="1" ht="15" customHeight="1" x14ac:dyDescent="0.3">
      <c r="A150" s="661" t="s">
        <v>130</v>
      </c>
      <c r="B150" s="662"/>
      <c r="C150" s="662"/>
      <c r="D150" s="662"/>
      <c r="E150" s="662"/>
      <c r="F150" s="662"/>
      <c r="G150" s="662"/>
      <c r="H150" s="663"/>
      <c r="I150" s="48">
        <f>I151+I157+I159+I158+I160+I161</f>
        <v>11711.800000000001</v>
      </c>
      <c r="J150" s="1"/>
      <c r="K150" s="1"/>
      <c r="M150" s="1"/>
      <c r="N150" s="1"/>
    </row>
    <row r="151" spans="1:40" s="40" customFormat="1" ht="15" customHeight="1" x14ac:dyDescent="0.3">
      <c r="A151" s="556" t="s">
        <v>47</v>
      </c>
      <c r="B151" s="557"/>
      <c r="C151" s="557"/>
      <c r="D151" s="557"/>
      <c r="E151" s="557"/>
      <c r="F151" s="557"/>
      <c r="G151" s="557"/>
      <c r="H151" s="558"/>
      <c r="I151" s="24">
        <f>SUM(I152:I156)</f>
        <v>8103.7</v>
      </c>
      <c r="J151" s="1"/>
      <c r="K151" s="1"/>
      <c r="M151" s="1"/>
      <c r="N151" s="1"/>
    </row>
    <row r="152" spans="1:40" s="40" customFormat="1" ht="15" customHeight="1" x14ac:dyDescent="0.3">
      <c r="A152" s="643" t="s">
        <v>48</v>
      </c>
      <c r="B152" s="644"/>
      <c r="C152" s="644"/>
      <c r="D152" s="644"/>
      <c r="E152" s="644"/>
      <c r="F152" s="644"/>
      <c r="G152" s="644"/>
      <c r="H152" s="645"/>
      <c r="I152" s="25">
        <f>SUMIF(H18:H144,"SB",I18:I144)</f>
        <v>1621.1</v>
      </c>
      <c r="J152" s="1"/>
      <c r="K152" s="1"/>
      <c r="M152" s="1"/>
      <c r="N152" s="1"/>
    </row>
    <row r="153" spans="1:40" s="40" customFormat="1" ht="15" customHeight="1" x14ac:dyDescent="0.3">
      <c r="A153" s="612" t="s">
        <v>107</v>
      </c>
      <c r="B153" s="613"/>
      <c r="C153" s="613"/>
      <c r="D153" s="613"/>
      <c r="E153" s="613"/>
      <c r="F153" s="613"/>
      <c r="G153" s="613"/>
      <c r="H153" s="614"/>
      <c r="I153" s="118">
        <f>SUMIF(H18:H144,"SB(AA)",I18:I144)</f>
        <v>1000</v>
      </c>
      <c r="J153" s="174"/>
      <c r="K153" s="174"/>
      <c r="M153" s="174"/>
      <c r="N153" s="174"/>
    </row>
    <row r="154" spans="1:40" s="40" customFormat="1" ht="15" customHeight="1" x14ac:dyDescent="0.3">
      <c r="A154" s="615" t="s">
        <v>49</v>
      </c>
      <c r="B154" s="616"/>
      <c r="C154" s="616"/>
      <c r="D154" s="616"/>
      <c r="E154" s="616"/>
      <c r="F154" s="616"/>
      <c r="G154" s="616"/>
      <c r="H154" s="617"/>
      <c r="I154" s="25">
        <f>SUMIF(H18:H144,"SB(VR)",I18:I144)</f>
        <v>5000</v>
      </c>
      <c r="J154" s="174"/>
      <c r="K154" s="174"/>
      <c r="M154" s="174"/>
      <c r="N154" s="174"/>
    </row>
    <row r="155" spans="1:40" s="40" customFormat="1" ht="15" customHeight="1" x14ac:dyDescent="0.3">
      <c r="A155" s="615" t="s">
        <v>50</v>
      </c>
      <c r="B155" s="616"/>
      <c r="C155" s="616"/>
      <c r="D155" s="616"/>
      <c r="E155" s="616"/>
      <c r="F155" s="616"/>
      <c r="G155" s="616"/>
      <c r="H155" s="617"/>
      <c r="I155" s="25">
        <f>SUMIF(H18:H144,"SB(VB)",I18:I144)</f>
        <v>471.40000000000003</v>
      </c>
      <c r="J155" s="1"/>
      <c r="K155" s="1"/>
      <c r="M155" s="1"/>
      <c r="N155" s="1"/>
    </row>
    <row r="156" spans="1:40" s="9" customFormat="1" ht="15.75" customHeight="1" x14ac:dyDescent="0.3">
      <c r="A156" s="618" t="s">
        <v>131</v>
      </c>
      <c r="B156" s="619"/>
      <c r="C156" s="619"/>
      <c r="D156" s="619"/>
      <c r="E156" s="619"/>
      <c r="F156" s="619"/>
      <c r="G156" s="619"/>
      <c r="H156" s="620"/>
      <c r="I156" s="25">
        <f>SUMIF(H18:H144,"SB(KPP)",I18:I144)</f>
        <v>11.199999999999989</v>
      </c>
      <c r="J156" s="174"/>
      <c r="K156" s="174"/>
      <c r="M156" s="174"/>
      <c r="N156" s="174"/>
    </row>
    <row r="157" spans="1:40" s="40" customFormat="1" ht="15" customHeight="1" x14ac:dyDescent="0.3">
      <c r="A157" s="468" t="s">
        <v>51</v>
      </c>
      <c r="B157" s="469"/>
      <c r="C157" s="469"/>
      <c r="D157" s="469"/>
      <c r="E157" s="469"/>
      <c r="F157" s="469"/>
      <c r="G157" s="469"/>
      <c r="H157" s="470"/>
      <c r="I157" s="26">
        <f>SUMIF(H18:H144,"SB(AAL)",I18:I144)</f>
        <v>143.79999999999998</v>
      </c>
      <c r="J157" s="1"/>
      <c r="K157" s="1"/>
      <c r="M157" s="1"/>
      <c r="N157" s="1"/>
    </row>
    <row r="158" spans="1:40" s="40" customFormat="1" ht="15" customHeight="1" x14ac:dyDescent="0.3">
      <c r="A158" s="468" t="s">
        <v>94</v>
      </c>
      <c r="B158" s="469"/>
      <c r="C158" s="469"/>
      <c r="D158" s="469"/>
      <c r="E158" s="469"/>
      <c r="F158" s="469"/>
      <c r="G158" s="469"/>
      <c r="H158" s="470"/>
      <c r="I158" s="26">
        <f>SUMIF(H18:H144,"SB(VRL)",I18:I144)</f>
        <v>2029.1000000000001</v>
      </c>
      <c r="J158" s="1"/>
      <c r="K158" s="1"/>
      <c r="M158" s="1"/>
      <c r="N158" s="1"/>
    </row>
    <row r="159" spans="1:40" s="40" customFormat="1" ht="15" customHeight="1" x14ac:dyDescent="0.3">
      <c r="A159" s="468" t="s">
        <v>95</v>
      </c>
      <c r="B159" s="469"/>
      <c r="C159" s="469"/>
      <c r="D159" s="469"/>
      <c r="E159" s="469"/>
      <c r="F159" s="469"/>
      <c r="G159" s="469"/>
      <c r="H159" s="470"/>
      <c r="I159" s="26">
        <f>SUMIF(H18:H144,"SB(L)",I18:I144)</f>
        <v>1424.4</v>
      </c>
      <c r="J159" s="1"/>
      <c r="K159" s="1"/>
      <c r="M159" s="1"/>
      <c r="N159" s="1"/>
    </row>
    <row r="160" spans="1:40" s="40" customFormat="1" ht="15" customHeight="1" x14ac:dyDescent="0.3">
      <c r="A160" s="468" t="s">
        <v>82</v>
      </c>
      <c r="B160" s="469"/>
      <c r="C160" s="469"/>
      <c r="D160" s="469"/>
      <c r="E160" s="469"/>
      <c r="F160" s="469"/>
      <c r="G160" s="469"/>
      <c r="H160" s="470"/>
      <c r="I160" s="26">
        <f>SUMIF(H18:H144,"SB(VBL)",I18:I144)</f>
        <v>2.0999999999999996</v>
      </c>
      <c r="J160" s="1"/>
      <c r="K160" s="1"/>
      <c r="M160" s="1"/>
      <c r="N160" s="1"/>
    </row>
    <row r="161" spans="1:14" s="40" customFormat="1" ht="15" customHeight="1" x14ac:dyDescent="0.3">
      <c r="A161" s="468" t="s">
        <v>173</v>
      </c>
      <c r="B161" s="469"/>
      <c r="C161" s="469"/>
      <c r="D161" s="469"/>
      <c r="E161" s="469"/>
      <c r="F161" s="469"/>
      <c r="G161" s="469"/>
      <c r="H161" s="470"/>
      <c r="I161" s="26">
        <f>SUMIF(H18:H144,"SB(ESL)",I18:I144)</f>
        <v>8.6999999999999993</v>
      </c>
      <c r="J161" s="1"/>
      <c r="K161" s="1"/>
      <c r="M161" s="1"/>
      <c r="N161" s="1"/>
    </row>
    <row r="162" spans="1:14" s="40" customFormat="1" ht="15" customHeight="1" x14ac:dyDescent="0.3">
      <c r="A162" s="609" t="s">
        <v>52</v>
      </c>
      <c r="B162" s="610"/>
      <c r="C162" s="610"/>
      <c r="D162" s="610"/>
      <c r="E162" s="610"/>
      <c r="F162" s="610"/>
      <c r="G162" s="610"/>
      <c r="H162" s="611"/>
      <c r="I162" s="22">
        <f>SUM(I163:I164)</f>
        <v>353</v>
      </c>
      <c r="J162" s="1"/>
      <c r="K162" s="1"/>
      <c r="M162" s="1"/>
      <c r="N162" s="1"/>
    </row>
    <row r="163" spans="1:14" s="40" customFormat="1" ht="15" customHeight="1" x14ac:dyDescent="0.3">
      <c r="A163" s="621" t="s">
        <v>146</v>
      </c>
      <c r="B163" s="622"/>
      <c r="C163" s="622"/>
      <c r="D163" s="622"/>
      <c r="E163" s="622"/>
      <c r="F163" s="622"/>
      <c r="G163" s="622"/>
      <c r="H163" s="623"/>
      <c r="I163" s="25">
        <f>SUMIF(H18:H144,"ES",I18:I144)</f>
        <v>353</v>
      </c>
      <c r="J163" s="1"/>
      <c r="K163" s="1"/>
      <c r="M163" s="1"/>
      <c r="N163" s="1"/>
    </row>
    <row r="164" spans="1:14" s="40" customFormat="1" ht="15" customHeight="1" x14ac:dyDescent="0.3">
      <c r="A164" s="615" t="s">
        <v>53</v>
      </c>
      <c r="B164" s="616"/>
      <c r="C164" s="616"/>
      <c r="D164" s="616"/>
      <c r="E164" s="616"/>
      <c r="F164" s="616"/>
      <c r="G164" s="616"/>
      <c r="H164" s="617"/>
      <c r="I164" s="25">
        <f>SUMIF(H18:H144,"LRVB",I18:I144)</f>
        <v>0</v>
      </c>
      <c r="J164" s="1"/>
      <c r="K164" s="1"/>
      <c r="M164" s="1"/>
      <c r="N164" s="1"/>
    </row>
    <row r="165" spans="1:14" s="40" customFormat="1" ht="15" customHeight="1" thickBot="1" x14ac:dyDescent="0.35">
      <c r="A165" s="606" t="s">
        <v>54</v>
      </c>
      <c r="B165" s="607"/>
      <c r="C165" s="607"/>
      <c r="D165" s="607"/>
      <c r="E165" s="607"/>
      <c r="F165" s="607"/>
      <c r="G165" s="607"/>
      <c r="H165" s="608"/>
      <c r="I165" s="23">
        <f>SUM(I150,I162)</f>
        <v>12064.800000000001</v>
      </c>
    </row>
    <row r="166" spans="1:14" s="40" customFormat="1" x14ac:dyDescent="0.3">
      <c r="A166" s="1"/>
      <c r="B166" s="1"/>
      <c r="C166" s="1"/>
      <c r="D166" s="1"/>
      <c r="E166" s="1"/>
      <c r="F166" s="32"/>
      <c r="G166" s="227"/>
      <c r="H166" s="228"/>
      <c r="I166" s="320"/>
      <c r="J166" s="20"/>
      <c r="K166" s="1"/>
    </row>
    <row r="168" spans="1:14" x14ac:dyDescent="0.3">
      <c r="H168" s="263"/>
      <c r="I168" s="42"/>
      <c r="J168" s="279"/>
      <c r="K168" s="42"/>
    </row>
    <row r="169" spans="1:14" x14ac:dyDescent="0.3">
      <c r="H169" s="263"/>
      <c r="I169" s="42"/>
      <c r="J169" s="279"/>
    </row>
    <row r="170" spans="1:14" x14ac:dyDescent="0.3">
      <c r="H170" s="263"/>
      <c r="I170" s="42"/>
      <c r="J170" s="279"/>
    </row>
    <row r="171" spans="1:14" x14ac:dyDescent="0.3">
      <c r="H171" s="263"/>
      <c r="I171" s="42"/>
      <c r="J171" s="263"/>
      <c r="K171" s="42"/>
    </row>
    <row r="172" spans="1:14" x14ac:dyDescent="0.3">
      <c r="H172" s="263"/>
      <c r="I172" s="42"/>
    </row>
    <row r="173" spans="1:14" x14ac:dyDescent="0.3">
      <c r="I173" s="42"/>
    </row>
  </sheetData>
  <mergeCells count="163">
    <mergeCell ref="J96:J97"/>
    <mergeCell ref="I1:K1"/>
    <mergeCell ref="I2:K2"/>
    <mergeCell ref="C142:H142"/>
    <mergeCell ref="J85:J86"/>
    <mergeCell ref="A152:H152"/>
    <mergeCell ref="B143:H143"/>
    <mergeCell ref="B144:H144"/>
    <mergeCell ref="A146:K146"/>
    <mergeCell ref="E91:E94"/>
    <mergeCell ref="J105:J106"/>
    <mergeCell ref="E54:E55"/>
    <mergeCell ref="E56:E58"/>
    <mergeCell ref="J131:K131"/>
    <mergeCell ref="C127:C129"/>
    <mergeCell ref="E60:E61"/>
    <mergeCell ref="E120:E122"/>
    <mergeCell ref="G120:G122"/>
    <mergeCell ref="A148:H148"/>
    <mergeCell ref="A149:H149"/>
    <mergeCell ref="A150:H150"/>
    <mergeCell ref="C131:H131"/>
    <mergeCell ref="D127:D129"/>
    <mergeCell ref="E127:E129"/>
    <mergeCell ref="D121:D122"/>
    <mergeCell ref="G34:G35"/>
    <mergeCell ref="A165:H165"/>
    <mergeCell ref="A157:H157"/>
    <mergeCell ref="A158:H158"/>
    <mergeCell ref="A159:H159"/>
    <mergeCell ref="A160:H160"/>
    <mergeCell ref="A162:H162"/>
    <mergeCell ref="A153:H153"/>
    <mergeCell ref="A154:H154"/>
    <mergeCell ref="A155:H155"/>
    <mergeCell ref="A156:H156"/>
    <mergeCell ref="A164:H164"/>
    <mergeCell ref="A163:H163"/>
    <mergeCell ref="E78:E82"/>
    <mergeCell ref="C47:H47"/>
    <mergeCell ref="A125:A126"/>
    <mergeCell ref="B125:B126"/>
    <mergeCell ref="C125:C126"/>
    <mergeCell ref="E125:E126"/>
    <mergeCell ref="C65:H65"/>
    <mergeCell ref="A145:K145"/>
    <mergeCell ref="E134:E137"/>
    <mergeCell ref="G134:G135"/>
    <mergeCell ref="A127:A129"/>
    <mergeCell ref="J143:K143"/>
    <mergeCell ref="J144:K144"/>
    <mergeCell ref="G108:G110"/>
    <mergeCell ref="J91:J92"/>
    <mergeCell ref="E50:E51"/>
    <mergeCell ref="D138:D140"/>
    <mergeCell ref="E138:E140"/>
    <mergeCell ref="G138:G140"/>
    <mergeCell ref="G105:G107"/>
    <mergeCell ref="D106:D107"/>
    <mergeCell ref="J78:J82"/>
    <mergeCell ref="E83:E86"/>
    <mergeCell ref="G83:G84"/>
    <mergeCell ref="E95:E99"/>
    <mergeCell ref="G95:G96"/>
    <mergeCell ref="G92:G93"/>
    <mergeCell ref="E108:E110"/>
    <mergeCell ref="G125:G129"/>
    <mergeCell ref="J125:J126"/>
    <mergeCell ref="J72:J73"/>
    <mergeCell ref="J127:J129"/>
    <mergeCell ref="K127:K129"/>
    <mergeCell ref="G59:G63"/>
    <mergeCell ref="A151:H151"/>
    <mergeCell ref="J10:K10"/>
    <mergeCell ref="I10:I12"/>
    <mergeCell ref="G68:G71"/>
    <mergeCell ref="E70:E71"/>
    <mergeCell ref="E72:E73"/>
    <mergeCell ref="G72:G73"/>
    <mergeCell ref="J52:J53"/>
    <mergeCell ref="C132:K132"/>
    <mergeCell ref="A17:A19"/>
    <mergeCell ref="F24:F26"/>
    <mergeCell ref="E34:E35"/>
    <mergeCell ref="E111:E113"/>
    <mergeCell ref="G111:G113"/>
    <mergeCell ref="E114:E115"/>
    <mergeCell ref="E117:E119"/>
    <mergeCell ref="E39:E41"/>
    <mergeCell ref="A10:A12"/>
    <mergeCell ref="A29:A30"/>
    <mergeCell ref="A49:A51"/>
    <mergeCell ref="A34:A35"/>
    <mergeCell ref="C34:C35"/>
    <mergeCell ref="E105:E107"/>
    <mergeCell ref="J142:K142"/>
    <mergeCell ref="E18:E19"/>
    <mergeCell ref="G18:G19"/>
    <mergeCell ref="G22:G26"/>
    <mergeCell ref="E10:E12"/>
    <mergeCell ref="E20:E21"/>
    <mergeCell ref="G20:G21"/>
    <mergeCell ref="J20:J21"/>
    <mergeCell ref="B10:B12"/>
    <mergeCell ref="C10:C12"/>
    <mergeCell ref="J11:J12"/>
    <mergeCell ref="F10:F12"/>
    <mergeCell ref="J18:J19"/>
    <mergeCell ref="J22:J23"/>
    <mergeCell ref="E24:E25"/>
    <mergeCell ref="A13:K13"/>
    <mergeCell ref="A14:K14"/>
    <mergeCell ref="B15:K15"/>
    <mergeCell ref="B17:B19"/>
    <mergeCell ref="D10:D12"/>
    <mergeCell ref="I3:K3"/>
    <mergeCell ref="A6:K6"/>
    <mergeCell ref="A7:K7"/>
    <mergeCell ref="G56:G58"/>
    <mergeCell ref="G50:G51"/>
    <mergeCell ref="J70:J71"/>
    <mergeCell ref="A5:K5"/>
    <mergeCell ref="J60:J61"/>
    <mergeCell ref="E22:E23"/>
    <mergeCell ref="J47:K47"/>
    <mergeCell ref="C48:K48"/>
    <mergeCell ref="J65:K65"/>
    <mergeCell ref="G27:G28"/>
    <mergeCell ref="J27:J28"/>
    <mergeCell ref="K27:K28"/>
    <mergeCell ref="C16:K16"/>
    <mergeCell ref="G10:G12"/>
    <mergeCell ref="H10:H12"/>
    <mergeCell ref="E31:E33"/>
    <mergeCell ref="J9:K9"/>
    <mergeCell ref="G36:G37"/>
    <mergeCell ref="B31:B33"/>
    <mergeCell ref="C31:C33"/>
    <mergeCell ref="C17:C19"/>
    <mergeCell ref="G42:G44"/>
    <mergeCell ref="A161:H161"/>
    <mergeCell ref="B34:B35"/>
    <mergeCell ref="A31:A33"/>
    <mergeCell ref="A24:A26"/>
    <mergeCell ref="B24:B26"/>
    <mergeCell ref="C24:C26"/>
    <mergeCell ref="C49:C51"/>
    <mergeCell ref="B127:B129"/>
    <mergeCell ref="E74:E75"/>
    <mergeCell ref="D74:D75"/>
    <mergeCell ref="G74:G75"/>
    <mergeCell ref="E102:E104"/>
    <mergeCell ref="B29:B30"/>
    <mergeCell ref="C29:C30"/>
    <mergeCell ref="E29:E30"/>
    <mergeCell ref="B49:B51"/>
    <mergeCell ref="E42:E43"/>
    <mergeCell ref="C66:K66"/>
    <mergeCell ref="E36:E37"/>
    <mergeCell ref="G78:G82"/>
    <mergeCell ref="G102:G104"/>
    <mergeCell ref="G87:G90"/>
    <mergeCell ref="G29:G30"/>
  </mergeCells>
  <phoneticPr fontId="19" type="noConversion"/>
  <printOptions horizontalCentered="1"/>
  <pageMargins left="0.78740157480314965" right="0.39370078740157483" top="0.59055118110236227" bottom="0.39370078740157483" header="0" footer="0"/>
  <pageSetup paperSize="9" scale="73" fitToHeight="0" orientation="portrait" r:id="rId1"/>
  <rowBreaks count="3" manualBreakCount="3">
    <brk id="47" max="10" man="1"/>
    <brk id="90" max="10" man="1"/>
    <brk id="137" max="10" man="1"/>
  </rowBreaks>
  <ignoredErrors>
    <ignoredError sqref="I143"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5 programa MVP</vt:lpstr>
      <vt:lpstr>'5 programa MVP'!Print_Area</vt:lpstr>
      <vt:lpstr>'5 programa MVP'!Print_Titles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Asta Česnauskienė</cp:lastModifiedBy>
  <cp:lastPrinted>2023-12-20T06:50:49Z</cp:lastPrinted>
  <dcterms:created xsi:type="dcterms:W3CDTF">2015-10-26T14:41:47Z</dcterms:created>
  <dcterms:modified xsi:type="dcterms:W3CDTF">2023-12-29T12:08:53Z</dcterms:modified>
  <cp:contentStatus/>
</cp:coreProperties>
</file>