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4. Keitimas (spalis po tarybos)\"/>
    </mc:Choice>
  </mc:AlternateContent>
  <xr:revisionPtr revIDLastSave="0" documentId="13_ncr:1_{02993211-A608-4CB8-8456-88AA0CF876F4}" xr6:coauthVersionLast="47" xr6:coauthVersionMax="47" xr10:uidLastSave="{00000000-0000-0000-0000-000000000000}"/>
  <bookViews>
    <workbookView xWindow="-108" yWindow="-108" windowWidth="23256" windowHeight="12456" xr2:uid="{EF082B20-5454-481E-8ECF-44F36E11C9BB}"/>
  </bookViews>
  <sheets>
    <sheet name="11 programa 3 lentelė" sheetId="1" r:id="rId1"/>
    <sheet name="Lėšų suvestinė 2 lentelė" sheetId="3" r:id="rId2"/>
  </sheets>
  <definedNames>
    <definedName name="_xlnm.Print_Area" localSheetId="0">'11 programa 3 lentelė'!$A$1:$F$159</definedName>
    <definedName name="_xlnm.Print_Titles" localSheetId="0">'11 programa 3 lentelė'!$5:$5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5" i="1" l="1"/>
  <c r="E126" i="1"/>
  <c r="E121" i="1"/>
  <c r="E115" i="1"/>
  <c r="E103" i="1"/>
  <c r="E39" i="1"/>
  <c r="E35" i="1"/>
  <c r="E143" i="1"/>
  <c r="E139" i="1"/>
  <c r="E79" i="1"/>
  <c r="E73" i="1"/>
  <c r="E71" i="1"/>
  <c r="E69" i="1"/>
  <c r="E61" i="1"/>
  <c r="E43" i="1"/>
  <c r="E31" i="1"/>
  <c r="E11" i="1"/>
  <c r="E109" i="1"/>
  <c r="E107" i="1"/>
  <c r="E130" i="1" l="1"/>
  <c r="E129" i="1"/>
  <c r="E127" i="1" l="1"/>
  <c r="E116" i="1"/>
  <c r="E118" i="1"/>
  <c r="E76" i="1"/>
  <c r="D10" i="3"/>
  <c r="E91" i="1"/>
  <c r="E89" i="1"/>
  <c r="D21" i="3" a="1"/>
  <c r="D21" i="3" s="1"/>
  <c r="D20" i="3" a="1"/>
  <c r="D20" i="3" s="1"/>
  <c r="D18" i="3" a="1"/>
  <c r="D18" i="3" s="1"/>
  <c r="D17" i="3" a="1"/>
  <c r="D17" i="3" s="1"/>
  <c r="D16" i="3" a="1"/>
  <c r="D16" i="3" s="1"/>
  <c r="D11" i="3" a="1"/>
  <c r="D11" i="3" s="1"/>
  <c r="D13" i="3"/>
  <c r="E55" i="1"/>
  <c r="E133" i="1"/>
  <c r="E145" i="1"/>
  <c r="E101" i="1"/>
  <c r="D12" i="3"/>
  <c r="D9" i="3" l="1"/>
  <c r="D8" i="3"/>
  <c r="D6" i="3" l="1"/>
  <c r="D19" i="3"/>
  <c r="D14" i="3" s="1"/>
  <c r="E97" i="1"/>
  <c r="E93" i="1"/>
  <c r="E84" i="1"/>
  <c r="E82" i="1"/>
  <c r="E56" i="1"/>
  <c r="E80" i="1"/>
  <c r="E74" i="1"/>
  <c r="E54" i="1"/>
  <c r="E52" i="1" l="1"/>
  <c r="D22" i="3"/>
  <c r="E13" i="1"/>
  <c r="E9" i="1"/>
  <c r="E141" i="1" l="1"/>
  <c r="E137" i="1"/>
  <c r="E17" i="1" l="1"/>
  <c r="E21" i="1"/>
  <c r="E25" i="1"/>
  <c r="E148" i="1" l="1"/>
  <c r="E15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<sst xmlns="http://schemas.openxmlformats.org/spreadsheetml/2006/main" count="288" uniqueCount="171">
  <si>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</si>
  <si>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</si>
  <si>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</si>
  <si>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</si>
  <si>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Pritraukti didesnį dalyvių skaičių, užtikrinant sporto renginių organizavimo kokybę</t>
  </si>
  <si>
    <t xml:space="preserve">Priemonė: Prestižinių, tarptautinių ir nacionalinių sporto renginių pritraukimas ir organizavimas 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</si>
  <si>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</si>
  <si>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</si>
  <si>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</si>
  <si>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</si>
  <si>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011-01-02 (TP)</t>
  </si>
  <si>
    <t>Priemonė: Miestą reprezentuojančių komandų, miestą garsinančių individualių sporto šakų sportininkų ir trenerių pagerbimas</t>
  </si>
  <si>
    <t>011-01-03 (TP)</t>
  </si>
  <si>
    <t>Priemonė: Neatlygintinai suteiktų sporto bazių paslaugų kompensavimas</t>
  </si>
  <si>
    <t>011-01-04 (TP)</t>
  </si>
  <si>
    <t xml:space="preserve">Priemonė: Miesto bendruomenei aktualių sporto renginių, švenčių organizavimas </t>
  </si>
  <si>
    <t>011-01-05 (TP)</t>
  </si>
  <si>
    <t>Priemonė: Neatlygintinai suteiktų baseino paslaugų kompensavimas</t>
  </si>
  <si>
    <t>011-02 (T)</t>
  </si>
  <si>
    <t>Uždavinys: Sudaryti sąlygas sportuoti visų amžiaus grupių miestiečiams, įgyvendinant sveikos gyvensenos ir fizinio aktyvumo programas</t>
  </si>
  <si>
    <t>011-02-01 (TP)</t>
  </si>
  <si>
    <t>Priemonė: Sąlygų ugdytis biudžetinėse sporto įstaigose sudarymas</t>
  </si>
  <si>
    <t>011-02-01-01</t>
  </si>
  <si>
    <t>BĮ Klaipėdos „Viesulo“ sporto centre</t>
  </si>
  <si>
    <t>Pajamų įmokos ir kitos pajamos</t>
  </si>
  <si>
    <t>011-02-01-02</t>
  </si>
  <si>
    <t>BĮ Klaipėdos „Gintaro“ sporto centre</t>
  </si>
  <si>
    <t>011-02-01-03</t>
  </si>
  <si>
    <t>BĮ Klaipėdos Vlado Knašiaus krepšinio mokykloje</t>
  </si>
  <si>
    <t>011-02-01-04</t>
  </si>
  <si>
    <t>BĮ Klaipėdos miesto lengvosios atletikos mokykloje</t>
  </si>
  <si>
    <t>Lietuvos Respublikos valstybės biudžeto dotacijos</t>
  </si>
  <si>
    <t>011-02-01-05</t>
  </si>
  <si>
    <t>BĮ Klaipėdos miesto sporto bazių valdymo centre</t>
  </si>
  <si>
    <t>011-02-01-06</t>
  </si>
  <si>
    <t>Sporto bazių paslaugų teikimas sporto renginiams vykdyti</t>
  </si>
  <si>
    <t>Savivaldybės biudžeto lėšos (nuosavos, be ankstesnių metų likučio)'</t>
  </si>
  <si>
    <t>Pajamų įmokos ir kitos pajamos'</t>
  </si>
  <si>
    <t>Ankstesnių metų likučiai'</t>
  </si>
  <si>
    <t>011-02-02 (TP)</t>
  </si>
  <si>
    <t>Priemonė: Sportinės veiklos projektų dalinis finansavimas</t>
  </si>
  <si>
    <t>011-02-02-01</t>
  </si>
  <si>
    <t xml:space="preserve">Buriavimo, irklavimo, baidarių ir kanojų irklavimo sporto šakų </t>
  </si>
  <si>
    <t>011-02-02-02</t>
  </si>
  <si>
    <t xml:space="preserve">Sportuojančio vaiko ugdymo </t>
  </si>
  <si>
    <t>011-02-02-03</t>
  </si>
  <si>
    <t xml:space="preserve">Tradicinių tarptautinių sporto renginių </t>
  </si>
  <si>
    <t xml:space="preserve">„Sportas visiems“ renginių </t>
  </si>
  <si>
    <t>011-02-02-04</t>
  </si>
  <si>
    <t xml:space="preserve">Miesto sporto šakų federacijų </t>
  </si>
  <si>
    <t>011-02-02-05</t>
  </si>
  <si>
    <t>Futbolo sporto šakos motyvuojančio (diferencijuoto) krepšelio principu</t>
  </si>
  <si>
    <t>011-02-02-06</t>
  </si>
  <si>
    <t xml:space="preserve">Neįgaliųjų fizinio aktyvumo ir sporto </t>
  </si>
  <si>
    <t>011-02-02-07</t>
  </si>
  <si>
    <t>Miesto jachtų su jaunųjų buriuotojų įgulomis dalyvavimo tarptautinėse regatose</t>
  </si>
  <si>
    <t>011-02-03 (TP)</t>
  </si>
  <si>
    <t>Priemonė: Paslaugų miesto bendruomenei teikimas Klaipėdos miesto daugiafunkciame sveikatingumo centre</t>
  </si>
  <si>
    <t>011-02-04 (TP)</t>
  </si>
  <si>
    <t>Priemonė: Klaipėdos miesto antrųjų klasių mokinių mokymas plaukti</t>
  </si>
  <si>
    <t>011-02-05 (TP)</t>
  </si>
  <si>
    <t>Priemonė: Motyvuojančios sporto sistemos (fizinio aktyvumo ir aukšto sportinio meistriškumo) modelio įgyvendinimas</t>
  </si>
  <si>
    <t>011-02-06 (TP)</t>
  </si>
  <si>
    <t>Priemonė: VšĮ Klaipėdos krašto buriavimo sporto mokyklos „Žiemys“ dalininko kapitalo didinimas</t>
  </si>
  <si>
    <t>Turto valdymo skyrius</t>
  </si>
  <si>
    <t>011-02-07 (TP)</t>
  </si>
  <si>
    <t>Priemonė: Dalininko įnašo perdavimas VšĮ Klaipėdos futbolo mokyklai</t>
  </si>
  <si>
    <t>Priemonė: Sporto infrastruktūros užimtumo stebėjimas bei fiskalinės sistemos įvedimas</t>
  </si>
  <si>
    <t>Uždavinys: Įrengti naujas ir modernizuoti esamas sporto bazes, užtikrinti įstaigų ūkinį aptarnavimą</t>
  </si>
  <si>
    <t>Priemonė: Sporto infrastruktūros objektų modernizavimas ir plėtra</t>
  </si>
  <si>
    <t>011-03-01-01</t>
  </si>
  <si>
    <t>Dengto futbolo maniežo statyba</t>
  </si>
  <si>
    <t>011-03-01-02</t>
  </si>
  <si>
    <t>Regioninio futbolo stadiono statyba</t>
  </si>
  <si>
    <t>Projektų skyrius</t>
  </si>
  <si>
    <t>011-03-01-03</t>
  </si>
  <si>
    <t>BĮ Klaipėdos lengvosios atletikos mokyklos pastato (maniežo) renovacija</t>
  </si>
  <si>
    <t>011-03-01-04</t>
  </si>
  <si>
    <t>011-03-01-05</t>
  </si>
  <si>
    <t>Ledo arenos statyba</t>
  </si>
  <si>
    <t>011-03-02 (TP)</t>
  </si>
  <si>
    <t>Priemonė: Sporto infrastruktūros objektų einamasis remontas, techninis ir ūkinis aptarnavimas</t>
  </si>
  <si>
    <t>011-03-02-01</t>
  </si>
  <si>
    <t>BĮ Klaipėdos miesto sporto bazių valdymo centro pastatų patalpų ir įrenginių atnaujinimo darbai</t>
  </si>
  <si>
    <t xml:space="preserve">011-03-02-02
</t>
  </si>
  <si>
    <t>BĮ Klaipėdos Vlado Knašiaus krepšinio mokyklos pastato patalpų atnaujinimo darbai</t>
  </si>
  <si>
    <t>011-03-02-03</t>
  </si>
  <si>
    <t>Komunalinių paslaugų įsigijimas</t>
  </si>
  <si>
    <t>011-04 (T)</t>
  </si>
  <si>
    <t>Uždavinys: Tinkamai reprezentuoti miestą šalies ir tarptautiniuose sporto renginiuose</t>
  </si>
  <si>
    <t>011-04-01 (TP)</t>
  </si>
  <si>
    <t xml:space="preserve">Priemonė: Reprezentacinių Klaipėdos miesto sporto komandų dalinis finansavimas  </t>
  </si>
  <si>
    <t>011-04-02 (TP)</t>
  </si>
  <si>
    <t>011-04-03 (TP)</t>
  </si>
  <si>
    <t xml:space="preserve">Priemonė: Aukšto meistriškumo sportininkų pasirengimas ir dalyvavimas oficialiose tarptautinėse varžybose </t>
  </si>
  <si>
    <t>011-04-04 (TP)</t>
  </si>
  <si>
    <t>Priemonė: Mokslinės medicininės diagnostikos paslaugų teikimas aukšto meistriškumo sportininkams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</si>
  <si>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</si>
  <si>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</si>
  <si>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</si>
  <si>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</si>
  <si>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</si>
  <si>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011 Kūno kultūros ir sporto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</si>
  <si>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</si>
  <si>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</si>
  <si>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</si>
  <si>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</si>
  <si>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</si>
  <si>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</si>
  <si>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</si>
  <si>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</si>
  <si>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</si>
  <si>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</si>
  <si>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</si>
  <si>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</si>
  <si>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</si>
  <si>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</si>
  <si>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</si>
  <si>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</si>
  <si>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</si>
  <si>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</si>
  <si>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</si>
  <si>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</si>
  <si>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</si>
  <si>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</si>
  <si>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</si>
  <si>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</si>
  <si>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</si>
  <si>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</si>
  <si>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</si>
  <si>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</si>
  <si>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011-02-02-08</t>
  </si>
  <si>
    <t>011-02-08 (PP)</t>
  </si>
  <si>
    <t>011-03 (P)</t>
  </si>
  <si>
    <t>011-03-01 (PP)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</si>
  <si>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</si>
  <si>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</si>
  <si>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</si>
  <si>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</si>
  <si>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011-01 (T)</t>
  </si>
  <si>
    <t>011-01-01 (TP)</t>
  </si>
  <si>
    <t>2.2.3.3.</t>
  </si>
  <si>
    <t>2.2.3.2.</t>
  </si>
  <si>
    <t>2.2.3.1.</t>
  </si>
  <si>
    <t>2.2.2.2.</t>
  </si>
  <si>
    <t>2.2.1.2.</t>
  </si>
  <si>
    <t>2.2.3.4.</t>
  </si>
  <si>
    <t>2.2.2.1.</t>
  </si>
  <si>
    <t>2.2.1.3.</t>
  </si>
  <si>
    <t>2.2.1.3.
2.2.3.1.</t>
  </si>
  <si>
    <t>2.2.2.6.</t>
  </si>
  <si>
    <t>Modulinių patalpų statyba prie Klaipėdos Vitės progimnazijos ir BĮ Klaipėdos „Viesulo“ sporto centro stadionų bei Klaipėdos imtynių sporto salės Kretingos g. 23</t>
  </si>
  <si>
    <t>3 lentelė. Klaipėdos miesto savivaldybės 2024 metų 011 Kūno kultūros ir sporto plėtros programos uždaviniai, priemonės, asignavimai ir kitos lėšos (tūkst. eurų)</t>
  </si>
  <si>
    <t>2 lentelė.  2024 metų asignavimų ir kitų lėšų pasiskirstymas (tūkst. Eur)</t>
  </si>
  <si>
    <t xml:space="preserve">                                                             PATVIRTINTA
                                                             Klaipėdos miesto savivaldybės administracijos direktoriaus 
                                                             2024 m. vasario 22 d. įsakymu Nr. AD1-164</t>
  </si>
  <si>
    <r>
      <rPr>
        <b/>
        <sz val="10"/>
        <color rgb="FF000000"/>
        <rFont val="Times New Roman"/>
        <family val="1"/>
        <charset val="186"/>
      </rPr>
      <t xml:space="preserve">Priemonė: </t>
    </r>
    <r>
      <rPr>
        <b/>
        <sz val="10"/>
        <rFont val="Times New Roman"/>
        <family val="1"/>
        <charset val="186"/>
      </rPr>
      <t>Premijų skyrimas</t>
    </r>
    <r>
      <rPr>
        <b/>
        <sz val="10"/>
        <color rgb="FFFF0000"/>
        <rFont val="Times New Roman"/>
        <family val="1"/>
        <charset val="186"/>
      </rPr>
      <t xml:space="preserve"> </t>
    </r>
    <r>
      <rPr>
        <b/>
        <sz val="10"/>
        <color rgb="FF000000"/>
        <rFont val="Times New Roman"/>
        <family val="1"/>
        <charset val="186"/>
      </rPr>
      <t xml:space="preserve">perspektyviems Klaipėdos miesto sportininkams   </t>
    </r>
  </si>
  <si>
    <t>KSTD Sporto, jaunimo ir bendruomeninių reikalų skyrius</t>
  </si>
  <si>
    <t>KSTD – Kultūros, sporto ir turizmo departamentas.</t>
  </si>
  <si>
    <t>ŠSD – Švietimo ir sveikatos departamentas.</t>
  </si>
  <si>
    <t>MVPD – Miesto vystymo ir priežiūros departamentas.</t>
  </si>
  <si>
    <t>AD – Administravimo departamentas.</t>
  </si>
  <si>
    <t>KSTD 
Sporto, jaunimo ir bendruomeninių reikalų skyrius</t>
  </si>
  <si>
    <t>KSTD 
Sporto, jaunimo ir bendruomeninių reikalų skyrius – priemonės vykdytojas, 
ŠSD 
Planavimo ir analizės skyrius – programos sąmatų rengimas</t>
  </si>
  <si>
    <t>Vykdytojas (padalinys / asmuo)</t>
  </si>
  <si>
    <t>AD 
Kibernetinio saugumo ir IT skyrius,
KSTD 
Sporto, jaunimo ir bendruomeninių reikalų skyrius</t>
  </si>
  <si>
    <t>AD 
Kibernetinio saugumo ir IT skyrius</t>
  </si>
  <si>
    <t>MVPD 
Statybos skyrius</t>
  </si>
  <si>
    <t>Projektų skyrius,
MVPD 
Statybos skyrius</t>
  </si>
  <si>
    <t>MVPD 
Statinių administravimo skyrius</t>
  </si>
  <si>
    <t>ŠSD 
Sveikatos ir šeimos skyrius – priemonės vykdymas, 
Planavimo ir analizės skyrius – programos sąmatos rengėjas</t>
  </si>
  <si>
    <t xml:space="preserve">                                                            (Klaipėdos miesto savivaldybės administracijos direktoriaus
                                                      2024 m. lapkričio 5 d. įsakymo Nr. AD1-1002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</si>
</sst>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25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0"/>
      <color rgb="FF000000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  <charset val="186"/>
    </font>
    <font>
      <i/>
      <sz val="10"/>
      <color rgb="FF000000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theme="0"/>
      <name val="Times New Roman"/>
      <family val="1"/>
    </font>
    <font>
      <b/>
      <sz val="12"/>
      <name val="Times New Roman"/>
      <family val="1"/>
      <charset val="186"/>
    </font>
    <font>
      <b/>
      <sz val="10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206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5" fillId="2" borderId="1" xfId="0" applyFont="1" applyFill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7" fillId="0" borderId="2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6" borderId="1" xfId="1" applyNumberFormat="1" applyFont="1" applyFill="1" applyBorder="1" applyAlignment="1">
      <alignment horizontal="center" vertical="top"/>
    </xf>
    <xf numFmtId="164" fontId="6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3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1" fillId="0" borderId="11" xfId="0" applyFont="1" applyBorder="1" applyAlignment="1">
      <alignment horizontal="left" vertical="top" wrapText="1"/>
    </xf>
    <xf numFmtId="0" fontId="12" fillId="3" borderId="13" xfId="0" applyFont="1" applyFill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2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4" fillId="0" borderId="0" xfId="0" applyFont="1"/>
    <xf numFmtId="0" fontId="7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 wrapText="1"/>
    </xf>
    <xf numFmtId="164" fontId="6" fillId="7" borderId="1" xfId="0" applyNumberFormat="1" applyFont="1" applyFill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0" fontId="6" fillId="8" borderId="1" xfId="0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horizontal="center" vertical="top" wrapText="1"/>
    </xf>
    <xf numFmtId="164" fontId="6" fillId="8" borderId="1" xfId="0" applyNumberFormat="1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0" fontId="7" fillId="3" borderId="8" xfId="0" applyFont="1" applyFill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vertical="top" wrapText="1"/>
    </xf>
    <xf numFmtId="0" fontId="7" fillId="3" borderId="3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justify" vertical="top" wrapText="1"/>
    </xf>
    <xf numFmtId="164" fontId="6" fillId="7" borderId="1" xfId="0" applyNumberFormat="1" applyFont="1" applyFill="1" applyBorder="1" applyAlignment="1">
      <alignment horizontal="center" vertical="top"/>
    </xf>
    <xf numFmtId="0" fontId="6" fillId="8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/>
    </xf>
    <xf numFmtId="0" fontId="14" fillId="3" borderId="0" xfId="0" applyFont="1" applyFill="1"/>
    <xf numFmtId="0" fontId="6" fillId="8" borderId="1" xfId="0" applyFont="1" applyFill="1" applyBorder="1" applyAlignment="1">
      <alignment horizontal="justify" vertical="top" wrapText="1"/>
    </xf>
    <xf numFmtId="0" fontId="6" fillId="0" borderId="1" xfId="0" applyFont="1" applyBorder="1" applyAlignment="1">
      <alignment horizontal="justify" vertical="top" wrapText="1"/>
    </xf>
    <xf numFmtId="0" fontId="7" fillId="4" borderId="1" xfId="0" applyFont="1" applyFill="1" applyBorder="1" applyAlignment="1">
      <alignment vertical="top"/>
    </xf>
    <xf numFmtId="164" fontId="14" fillId="0" borderId="0" xfId="0" applyNumberFormat="1" applyFont="1"/>
    <xf numFmtId="0" fontId="6" fillId="3" borderId="4" xfId="0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164" fontId="7" fillId="0" borderId="2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164" fontId="7" fillId="0" borderId="9" xfId="0" applyNumberFormat="1" applyFont="1" applyBorder="1" applyAlignment="1">
      <alignment horizontal="center" vertical="top" wrapText="1"/>
    </xf>
    <xf numFmtId="164" fontId="7" fillId="0" borderId="9" xfId="0" applyNumberFormat="1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164" fontId="7" fillId="0" borderId="6" xfId="0" applyNumberFormat="1" applyFont="1" applyBorder="1" applyAlignment="1">
      <alignment horizontal="center" vertical="top" wrapText="1"/>
    </xf>
    <xf numFmtId="0" fontId="7" fillId="8" borderId="1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center" vertical="top" wrapText="1"/>
    </xf>
    <xf numFmtId="164" fontId="6" fillId="3" borderId="2" xfId="0" applyNumberFormat="1" applyFont="1" applyFill="1" applyBorder="1" applyAlignment="1">
      <alignment horizontal="center" vertical="top" wrapText="1"/>
    </xf>
    <xf numFmtId="164" fontId="7" fillId="3" borderId="2" xfId="0" applyNumberFormat="1" applyFont="1" applyFill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164" fontId="6" fillId="3" borderId="5" xfId="0" applyNumberFormat="1" applyFont="1" applyFill="1" applyBorder="1" applyAlignment="1">
      <alignment horizontal="center" vertical="top" wrapText="1"/>
    </xf>
    <xf numFmtId="164" fontId="7" fillId="3" borderId="5" xfId="0" applyNumberFormat="1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vertical="top" wrapText="1"/>
    </xf>
    <xf numFmtId="0" fontId="6" fillId="8" borderId="4" xfId="0" applyFont="1" applyFill="1" applyBorder="1" applyAlignment="1">
      <alignment horizontal="left" vertical="top" wrapText="1"/>
    </xf>
    <xf numFmtId="0" fontId="6" fillId="8" borderId="4" xfId="0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vertical="top" wrapText="1"/>
    </xf>
    <xf numFmtId="0" fontId="7" fillId="8" borderId="4" xfId="0" applyFont="1" applyFill="1" applyBorder="1" applyAlignment="1">
      <alignment horizontal="justify" vertical="top" wrapText="1"/>
    </xf>
    <xf numFmtId="164" fontId="7" fillId="3" borderId="4" xfId="0" applyNumberFormat="1" applyFont="1" applyFill="1" applyBorder="1" applyAlignment="1">
      <alignment horizontal="center" vertical="top" wrapText="1"/>
    </xf>
    <xf numFmtId="164" fontId="7" fillId="3" borderId="4" xfId="0" applyNumberFormat="1" applyFont="1" applyFill="1" applyBorder="1" applyAlignment="1">
      <alignment vertical="top" wrapText="1"/>
    </xf>
    <xf numFmtId="0" fontId="7" fillId="8" borderId="4" xfId="0" applyFont="1" applyFill="1" applyBorder="1" applyAlignment="1">
      <alignment horizontal="left" vertical="top" wrapText="1"/>
    </xf>
    <xf numFmtId="0" fontId="6" fillId="7" borderId="7" xfId="0" applyFont="1" applyFill="1" applyBorder="1" applyAlignment="1">
      <alignment horizontal="center" vertical="top" wrapText="1"/>
    </xf>
    <xf numFmtId="164" fontId="7" fillId="7" borderId="4" xfId="0" applyNumberFormat="1" applyFont="1" applyFill="1" applyBorder="1" applyAlignment="1">
      <alignment horizontal="center" vertical="top" wrapText="1"/>
    </xf>
    <xf numFmtId="164" fontId="7" fillId="7" borderId="4" xfId="0" applyNumberFormat="1" applyFont="1" applyFill="1" applyBorder="1" applyAlignment="1">
      <alignment vertical="top" wrapText="1"/>
    </xf>
    <xf numFmtId="0" fontId="6" fillId="8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164" fontId="6" fillId="8" borderId="1" xfId="0" applyNumberFormat="1" applyFont="1" applyFill="1" applyBorder="1" applyAlignment="1">
      <alignment horizontal="left" vertical="top" wrapText="1"/>
    </xf>
    <xf numFmtId="49" fontId="7" fillId="8" borderId="1" xfId="0" applyNumberFormat="1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164" fontId="7" fillId="5" borderId="1" xfId="0" applyNumberFormat="1" applyFont="1" applyFill="1" applyBorder="1" applyAlignment="1">
      <alignment horizontal="center" vertical="top"/>
    </xf>
    <xf numFmtId="164" fontId="7" fillId="6" borderId="1" xfId="1" applyNumberFormat="1" applyFont="1" applyFill="1" applyBorder="1" applyAlignment="1">
      <alignment horizontal="center" vertical="top"/>
    </xf>
    <xf numFmtId="164" fontId="6" fillId="9" borderId="1" xfId="1" applyNumberFormat="1" applyFont="1" applyFill="1" applyBorder="1" applyAlignment="1">
      <alignment horizontal="center" vertical="top"/>
    </xf>
    <xf numFmtId="0" fontId="15" fillId="0" borderId="0" xfId="0" applyFont="1"/>
    <xf numFmtId="0" fontId="7" fillId="0" borderId="11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7" fillId="8" borderId="11" xfId="0" applyFont="1" applyFill="1" applyBorder="1" applyAlignment="1">
      <alignment vertical="top" wrapText="1"/>
    </xf>
    <xf numFmtId="0" fontId="7" fillId="4" borderId="4" xfId="0" applyFont="1" applyFill="1" applyBorder="1" applyAlignment="1">
      <alignment horizontal="left" vertical="top" wrapText="1"/>
    </xf>
    <xf numFmtId="164" fontId="7" fillId="7" borderId="4" xfId="0" applyNumberFormat="1" applyFont="1" applyFill="1" applyBorder="1" applyAlignment="1">
      <alignment horizontal="left" vertical="top" wrapText="1"/>
    </xf>
    <xf numFmtId="49" fontId="6" fillId="7" borderId="1" xfId="0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/>
    </xf>
    <xf numFmtId="164" fontId="7" fillId="8" borderId="4" xfId="0" applyNumberFormat="1" applyFont="1" applyFill="1" applyBorder="1" applyAlignment="1">
      <alignment horizontal="left" vertical="top" wrapText="1"/>
    </xf>
    <xf numFmtId="49" fontId="6" fillId="8" borderId="4" xfId="0" applyNumberFormat="1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 wrapText="1"/>
    </xf>
    <xf numFmtId="164" fontId="7" fillId="5" borderId="4" xfId="0" applyNumberFormat="1" applyFont="1" applyFill="1" applyBorder="1" applyAlignment="1">
      <alignment horizontal="center" vertical="top"/>
    </xf>
    <xf numFmtId="164" fontId="7" fillId="7" borderId="4" xfId="0" applyNumberFormat="1" applyFont="1" applyFill="1" applyBorder="1" applyAlignment="1">
      <alignment horizontal="center" vertical="top"/>
    </xf>
    <xf numFmtId="49" fontId="7" fillId="8" borderId="4" xfId="0" applyNumberFormat="1" applyFont="1" applyFill="1" applyBorder="1" applyAlignment="1">
      <alignment horizontal="center" vertical="top" wrapText="1"/>
    </xf>
    <xf numFmtId="164" fontId="7" fillId="3" borderId="3" xfId="0" applyNumberFormat="1" applyFont="1" applyFill="1" applyBorder="1" applyAlignment="1">
      <alignment vertical="top" wrapText="1"/>
    </xf>
    <xf numFmtId="49" fontId="7" fillId="3" borderId="4" xfId="0" applyNumberFormat="1" applyFont="1" applyFill="1" applyBorder="1" applyAlignment="1">
      <alignment horizontal="center" vertical="top" wrapText="1"/>
    </xf>
    <xf numFmtId="164" fontId="7" fillId="3" borderId="4" xfId="0" applyNumberFormat="1" applyFont="1" applyFill="1" applyBorder="1" applyAlignment="1">
      <alignment horizontal="center" vertical="top"/>
    </xf>
    <xf numFmtId="49" fontId="6" fillId="8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7" fillId="0" borderId="7" xfId="0" applyFont="1" applyBorder="1" applyAlignment="1">
      <alignment vertical="top" wrapText="1"/>
    </xf>
    <xf numFmtId="164" fontId="1" fillId="0" borderId="0" xfId="0" applyNumberFormat="1" applyFont="1"/>
    <xf numFmtId="0" fontId="7" fillId="7" borderId="7" xfId="0" applyFont="1" applyFill="1" applyBorder="1" applyAlignment="1">
      <alignment horizontal="justify" vertical="top" wrapText="1"/>
    </xf>
    <xf numFmtId="0" fontId="7" fillId="7" borderId="7" xfId="0" applyFont="1" applyFill="1" applyBorder="1" applyAlignment="1">
      <alignment vertical="top" wrapText="1"/>
    </xf>
    <xf numFmtId="164" fontId="7" fillId="7" borderId="7" xfId="0" applyNumberFormat="1" applyFont="1" applyFill="1" applyBorder="1" applyAlignment="1">
      <alignment horizontal="center" vertical="top" wrapText="1"/>
    </xf>
    <xf numFmtId="164" fontId="6" fillId="7" borderId="7" xfId="0" applyNumberFormat="1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vertical="top" wrapText="1"/>
    </xf>
    <xf numFmtId="164" fontId="6" fillId="3" borderId="4" xfId="0" applyNumberFormat="1" applyFont="1" applyFill="1" applyBorder="1" applyAlignment="1">
      <alignment horizontal="center" vertical="top" wrapText="1"/>
    </xf>
    <xf numFmtId="0" fontId="18" fillId="0" borderId="0" xfId="0" applyFont="1"/>
    <xf numFmtId="164" fontId="6" fillId="0" borderId="1" xfId="1" applyNumberFormat="1" applyFont="1" applyBorder="1" applyAlignment="1">
      <alignment horizontal="center" vertical="top"/>
    </xf>
    <xf numFmtId="164" fontId="6" fillId="3" borderId="1" xfId="1" applyNumberFormat="1" applyFont="1" applyFill="1" applyBorder="1" applyAlignment="1">
      <alignment horizontal="center" vertical="top"/>
    </xf>
    <xf numFmtId="164" fontId="19" fillId="0" borderId="0" xfId="0" applyNumberFormat="1" applyFont="1" applyAlignment="1">
      <alignment horizontal="center" vertical="top"/>
    </xf>
    <xf numFmtId="0" fontId="18" fillId="3" borderId="0" xfId="0" applyFont="1" applyFill="1"/>
    <xf numFmtId="0" fontId="6" fillId="3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vertical="top" wrapText="1"/>
    </xf>
    <xf numFmtId="164" fontId="6" fillId="3" borderId="6" xfId="0" applyNumberFormat="1" applyFont="1" applyFill="1" applyBorder="1" applyAlignment="1">
      <alignment horizontal="center" vertical="top" wrapText="1"/>
    </xf>
    <xf numFmtId="164" fontId="21" fillId="3" borderId="1" xfId="0" applyNumberFormat="1" applyFont="1" applyFill="1" applyBorder="1" applyAlignment="1">
      <alignment horizontal="center" vertical="top"/>
    </xf>
    <xf numFmtId="0" fontId="21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22" fillId="0" borderId="0" xfId="0" applyFont="1"/>
    <xf numFmtId="164" fontId="6" fillId="7" borderId="4" xfId="0" applyNumberFormat="1" applyFont="1" applyFill="1" applyBorder="1" applyAlignment="1">
      <alignment horizontal="center" vertical="top" wrapText="1"/>
    </xf>
    <xf numFmtId="0" fontId="6" fillId="10" borderId="1" xfId="0" applyFont="1" applyFill="1" applyBorder="1" applyAlignment="1">
      <alignment vertical="top" wrapText="1"/>
    </xf>
    <xf numFmtId="164" fontId="6" fillId="3" borderId="7" xfId="1" applyNumberFormat="1" applyFont="1" applyFill="1" applyBorder="1" applyAlignment="1">
      <alignment horizontal="center" vertical="top"/>
    </xf>
    <xf numFmtId="164" fontId="6" fillId="6" borderId="4" xfId="1" applyNumberFormat="1" applyFont="1" applyFill="1" applyBorder="1" applyAlignment="1">
      <alignment horizontal="center" vertical="top"/>
    </xf>
    <xf numFmtId="164" fontId="13" fillId="0" borderId="0" xfId="0" applyNumberFormat="1" applyFont="1" applyAlignment="1">
      <alignment vertical="top"/>
    </xf>
    <xf numFmtId="164" fontId="13" fillId="0" borderId="0" xfId="0" applyNumberFormat="1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7" fillId="8" borderId="4" xfId="0" applyFont="1" applyFill="1" applyBorder="1" applyAlignment="1">
      <alignment vertical="top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top"/>
    </xf>
    <xf numFmtId="0" fontId="3" fillId="0" borderId="18" xfId="0" applyFont="1" applyBorder="1" applyAlignment="1">
      <alignment horizontal="left" vertical="top" wrapText="1"/>
    </xf>
    <xf numFmtId="164" fontId="3" fillId="0" borderId="4" xfId="0" applyNumberFormat="1" applyFont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4" fillId="3" borderId="15" xfId="0" applyFont="1" applyFill="1" applyBorder="1" applyAlignment="1">
      <alignment horizontal="left" vertical="top" wrapText="1"/>
    </xf>
    <xf numFmtId="0" fontId="14" fillId="3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49" fontId="6" fillId="0" borderId="2" xfId="0" applyNumberFormat="1" applyFont="1" applyBorder="1" applyAlignment="1">
      <alignment horizontal="center" vertical="top" wrapText="1"/>
    </xf>
    <xf numFmtId="49" fontId="6" fillId="0" borderId="3" xfId="0" applyNumberFormat="1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0" fontId="21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 wrapText="1"/>
    </xf>
    <xf numFmtId="164" fontId="7" fillId="0" borderId="2" xfId="0" applyNumberFormat="1" applyFont="1" applyBorder="1" applyAlignment="1">
      <alignment horizontal="left" vertical="top" wrapText="1"/>
    </xf>
    <xf numFmtId="164" fontId="7" fillId="0" borderId="4" xfId="0" applyNumberFormat="1" applyFont="1" applyBorder="1" applyAlignment="1">
      <alignment horizontal="left" vertical="top" wrapText="1"/>
    </xf>
    <xf numFmtId="164" fontId="6" fillId="0" borderId="2" xfId="0" applyNumberFormat="1" applyFont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left" vertical="top" wrapText="1"/>
    </xf>
    <xf numFmtId="0" fontId="21" fillId="0" borderId="0" xfId="0" applyFont="1" applyAlignment="1">
      <alignment vertical="top" wrapText="1"/>
    </xf>
    <xf numFmtId="0" fontId="16" fillId="0" borderId="16" xfId="0" applyFont="1" applyBorder="1" applyAlignment="1">
      <alignment horizontal="left" vertical="top" wrapText="1"/>
    </xf>
    <xf numFmtId="0" fontId="16" fillId="0" borderId="3" xfId="0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6" fillId="0" borderId="1" xfId="0" applyFont="1" applyBorder="1" applyAlignment="1">
      <alignment horizontal="justify" vertical="top" wrapText="1"/>
    </xf>
    <xf numFmtId="0" fontId="2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9" fillId="7" borderId="2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99FF99"/>
      <color rgb="FFFFFFCC"/>
      <color rgb="FFFFFFFF"/>
      <color rgb="FF99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L159"/>
  <sheetViews>
    <sheetView tabSelected="1" zoomScaleNormal="100" zoomScaleSheetLayoutView="100" workbookViewId="0">
      <selection activeCell="B4" sqref="B4:F4"/>
    </sheetView>
  </sheetViews>
  <sheetFormatPr defaultColWidth="9.109375" defaultRowHeight="13.8" x14ac:dyDescent="0.3"/>
  <cols>
    <col min="1" max="1" width="2.5546875" style="28" customWidth="1"/>
    <col min="2" max="2" width="17.6640625" style="126" customWidth="1"/>
    <col min="3" max="3" width="44.6640625" style="126" customWidth="1"/>
    <col min="4" max="4" width="14.5546875" style="127" customWidth="1"/>
    <col min="5" max="6" width="14.6640625" style="125" customWidth="1"/>
    <col min="7" max="7" width="9.109375" style="136"/>
    <col min="8" max="16384" width="9.109375" style="28"/>
  </cols>
  <sheetData>
    <row r="1" spans="2:7" ht="51" customHeight="1" x14ac:dyDescent="0.3">
      <c r="B1" s="26"/>
      <c r="C1" s="192" t="s">
        <v>154</v>
      </c>
      <c r="D1" s="193"/>
      <c r="E1" s="193"/>
      <c r="F1" s="193"/>
    </row>
    <row r="2" spans="2:7" ht="35.4" customHeight="1" x14ac:dyDescent="0.3">
      <c r="B2" s="26"/>
      <c r="C2" s="164" t="s">
        <v>170</v>
      </c>
      <c r="D2" s="164"/>
      <c r="E2" s="164"/>
      <c r="F2" s="164"/>
    </row>
    <row r="3" spans="2:7" ht="13.2" customHeight="1" x14ac:dyDescent="0.3">
      <c r="B3" s="26"/>
      <c r="C3" s="26"/>
      <c r="D3" s="27"/>
      <c r="E3" s="152"/>
      <c r="F3" s="153"/>
    </row>
    <row r="4" spans="2:7" ht="34.200000000000003" customHeight="1" x14ac:dyDescent="0.3">
      <c r="B4" s="195" t="s">
        <v>152</v>
      </c>
      <c r="C4" s="195"/>
      <c r="D4" s="195"/>
      <c r="E4" s="195"/>
      <c r="F4" s="195"/>
    </row>
    <row r="5" spans="2:7" ht="60" customHeight="1" x14ac:dyDescent="0.3">
      <c r="B5" s="29" t="s">
        <v>0</v>
      </c>
      <c r="C5" s="29" t="s">
        <v>1</v>
      </c>
      <c r="D5" s="29" t="s">
        <v>163</v>
      </c>
      <c r="E5" s="30" t="s">
        <v>2</v>
      </c>
      <c r="F5" s="30" t="s">
        <v>3</v>
      </c>
    </row>
    <row r="6" spans="2:7" ht="12.6" customHeight="1" x14ac:dyDescent="0.3">
      <c r="B6" s="5">
        <v>1</v>
      </c>
      <c r="C6" s="5">
        <v>2</v>
      </c>
      <c r="D6" s="5">
        <v>3</v>
      </c>
      <c r="E6" s="5">
        <v>4</v>
      </c>
      <c r="F6" s="5">
        <v>5</v>
      </c>
    </row>
    <row r="7" spans="2:7" ht="32.25" customHeight="1" x14ac:dyDescent="0.3">
      <c r="B7" s="31" t="s">
        <v>139</v>
      </c>
      <c r="C7" s="32" t="s">
        <v>4</v>
      </c>
      <c r="D7" s="32"/>
      <c r="E7" s="32"/>
      <c r="F7" s="32"/>
    </row>
    <row r="8" spans="2:7" ht="58.8" customHeight="1" x14ac:dyDescent="0.3">
      <c r="B8" s="33" t="s">
        <v>140</v>
      </c>
      <c r="C8" s="33" t="s">
        <v>5</v>
      </c>
      <c r="D8" s="34" t="s">
        <v>161</v>
      </c>
      <c r="E8" s="35"/>
      <c r="F8" s="36" t="s">
        <v>141</v>
      </c>
    </row>
    <row r="9" spans="2:7" ht="22.2" customHeight="1" x14ac:dyDescent="0.3">
      <c r="B9" s="37"/>
      <c r="C9" s="38" t="s">
        <v>6</v>
      </c>
      <c r="D9" s="39"/>
      <c r="E9" s="40">
        <f>SUM(E11:E11)</f>
        <v>192</v>
      </c>
      <c r="F9" s="41"/>
    </row>
    <row r="10" spans="2:7" ht="19.2" customHeight="1" x14ac:dyDescent="0.3">
      <c r="B10" s="171"/>
      <c r="C10" s="43" t="s">
        <v>7</v>
      </c>
      <c r="D10" s="44"/>
      <c r="E10" s="45"/>
      <c r="F10" s="10"/>
    </row>
    <row r="11" spans="2:7" ht="28.2" customHeight="1" x14ac:dyDescent="0.3">
      <c r="B11" s="172"/>
      <c r="C11" s="46" t="s">
        <v>8</v>
      </c>
      <c r="D11" s="47"/>
      <c r="E11" s="45">
        <f>244.5-52.5</f>
        <v>192</v>
      </c>
      <c r="F11" s="49"/>
      <c r="G11" s="28"/>
    </row>
    <row r="12" spans="2:7" ht="58.8" customHeight="1" x14ac:dyDescent="0.3">
      <c r="B12" s="51" t="s">
        <v>10</v>
      </c>
      <c r="C12" s="33" t="s">
        <v>11</v>
      </c>
      <c r="D12" s="34" t="s">
        <v>161</v>
      </c>
      <c r="E12" s="52"/>
      <c r="F12" s="34" t="s">
        <v>142</v>
      </c>
    </row>
    <row r="13" spans="2:7" ht="15.75" customHeight="1" x14ac:dyDescent="0.3">
      <c r="B13" s="53"/>
      <c r="C13" s="38" t="s">
        <v>6</v>
      </c>
      <c r="D13" s="54"/>
      <c r="E13" s="40">
        <f>E15</f>
        <v>25</v>
      </c>
      <c r="F13" s="40"/>
    </row>
    <row r="14" spans="2:7" ht="15.6" customHeight="1" x14ac:dyDescent="0.3">
      <c r="B14" s="174"/>
      <c r="C14" s="46" t="s">
        <v>7</v>
      </c>
      <c r="D14" s="55"/>
      <c r="E14" s="49"/>
      <c r="F14" s="49"/>
    </row>
    <row r="15" spans="2:7" ht="29.4" customHeight="1" x14ac:dyDescent="0.3">
      <c r="B15" s="177"/>
      <c r="C15" s="46" t="s">
        <v>8</v>
      </c>
      <c r="D15" s="55"/>
      <c r="E15" s="56">
        <v>25</v>
      </c>
      <c r="F15" s="49"/>
    </row>
    <row r="16" spans="2:7" s="57" customFormat="1" ht="54.6" customHeight="1" x14ac:dyDescent="0.3">
      <c r="B16" s="51" t="s">
        <v>12</v>
      </c>
      <c r="C16" s="33" t="s">
        <v>13</v>
      </c>
      <c r="D16" s="34" t="s">
        <v>161</v>
      </c>
      <c r="E16" s="35"/>
      <c r="F16" s="35"/>
      <c r="G16" s="140"/>
    </row>
    <row r="17" spans="2:7" ht="16.95" customHeight="1" x14ac:dyDescent="0.3">
      <c r="B17" s="53"/>
      <c r="C17" s="38" t="s">
        <v>6</v>
      </c>
      <c r="D17" s="39"/>
      <c r="E17" s="40">
        <f>SUM(E19:E19)</f>
        <v>20</v>
      </c>
      <c r="F17" s="40"/>
    </row>
    <row r="18" spans="2:7" ht="14.4" customHeight="1" x14ac:dyDescent="0.3">
      <c r="B18" s="196"/>
      <c r="C18" s="46" t="s">
        <v>7</v>
      </c>
      <c r="D18" s="55"/>
      <c r="E18" s="49"/>
      <c r="F18" s="49"/>
    </row>
    <row r="19" spans="2:7" ht="28.2" customHeight="1" x14ac:dyDescent="0.3">
      <c r="B19" s="196"/>
      <c r="C19" s="46" t="s">
        <v>8</v>
      </c>
      <c r="D19" s="55"/>
      <c r="E19" s="45">
        <v>20</v>
      </c>
      <c r="F19" s="49"/>
    </row>
    <row r="20" spans="2:7" ht="56.4" customHeight="1" x14ac:dyDescent="0.3">
      <c r="B20" s="51" t="s">
        <v>14</v>
      </c>
      <c r="C20" s="33" t="s">
        <v>15</v>
      </c>
      <c r="D20" s="34" t="s">
        <v>161</v>
      </c>
      <c r="E20" s="35"/>
      <c r="F20" s="36" t="s">
        <v>147</v>
      </c>
    </row>
    <row r="21" spans="2:7" ht="14.4" customHeight="1" x14ac:dyDescent="0.3">
      <c r="B21" s="58"/>
      <c r="C21" s="38" t="s">
        <v>6</v>
      </c>
      <c r="D21" s="39"/>
      <c r="E21" s="40">
        <f>+E23</f>
        <v>50</v>
      </c>
      <c r="F21" s="40"/>
    </row>
    <row r="22" spans="2:7" ht="14.4" customHeight="1" x14ac:dyDescent="0.3">
      <c r="B22" s="194"/>
      <c r="C22" s="46" t="s">
        <v>7</v>
      </c>
      <c r="D22" s="55"/>
      <c r="E22" s="49"/>
      <c r="F22" s="49"/>
    </row>
    <row r="23" spans="2:7" ht="29.4" customHeight="1" x14ac:dyDescent="0.3">
      <c r="B23" s="194"/>
      <c r="C23" s="46" t="s">
        <v>8</v>
      </c>
      <c r="D23" s="55"/>
      <c r="E23" s="45">
        <v>50</v>
      </c>
      <c r="F23" s="49"/>
    </row>
    <row r="24" spans="2:7" s="57" customFormat="1" ht="56.4" customHeight="1" x14ac:dyDescent="0.3">
      <c r="B24" s="51" t="s">
        <v>16</v>
      </c>
      <c r="C24" s="33" t="s">
        <v>17</v>
      </c>
      <c r="D24" s="34" t="s">
        <v>161</v>
      </c>
      <c r="E24" s="35"/>
      <c r="F24" s="36"/>
      <c r="G24" s="140"/>
    </row>
    <row r="25" spans="2:7" ht="18" customHeight="1" x14ac:dyDescent="0.3">
      <c r="B25" s="58"/>
      <c r="C25" s="38" t="s">
        <v>6</v>
      </c>
      <c r="D25" s="39"/>
      <c r="E25" s="40">
        <f>+E27</f>
        <v>3</v>
      </c>
      <c r="F25" s="40"/>
    </row>
    <row r="26" spans="2:7" ht="14.4" customHeight="1" x14ac:dyDescent="0.3">
      <c r="B26" s="194"/>
      <c r="C26" s="46" t="s">
        <v>7</v>
      </c>
      <c r="D26" s="55"/>
      <c r="E26" s="49"/>
      <c r="F26" s="49"/>
    </row>
    <row r="27" spans="2:7" ht="29.4" customHeight="1" x14ac:dyDescent="0.3">
      <c r="B27" s="194"/>
      <c r="C27" s="46" t="s">
        <v>8</v>
      </c>
      <c r="D27" s="55"/>
      <c r="E27" s="48">
        <v>3</v>
      </c>
      <c r="F27" s="49"/>
    </row>
    <row r="28" spans="2:7" ht="44.4" customHeight="1" x14ac:dyDescent="0.3">
      <c r="B28" s="31" t="s">
        <v>18</v>
      </c>
      <c r="C28" s="32" t="s">
        <v>19</v>
      </c>
      <c r="D28" s="60"/>
      <c r="E28" s="60"/>
      <c r="F28" s="60"/>
    </row>
    <row r="29" spans="2:7" ht="33" customHeight="1" x14ac:dyDescent="0.3">
      <c r="B29" s="130" t="s">
        <v>20</v>
      </c>
      <c r="C29" s="131" t="s">
        <v>21</v>
      </c>
      <c r="D29" s="92"/>
      <c r="E29" s="132"/>
      <c r="F29" s="133"/>
    </row>
    <row r="30" spans="2:7" ht="19.2" customHeight="1" x14ac:dyDescent="0.3">
      <c r="B30" s="172" t="s">
        <v>22</v>
      </c>
      <c r="C30" s="134" t="s">
        <v>23</v>
      </c>
      <c r="D30" s="169" t="s">
        <v>162</v>
      </c>
      <c r="E30" s="89"/>
      <c r="F30" s="135"/>
    </row>
    <row r="31" spans="2:7" ht="32.4" customHeight="1" x14ac:dyDescent="0.3">
      <c r="B31" s="172"/>
      <c r="C31" s="9" t="s">
        <v>8</v>
      </c>
      <c r="D31" s="169"/>
      <c r="E31" s="10">
        <f>3281.4+58.1</f>
        <v>3339.5</v>
      </c>
      <c r="F31" s="10"/>
      <c r="G31" s="28"/>
    </row>
    <row r="32" spans="2:7" ht="19.95" customHeight="1" x14ac:dyDescent="0.3">
      <c r="B32" s="172"/>
      <c r="C32" s="9" t="s">
        <v>24</v>
      </c>
      <c r="D32" s="169"/>
      <c r="E32" s="10">
        <v>70</v>
      </c>
      <c r="F32" s="10"/>
    </row>
    <row r="33" spans="2:10" ht="20.399999999999999" customHeight="1" x14ac:dyDescent="0.3">
      <c r="B33" s="173"/>
      <c r="C33" s="9" t="s">
        <v>9</v>
      </c>
      <c r="D33" s="169"/>
      <c r="E33" s="10">
        <v>8.6</v>
      </c>
      <c r="F33" s="10"/>
    </row>
    <row r="34" spans="2:10" ht="18" customHeight="1" x14ac:dyDescent="0.3">
      <c r="B34" s="171" t="s">
        <v>25</v>
      </c>
      <c r="C34" s="46" t="s">
        <v>26</v>
      </c>
      <c r="D34" s="169"/>
      <c r="E34" s="10"/>
      <c r="F34" s="10"/>
    </row>
    <row r="35" spans="2:10" ht="31.95" customHeight="1" x14ac:dyDescent="0.3">
      <c r="B35" s="172"/>
      <c r="C35" s="9" t="s">
        <v>8</v>
      </c>
      <c r="D35" s="169"/>
      <c r="E35" s="10">
        <f>1295.4+37.6+24.9</f>
        <v>1357.9</v>
      </c>
      <c r="F35" s="10"/>
    </row>
    <row r="36" spans="2:10" ht="20.399999999999999" customHeight="1" x14ac:dyDescent="0.3">
      <c r="B36" s="172"/>
      <c r="C36" s="9" t="s">
        <v>24</v>
      </c>
      <c r="D36" s="169"/>
      <c r="E36" s="10">
        <v>74.599999999999994</v>
      </c>
      <c r="F36" s="10"/>
    </row>
    <row r="37" spans="2:10" ht="20.399999999999999" customHeight="1" x14ac:dyDescent="0.3">
      <c r="B37" s="173"/>
      <c r="C37" s="9" t="s">
        <v>9</v>
      </c>
      <c r="D37" s="169"/>
      <c r="E37" s="10">
        <v>35.200000000000003</v>
      </c>
      <c r="F37" s="10"/>
    </row>
    <row r="38" spans="2:10" ht="20.399999999999999" customHeight="1" x14ac:dyDescent="0.3">
      <c r="B38" s="171" t="s">
        <v>27</v>
      </c>
      <c r="C38" s="46" t="s">
        <v>28</v>
      </c>
      <c r="D38" s="169"/>
      <c r="E38" s="10"/>
      <c r="F38" s="10"/>
    </row>
    <row r="39" spans="2:10" ht="31.95" customHeight="1" x14ac:dyDescent="0.3">
      <c r="B39" s="172"/>
      <c r="C39" s="9" t="s">
        <v>8</v>
      </c>
      <c r="D39" s="169"/>
      <c r="E39" s="10">
        <f>1059.8+30.8+24.7</f>
        <v>1115.3</v>
      </c>
      <c r="F39" s="10"/>
      <c r="I39" s="61"/>
    </row>
    <row r="40" spans="2:10" ht="20.399999999999999" customHeight="1" x14ac:dyDescent="0.3">
      <c r="B40" s="172"/>
      <c r="C40" s="9" t="s">
        <v>24</v>
      </c>
      <c r="D40" s="169"/>
      <c r="E40" s="10">
        <v>53</v>
      </c>
      <c r="F40" s="10"/>
    </row>
    <row r="41" spans="2:10" ht="17.399999999999999" customHeight="1" x14ac:dyDescent="0.3">
      <c r="B41" s="173"/>
      <c r="C41" s="9" t="s">
        <v>9</v>
      </c>
      <c r="D41" s="169"/>
      <c r="E41" s="10">
        <v>7.6</v>
      </c>
      <c r="F41" s="10"/>
    </row>
    <row r="42" spans="2:10" ht="20.399999999999999" customHeight="1" x14ac:dyDescent="0.3">
      <c r="B42" s="171" t="s">
        <v>29</v>
      </c>
      <c r="C42" s="46" t="s">
        <v>30</v>
      </c>
      <c r="D42" s="169"/>
      <c r="E42" s="10"/>
      <c r="F42" s="10"/>
    </row>
    <row r="43" spans="2:10" ht="33" customHeight="1" x14ac:dyDescent="0.3">
      <c r="B43" s="172"/>
      <c r="C43" s="9" t="s">
        <v>8</v>
      </c>
      <c r="D43" s="169"/>
      <c r="E43" s="10">
        <f>1499.5+24.6</f>
        <v>1524.1</v>
      </c>
      <c r="F43" s="10"/>
    </row>
    <row r="44" spans="2:10" ht="20.399999999999999" customHeight="1" x14ac:dyDescent="0.3">
      <c r="B44" s="172"/>
      <c r="C44" s="9" t="s">
        <v>24</v>
      </c>
      <c r="D44" s="169"/>
      <c r="E44" s="10">
        <v>59.8</v>
      </c>
      <c r="F44" s="10"/>
    </row>
    <row r="45" spans="2:10" ht="20.399999999999999" customHeight="1" x14ac:dyDescent="0.3">
      <c r="B45" s="173"/>
      <c r="C45" s="9" t="s">
        <v>9</v>
      </c>
      <c r="D45" s="169"/>
      <c r="E45" s="10">
        <v>18</v>
      </c>
      <c r="F45" s="10"/>
      <c r="J45" s="61"/>
    </row>
    <row r="46" spans="2:10" ht="20.399999999999999" customHeight="1" x14ac:dyDescent="0.3">
      <c r="B46" s="171" t="s">
        <v>32</v>
      </c>
      <c r="C46" s="46" t="s">
        <v>33</v>
      </c>
      <c r="D46" s="169"/>
      <c r="E46" s="10"/>
      <c r="F46" s="10"/>
    </row>
    <row r="47" spans="2:10" ht="30" customHeight="1" x14ac:dyDescent="0.3">
      <c r="B47" s="172"/>
      <c r="C47" s="9" t="s">
        <v>8</v>
      </c>
      <c r="D47" s="169"/>
      <c r="E47" s="10">
        <v>1264.2</v>
      </c>
      <c r="F47" s="10"/>
    </row>
    <row r="48" spans="2:10" ht="20.399999999999999" customHeight="1" x14ac:dyDescent="0.3">
      <c r="B48" s="172"/>
      <c r="C48" s="9" t="s">
        <v>24</v>
      </c>
      <c r="D48" s="169"/>
      <c r="E48" s="10">
        <v>186</v>
      </c>
      <c r="F48" s="10"/>
    </row>
    <row r="49" spans="2:11" ht="20.399999999999999" customHeight="1" x14ac:dyDescent="0.3">
      <c r="B49" s="173"/>
      <c r="C49" s="9" t="s">
        <v>9</v>
      </c>
      <c r="D49" s="169"/>
      <c r="E49" s="10">
        <v>78.599999999999994</v>
      </c>
      <c r="F49" s="10"/>
    </row>
    <row r="50" spans="2:11" ht="29.25" customHeight="1" x14ac:dyDescent="0.3">
      <c r="B50" s="171" t="s">
        <v>34</v>
      </c>
      <c r="C50" s="46" t="s">
        <v>35</v>
      </c>
      <c r="D50" s="169"/>
      <c r="E50" s="10"/>
      <c r="F50" s="10"/>
    </row>
    <row r="51" spans="2:11" ht="31.95" customHeight="1" x14ac:dyDescent="0.3">
      <c r="B51" s="173"/>
      <c r="C51" s="9" t="s">
        <v>8</v>
      </c>
      <c r="D51" s="170"/>
      <c r="E51" s="10">
        <v>147.4</v>
      </c>
      <c r="F51" s="10"/>
    </row>
    <row r="52" spans="2:11" ht="15" customHeight="1" x14ac:dyDescent="0.3">
      <c r="B52" s="53"/>
      <c r="C52" s="38" t="s">
        <v>6</v>
      </c>
      <c r="D52" s="39"/>
      <c r="E52" s="40">
        <f>SUM(E54:E56)</f>
        <v>9339.7999999999993</v>
      </c>
      <c r="F52" s="63"/>
      <c r="H52" s="61"/>
    </row>
    <row r="53" spans="2:11" ht="15.6" customHeight="1" x14ac:dyDescent="0.3">
      <c r="B53" s="174"/>
      <c r="C53" s="46" t="s">
        <v>7</v>
      </c>
      <c r="D53" s="55"/>
      <c r="E53" s="48"/>
      <c r="F53" s="48"/>
    </row>
    <row r="54" spans="2:11" ht="29.4" customHeight="1" x14ac:dyDescent="0.3">
      <c r="B54" s="177"/>
      <c r="C54" s="46" t="s">
        <v>36</v>
      </c>
      <c r="D54" s="55"/>
      <c r="E54" s="48">
        <f>SUMIF(C30:C51,C31,E30:E51)</f>
        <v>8748.4</v>
      </c>
      <c r="F54" s="49"/>
    </row>
    <row r="55" spans="2:11" ht="21" customHeight="1" x14ac:dyDescent="0.3">
      <c r="B55" s="177"/>
      <c r="C55" s="64" t="s">
        <v>37</v>
      </c>
      <c r="D55" s="55"/>
      <c r="E55" s="11">
        <f>SUMIF(C30:C51,C32,E30:E51)</f>
        <v>443.4</v>
      </c>
      <c r="F55" s="65"/>
      <c r="H55" s="61"/>
      <c r="I55" s="61"/>
      <c r="J55" s="61"/>
      <c r="K55" s="61"/>
    </row>
    <row r="56" spans="2:11" ht="19.95" customHeight="1" x14ac:dyDescent="0.3">
      <c r="B56" s="175"/>
      <c r="C56" s="66" t="s">
        <v>38</v>
      </c>
      <c r="D56" s="55"/>
      <c r="E56" s="67">
        <f>SUMIF(C30:C51,C33,E30:E51)</f>
        <v>148</v>
      </c>
      <c r="F56" s="68"/>
    </row>
    <row r="57" spans="2:11" ht="31.95" customHeight="1" x14ac:dyDescent="0.3">
      <c r="B57" s="51" t="s">
        <v>39</v>
      </c>
      <c r="C57" s="33" t="s">
        <v>40</v>
      </c>
      <c r="D57" s="34"/>
      <c r="E57" s="35"/>
      <c r="F57" s="36"/>
    </row>
    <row r="58" spans="2:11" ht="30" customHeight="1" x14ac:dyDescent="0.3">
      <c r="B58" s="200" t="s">
        <v>41</v>
      </c>
      <c r="C58" s="43" t="s">
        <v>42</v>
      </c>
      <c r="D58" s="176" t="s">
        <v>161</v>
      </c>
      <c r="E58" s="45"/>
      <c r="F58" s="14" t="s">
        <v>149</v>
      </c>
    </row>
    <row r="59" spans="2:11" ht="30" customHeight="1" x14ac:dyDescent="0.3">
      <c r="B59" s="201"/>
      <c r="C59" s="9" t="s">
        <v>8</v>
      </c>
      <c r="D59" s="169"/>
      <c r="E59" s="10">
        <v>691</v>
      </c>
      <c r="F59" s="10"/>
      <c r="G59" s="140"/>
    </row>
    <row r="60" spans="2:11" ht="15.6" customHeight="1" x14ac:dyDescent="0.3">
      <c r="B60" s="174" t="s">
        <v>43</v>
      </c>
      <c r="C60" s="46" t="s">
        <v>44</v>
      </c>
      <c r="D60" s="169"/>
      <c r="E60" s="14"/>
      <c r="F60" s="14" t="s">
        <v>143</v>
      </c>
    </row>
    <row r="61" spans="2:11" ht="30" customHeight="1" x14ac:dyDescent="0.3">
      <c r="B61" s="177"/>
      <c r="C61" s="9" t="s">
        <v>8</v>
      </c>
      <c r="D61" s="169"/>
      <c r="E61" s="10">
        <f>904-57.4</f>
        <v>846.6</v>
      </c>
      <c r="F61" s="48"/>
    </row>
    <row r="62" spans="2:11" ht="19.2" customHeight="1" x14ac:dyDescent="0.3">
      <c r="B62" s="174" t="s">
        <v>45</v>
      </c>
      <c r="C62" s="46" t="s">
        <v>46</v>
      </c>
      <c r="D62" s="169"/>
      <c r="E62" s="10"/>
      <c r="F62" s="14" t="s">
        <v>141</v>
      </c>
    </row>
    <row r="63" spans="2:11" ht="32.4" customHeight="1" x14ac:dyDescent="0.3">
      <c r="B63" s="175"/>
      <c r="C63" s="9" t="s">
        <v>8</v>
      </c>
      <c r="D63" s="169"/>
      <c r="E63" s="10">
        <v>104.3</v>
      </c>
      <c r="F63" s="48"/>
      <c r="G63" s="140"/>
    </row>
    <row r="64" spans="2:11" ht="19.8" customHeight="1" x14ac:dyDescent="0.3">
      <c r="B64" s="174" t="s">
        <v>48</v>
      </c>
      <c r="C64" s="46" t="s">
        <v>47</v>
      </c>
      <c r="D64" s="169"/>
      <c r="E64" s="10"/>
      <c r="F64" s="14" t="s">
        <v>147</v>
      </c>
    </row>
    <row r="65" spans="2:7" ht="34.950000000000003" customHeight="1" x14ac:dyDescent="0.3">
      <c r="B65" s="175"/>
      <c r="C65" s="69" t="s">
        <v>8</v>
      </c>
      <c r="D65" s="169"/>
      <c r="E65" s="143">
        <v>50</v>
      </c>
      <c r="F65" s="70"/>
    </row>
    <row r="66" spans="2:7" ht="20.399999999999999" customHeight="1" x14ac:dyDescent="0.3">
      <c r="B66" s="174" t="s">
        <v>50</v>
      </c>
      <c r="C66" s="46" t="s">
        <v>49</v>
      </c>
      <c r="D66" s="169"/>
      <c r="E66" s="10"/>
      <c r="F66" s="14" t="s">
        <v>143</v>
      </c>
    </row>
    <row r="67" spans="2:7" ht="29.4" customHeight="1" x14ac:dyDescent="0.3">
      <c r="B67" s="175"/>
      <c r="C67" s="9" t="s">
        <v>8</v>
      </c>
      <c r="D67" s="169"/>
      <c r="E67" s="10">
        <v>133</v>
      </c>
      <c r="F67" s="48"/>
    </row>
    <row r="68" spans="2:7" ht="33" customHeight="1" x14ac:dyDescent="0.3">
      <c r="B68" s="174" t="s">
        <v>52</v>
      </c>
      <c r="C68" s="46" t="s">
        <v>51</v>
      </c>
      <c r="D68" s="169"/>
      <c r="E68" s="10"/>
      <c r="F68" s="14" t="s">
        <v>143</v>
      </c>
    </row>
    <row r="69" spans="2:7" ht="30.6" customHeight="1" x14ac:dyDescent="0.3">
      <c r="B69" s="175"/>
      <c r="C69" s="9" t="s">
        <v>8</v>
      </c>
      <c r="D69" s="169"/>
      <c r="E69" s="10">
        <f>951.8-21.5</f>
        <v>930.3</v>
      </c>
      <c r="F69" s="48"/>
      <c r="G69" s="140"/>
    </row>
    <row r="70" spans="2:7" ht="19.95" customHeight="1" x14ac:dyDescent="0.3">
      <c r="B70" s="174" t="s">
        <v>54</v>
      </c>
      <c r="C70" s="46" t="s">
        <v>53</v>
      </c>
      <c r="D70" s="169"/>
      <c r="E70" s="10"/>
      <c r="F70" s="14" t="s">
        <v>143</v>
      </c>
    </row>
    <row r="71" spans="2:7" ht="30.6" customHeight="1" x14ac:dyDescent="0.3">
      <c r="B71" s="175"/>
      <c r="C71" s="9" t="s">
        <v>8</v>
      </c>
      <c r="D71" s="169"/>
      <c r="E71" s="10">
        <f>110.2-4.9</f>
        <v>105.3</v>
      </c>
      <c r="F71" s="48"/>
    </row>
    <row r="72" spans="2:7" ht="30.6" customHeight="1" x14ac:dyDescent="0.3">
      <c r="B72" s="174" t="s">
        <v>131</v>
      </c>
      <c r="C72" s="46" t="s">
        <v>55</v>
      </c>
      <c r="D72" s="169"/>
      <c r="E72" s="14"/>
      <c r="F72" s="14" t="s">
        <v>148</v>
      </c>
    </row>
    <row r="73" spans="2:7" ht="27.6" customHeight="1" x14ac:dyDescent="0.3">
      <c r="B73" s="175"/>
      <c r="C73" s="9" t="s">
        <v>8</v>
      </c>
      <c r="D73" s="169"/>
      <c r="E73" s="14">
        <f>11-1</f>
        <v>10</v>
      </c>
      <c r="F73" s="48"/>
    </row>
    <row r="74" spans="2:7" ht="19.95" customHeight="1" x14ac:dyDescent="0.3">
      <c r="B74" s="71"/>
      <c r="C74" s="38" t="s">
        <v>6</v>
      </c>
      <c r="D74" s="54"/>
      <c r="E74" s="40">
        <f>SUM(E58:E73)</f>
        <v>2870.5</v>
      </c>
      <c r="F74" s="40"/>
    </row>
    <row r="75" spans="2:7" ht="18" customHeight="1" x14ac:dyDescent="0.3">
      <c r="B75" s="42"/>
      <c r="C75" s="46" t="s">
        <v>7</v>
      </c>
      <c r="D75" s="72"/>
      <c r="E75" s="45"/>
      <c r="F75" s="45"/>
    </row>
    <row r="76" spans="2:7" ht="30" customHeight="1" x14ac:dyDescent="0.3">
      <c r="B76" s="50"/>
      <c r="C76" s="46" t="s">
        <v>36</v>
      </c>
      <c r="D76" s="72"/>
      <c r="E76" s="45">
        <f>SUMIF(C58:C73,C59,E58:E73)</f>
        <v>2870.5</v>
      </c>
      <c r="F76" s="45"/>
    </row>
    <row r="77" spans="2:7" ht="42" customHeight="1" x14ac:dyDescent="0.3">
      <c r="B77" s="51" t="s">
        <v>56</v>
      </c>
      <c r="C77" s="33" t="s">
        <v>57</v>
      </c>
      <c r="D77" s="34"/>
      <c r="E77" s="35"/>
      <c r="F77" s="36" t="s">
        <v>143</v>
      </c>
    </row>
    <row r="78" spans="2:7" ht="56.4" customHeight="1" x14ac:dyDescent="0.3">
      <c r="B78" s="198"/>
      <c r="C78" s="69" t="s">
        <v>8</v>
      </c>
      <c r="D78" s="162" t="s">
        <v>161</v>
      </c>
      <c r="E78" s="73">
        <v>140</v>
      </c>
      <c r="F78" s="74"/>
    </row>
    <row r="79" spans="2:7" ht="124.2" customHeight="1" x14ac:dyDescent="0.3">
      <c r="B79" s="199"/>
      <c r="C79" s="75" t="s">
        <v>8</v>
      </c>
      <c r="D79" s="161" t="s">
        <v>169</v>
      </c>
      <c r="E79" s="76">
        <f>11.6+2</f>
        <v>13.6</v>
      </c>
      <c r="F79" s="77"/>
    </row>
    <row r="80" spans="2:7" ht="15.6" customHeight="1" x14ac:dyDescent="0.3">
      <c r="B80" s="53"/>
      <c r="C80" s="38" t="s">
        <v>6</v>
      </c>
      <c r="D80" s="39"/>
      <c r="E80" s="40">
        <f>SUM(E78:E79)</f>
        <v>153.6</v>
      </c>
      <c r="F80" s="63"/>
    </row>
    <row r="81" spans="2:12" ht="16.2" customHeight="1" x14ac:dyDescent="0.3">
      <c r="B81" s="174"/>
      <c r="C81" s="46" t="s">
        <v>7</v>
      </c>
      <c r="D81" s="55"/>
      <c r="E81" s="48"/>
      <c r="F81" s="48"/>
    </row>
    <row r="82" spans="2:12" ht="29.4" customHeight="1" x14ac:dyDescent="0.3">
      <c r="B82" s="175"/>
      <c r="C82" s="46" t="s">
        <v>36</v>
      </c>
      <c r="D82" s="55"/>
      <c r="E82" s="48">
        <f>SUMIF(C78:C79,C78,E78:E79)</f>
        <v>153.6</v>
      </c>
      <c r="F82" s="49"/>
    </row>
    <row r="83" spans="2:12" ht="56.4" customHeight="1" x14ac:dyDescent="0.3">
      <c r="B83" s="51" t="s">
        <v>58</v>
      </c>
      <c r="C83" s="33" t="s">
        <v>59</v>
      </c>
      <c r="D83" s="34" t="s">
        <v>161</v>
      </c>
      <c r="E83" s="35"/>
      <c r="F83" s="36" t="s">
        <v>144</v>
      </c>
    </row>
    <row r="84" spans="2:12" ht="20.399999999999999" customHeight="1" x14ac:dyDescent="0.3">
      <c r="B84" s="53"/>
      <c r="C84" s="38" t="s">
        <v>6</v>
      </c>
      <c r="D84" s="54"/>
      <c r="E84" s="40">
        <f>E86</f>
        <v>182.1</v>
      </c>
      <c r="F84" s="63"/>
    </row>
    <row r="85" spans="2:12" ht="18" customHeight="1" x14ac:dyDescent="0.3">
      <c r="B85" s="174"/>
      <c r="C85" s="80" t="s">
        <v>7</v>
      </c>
      <c r="D85" s="81"/>
      <c r="E85" s="82"/>
      <c r="F85" s="83"/>
    </row>
    <row r="86" spans="2:12" ht="29.4" customHeight="1" x14ac:dyDescent="0.3">
      <c r="B86" s="175"/>
      <c r="C86" s="46" t="s">
        <v>8</v>
      </c>
      <c r="D86" s="55"/>
      <c r="E86" s="45">
        <v>182.1</v>
      </c>
      <c r="F86" s="49"/>
    </row>
    <row r="87" spans="2:12" ht="46.95" customHeight="1" x14ac:dyDescent="0.3">
      <c r="B87" s="51" t="s">
        <v>60</v>
      </c>
      <c r="C87" s="33" t="s">
        <v>61</v>
      </c>
      <c r="D87" s="78"/>
      <c r="E87" s="35"/>
      <c r="F87" s="36" t="s">
        <v>143</v>
      </c>
    </row>
    <row r="88" spans="2:12" ht="122.4" customHeight="1" x14ac:dyDescent="0.3">
      <c r="B88" s="154"/>
      <c r="C88" s="9" t="s">
        <v>8</v>
      </c>
      <c r="D88" s="163" t="s">
        <v>164</v>
      </c>
      <c r="E88" s="10">
        <v>3</v>
      </c>
      <c r="F88" s="49"/>
      <c r="G88" s="28"/>
    </row>
    <row r="89" spans="2:12" ht="20.399999999999999" customHeight="1" x14ac:dyDescent="0.3">
      <c r="B89" s="84"/>
      <c r="C89" s="155" t="s">
        <v>6</v>
      </c>
      <c r="D89" s="85"/>
      <c r="E89" s="86">
        <f>SUM(E88:E88)</f>
        <v>3</v>
      </c>
      <c r="F89" s="87"/>
    </row>
    <row r="90" spans="2:12" ht="16.8" customHeight="1" x14ac:dyDescent="0.3">
      <c r="B90" s="174"/>
      <c r="C90" s="46" t="s">
        <v>7</v>
      </c>
      <c r="D90" s="12"/>
      <c r="E90" s="82"/>
      <c r="F90" s="83"/>
    </row>
    <row r="91" spans="2:12" ht="26.4" customHeight="1" x14ac:dyDescent="0.3">
      <c r="B91" s="177"/>
      <c r="C91" s="128" t="s">
        <v>36</v>
      </c>
      <c r="D91" s="12"/>
      <c r="E91" s="89">
        <f>SUMIF(C88:C88,C88,E88:E88)</f>
        <v>3</v>
      </c>
      <c r="F91" s="83"/>
      <c r="G91" s="28"/>
    </row>
    <row r="92" spans="2:12" ht="30" customHeight="1" x14ac:dyDescent="0.3">
      <c r="B92" s="51" t="s">
        <v>62</v>
      </c>
      <c r="C92" s="33" t="s">
        <v>63</v>
      </c>
      <c r="D92" s="34" t="s">
        <v>64</v>
      </c>
      <c r="E92" s="35"/>
      <c r="F92" s="79"/>
    </row>
    <row r="93" spans="2:12" ht="19.95" customHeight="1" x14ac:dyDescent="0.3">
      <c r="B93" s="88"/>
      <c r="C93" s="38" t="s">
        <v>6</v>
      </c>
      <c r="D93" s="85"/>
      <c r="E93" s="86">
        <f>E95</f>
        <v>39.799999999999997</v>
      </c>
      <c r="F93" s="87"/>
    </row>
    <row r="94" spans="2:12" ht="18.600000000000001" customHeight="1" x14ac:dyDescent="0.3">
      <c r="B94" s="171"/>
      <c r="C94" s="80" t="s">
        <v>7</v>
      </c>
      <c r="D94" s="62"/>
      <c r="E94" s="89"/>
      <c r="F94" s="90"/>
    </row>
    <row r="95" spans="2:12" ht="31.95" customHeight="1" x14ac:dyDescent="0.3">
      <c r="B95" s="173"/>
      <c r="C95" s="46" t="s">
        <v>8</v>
      </c>
      <c r="D95" s="12"/>
      <c r="E95" s="89">
        <v>39.799999999999997</v>
      </c>
      <c r="F95" s="83"/>
      <c r="J95" s="57"/>
      <c r="K95" s="57"/>
      <c r="L95" s="57"/>
    </row>
    <row r="96" spans="2:12" ht="31.95" customHeight="1" x14ac:dyDescent="0.3">
      <c r="B96" s="51" t="s">
        <v>65</v>
      </c>
      <c r="C96" s="33" t="s">
        <v>66</v>
      </c>
      <c r="D96" s="34" t="s">
        <v>64</v>
      </c>
      <c r="E96" s="35"/>
      <c r="F96" s="79"/>
    </row>
    <row r="97" spans="2:10" ht="20.399999999999999" customHeight="1" x14ac:dyDescent="0.3">
      <c r="B97" s="91"/>
      <c r="C97" s="38" t="s">
        <v>6</v>
      </c>
      <c r="D97" s="85"/>
      <c r="E97" s="86">
        <f>E99</f>
        <v>50</v>
      </c>
      <c r="F97" s="87"/>
    </row>
    <row r="98" spans="2:10" ht="22.2" customHeight="1" x14ac:dyDescent="0.3">
      <c r="B98" s="171"/>
      <c r="C98" s="80" t="s">
        <v>7</v>
      </c>
      <c r="D98" s="12"/>
      <c r="E98" s="82"/>
      <c r="F98" s="83"/>
    </row>
    <row r="99" spans="2:10" ht="31.95" customHeight="1" x14ac:dyDescent="0.3">
      <c r="B99" s="173"/>
      <c r="C99" s="46" t="s">
        <v>8</v>
      </c>
      <c r="D99" s="12"/>
      <c r="E99" s="89">
        <v>50</v>
      </c>
      <c r="F99" s="83"/>
      <c r="G99" s="165"/>
      <c r="H99" s="166"/>
      <c r="I99" s="166"/>
      <c r="J99" s="166"/>
    </row>
    <row r="100" spans="2:10" ht="52.8" customHeight="1" x14ac:dyDescent="0.3">
      <c r="B100" s="51" t="s">
        <v>132</v>
      </c>
      <c r="C100" s="33" t="s">
        <v>67</v>
      </c>
      <c r="D100" s="92" t="s">
        <v>165</v>
      </c>
      <c r="E100" s="93"/>
      <c r="F100" s="148" t="s">
        <v>150</v>
      </c>
    </row>
    <row r="101" spans="2:10" ht="21" customHeight="1" x14ac:dyDescent="0.3">
      <c r="B101" s="91"/>
      <c r="C101" s="38" t="s">
        <v>6</v>
      </c>
      <c r="D101" s="95"/>
      <c r="E101" s="86">
        <f>E103</f>
        <v>37</v>
      </c>
      <c r="F101" s="87"/>
    </row>
    <row r="102" spans="2:10" ht="19.8" customHeight="1" x14ac:dyDescent="0.3">
      <c r="B102" s="171"/>
      <c r="C102" s="80" t="s">
        <v>7</v>
      </c>
      <c r="D102" s="96"/>
      <c r="E102" s="82"/>
      <c r="F102" s="83"/>
    </row>
    <row r="103" spans="2:10" ht="28.95" customHeight="1" x14ac:dyDescent="0.3">
      <c r="B103" s="173"/>
      <c r="C103" s="46" t="s">
        <v>8</v>
      </c>
      <c r="D103" s="96"/>
      <c r="E103" s="82">
        <f>24.2+48.8-36</f>
        <v>37</v>
      </c>
      <c r="F103" s="83"/>
    </row>
    <row r="104" spans="2:10" ht="32.25" customHeight="1" x14ac:dyDescent="0.3">
      <c r="B104" s="31" t="s">
        <v>133</v>
      </c>
      <c r="C104" s="32" t="s">
        <v>68</v>
      </c>
      <c r="D104" s="32"/>
      <c r="E104" s="32"/>
      <c r="F104" s="32"/>
    </row>
    <row r="105" spans="2:10" ht="28.95" customHeight="1" x14ac:dyDescent="0.3">
      <c r="B105" s="51" t="s">
        <v>134</v>
      </c>
      <c r="C105" s="33" t="s">
        <v>69</v>
      </c>
      <c r="D105" s="34"/>
      <c r="E105" s="35"/>
      <c r="F105" s="35"/>
    </row>
    <row r="106" spans="2:10" ht="19.8" customHeight="1" x14ac:dyDescent="0.3">
      <c r="B106" s="174" t="s">
        <v>70</v>
      </c>
      <c r="C106" s="142" t="s">
        <v>71</v>
      </c>
      <c r="D106" s="178" t="s">
        <v>166</v>
      </c>
      <c r="E106" s="48"/>
      <c r="F106" s="14" t="s">
        <v>145</v>
      </c>
    </row>
    <row r="107" spans="2:10" ht="30.6" customHeight="1" x14ac:dyDescent="0.3">
      <c r="B107" s="177"/>
      <c r="C107" s="9" t="s">
        <v>8</v>
      </c>
      <c r="D107" s="179"/>
      <c r="E107" s="144">
        <f>34-0.3</f>
        <v>33.700000000000003</v>
      </c>
      <c r="F107" s="48"/>
      <c r="G107" s="140"/>
    </row>
    <row r="108" spans="2:10" ht="18.600000000000001" customHeight="1" x14ac:dyDescent="0.3">
      <c r="B108" s="174" t="s">
        <v>72</v>
      </c>
      <c r="C108" s="46" t="s">
        <v>73</v>
      </c>
      <c r="D108" s="178" t="s">
        <v>74</v>
      </c>
      <c r="E108" s="48"/>
      <c r="F108" s="14" t="s">
        <v>145</v>
      </c>
    </row>
    <row r="109" spans="2:10" ht="31.2" customHeight="1" x14ac:dyDescent="0.3">
      <c r="B109" s="175"/>
      <c r="C109" s="9" t="s">
        <v>8</v>
      </c>
      <c r="D109" s="180"/>
      <c r="E109" s="14">
        <f>46+1</f>
        <v>47</v>
      </c>
      <c r="F109" s="14"/>
    </row>
    <row r="110" spans="2:10" ht="32.4" customHeight="1" x14ac:dyDescent="0.3">
      <c r="B110" s="197" t="s">
        <v>75</v>
      </c>
      <c r="C110" s="46" t="s">
        <v>76</v>
      </c>
      <c r="D110" s="196" t="s">
        <v>74</v>
      </c>
      <c r="E110" s="48"/>
      <c r="F110" s="14" t="s">
        <v>145</v>
      </c>
    </row>
    <row r="111" spans="2:10" ht="31.95" customHeight="1" x14ac:dyDescent="0.3">
      <c r="B111" s="197"/>
      <c r="C111" s="9" t="s">
        <v>8</v>
      </c>
      <c r="D111" s="196"/>
      <c r="E111" s="13"/>
      <c r="F111" s="49"/>
    </row>
    <row r="112" spans="2:10" ht="18.600000000000001" customHeight="1" x14ac:dyDescent="0.3">
      <c r="B112" s="174" t="s">
        <v>77</v>
      </c>
      <c r="C112" s="43" t="s">
        <v>79</v>
      </c>
      <c r="D112" s="176" t="s">
        <v>167</v>
      </c>
      <c r="E112" s="138"/>
      <c r="F112" s="14"/>
    </row>
    <row r="113" spans="2:12" ht="37.799999999999997" customHeight="1" x14ac:dyDescent="0.3">
      <c r="B113" s="175"/>
      <c r="C113" s="141" t="s">
        <v>8</v>
      </c>
      <c r="D113" s="170"/>
      <c r="E113" s="138"/>
      <c r="F113" s="49"/>
      <c r="G113" s="140"/>
    </row>
    <row r="114" spans="2:12" ht="55.8" customHeight="1" x14ac:dyDescent="0.3">
      <c r="B114" s="174" t="s">
        <v>78</v>
      </c>
      <c r="C114" s="142" t="s">
        <v>151</v>
      </c>
      <c r="D114" s="176" t="s">
        <v>74</v>
      </c>
      <c r="E114" s="138"/>
      <c r="F114" s="49"/>
      <c r="G114" s="140"/>
    </row>
    <row r="115" spans="2:12" ht="31.95" customHeight="1" x14ac:dyDescent="0.3">
      <c r="B115" s="175"/>
      <c r="C115" s="149" t="s">
        <v>8</v>
      </c>
      <c r="D115" s="170"/>
      <c r="E115" s="138">
        <f>238.4-187</f>
        <v>51.400000000000006</v>
      </c>
      <c r="F115" s="49"/>
      <c r="G115" s="140"/>
    </row>
    <row r="116" spans="2:12" ht="19.2" customHeight="1" x14ac:dyDescent="0.3">
      <c r="B116" s="97"/>
      <c r="C116" s="38" t="s">
        <v>6</v>
      </c>
      <c r="D116" s="98"/>
      <c r="E116" s="99">
        <f>SUM(E106:E115)</f>
        <v>132.10000000000002</v>
      </c>
      <c r="F116" s="63"/>
    </row>
    <row r="117" spans="2:12" ht="18" customHeight="1" x14ac:dyDescent="0.3">
      <c r="B117" s="185"/>
      <c r="C117" s="46" t="s">
        <v>7</v>
      </c>
      <c r="D117" s="100"/>
      <c r="E117" s="102"/>
      <c r="F117" s="49"/>
    </row>
    <row r="118" spans="2:12" ht="28.95" customHeight="1" x14ac:dyDescent="0.3">
      <c r="B118" s="186"/>
      <c r="C118" s="46" t="s">
        <v>36</v>
      </c>
      <c r="D118" s="100"/>
      <c r="E118" s="101">
        <f>SUMIF(C106:C115,C107,E106:E115)</f>
        <v>132.10000000000002</v>
      </c>
      <c r="F118" s="49"/>
    </row>
    <row r="119" spans="2:12" ht="31.95" customHeight="1" x14ac:dyDescent="0.3">
      <c r="B119" s="51" t="s">
        <v>80</v>
      </c>
      <c r="C119" s="33" t="s">
        <v>81</v>
      </c>
      <c r="D119" s="34"/>
      <c r="E119" s="103"/>
      <c r="F119" s="79"/>
    </row>
    <row r="120" spans="2:12" ht="31.95" customHeight="1" x14ac:dyDescent="0.3">
      <c r="B120" s="174" t="s">
        <v>82</v>
      </c>
      <c r="C120" s="46" t="s">
        <v>83</v>
      </c>
      <c r="D120" s="167" t="s">
        <v>161</v>
      </c>
      <c r="E120" s="13"/>
      <c r="F120" s="49"/>
    </row>
    <row r="121" spans="2:12" ht="27.6" customHeight="1" x14ac:dyDescent="0.3">
      <c r="B121" s="177"/>
      <c r="C121" s="9" t="s">
        <v>8</v>
      </c>
      <c r="D121" s="168"/>
      <c r="E121" s="150">
        <f>1004.1-565.6</f>
        <v>438.5</v>
      </c>
      <c r="F121" s="49"/>
      <c r="G121" s="140"/>
      <c r="H121" s="57"/>
      <c r="I121" s="57"/>
      <c r="J121" s="57"/>
      <c r="K121" s="57"/>
      <c r="L121" s="57"/>
    </row>
    <row r="122" spans="2:12" ht="19.2" customHeight="1" x14ac:dyDescent="0.3">
      <c r="B122" s="175"/>
      <c r="C122" s="9" t="s">
        <v>9</v>
      </c>
      <c r="D122" s="168"/>
      <c r="E122" s="151">
        <v>137.5</v>
      </c>
      <c r="F122" s="49"/>
    </row>
    <row r="123" spans="2:12" ht="30" customHeight="1" x14ac:dyDescent="0.3">
      <c r="B123" s="174" t="s">
        <v>84</v>
      </c>
      <c r="C123" s="105" t="s">
        <v>85</v>
      </c>
      <c r="D123" s="168"/>
      <c r="E123" s="13"/>
      <c r="F123" s="49"/>
    </row>
    <row r="124" spans="2:12" ht="27.6" customHeight="1" x14ac:dyDescent="0.3">
      <c r="B124" s="175"/>
      <c r="C124" s="106" t="s">
        <v>8</v>
      </c>
      <c r="D124" s="191"/>
      <c r="E124" s="137">
        <v>21.4</v>
      </c>
      <c r="F124" s="49"/>
    </row>
    <row r="125" spans="2:12" ht="19.2" customHeight="1" x14ac:dyDescent="0.3">
      <c r="B125" s="174" t="s">
        <v>86</v>
      </c>
      <c r="C125" s="46" t="s">
        <v>87</v>
      </c>
      <c r="D125" s="167" t="s">
        <v>168</v>
      </c>
      <c r="E125" s="13"/>
      <c r="F125" s="49"/>
      <c r="J125" s="104"/>
    </row>
    <row r="126" spans="2:12" ht="34.799999999999997" customHeight="1" x14ac:dyDescent="0.3">
      <c r="B126" s="177"/>
      <c r="C126" s="9" t="s">
        <v>8</v>
      </c>
      <c r="D126" s="168"/>
      <c r="E126" s="138">
        <f>480-30-60</f>
        <v>390</v>
      </c>
      <c r="F126" s="49"/>
      <c r="G126" s="28"/>
    </row>
    <row r="127" spans="2:12" ht="18.75" customHeight="1" x14ac:dyDescent="0.3">
      <c r="B127" s="188"/>
      <c r="C127" s="107" t="s">
        <v>6</v>
      </c>
      <c r="D127" s="98"/>
      <c r="E127" s="99">
        <f>SUM(E129:E130)</f>
        <v>987.4</v>
      </c>
      <c r="F127" s="63"/>
    </row>
    <row r="128" spans="2:12" ht="15" customHeight="1" x14ac:dyDescent="0.3">
      <c r="B128" s="189"/>
      <c r="C128" s="105" t="s">
        <v>7</v>
      </c>
      <c r="D128" s="100"/>
      <c r="E128" s="102"/>
      <c r="F128" s="49"/>
    </row>
    <row r="129" spans="2:6" ht="29.4" customHeight="1" x14ac:dyDescent="0.3">
      <c r="B129" s="189"/>
      <c r="C129" s="105" t="s">
        <v>36</v>
      </c>
      <c r="D129" s="100"/>
      <c r="E129" s="101">
        <f>SUMIF(C120:C126,C121,E120:E126)</f>
        <v>849.9</v>
      </c>
      <c r="F129" s="49"/>
    </row>
    <row r="130" spans="2:6" ht="21" customHeight="1" x14ac:dyDescent="0.3">
      <c r="B130" s="190"/>
      <c r="C130" s="105" t="s">
        <v>38</v>
      </c>
      <c r="D130" s="100"/>
      <c r="E130" s="101">
        <f>SUMIF(C120:C126,C122,E120:E126)</f>
        <v>137.5</v>
      </c>
      <c r="F130" s="49"/>
    </row>
    <row r="131" spans="2:6" ht="30.6" customHeight="1" x14ac:dyDescent="0.3">
      <c r="B131" s="108" t="s">
        <v>88</v>
      </c>
      <c r="C131" s="32" t="s">
        <v>89</v>
      </c>
      <c r="D131" s="32"/>
      <c r="E131" s="32"/>
      <c r="F131" s="32"/>
    </row>
    <row r="132" spans="2:6" ht="54.6" customHeight="1" x14ac:dyDescent="0.3">
      <c r="B132" s="109" t="s">
        <v>90</v>
      </c>
      <c r="C132" s="33" t="s">
        <v>91</v>
      </c>
      <c r="D132" s="110" t="s">
        <v>161</v>
      </c>
      <c r="E132" s="111"/>
      <c r="F132" s="36" t="s">
        <v>146</v>
      </c>
    </row>
    <row r="133" spans="2:6" ht="18.600000000000001" customHeight="1" x14ac:dyDescent="0.3">
      <c r="B133" s="112"/>
      <c r="C133" s="38" t="s">
        <v>6</v>
      </c>
      <c r="D133" s="113"/>
      <c r="E133" s="114">
        <f>SUM(E135:E135)</f>
        <v>2788.8</v>
      </c>
      <c r="F133" s="87"/>
    </row>
    <row r="134" spans="2:6" ht="16.2" customHeight="1" x14ac:dyDescent="0.3">
      <c r="B134" s="183"/>
      <c r="C134" s="46" t="s">
        <v>7</v>
      </c>
      <c r="D134" s="115"/>
      <c r="E134" s="116"/>
      <c r="F134" s="83"/>
    </row>
    <row r="135" spans="2:6" ht="33" customHeight="1" x14ac:dyDescent="0.3">
      <c r="B135" s="184"/>
      <c r="C135" s="46" t="s">
        <v>8</v>
      </c>
      <c r="D135" s="115"/>
      <c r="E135" s="121">
        <f>2419.9+368.9</f>
        <v>2788.8</v>
      </c>
      <c r="F135" s="83"/>
    </row>
    <row r="136" spans="2:6" ht="57" customHeight="1" x14ac:dyDescent="0.3">
      <c r="B136" s="109" t="s">
        <v>92</v>
      </c>
      <c r="C136" s="33" t="s">
        <v>155</v>
      </c>
      <c r="D136" s="110" t="s">
        <v>161</v>
      </c>
      <c r="E136" s="117"/>
      <c r="F136" s="36" t="s">
        <v>142</v>
      </c>
    </row>
    <row r="137" spans="2:6" ht="21" customHeight="1" x14ac:dyDescent="0.3">
      <c r="B137" s="63"/>
      <c r="C137" s="38" t="s">
        <v>6</v>
      </c>
      <c r="D137" s="118"/>
      <c r="E137" s="114">
        <f>E139</f>
        <v>37.700000000000003</v>
      </c>
      <c r="F137" s="87"/>
    </row>
    <row r="138" spans="2:6" ht="18.600000000000001" customHeight="1" x14ac:dyDescent="0.3">
      <c r="B138" s="119"/>
      <c r="C138" s="46" t="s">
        <v>7</v>
      </c>
      <c r="D138" s="120"/>
      <c r="E138" s="121"/>
      <c r="F138" s="90"/>
    </row>
    <row r="139" spans="2:6" ht="31.2" customHeight="1" x14ac:dyDescent="0.3">
      <c r="B139" s="90"/>
      <c r="C139" s="46" t="s">
        <v>8</v>
      </c>
      <c r="D139" s="115"/>
      <c r="E139" s="116">
        <f>99.5-61.8</f>
        <v>37.700000000000003</v>
      </c>
      <c r="F139" s="83"/>
    </row>
    <row r="140" spans="2:6" ht="58.8" customHeight="1" x14ac:dyDescent="0.3">
      <c r="B140" s="94" t="s">
        <v>93</v>
      </c>
      <c r="C140" s="33" t="s">
        <v>94</v>
      </c>
      <c r="D140" s="110" t="s">
        <v>156</v>
      </c>
      <c r="E140" s="117"/>
      <c r="F140" s="36" t="s">
        <v>143</v>
      </c>
    </row>
    <row r="141" spans="2:6" ht="20.399999999999999" customHeight="1" x14ac:dyDescent="0.3">
      <c r="B141" s="63"/>
      <c r="C141" s="38" t="s">
        <v>6</v>
      </c>
      <c r="D141" s="118"/>
      <c r="E141" s="114">
        <f>E143</f>
        <v>65.099999999999994</v>
      </c>
      <c r="F141" s="87"/>
    </row>
    <row r="142" spans="2:6" ht="19.2" customHeight="1" x14ac:dyDescent="0.3">
      <c r="B142" s="119"/>
      <c r="C142" s="46" t="s">
        <v>7</v>
      </c>
      <c r="D142" s="115"/>
      <c r="E142" s="116"/>
      <c r="F142" s="83"/>
    </row>
    <row r="143" spans="2:6" ht="31.2" customHeight="1" x14ac:dyDescent="0.3">
      <c r="B143" s="90"/>
      <c r="C143" s="46" t="s">
        <v>8</v>
      </c>
      <c r="D143" s="115"/>
      <c r="E143" s="121">
        <f>80-14.9</f>
        <v>65.099999999999994</v>
      </c>
      <c r="F143" s="83"/>
    </row>
    <row r="144" spans="2:6" ht="55.2" customHeight="1" x14ac:dyDescent="0.3">
      <c r="B144" s="94" t="s">
        <v>95</v>
      </c>
      <c r="C144" s="33" t="s">
        <v>96</v>
      </c>
      <c r="D144" s="110" t="s">
        <v>161</v>
      </c>
      <c r="E144" s="117"/>
      <c r="F144" s="36" t="s">
        <v>142</v>
      </c>
    </row>
    <row r="145" spans="2:12" ht="25.2" customHeight="1" x14ac:dyDescent="0.3">
      <c r="B145" s="87"/>
      <c r="C145" s="38" t="s">
        <v>6</v>
      </c>
      <c r="D145" s="122"/>
      <c r="E145" s="114">
        <f>E147</f>
        <v>4.0999999999999996</v>
      </c>
      <c r="F145" s="41"/>
    </row>
    <row r="146" spans="2:12" ht="16.95" customHeight="1" x14ac:dyDescent="0.3">
      <c r="B146" s="183"/>
      <c r="C146" s="46" t="s">
        <v>7</v>
      </c>
      <c r="D146" s="123"/>
      <c r="E146" s="124"/>
      <c r="F146" s="14"/>
    </row>
    <row r="147" spans="2:12" ht="31.2" customHeight="1" x14ac:dyDescent="0.3">
      <c r="B147" s="184"/>
      <c r="C147" s="46" t="s">
        <v>8</v>
      </c>
      <c r="D147" s="123"/>
      <c r="E147" s="124">
        <v>4.0999999999999996</v>
      </c>
      <c r="F147" s="14"/>
    </row>
    <row r="148" spans="2:12" ht="27.75" customHeight="1" x14ac:dyDescent="0.3">
      <c r="B148" s="58"/>
      <c r="C148" s="38" t="s">
        <v>97</v>
      </c>
      <c r="D148" s="39"/>
      <c r="E148" s="40">
        <f>E9+E13+E17+E21+E25+E52+E74+E80+E84+E89+E93+E97+E116+E127+E137+E141+E133+E145+E101</f>
        <v>16981</v>
      </c>
      <c r="F148" s="40"/>
    </row>
    <row r="149" spans="2:12" ht="17.399999999999999" customHeight="1" x14ac:dyDescent="0.3">
      <c r="B149" s="59"/>
      <c r="C149" s="46" t="s">
        <v>98</v>
      </c>
      <c r="D149" s="55"/>
      <c r="E149" s="48">
        <v>0</v>
      </c>
      <c r="F149" s="48"/>
    </row>
    <row r="150" spans="2:12" ht="15" customHeight="1" x14ac:dyDescent="0.3">
      <c r="B150" s="182"/>
      <c r="C150" s="182"/>
      <c r="D150" s="182"/>
      <c r="E150" s="182"/>
      <c r="F150" s="182"/>
    </row>
    <row r="151" spans="2:12" s="4" customFormat="1" ht="15" customHeight="1" x14ac:dyDescent="0.25">
      <c r="B151" s="181" t="s">
        <v>135</v>
      </c>
      <c r="C151" s="181"/>
      <c r="D151" s="181"/>
      <c r="E151" s="181"/>
      <c r="F151" s="181"/>
      <c r="G151" s="145"/>
      <c r="H151" s="146"/>
      <c r="I151" s="147"/>
      <c r="J151" s="147"/>
      <c r="K151" s="147"/>
      <c r="L151" s="147"/>
    </row>
    <row r="152" spans="2:12" s="4" customFormat="1" ht="15" customHeight="1" x14ac:dyDescent="0.25">
      <c r="B152" s="187" t="s">
        <v>136</v>
      </c>
      <c r="C152" s="187"/>
      <c r="D152" s="187"/>
      <c r="E152" s="187"/>
      <c r="F152" s="187"/>
      <c r="G152" s="145"/>
      <c r="H152" s="146"/>
      <c r="I152" s="147"/>
      <c r="J152" s="147"/>
      <c r="K152" s="147"/>
      <c r="L152" s="147"/>
    </row>
    <row r="153" spans="2:12" s="4" customFormat="1" ht="15" customHeight="1" x14ac:dyDescent="0.25">
      <c r="B153" s="181" t="s">
        <v>137</v>
      </c>
      <c r="C153" s="181"/>
      <c r="D153" s="181"/>
      <c r="E153" s="181"/>
      <c r="F153" s="181"/>
      <c r="G153" s="145"/>
      <c r="H153" s="146"/>
      <c r="I153" s="147"/>
      <c r="J153" s="147"/>
      <c r="K153" s="147"/>
      <c r="L153" s="147"/>
    </row>
    <row r="154" spans="2:12" s="4" customFormat="1" ht="15" customHeight="1" x14ac:dyDescent="0.25">
      <c r="B154" s="181" t="s">
        <v>138</v>
      </c>
      <c r="C154" s="181"/>
      <c r="D154" s="181"/>
      <c r="E154" s="181"/>
      <c r="F154" s="181"/>
      <c r="G154" s="145"/>
      <c r="H154" s="146"/>
      <c r="I154" s="147"/>
      <c r="J154" s="147"/>
      <c r="K154" s="147"/>
      <c r="L154" s="147"/>
    </row>
    <row r="156" spans="2:12" x14ac:dyDescent="0.3">
      <c r="B156" s="26" t="s">
        <v>157</v>
      </c>
      <c r="E156" s="139">
        <f>+E9+E13+E17+E21+E25+E51+E59+E61+E63+E67+E69+E71+E73+E78+E84+E101+E121+E124+E133+E137+E141+E145+E31+E35+E39+E43+E47</f>
        <v>15573.600000000002</v>
      </c>
    </row>
    <row r="157" spans="2:12" x14ac:dyDescent="0.3">
      <c r="B157" s="26" t="s">
        <v>158</v>
      </c>
    </row>
    <row r="158" spans="2:12" x14ac:dyDescent="0.3">
      <c r="B158" s="26" t="s">
        <v>159</v>
      </c>
      <c r="D158" s="125"/>
    </row>
    <row r="159" spans="2:12" x14ac:dyDescent="0.3">
      <c r="B159" s="26" t="s">
        <v>160</v>
      </c>
      <c r="D159" s="125"/>
    </row>
  </sheetData>
  <mergeCells count="57">
    <mergeCell ref="C1:F1"/>
    <mergeCell ref="B22:B23"/>
    <mergeCell ref="B4:F4"/>
    <mergeCell ref="B18:B19"/>
    <mergeCell ref="B110:B111"/>
    <mergeCell ref="D110:D111"/>
    <mergeCell ref="B60:B61"/>
    <mergeCell ref="B14:B15"/>
    <mergeCell ref="B66:B67"/>
    <mergeCell ref="B10:B11"/>
    <mergeCell ref="B85:B86"/>
    <mergeCell ref="B26:B27"/>
    <mergeCell ref="B81:B82"/>
    <mergeCell ref="B78:B79"/>
    <mergeCell ref="B72:B73"/>
    <mergeCell ref="B58:B59"/>
    <mergeCell ref="D114:D115"/>
    <mergeCell ref="B154:F154"/>
    <mergeCell ref="B150:F150"/>
    <mergeCell ref="B134:B135"/>
    <mergeCell ref="B146:B147"/>
    <mergeCell ref="B117:B118"/>
    <mergeCell ref="B125:B126"/>
    <mergeCell ref="B151:F151"/>
    <mergeCell ref="B152:F152"/>
    <mergeCell ref="B153:F153"/>
    <mergeCell ref="B127:B130"/>
    <mergeCell ref="B123:B124"/>
    <mergeCell ref="D120:D124"/>
    <mergeCell ref="B120:B122"/>
    <mergeCell ref="D106:D107"/>
    <mergeCell ref="B108:B109"/>
    <mergeCell ref="D108:D109"/>
    <mergeCell ref="B112:B113"/>
    <mergeCell ref="D112:D113"/>
    <mergeCell ref="B106:B107"/>
    <mergeCell ref="B90:B91"/>
    <mergeCell ref="B102:B103"/>
    <mergeCell ref="B98:B99"/>
    <mergeCell ref="B94:B95"/>
    <mergeCell ref="B114:B115"/>
    <mergeCell ref="C2:F2"/>
    <mergeCell ref="G99:J99"/>
    <mergeCell ref="D125:D126"/>
    <mergeCell ref="D30:D51"/>
    <mergeCell ref="B46:B49"/>
    <mergeCell ref="B62:B63"/>
    <mergeCell ref="B64:B65"/>
    <mergeCell ref="D58:D73"/>
    <mergeCell ref="B53:B56"/>
    <mergeCell ref="B30:B33"/>
    <mergeCell ref="B34:B37"/>
    <mergeCell ref="B38:B41"/>
    <mergeCell ref="B42:B45"/>
    <mergeCell ref="B50:B51"/>
    <mergeCell ref="B70:B71"/>
    <mergeCell ref="B68:B69"/>
  </mergeCells>
  <printOptions horizontalCentered="1"/>
  <pageMargins left="0.39370078740157483" right="0.39370078740157483" top="0.59055118110236227" bottom="0.59055118110236227" header="0" footer="0"/>
  <pageSetup paperSize="9" scale="87" orientation="portrait" r:id="rId1"/>
  <rowBreaks count="1" manualBreakCount="1">
    <brk id="109" max="5" man="1"/>
  </rowBreaks>
  <ignoredErrors>
    <ignoredError sqref="E8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33D32-65B9-4AAF-9EF8-768DF11B58DD}">
  <sheetPr>
    <pageSetUpPr fitToPage="1"/>
  </sheetPr>
  <dimension ref="B1:F24"/>
  <sheetViews>
    <sheetView workbookViewId="0">
      <selection activeCell="B1" sqref="B1:D1"/>
    </sheetView>
  </sheetViews>
  <sheetFormatPr defaultColWidth="9.109375" defaultRowHeight="13.2" x14ac:dyDescent="0.25"/>
  <cols>
    <col min="1" max="1" width="2.5546875" style="4" customWidth="1"/>
    <col min="2" max="2" width="4.6640625" style="4" customWidth="1"/>
    <col min="3" max="3" width="44.6640625" style="1" customWidth="1"/>
    <col min="4" max="4" width="14.6640625" style="4" customWidth="1"/>
    <col min="5" max="16384" width="9.109375" style="4"/>
  </cols>
  <sheetData>
    <row r="1" spans="2:6" ht="30" customHeight="1" x14ac:dyDescent="0.25">
      <c r="B1" s="202" t="s">
        <v>153</v>
      </c>
      <c r="C1" s="202"/>
      <c r="D1" s="202"/>
    </row>
    <row r="2" spans="2:6" x14ac:dyDescent="0.25">
      <c r="C2" s="4"/>
    </row>
    <row r="3" spans="2:6" ht="53.25" customHeight="1" x14ac:dyDescent="0.25">
      <c r="B3" s="16" t="s">
        <v>99</v>
      </c>
      <c r="C3" s="17" t="s">
        <v>100</v>
      </c>
      <c r="D3" s="18" t="s">
        <v>101</v>
      </c>
    </row>
    <row r="4" spans="2:6" ht="12.75" customHeight="1" x14ac:dyDescent="0.25">
      <c r="B4" s="156">
        <v>1</v>
      </c>
      <c r="C4" s="157">
        <v>2</v>
      </c>
      <c r="D4" s="156">
        <v>3</v>
      </c>
    </row>
    <row r="5" spans="2:6" ht="15.75" customHeight="1" x14ac:dyDescent="0.25">
      <c r="B5" s="203" t="s">
        <v>102</v>
      </c>
      <c r="C5" s="204"/>
      <c r="D5" s="205"/>
    </row>
    <row r="6" spans="2:6" ht="12.75" customHeight="1" x14ac:dyDescent="0.25">
      <c r="B6" s="158" t="s">
        <v>103</v>
      </c>
      <c r="C6" s="159" t="s">
        <v>6</v>
      </c>
      <c r="D6" s="160">
        <f>SUM(D8:D13)</f>
        <v>16981</v>
      </c>
    </row>
    <row r="7" spans="2:6" ht="18" customHeight="1" x14ac:dyDescent="0.25">
      <c r="B7" s="20"/>
      <c r="C7" s="21" t="s">
        <v>104</v>
      </c>
      <c r="D7" s="6"/>
    </row>
    <row r="8" spans="2:6" ht="28.5" customHeight="1" x14ac:dyDescent="0.25">
      <c r="B8" s="20" t="s">
        <v>105</v>
      </c>
      <c r="C8" s="22" t="s">
        <v>106</v>
      </c>
      <c r="D8" s="8">
        <f>SUMIF('11 programa 3 lentelė'!C7:C149,'11 programa 3 lentelė'!C31,'11 programa 3 lentelė'!E7:E149)</f>
        <v>16252.099999999999</v>
      </c>
      <c r="F8" s="129"/>
    </row>
    <row r="9" spans="2:6" ht="12.75" customHeight="1" x14ac:dyDescent="0.25">
      <c r="B9" s="20" t="s">
        <v>107</v>
      </c>
      <c r="C9" s="23" t="s">
        <v>31</v>
      </c>
      <c r="D9" s="8">
        <f>SUMIF('11 programa 3 lentelė'!C7:C149,'11 programa 3 lentelė'!#REF!,'11 programa 3 lentelė'!E7:E149)</f>
        <v>0</v>
      </c>
    </row>
    <row r="10" spans="2:6" ht="12.75" customHeight="1" x14ac:dyDescent="0.25">
      <c r="B10" s="20" t="s">
        <v>108</v>
      </c>
      <c r="C10" s="23" t="s">
        <v>109</v>
      </c>
      <c r="D10" s="8">
        <f>SUMIF('11 programa 3 lentelė'!C7:C149,'11 programa 3 lentelė'!C36,'11 programa 3 lentelė'!E7:E149)</f>
        <v>443.4</v>
      </c>
    </row>
    <row r="11" spans="2:6" ht="27.75" customHeight="1" x14ac:dyDescent="0.25">
      <c r="B11" s="20" t="s">
        <v>110</v>
      </c>
      <c r="C11" s="23" t="s">
        <v>111</v>
      </c>
      <c r="D11" s="8" cm="1">
        <f t="array" ref="D11">SUMIF('11 programa 3 lentelė'!C7:C149,'11 programa 3 lentelė'!C00,'11 programa 3 lentelė'!E7:E149)</f>
        <v>0</v>
      </c>
    </row>
    <row r="12" spans="2:6" ht="12.75" customHeight="1" x14ac:dyDescent="0.25">
      <c r="B12" s="20" t="s">
        <v>112</v>
      </c>
      <c r="C12" s="23" t="s">
        <v>113</v>
      </c>
      <c r="D12" s="8">
        <f>SUMIF('11 programa 3 lentelė'!C7:C149,'11 programa 3 lentelė'!#REF!,'11 programa 3 lentelė'!E7:E149)</f>
        <v>0</v>
      </c>
    </row>
    <row r="13" spans="2:6" ht="12.75" customHeight="1" x14ac:dyDescent="0.25">
      <c r="B13" s="20" t="s">
        <v>114</v>
      </c>
      <c r="C13" s="23" t="s">
        <v>115</v>
      </c>
      <c r="D13" s="8">
        <f>SUMIF('11 programa 3 lentelė'!C7:C149,'11 programa 3 lentelė'!C33,'11 programa 3 lentelė'!E7:E149)</f>
        <v>285.5</v>
      </c>
    </row>
    <row r="14" spans="2:6" ht="42" customHeight="1" x14ac:dyDescent="0.25">
      <c r="B14" s="19" t="s">
        <v>116</v>
      </c>
      <c r="C14" s="21" t="s">
        <v>117</v>
      </c>
      <c r="D14" s="7">
        <f>SUM(D16:D21)</f>
        <v>0</v>
      </c>
    </row>
    <row r="15" spans="2:6" ht="15.75" customHeight="1" x14ac:dyDescent="0.25">
      <c r="B15" s="20"/>
      <c r="C15" s="21" t="s">
        <v>104</v>
      </c>
      <c r="D15" s="2"/>
    </row>
    <row r="16" spans="2:6" ht="12.75" customHeight="1" x14ac:dyDescent="0.25">
      <c r="B16" s="20" t="s">
        <v>118</v>
      </c>
      <c r="C16" s="24" t="s">
        <v>119</v>
      </c>
      <c r="D16" s="8" cm="1">
        <f t="array" ref="D16">SUMIF('11 programa 3 lentelė'!C7:C149,'11 programa 3 lentelė'!C00,'11 programa 3 lentelė'!E7:E149)</f>
        <v>0</v>
      </c>
    </row>
    <row r="17" spans="2:4" ht="12.75" customHeight="1" x14ac:dyDescent="0.25">
      <c r="B17" s="20" t="s">
        <v>120</v>
      </c>
      <c r="C17" s="24" t="s">
        <v>121</v>
      </c>
      <c r="D17" s="8" cm="1">
        <f t="array" ref="D17">SUMIF('11 programa 3 lentelė'!C7:C149,'11 programa 3 lentelė'!C00,'11 programa 3 lentelė'!E7:E149)</f>
        <v>0</v>
      </c>
    </row>
    <row r="18" spans="2:4" ht="26.25" customHeight="1" x14ac:dyDescent="0.25">
      <c r="B18" s="20" t="s">
        <v>122</v>
      </c>
      <c r="C18" s="24" t="s">
        <v>123</v>
      </c>
      <c r="D18" s="8" cm="1">
        <f t="array" ref="D18">SUMIF('11 programa 3 lentelė'!C7:C149,'11 programa 3 lentelė'!C00,'11 programa 3 lentelė'!E7:E149)</f>
        <v>0</v>
      </c>
    </row>
    <row r="19" spans="2:4" ht="12.75" customHeight="1" x14ac:dyDescent="0.25">
      <c r="B19" s="20" t="s">
        <v>124</v>
      </c>
      <c r="C19" s="24" t="s">
        <v>125</v>
      </c>
      <c r="D19" s="8">
        <f>SUMIF('11 programa 3 lentelė'!C7:C149,'11 programa 3 lentelė'!#REF!,'11 programa 3 lentelė'!E7:E149)</f>
        <v>0</v>
      </c>
    </row>
    <row r="20" spans="2:4" ht="12.75" customHeight="1" x14ac:dyDescent="0.25">
      <c r="B20" s="20" t="s">
        <v>126</v>
      </c>
      <c r="C20" s="24" t="s">
        <v>127</v>
      </c>
      <c r="D20" s="8" cm="1">
        <f t="array" ref="D20">SUMIF('11 programa 3 lentelė'!C7:C149,'11 programa 3 lentelė'!C00,'11 programa 3 lentelė'!E7:E149)</f>
        <v>0</v>
      </c>
    </row>
    <row r="21" spans="2:4" ht="12.75" customHeight="1" x14ac:dyDescent="0.25">
      <c r="B21" s="20" t="s">
        <v>128</v>
      </c>
      <c r="C21" s="24" t="s">
        <v>129</v>
      </c>
      <c r="D21" s="8" cm="1">
        <f t="array" ref="D21">SUMIF('11 programa 3 lentelė'!C7:C149,'11 programa 3 lentelė'!C00,'11 programa 3 lentelė'!E7:E149)</f>
        <v>0</v>
      </c>
    </row>
    <row r="22" spans="2:4" ht="26.4" x14ac:dyDescent="0.25">
      <c r="B22" s="20"/>
      <c r="C22" s="23" t="s">
        <v>130</v>
      </c>
      <c r="D22" s="3">
        <f>D6+D14</f>
        <v>16981</v>
      </c>
    </row>
    <row r="23" spans="2:4" ht="12.75" customHeight="1" x14ac:dyDescent="0.25">
      <c r="B23" s="20"/>
      <c r="C23" s="23" t="s">
        <v>98</v>
      </c>
      <c r="D23" s="2">
        <v>0</v>
      </c>
    </row>
    <row r="24" spans="2:4" x14ac:dyDescent="0.25">
      <c r="B24" s="15"/>
      <c r="C24" s="25"/>
      <c r="D24" s="25"/>
    </row>
  </sheetData>
  <mergeCells count="2">
    <mergeCell ref="B1:D1"/>
    <mergeCell ref="B5:D5"/>
  </mergeCells>
  <pageMargins left="0.7" right="0.7" top="0.75" bottom="0.75" header="0.3" footer="0.3"/>
  <pageSetup paperSize="9" orientation="portrait" r:id="rId1"/>
  <ignoredErrors>
    <ignoredError sqref="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11 programa 3 lentelė</vt:lpstr>
      <vt:lpstr>Lėšų suvestinė 2 lentelė</vt:lpstr>
      <vt:lpstr>'11 programa 3 lentelė'!Print_Area</vt:lpstr>
      <vt:lpstr>'11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2024-09-03T06:22:56Z</cp:lastPrinted>
  <dcterms:created xsi:type="dcterms:W3CDTF">2023-07-10T07:04:14Z</dcterms:created>
  <dcterms:modified xsi:type="dcterms:W3CDTF">2024-11-05T09:03:30Z</dcterms:modified>
  <cp:category/>
  <cp:contentStatus/>
</cp:coreProperties>
</file>