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4. Keitimas (spalis po tarybos)\"/>
    </mc:Choice>
  </mc:AlternateContent>
  <xr:revisionPtr revIDLastSave="0" documentId="13_ncr:1_{12FBA588-8A9D-4E7D-AB47-E77B0300DD7B}" xr6:coauthVersionLast="47" xr6:coauthVersionMax="47" xr10:uidLastSave="{00000000-0000-0000-0000-000000000000}"/>
  <bookViews>
    <workbookView xWindow="-108" yWindow="-108" windowWidth="23256" windowHeight="12456" xr2:uid="{FEA9E383-1DE5-4AFE-98A8-7A94D3659092}"/>
  </bookViews>
  <sheets>
    <sheet name="2 programa 3 lentelė" sheetId="1" r:id="rId1"/>
    <sheet name="Lėšų suvestinė 2 lentelė" sheetId="3" r:id="rId2"/>
  </sheets>
  <definedNames>
    <definedName name="_xlnm.Print_Area" localSheetId="0">'2 programa 3 lentelė'!$A$1:$F$83</definedName>
    <definedName name="_xlnm.Print_Titles" localSheetId="0">'2 programa 3 lentelė'!$8:$9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2" i="1" l="1"/>
  <c r="E41" i="1"/>
  <c r="D8" i="3"/>
  <c r="E37" i="1"/>
  <c r="E39" i="1"/>
  <c r="E35" i="1"/>
  <c r="E26" i="1"/>
  <c r="E23" i="1"/>
  <c r="E17" i="1"/>
  <c r="E13" i="1"/>
  <c r="D21" i="3" a="1"/>
  <c r="D21" i="3" s="1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D13" i="3"/>
  <c r="D11" i="3" a="1"/>
  <c r="D11" i="3" s="1"/>
  <c r="D10" i="3" a="1"/>
  <c r="D10" i="3" s="1"/>
  <c r="D9" i="3" a="1"/>
  <c r="D9" i="3" s="1"/>
  <c r="E29" i="1"/>
  <c r="D23" i="3"/>
  <c r="E24" i="1"/>
  <c r="E30" i="1" s="1"/>
  <c r="E51" i="1"/>
  <c r="E20" i="1"/>
  <c r="E18" i="1" s="1"/>
  <c r="E50" i="1" l="1"/>
  <c r="E48" i="1" s="1"/>
  <c r="D12" i="3"/>
  <c r="D6" i="3" s="1"/>
  <c r="E31" i="1"/>
  <c r="E27" i="1" s="1"/>
  <c r="D14" i="3"/>
  <c r="D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tc={05958167-5AE4-4AC2-B24D-8B8605913976}</author>
  </authors>
  <commentList>
    <comment ref="C14" authorId="0" shapeId="0" xr:uid="{05958167-5AE4-4AC2-B24D-8B8605913976}">
      <text>
        <r>
          <rPr>
            <sz val="11"/>
            <color theme="1"/>
            <rFont val="Calibri"/>
            <family val="2"/>
            <charset val="186"/>
            <scheme val="minor"/>
          </rPr>
          <t>Žiedininis maršrutas dviračiais Lietuva-Latvija sukūrimas. 2024 m. ir 2026 m. maršrutų leidinių atspausdinimas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<sst xmlns="http://schemas.openxmlformats.org/spreadsheetml/2006/main" count="154" uniqueCount="123">
  <si>
    <t>Programos uždavinio, priemonės kodas ir požymis</t>
  </si>
  <si>
    <t>Uždavinio, priemonės pavadinimas, finansavimo šaltiniai</t>
  </si>
  <si>
    <t>2024 metų asignavimai ir kitos lėšos</t>
  </si>
  <si>
    <t>Savivaldybės strateginio plėtros plano priemonės kodas</t>
  </si>
  <si>
    <t>Uždavinys: Plėtoti turizmo ir rekreacijos infrastruktūrą bei paslaugas</t>
  </si>
  <si>
    <t>Priemonė: Klaipėdos miesto turizmo informacinės sistemos plėtojimas</t>
  </si>
  <si>
    <t>002-01-01-01</t>
  </si>
  <si>
    <t xml:space="preserve">Atvykstamojo ir vietinio turizmo skatinimo Klaipėdoje programos įgyvendinimas </t>
  </si>
  <si>
    <t xml:space="preserve">Savivaldybės biudžeto lėšos (nuosavos, be ankstesnių metų likučio) </t>
  </si>
  <si>
    <t>002-01-01-02</t>
  </si>
  <si>
    <t>002-01-01-03</t>
  </si>
  <si>
    <t>Savivaldybės biudžetas (įskaitant skolintas lėšas)</t>
  </si>
  <si>
    <t>Iš jo:</t>
  </si>
  <si>
    <t xml:space="preserve">Savivaldybės biudžeto lėšos (nuosavos, be ankstesnių metų likučio)' </t>
  </si>
  <si>
    <t>Priemonė: Turistų traukos centrų formavimas gerinant rekreacijos infrastruktūrą</t>
  </si>
  <si>
    <t>002-01-02-01</t>
  </si>
  <si>
    <t>Klaipėdos pilies ir bastionų komplekso restauravimas ir atgaivinimas (II etapas, pilies didžiojo bokšto atkūrimas)</t>
  </si>
  <si>
    <t>002-01-02-02</t>
  </si>
  <si>
    <t>Uždavinys: Gerinti verslo ir investicinę aplinką Klaipėdos mieste</t>
  </si>
  <si>
    <t>Priemonė: Klaipėdos miesto verslo paramos ir investicinės aplinkos gerinimo sistemos plėtojimas</t>
  </si>
  <si>
    <t>002-02-01-01</t>
  </si>
  <si>
    <t>Klaipėdos miesto ekonominės plėtros strategijos įgyvendinimo veiksmų plano iki 2030 metų priemonių, susijusių su miesto rinkodara, investuotojų pritraukimu, verslumo skatinimu, įgyvendinimas</t>
  </si>
  <si>
    <t>002-02-01-02</t>
  </si>
  <si>
    <t>002-02-01-03</t>
  </si>
  <si>
    <t xml:space="preserve">Kūrybinių technologijų (programavimas, 3D modeliavimas, dirbtinis intelektas ir kt.) kompetencijų  ugdymas pradinėse mokyklose  </t>
  </si>
  <si>
    <t>002-02-01-04</t>
  </si>
  <si>
    <t xml:space="preserve">Viešųjų paslaugų smulkiojo ir vidutinio verslo (SVV) subjektams teikimas verslo inkubatoriuje </t>
  </si>
  <si>
    <t>002-02-01-05</t>
  </si>
  <si>
    <t>Verslo plėtros sąlygų gerinimas</t>
  </si>
  <si>
    <t>002-02-01-06</t>
  </si>
  <si>
    <t xml:space="preserve">IŠ VISO programai finansuoti pagal finansavimo šaltinius </t>
  </si>
  <si>
    <t>Iš jų: regioninių pažangos priemonių lėšos</t>
  </si>
  <si>
    <t>Eil. Nr.</t>
  </si>
  <si>
    <t>Programos kodas ir pavadinimas</t>
  </si>
  <si>
    <t>2024 m. asignavimai ir kitos lėšos</t>
  </si>
  <si>
    <t>002 Ekonominės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</si>
  <si>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</si>
  <si>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</si>
  <si>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</si>
  <si>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</si>
  <si>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Lietuvos Respublikos valstybės biudžeto dotacijos</t>
  </si>
  <si>
    <t>1.3.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</si>
  <si>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</si>
  <si>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</si>
  <si>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</si>
  <si>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</si>
  <si>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</si>
  <si>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</si>
  <si>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</si>
  <si>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</si>
  <si>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</si>
  <si>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</si>
  <si>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</si>
  <si>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</si>
  <si>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</si>
  <si>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</si>
  <si>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</si>
  <si>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</si>
  <si>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</si>
  <si>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</si>
  <si>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</si>
  <si>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</si>
  <si>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</si>
  <si>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</si>
  <si>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</si>
  <si>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</si>
  <si>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</si>
  <si>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002-01 (T)</t>
  </si>
  <si>
    <t>002-01-01 (TP)</t>
  </si>
  <si>
    <t>002-02 (T)</t>
  </si>
  <si>
    <t>002-02-01 (TP)</t>
  </si>
  <si>
    <t>Klaipėdos miesto ekonominės plėtros strategijos iki 2030 m. atnaujinimas</t>
  </si>
  <si>
    <t>Klaipėdos turistinių objektų įtraukimas į regioninius turizmo maršrutus, išnaudojant juos miestui pozicionuoti tarptautiniame kontekste</t>
  </si>
  <si>
    <t>002-01-02 (PP)</t>
  </si>
  <si>
    <t>Klaipėdos  miesto turizmo plėtros strategijos sukūrimas ir įgyvendinimas</t>
  </si>
  <si>
    <t xml:space="preserve">1.2.2.1.
1.2.2.3. </t>
  </si>
  <si>
    <t>1.2.1.4.</t>
  </si>
  <si>
    <t>3.2.3.3.</t>
  </si>
  <si>
    <t>1.1.1.1. 
1.1.1.4.
1.1.1.6. 
1.1.1.7.
1.1.1.8. 
1.1.2.2.</t>
  </si>
  <si>
    <t xml:space="preserve">1.1.1.7.
1.1.2.2.
1.1.2.3.  
</t>
  </si>
  <si>
    <t xml:space="preserve">1.1.1.8.
1.1.2.3.
1.1.2.4. </t>
  </si>
  <si>
    <t>Projekto „Inkubavimo, konsultavimo, mentorystės ir tinklaveikos programų vystymas, skatinant pradedančiųjų smulkiojo ir vidutinio verslo subjektų kūrimąsi ir augimą regionuose“ įgyvendinimas</t>
  </si>
  <si>
    <t>3 lentelė. Klaipėdos miesto savivaldybės 2024 metų 002 Ekonominės plėtros programos uždaviniai, priemonės, asignavimai ir kitos lėšos (tūkst. eurų)</t>
  </si>
  <si>
    <t>2 lentelė.  2024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</si>
  <si>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</si>
  <si>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</si>
  <si>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 xml:space="preserve">                                                                2024 m. vasario 22 d. įsakymu Nr. AD1-164  </t>
  </si>
  <si>
    <t xml:space="preserve">                                                                (Klaipėdos miesto savivaldybės administracijos direktoriaus 
</t>
  </si>
  <si>
    <t>Klaipėdos pilies didžiojo bokšto įveiklinimas ir pritaikymas įvairių grupių poreikiams</t>
  </si>
  <si>
    <t>002-02-01-07</t>
  </si>
  <si>
    <t>Klaipėdos regiono pasiekiamumo ir žinomumo didinimas 2024–2026 metais</t>
  </si>
  <si>
    <t>Ankstesnių metų likučiai</t>
  </si>
  <si>
    <t>Skolintos lėšos</t>
  </si>
  <si>
    <t>Skolintos lėšos'</t>
  </si>
  <si>
    <t>Ankstesnių metų likučiai'</t>
  </si>
  <si>
    <t>savivaldybės biudžeto lėšos (nuosavos, be ankstesnių metų likučio)</t>
  </si>
  <si>
    <t>pajamų įmokos ir kitos pajamos</t>
  </si>
  <si>
    <t xml:space="preserve"> Projektų skyrius
</t>
  </si>
  <si>
    <t>Vykdytojas (padalinys / asmuo)</t>
  </si>
  <si>
    <t xml:space="preserve">KSTD
Turizmo skyrius </t>
  </si>
  <si>
    <t>KSTD – Kultūros, sporto ir turizmo departamentas.</t>
  </si>
  <si>
    <t>Strateginio planavimo skyrius</t>
  </si>
  <si>
    <t xml:space="preserve">ŠSD                 Švietimo skyrius </t>
  </si>
  <si>
    <t>ŠSD  – Švietimo ir sveikatos departamentas.</t>
  </si>
  <si>
    <t>002-02-02</t>
  </si>
  <si>
    <t>Priemonė: Klaipėdos LEZ infrastruktūros išvystymas</t>
  </si>
  <si>
    <t>002-02-02-01</t>
  </si>
  <si>
    <t>Kiti šaltiniai (valstybės biudžeto lėšos)</t>
  </si>
  <si>
    <t>002-02-02-02</t>
  </si>
  <si>
    <t>Kretainio g. II, III ir IV etapų nauja statyba</t>
  </si>
  <si>
    <t>002-02-02-03</t>
  </si>
  <si>
    <t>002-02-02-04</t>
  </si>
  <si>
    <t>Vandentiekio ir nuotekų tinklų demontavimas buvusiame Lypkių k.</t>
  </si>
  <si>
    <t>002-02-02-05</t>
  </si>
  <si>
    <t>Pramonės g. II  etapo rekonstrukcija                                                                                                                                                „Klaipėdos miesto Pramonės gatvės dalies, Švepelių gatvės dalies ir Aklikelio D2 kapitalinio remonto, lietaus nuotekų tinklų rekonstravimo, Klaipėdos m. sav., projektas“</t>
  </si>
  <si>
    <t>002-02-02-06</t>
  </si>
  <si>
    <t xml:space="preserve">Kiti šaltiniai </t>
  </si>
  <si>
    <t>Iš jų:</t>
  </si>
  <si>
    <t>Kiti šaltiniai (valstybės biudžeto lėšos)'</t>
  </si>
  <si>
    <t>Lypkių g. ir kelio 141 sankryžos I etapo I poetapio nauja statyba (nuovažos į (iš) kelio (-ią) 141 į Lypkių g.) „Valstybinės reikšmės krašto kelio Nr. 141 Kaunas–Jurbarkas–Šilutė–Klaipėda ruožo nuo 227,00 iki 228,64 km rekonstravimo projektas“</t>
  </si>
  <si>
    <t>Krašto kelio 141 ir sankryžos su Švepelių g. rekonstrukcija (esamos nuovažos iš Švepelių g. į krašto kelią 141 Klaipėda–Jurbarkas–Kaunas rekonstrukcija)</t>
  </si>
  <si>
    <t>Nuo Antrojo pasaulinio karo likusių sprogmenų pašalinimas iš LEZ teritorijos</t>
  </si>
  <si>
    <t xml:space="preserve">                                                                2024 m. lapkričio 5 d. įsakymo Nr. AD1-1002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</si>
</sst>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1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12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b/>
      <i/>
      <sz val="10"/>
      <color rgb="FFFF0000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146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/>
    </xf>
    <xf numFmtId="165" fontId="7" fillId="3" borderId="1" xfId="0" applyNumberFormat="1" applyFont="1" applyFill="1" applyBorder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top" wrapText="1"/>
    </xf>
    <xf numFmtId="0" fontId="1" fillId="6" borderId="6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top" wrapText="1"/>
    </xf>
    <xf numFmtId="0" fontId="1" fillId="4" borderId="6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3" fillId="6" borderId="3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vertical="top" wrapText="1"/>
    </xf>
    <xf numFmtId="0" fontId="1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7" fillId="0" borderId="3" xfId="0" applyFont="1" applyBorder="1" applyAlignment="1">
      <alignment horizontal="center" vertical="top" wrapText="1"/>
    </xf>
    <xf numFmtId="0" fontId="6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49" fontId="5" fillId="3" borderId="5" xfId="0" applyNumberFormat="1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2" fillId="0" borderId="1" xfId="0" applyFont="1" applyBorder="1" applyAlignment="1">
      <alignment vertical="top" wrapText="1"/>
    </xf>
    <xf numFmtId="0" fontId="1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center" vertical="top"/>
    </xf>
    <xf numFmtId="0" fontId="11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164" fontId="3" fillId="3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12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justify" vertical="top" wrapText="1"/>
    </xf>
    <xf numFmtId="0" fontId="3" fillId="0" borderId="3" xfId="0" applyFont="1" applyBorder="1" applyAlignment="1">
      <alignment vertical="top" wrapText="1"/>
    </xf>
    <xf numFmtId="165" fontId="3" fillId="0" borderId="3" xfId="0" applyNumberFormat="1" applyFont="1" applyBorder="1" applyAlignment="1">
      <alignment vertical="top" wrapText="1"/>
    </xf>
    <xf numFmtId="165" fontId="3" fillId="0" borderId="1" xfId="0" applyNumberFormat="1" applyFont="1" applyBorder="1" applyAlignment="1">
      <alignment vertical="top" wrapText="1"/>
    </xf>
    <xf numFmtId="165" fontId="3" fillId="0" borderId="1" xfId="0" applyNumberFormat="1" applyFont="1" applyBorder="1" applyAlignment="1">
      <alignment horizontal="center" vertical="top" wrapText="1"/>
    </xf>
    <xf numFmtId="0" fontId="10" fillId="0" borderId="0" xfId="0" applyFont="1" applyAlignment="1">
      <alignment horizontal="left"/>
    </xf>
    <xf numFmtId="0" fontId="7" fillId="7" borderId="1" xfId="0" applyFont="1" applyFill="1" applyBorder="1" applyAlignment="1">
      <alignment vertical="top" wrapText="1"/>
    </xf>
    <xf numFmtId="0" fontId="17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5" fillId="3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12" fillId="3" borderId="11" xfId="0" applyFont="1" applyFill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15" fillId="0" borderId="0" xfId="0" applyNumberFormat="1" applyFont="1"/>
    <xf numFmtId="164" fontId="18" fillId="3" borderId="7" xfId="0" applyNumberFormat="1" applyFont="1" applyFill="1" applyBorder="1" applyAlignment="1">
      <alignment horizontal="center" vertical="top" wrapText="1"/>
    </xf>
    <xf numFmtId="164" fontId="18" fillId="3" borderId="1" xfId="0" applyNumberFormat="1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vertical="top"/>
    </xf>
    <xf numFmtId="164" fontId="19" fillId="5" borderId="1" xfId="0" applyNumberFormat="1" applyFont="1" applyFill="1" applyBorder="1" applyAlignment="1">
      <alignment horizontal="center" vertical="top" wrapText="1"/>
    </xf>
    <xf numFmtId="0" fontId="5" fillId="6" borderId="3" xfId="0" applyFont="1" applyFill="1" applyBorder="1" applyAlignment="1">
      <alignment horizontal="center" vertical="center" wrapText="1"/>
    </xf>
    <xf numFmtId="164" fontId="18" fillId="6" borderId="7" xfId="0" applyNumberFormat="1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vertical="center" wrapText="1"/>
    </xf>
    <xf numFmtId="0" fontId="20" fillId="3" borderId="3" xfId="0" applyFont="1" applyFill="1" applyBorder="1" applyAlignment="1">
      <alignment vertical="center" wrapText="1"/>
    </xf>
    <xf numFmtId="0" fontId="7" fillId="6" borderId="0" xfId="0" applyFont="1" applyFill="1" applyAlignment="1">
      <alignment vertical="top"/>
    </xf>
    <xf numFmtId="164" fontId="18" fillId="6" borderId="1" xfId="0" applyNumberFormat="1" applyFont="1" applyFill="1" applyBorder="1" applyAlignment="1">
      <alignment horizontal="center" vertical="top" wrapText="1"/>
    </xf>
    <xf numFmtId="0" fontId="20" fillId="6" borderId="1" xfId="0" applyFont="1" applyFill="1" applyBorder="1" applyAlignment="1">
      <alignment vertical="center" wrapText="1"/>
    </xf>
    <xf numFmtId="0" fontId="3" fillId="0" borderId="0" xfId="0" applyFont="1" applyAlignment="1">
      <alignment horizontal="left" vertical="top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top" wrapText="1"/>
    </xf>
    <xf numFmtId="49" fontId="5" fillId="3" borderId="5" xfId="0" applyNumberFormat="1" applyFont="1" applyFill="1" applyBorder="1" applyAlignment="1">
      <alignment horizontal="center" vertical="top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/>
    </xf>
    <xf numFmtId="0" fontId="16" fillId="0" borderId="0" xfId="0" applyFont="1" applyAlignment="1">
      <alignment horizontal="left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12" fillId="3" borderId="2" xfId="0" applyFont="1" applyFill="1" applyBorder="1" applyAlignment="1">
      <alignment horizontal="left" vertical="top" wrapText="1"/>
    </xf>
    <xf numFmtId="0" fontId="12" fillId="3" borderId="5" xfId="0" applyFont="1" applyFill="1" applyBorder="1" applyAlignment="1">
      <alignment horizontal="left" vertical="top" wrapText="1"/>
    </xf>
    <xf numFmtId="0" fontId="12" fillId="3" borderId="3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13" fillId="0" borderId="0" xfId="0" applyFont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14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F7595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nga Mikalauskienė" id="{292E0FB4-AA5A-40A5-85D4-C8FEF30AEA09}" userId="S::inga.mikalauskiene@klaipeda.lt::09dffb4a-b41a-4bf9-942e-223d7f7779a6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0" dT="2023-10-15T13:42:17.24" personId="{292E0FB4-AA5A-40A5-85D4-C8FEF30AEA09}" id="{05958167-5AE4-4AC2-B24D-8B8605913976}">
    <text>Žiedininis maršrutas dviračiais Lietuva-Latvija sukūrimas. 2024 ir 2026 maršrutų leidinių atspausdinimas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N81"/>
  <sheetViews>
    <sheetView tabSelected="1" zoomScaleNormal="100" workbookViewId="0">
      <selection activeCell="B7" sqref="B7:F7"/>
    </sheetView>
  </sheetViews>
  <sheetFormatPr defaultColWidth="9.33203125" defaultRowHeight="13.2" x14ac:dyDescent="0.25"/>
  <cols>
    <col min="1" max="1" width="2.5546875" style="1" customWidth="1"/>
    <col min="2" max="2" width="17.6640625" style="1" customWidth="1"/>
    <col min="3" max="3" width="44.6640625" style="7" customWidth="1"/>
    <col min="4" max="4" width="14.6640625" style="1" customWidth="1"/>
    <col min="5" max="5" width="14.33203125" style="1" customWidth="1"/>
    <col min="6" max="6" width="15.44140625" style="1" customWidth="1"/>
    <col min="7" max="16384" width="9.33203125" style="1"/>
  </cols>
  <sheetData>
    <row r="1" spans="2:6" ht="15.6" customHeight="1" x14ac:dyDescent="0.25">
      <c r="C1" s="114" t="s">
        <v>84</v>
      </c>
      <c r="D1" s="114"/>
      <c r="E1" s="114"/>
      <c r="F1" s="114"/>
    </row>
    <row r="2" spans="2:6" ht="15.6" customHeight="1" x14ac:dyDescent="0.25">
      <c r="C2" s="114" t="s">
        <v>85</v>
      </c>
      <c r="D2" s="114"/>
      <c r="E2" s="114"/>
      <c r="F2" s="114"/>
    </row>
    <row r="3" spans="2:6" ht="15.6" customHeight="1" x14ac:dyDescent="0.3">
      <c r="C3" s="115" t="s">
        <v>86</v>
      </c>
      <c r="D3" s="115"/>
      <c r="E3" s="115"/>
      <c r="F3" s="115"/>
    </row>
    <row r="4" spans="2:6" ht="15.6" customHeight="1" x14ac:dyDescent="0.3">
      <c r="C4" s="121" t="s">
        <v>87</v>
      </c>
      <c r="D4" s="115"/>
      <c r="E4" s="115"/>
      <c r="F4" s="115"/>
    </row>
    <row r="5" spans="2:6" ht="15.6" customHeight="1" x14ac:dyDescent="0.3">
      <c r="C5" s="121" t="s">
        <v>122</v>
      </c>
      <c r="D5" s="121"/>
      <c r="E5" s="121"/>
      <c r="F5" s="121"/>
    </row>
    <row r="6" spans="2:6" ht="15.6" x14ac:dyDescent="0.3">
      <c r="F6" s="87"/>
    </row>
    <row r="7" spans="2:6" ht="39.6" customHeight="1" x14ac:dyDescent="0.25">
      <c r="B7" s="116" t="s">
        <v>82</v>
      </c>
      <c r="C7" s="116"/>
      <c r="D7" s="116"/>
      <c r="E7" s="116"/>
      <c r="F7" s="116"/>
    </row>
    <row r="8" spans="2:6" ht="55.5" customHeight="1" x14ac:dyDescent="0.25">
      <c r="B8" s="12" t="s">
        <v>0</v>
      </c>
      <c r="C8" s="13" t="s">
        <v>1</v>
      </c>
      <c r="D8" s="13" t="s">
        <v>98</v>
      </c>
      <c r="E8" s="13" t="s">
        <v>2</v>
      </c>
      <c r="F8" s="13" t="s">
        <v>3</v>
      </c>
    </row>
    <row r="9" spans="2:6" x14ac:dyDescent="0.25">
      <c r="B9" s="44">
        <v>1</v>
      </c>
      <c r="C9" s="45">
        <v>2</v>
      </c>
      <c r="D9" s="44">
        <v>3</v>
      </c>
      <c r="E9" s="44">
        <v>4</v>
      </c>
      <c r="F9" s="44">
        <v>5</v>
      </c>
    </row>
    <row r="10" spans="2:6" ht="29.25" customHeight="1" x14ac:dyDescent="0.25">
      <c r="B10" s="14" t="s">
        <v>67</v>
      </c>
      <c r="C10" s="14" t="s">
        <v>4</v>
      </c>
      <c r="D10" s="15"/>
      <c r="E10" s="16"/>
      <c r="F10" s="16"/>
    </row>
    <row r="11" spans="2:6" ht="31.2" customHeight="1" x14ac:dyDescent="0.25">
      <c r="B11" s="17" t="s">
        <v>68</v>
      </c>
      <c r="C11" s="18" t="s">
        <v>5</v>
      </c>
      <c r="D11" s="19"/>
      <c r="E11" s="20"/>
      <c r="F11" s="20"/>
    </row>
    <row r="12" spans="2:6" ht="32.1" customHeight="1" x14ac:dyDescent="0.25">
      <c r="B12" s="117" t="s">
        <v>6</v>
      </c>
      <c r="C12" s="8" t="s">
        <v>7</v>
      </c>
      <c r="D12" s="128" t="s">
        <v>99</v>
      </c>
      <c r="E12" s="49"/>
      <c r="F12" s="5" t="s">
        <v>75</v>
      </c>
    </row>
    <row r="13" spans="2:6" ht="28.5" customHeight="1" x14ac:dyDescent="0.25">
      <c r="B13" s="132"/>
      <c r="C13" s="4" t="s">
        <v>8</v>
      </c>
      <c r="D13" s="129"/>
      <c r="E13" s="72">
        <f>395.7+24.5</f>
        <v>420.2</v>
      </c>
      <c r="F13" s="83"/>
    </row>
    <row r="14" spans="2:6" ht="44.7" customHeight="1" x14ac:dyDescent="0.25">
      <c r="B14" s="117" t="s">
        <v>9</v>
      </c>
      <c r="C14" s="8" t="s">
        <v>72</v>
      </c>
      <c r="D14" s="129"/>
      <c r="E14" s="48"/>
      <c r="F14" s="5" t="s">
        <v>76</v>
      </c>
    </row>
    <row r="15" spans="2:6" ht="27.75" customHeight="1" x14ac:dyDescent="0.25">
      <c r="B15" s="118"/>
      <c r="C15" s="4" t="s">
        <v>8</v>
      </c>
      <c r="D15" s="129"/>
      <c r="E15" s="48">
        <v>5</v>
      </c>
      <c r="F15" s="5"/>
    </row>
    <row r="16" spans="2:6" ht="29.25" customHeight="1" x14ac:dyDescent="0.25">
      <c r="B16" s="117" t="s">
        <v>10</v>
      </c>
      <c r="C16" s="40" t="s">
        <v>74</v>
      </c>
      <c r="D16" s="129"/>
      <c r="E16" s="48"/>
      <c r="F16" s="5"/>
    </row>
    <row r="17" spans="2:6" ht="27.75" customHeight="1" x14ac:dyDescent="0.25">
      <c r="B17" s="118"/>
      <c r="C17" s="4" t="s">
        <v>8</v>
      </c>
      <c r="D17" s="129"/>
      <c r="E17" s="48">
        <f>30-17.4</f>
        <v>12.600000000000001</v>
      </c>
      <c r="F17" s="5"/>
    </row>
    <row r="18" spans="2:6" ht="17.25" customHeight="1" x14ac:dyDescent="0.25">
      <c r="B18" s="24"/>
      <c r="C18" s="25" t="s">
        <v>11</v>
      </c>
      <c r="D18" s="26"/>
      <c r="E18" s="50">
        <f t="shared" ref="E18" si="0">+E20</f>
        <v>437.8</v>
      </c>
      <c r="F18" s="27"/>
    </row>
    <row r="19" spans="2:6" ht="17.25" customHeight="1" x14ac:dyDescent="0.25">
      <c r="B19" s="110"/>
      <c r="C19" s="21" t="s">
        <v>12</v>
      </c>
      <c r="D19" s="35"/>
      <c r="E19" s="51"/>
      <c r="F19" s="23"/>
    </row>
    <row r="20" spans="2:6" ht="27.75" customHeight="1" x14ac:dyDescent="0.25">
      <c r="B20" s="111"/>
      <c r="C20" s="8" t="s">
        <v>13</v>
      </c>
      <c r="D20" s="36"/>
      <c r="E20" s="52">
        <f t="shared" ref="E20" si="1">SUMIF($C12:$C17,$C13,E12:E17)</f>
        <v>437.8</v>
      </c>
      <c r="F20" s="6"/>
    </row>
    <row r="21" spans="2:6" ht="31.5" customHeight="1" x14ac:dyDescent="0.25">
      <c r="B21" s="82" t="s">
        <v>73</v>
      </c>
      <c r="C21" s="18" t="s">
        <v>14</v>
      </c>
      <c r="D21" s="19"/>
      <c r="E21" s="53"/>
      <c r="F21" s="20"/>
    </row>
    <row r="22" spans="2:6" ht="46.2" customHeight="1" x14ac:dyDescent="0.25">
      <c r="B22" s="125" t="s">
        <v>15</v>
      </c>
      <c r="C22" s="21" t="s">
        <v>16</v>
      </c>
      <c r="D22" s="112" t="s">
        <v>97</v>
      </c>
      <c r="E22" s="49"/>
      <c r="F22" s="5" t="s">
        <v>77</v>
      </c>
    </row>
    <row r="23" spans="2:6" ht="17.25" customHeight="1" x14ac:dyDescent="0.25">
      <c r="B23" s="126"/>
      <c r="C23" s="4" t="s">
        <v>91</v>
      </c>
      <c r="D23" s="113"/>
      <c r="E23" s="72">
        <f>2245.6-1000-500-316.5</f>
        <v>429.09999999999991</v>
      </c>
      <c r="F23" s="5"/>
    </row>
    <row r="24" spans="2:6" ht="17.25" customHeight="1" x14ac:dyDescent="0.25">
      <c r="B24" s="127"/>
      <c r="C24" s="61" t="s">
        <v>92</v>
      </c>
      <c r="D24" s="59"/>
      <c r="E24" s="72">
        <f>1000+500</f>
        <v>1500</v>
      </c>
      <c r="F24" s="5"/>
    </row>
    <row r="25" spans="2:6" ht="29.25" customHeight="1" x14ac:dyDescent="0.25">
      <c r="B25" s="134" t="s">
        <v>17</v>
      </c>
      <c r="C25" s="74" t="s">
        <v>88</v>
      </c>
      <c r="D25" s="59"/>
      <c r="E25" s="48"/>
      <c r="F25" s="73"/>
    </row>
    <row r="26" spans="2:6" ht="28.5" customHeight="1" x14ac:dyDescent="0.25">
      <c r="B26" s="135"/>
      <c r="C26" s="61" t="s">
        <v>8</v>
      </c>
      <c r="D26" s="59"/>
      <c r="E26" s="72">
        <f>4.1-4.1</f>
        <v>0</v>
      </c>
      <c r="F26" s="5"/>
    </row>
    <row r="27" spans="2:6" ht="17.25" customHeight="1" x14ac:dyDescent="0.25">
      <c r="B27" s="24"/>
      <c r="C27" s="28" t="s">
        <v>11</v>
      </c>
      <c r="D27" s="29"/>
      <c r="E27" s="54">
        <f>+E29+E30+E31</f>
        <v>1929.1</v>
      </c>
      <c r="F27" s="27"/>
    </row>
    <row r="28" spans="2:6" ht="17.25" customHeight="1" x14ac:dyDescent="0.25">
      <c r="B28" s="110"/>
      <c r="C28" s="39" t="s">
        <v>12</v>
      </c>
      <c r="D28" s="34"/>
      <c r="E28" s="55"/>
      <c r="F28" s="22"/>
    </row>
    <row r="29" spans="2:6" ht="27.75" customHeight="1" x14ac:dyDescent="0.25">
      <c r="B29" s="111"/>
      <c r="C29" s="34" t="s">
        <v>13</v>
      </c>
      <c r="D29" s="34"/>
      <c r="E29" s="56">
        <f>SUMIF($C22:$C26,$C26,E22:E26)</f>
        <v>0</v>
      </c>
      <c r="F29" s="37"/>
    </row>
    <row r="30" spans="2:6" ht="15.75" customHeight="1" x14ac:dyDescent="0.25">
      <c r="B30" s="111"/>
      <c r="C30" s="92" t="s">
        <v>93</v>
      </c>
      <c r="D30" s="34"/>
      <c r="E30" s="56">
        <f>SUMIF($C23:$C27,$C24,E23:E27)</f>
        <v>1500</v>
      </c>
      <c r="F30" s="37"/>
    </row>
    <row r="31" spans="2:6" ht="16.5" customHeight="1" x14ac:dyDescent="0.25">
      <c r="B31" s="119"/>
      <c r="C31" s="34" t="s">
        <v>94</v>
      </c>
      <c r="D31" s="34"/>
      <c r="E31" s="56">
        <f>SUMIF($C22:$C26,$C23,E22:E26)</f>
        <v>429.09999999999991</v>
      </c>
      <c r="F31" s="37"/>
    </row>
    <row r="32" spans="2:6" ht="31.95" customHeight="1" x14ac:dyDescent="0.25">
      <c r="B32" s="14" t="s">
        <v>69</v>
      </c>
      <c r="C32" s="30" t="s">
        <v>18</v>
      </c>
      <c r="D32" s="31"/>
      <c r="E32" s="57"/>
      <c r="F32" s="16"/>
    </row>
    <row r="33" spans="2:6" ht="28.95" customHeight="1" x14ac:dyDescent="0.25">
      <c r="B33" s="17" t="s">
        <v>70</v>
      </c>
      <c r="C33" s="32" t="s">
        <v>19</v>
      </c>
      <c r="D33" s="19"/>
      <c r="E33" s="53"/>
      <c r="F33" s="20"/>
    </row>
    <row r="34" spans="2:6" ht="80.7" customHeight="1" x14ac:dyDescent="0.25">
      <c r="B34" s="117" t="s">
        <v>20</v>
      </c>
      <c r="C34" s="8" t="s">
        <v>21</v>
      </c>
      <c r="D34" s="128" t="s">
        <v>99</v>
      </c>
      <c r="E34" s="48"/>
      <c r="F34" s="5" t="s">
        <v>78</v>
      </c>
    </row>
    <row r="35" spans="2:6" ht="29.25" customHeight="1" x14ac:dyDescent="0.25">
      <c r="B35" s="120"/>
      <c r="C35" s="76" t="s">
        <v>8</v>
      </c>
      <c r="D35" s="136"/>
      <c r="E35" s="72">
        <f>418.3-115.1-116.7</f>
        <v>186.50000000000006</v>
      </c>
      <c r="F35" s="83"/>
    </row>
    <row r="36" spans="2:6" ht="30" customHeight="1" x14ac:dyDescent="0.25">
      <c r="B36" s="125" t="s">
        <v>22</v>
      </c>
      <c r="C36" s="74" t="s">
        <v>71</v>
      </c>
      <c r="D36" s="137" t="s">
        <v>101</v>
      </c>
      <c r="E36" s="48"/>
      <c r="F36" s="60"/>
    </row>
    <row r="37" spans="2:6" ht="29.25" customHeight="1" x14ac:dyDescent="0.25">
      <c r="B37" s="127"/>
      <c r="C37" s="75" t="s">
        <v>8</v>
      </c>
      <c r="D37" s="138"/>
      <c r="E37" s="72">
        <f>20-5.4</f>
        <v>14.6</v>
      </c>
      <c r="F37" s="60"/>
    </row>
    <row r="38" spans="2:6" ht="47.25" customHeight="1" x14ac:dyDescent="0.25">
      <c r="B38" s="117" t="s">
        <v>23</v>
      </c>
      <c r="C38" s="21" t="s">
        <v>24</v>
      </c>
      <c r="D38" s="128" t="s">
        <v>102</v>
      </c>
      <c r="E38" s="48"/>
      <c r="F38" s="4"/>
    </row>
    <row r="39" spans="2:6" ht="28.5" customHeight="1" x14ac:dyDescent="0.25">
      <c r="B39" s="120"/>
      <c r="C39" s="4" t="s">
        <v>8</v>
      </c>
      <c r="D39" s="131"/>
      <c r="E39" s="80">
        <f>21+35-35</f>
        <v>21</v>
      </c>
      <c r="F39" s="4"/>
    </row>
    <row r="40" spans="2:6" ht="39" customHeight="1" x14ac:dyDescent="0.25">
      <c r="B40" s="117" t="s">
        <v>25</v>
      </c>
      <c r="C40" s="21" t="s">
        <v>26</v>
      </c>
      <c r="D40" s="128" t="s">
        <v>99</v>
      </c>
      <c r="E40" s="48"/>
      <c r="F40" s="86" t="s">
        <v>79</v>
      </c>
    </row>
    <row r="41" spans="2:6" ht="28.2" customHeight="1" x14ac:dyDescent="0.25">
      <c r="B41" s="120"/>
      <c r="C41" s="4" t="s">
        <v>8</v>
      </c>
      <c r="D41" s="130"/>
      <c r="E41" s="48">
        <f>125+15.8</f>
        <v>140.80000000000001</v>
      </c>
      <c r="F41" s="84"/>
    </row>
    <row r="42" spans="2:6" ht="43.95" customHeight="1" x14ac:dyDescent="0.25">
      <c r="B42" s="117" t="s">
        <v>27</v>
      </c>
      <c r="C42" s="81" t="s">
        <v>28</v>
      </c>
      <c r="D42" s="130"/>
      <c r="E42" s="48"/>
      <c r="F42" s="86" t="s">
        <v>80</v>
      </c>
    </row>
    <row r="43" spans="2:6" ht="30" customHeight="1" x14ac:dyDescent="0.25">
      <c r="B43" s="132"/>
      <c r="C43" s="4" t="s">
        <v>8</v>
      </c>
      <c r="D43" s="130"/>
      <c r="E43" s="72">
        <v>102.2</v>
      </c>
      <c r="F43" s="85"/>
    </row>
    <row r="44" spans="2:6" ht="55.5" customHeight="1" x14ac:dyDescent="0.25">
      <c r="B44" s="117" t="s">
        <v>29</v>
      </c>
      <c r="C44" s="88" t="s">
        <v>81</v>
      </c>
      <c r="D44" s="130"/>
      <c r="E44" s="48"/>
      <c r="F44" s="60"/>
    </row>
    <row r="45" spans="2:6" ht="27.75" customHeight="1" x14ac:dyDescent="0.25">
      <c r="B45" s="120"/>
      <c r="C45" s="4" t="s">
        <v>8</v>
      </c>
      <c r="D45" s="130"/>
      <c r="E45" s="48">
        <v>4</v>
      </c>
      <c r="F45" s="60"/>
    </row>
    <row r="46" spans="2:6" ht="27.75" customHeight="1" x14ac:dyDescent="0.25">
      <c r="B46" s="122" t="s">
        <v>89</v>
      </c>
      <c r="C46" s="40" t="s">
        <v>90</v>
      </c>
      <c r="D46" s="130"/>
      <c r="E46" s="48"/>
      <c r="F46" s="60"/>
    </row>
    <row r="47" spans="2:6" ht="27.75" customHeight="1" x14ac:dyDescent="0.25">
      <c r="B47" s="123"/>
      <c r="C47" s="91" t="s">
        <v>8</v>
      </c>
      <c r="D47" s="131"/>
      <c r="E47" s="48">
        <v>61.7</v>
      </c>
      <c r="F47" s="60"/>
    </row>
    <row r="48" spans="2:6" ht="17.25" customHeight="1" x14ac:dyDescent="0.25">
      <c r="B48" s="24"/>
      <c r="C48" s="25" t="s">
        <v>11</v>
      </c>
      <c r="D48" s="33"/>
      <c r="E48" s="50">
        <f>+E50+E51</f>
        <v>530.80000000000007</v>
      </c>
      <c r="F48" s="11"/>
    </row>
    <row r="49" spans="2:14" ht="17.25" customHeight="1" x14ac:dyDescent="0.25">
      <c r="B49" s="110"/>
      <c r="C49" s="40" t="s">
        <v>12</v>
      </c>
      <c r="D49" s="41"/>
      <c r="E49" s="55"/>
      <c r="F49" s="10"/>
    </row>
    <row r="50" spans="2:14" ht="27.75" customHeight="1" x14ac:dyDescent="0.25">
      <c r="B50" s="111"/>
      <c r="C50" s="34" t="s">
        <v>13</v>
      </c>
      <c r="D50" s="41"/>
      <c r="E50" s="52">
        <f>SUMIF($C34:$C47,$C35,E34:E47)</f>
        <v>530.80000000000007</v>
      </c>
      <c r="F50" s="38"/>
    </row>
    <row r="51" spans="2:14" ht="16.5" customHeight="1" x14ac:dyDescent="0.25">
      <c r="B51" s="47"/>
      <c r="C51" s="34" t="s">
        <v>94</v>
      </c>
      <c r="D51" s="34"/>
      <c r="E51" s="56">
        <f>SUMIF($C34:$C43,#REF!,E34:E43)</f>
        <v>0</v>
      </c>
      <c r="F51" s="37"/>
    </row>
    <row r="52" spans="2:14" ht="23.25" customHeight="1" x14ac:dyDescent="0.25">
      <c r="B52" s="17" t="s">
        <v>104</v>
      </c>
      <c r="C52" s="32" t="s">
        <v>105</v>
      </c>
      <c r="D52" s="100"/>
      <c r="E52" s="100"/>
      <c r="F52" s="100"/>
    </row>
    <row r="53" spans="2:14" ht="67.5" customHeight="1" x14ac:dyDescent="0.25">
      <c r="B53" s="139" t="s">
        <v>106</v>
      </c>
      <c r="C53" s="40" t="s">
        <v>119</v>
      </c>
      <c r="D53" s="95"/>
      <c r="E53" s="95"/>
      <c r="F53" s="95"/>
    </row>
    <row r="54" spans="2:14" ht="22.5" customHeight="1" x14ac:dyDescent="0.25">
      <c r="B54" s="140"/>
      <c r="C54" s="91" t="s">
        <v>107</v>
      </c>
      <c r="D54" s="95"/>
      <c r="E54" s="95"/>
      <c r="F54" s="95"/>
    </row>
    <row r="55" spans="2:14" ht="18" customHeight="1" x14ac:dyDescent="0.25">
      <c r="B55" s="139" t="s">
        <v>108</v>
      </c>
      <c r="C55" s="40" t="s">
        <v>109</v>
      </c>
      <c r="D55" s="95"/>
      <c r="E55" s="95"/>
      <c r="F55" s="95"/>
    </row>
    <row r="56" spans="2:14" ht="16.5" customHeight="1" x14ac:dyDescent="0.25">
      <c r="B56" s="140"/>
      <c r="C56" s="91" t="s">
        <v>107</v>
      </c>
      <c r="D56" s="95"/>
      <c r="E56" s="95"/>
      <c r="F56" s="95"/>
    </row>
    <row r="57" spans="2:14" ht="57" customHeight="1" x14ac:dyDescent="0.25">
      <c r="B57" s="139" t="s">
        <v>110</v>
      </c>
      <c r="C57" s="40" t="s">
        <v>120</v>
      </c>
      <c r="D57" s="95"/>
      <c r="E57" s="95"/>
      <c r="F57" s="95"/>
    </row>
    <row r="58" spans="2:14" ht="16.5" customHeight="1" x14ac:dyDescent="0.25">
      <c r="B58" s="140"/>
      <c r="C58" s="91" t="s">
        <v>107</v>
      </c>
      <c r="D58" s="95"/>
      <c r="E58" s="95"/>
      <c r="F58" s="95"/>
    </row>
    <row r="59" spans="2:14" ht="28.5" customHeight="1" x14ac:dyDescent="0.25">
      <c r="B59" s="139" t="s">
        <v>111</v>
      </c>
      <c r="C59" s="40" t="s">
        <v>112</v>
      </c>
      <c r="D59" s="95"/>
      <c r="E59" s="95"/>
      <c r="F59" s="95"/>
    </row>
    <row r="60" spans="2:14" ht="21.75" customHeight="1" x14ac:dyDescent="0.25">
      <c r="B60" s="140"/>
      <c r="C60" s="91" t="s">
        <v>107</v>
      </c>
      <c r="D60" s="95"/>
      <c r="E60" s="95"/>
      <c r="F60" s="95"/>
    </row>
    <row r="61" spans="2:14" ht="71.25" customHeight="1" x14ac:dyDescent="0.25">
      <c r="B61" s="139" t="s">
        <v>113</v>
      </c>
      <c r="C61" s="40" t="s">
        <v>114</v>
      </c>
      <c r="D61" s="95"/>
      <c r="E61" s="95"/>
      <c r="F61" s="95"/>
      <c r="G61" s="96"/>
      <c r="H61" s="96"/>
      <c r="I61" s="96"/>
      <c r="J61" s="96"/>
      <c r="K61" s="96"/>
      <c r="L61" s="96"/>
      <c r="M61" s="96"/>
      <c r="N61" s="96"/>
    </row>
    <row r="62" spans="2:14" ht="20.25" customHeight="1" x14ac:dyDescent="0.25">
      <c r="B62" s="141"/>
      <c r="C62" s="91" t="s">
        <v>107</v>
      </c>
      <c r="D62" s="95"/>
      <c r="E62" s="95"/>
      <c r="F62" s="95"/>
    </row>
    <row r="63" spans="2:14" ht="31.5" customHeight="1" x14ac:dyDescent="0.25">
      <c r="B63" s="139" t="s">
        <v>115</v>
      </c>
      <c r="C63" s="40" t="s">
        <v>121</v>
      </c>
      <c r="D63" s="95"/>
      <c r="E63" s="95"/>
      <c r="F63" s="95"/>
    </row>
    <row r="64" spans="2:14" ht="18" customHeight="1" x14ac:dyDescent="0.25">
      <c r="B64" s="140"/>
      <c r="C64" s="91" t="s">
        <v>107</v>
      </c>
      <c r="D64" s="95"/>
      <c r="E64" s="95"/>
      <c r="F64" s="95"/>
    </row>
    <row r="65" spans="2:6" ht="15" customHeight="1" x14ac:dyDescent="0.25">
      <c r="B65" s="101"/>
      <c r="C65" s="43" t="s">
        <v>11</v>
      </c>
      <c r="D65" s="102"/>
      <c r="E65" s="102"/>
      <c r="F65" s="102"/>
    </row>
    <row r="66" spans="2:6" ht="17.25" customHeight="1" x14ac:dyDescent="0.25">
      <c r="B66" s="103"/>
      <c r="C66" s="40" t="s">
        <v>12</v>
      </c>
      <c r="D66" s="97"/>
      <c r="E66" s="97"/>
      <c r="F66" s="97"/>
    </row>
    <row r="67" spans="2:6" ht="27" customHeight="1" x14ac:dyDescent="0.25">
      <c r="B67" s="104"/>
      <c r="C67" s="40" t="s">
        <v>13</v>
      </c>
      <c r="D67" s="97"/>
      <c r="E67" s="97"/>
      <c r="F67" s="97"/>
    </row>
    <row r="68" spans="2:6" ht="14.25" customHeight="1" x14ac:dyDescent="0.25">
      <c r="B68" s="104"/>
      <c r="C68" s="40" t="s">
        <v>94</v>
      </c>
      <c r="D68" s="97"/>
      <c r="E68" s="97"/>
      <c r="F68" s="97"/>
    </row>
    <row r="69" spans="2:6" ht="14.4" x14ac:dyDescent="0.25">
      <c r="B69" s="108"/>
      <c r="C69" s="106" t="s">
        <v>116</v>
      </c>
      <c r="D69" s="107"/>
      <c r="E69" s="107"/>
      <c r="F69" s="107"/>
    </row>
    <row r="70" spans="2:6" ht="14.4" x14ac:dyDescent="0.25">
      <c r="B70" s="104"/>
      <c r="C70" s="40" t="s">
        <v>117</v>
      </c>
      <c r="D70" s="98"/>
      <c r="E70" s="98"/>
      <c r="F70" s="98"/>
    </row>
    <row r="71" spans="2:6" ht="16.5" customHeight="1" x14ac:dyDescent="0.25">
      <c r="B71" s="105"/>
      <c r="C71" s="99" t="s">
        <v>118</v>
      </c>
      <c r="D71" s="97"/>
      <c r="E71" s="97"/>
      <c r="F71" s="97"/>
    </row>
    <row r="72" spans="2:6" ht="28.5" customHeight="1" x14ac:dyDescent="0.25">
      <c r="B72" s="46"/>
      <c r="C72" s="43" t="s">
        <v>30</v>
      </c>
      <c r="D72" s="42"/>
      <c r="E72" s="58">
        <f>+E18+E27+E48</f>
        <v>2897.7000000000003</v>
      </c>
      <c r="F72" s="27"/>
    </row>
    <row r="73" spans="2:6" ht="15.75" customHeight="1" x14ac:dyDescent="0.25">
      <c r="B73" s="3"/>
      <c r="C73" s="34" t="s">
        <v>31</v>
      </c>
      <c r="D73" s="2"/>
      <c r="E73" s="49">
        <v>0</v>
      </c>
      <c r="F73" s="6"/>
    </row>
    <row r="74" spans="2:6" ht="15" customHeight="1" x14ac:dyDescent="0.25">
      <c r="C74" s="9"/>
    </row>
    <row r="75" spans="2:6" ht="15" customHeight="1" x14ac:dyDescent="0.25">
      <c r="B75" s="124" t="s">
        <v>63</v>
      </c>
      <c r="C75" s="124"/>
      <c r="D75" s="124"/>
      <c r="E75" s="124"/>
      <c r="F75" s="124"/>
    </row>
    <row r="76" spans="2:6" ht="15" customHeight="1" x14ac:dyDescent="0.25">
      <c r="B76" s="133" t="s">
        <v>64</v>
      </c>
      <c r="C76" s="133"/>
      <c r="D76" s="133"/>
      <c r="E76" s="133"/>
      <c r="F76" s="133"/>
    </row>
    <row r="77" spans="2:6" ht="15" customHeight="1" x14ac:dyDescent="0.25">
      <c r="B77" s="124" t="s">
        <v>65</v>
      </c>
      <c r="C77" s="124"/>
      <c r="D77" s="124"/>
      <c r="E77" s="124"/>
      <c r="F77" s="124"/>
    </row>
    <row r="78" spans="2:6" ht="15" customHeight="1" x14ac:dyDescent="0.25">
      <c r="B78" s="124" t="s">
        <v>66</v>
      </c>
      <c r="C78" s="124"/>
      <c r="D78" s="124"/>
      <c r="E78" s="124"/>
      <c r="F78" s="124"/>
    </row>
    <row r="80" spans="2:6" ht="15" customHeight="1" x14ac:dyDescent="0.25">
      <c r="B80" s="109" t="s">
        <v>100</v>
      </c>
      <c r="C80" s="109"/>
      <c r="D80" s="109"/>
      <c r="E80" s="109"/>
      <c r="F80" s="109"/>
    </row>
    <row r="81" spans="2:2" x14ac:dyDescent="0.25">
      <c r="B81" s="1" t="s">
        <v>103</v>
      </c>
    </row>
  </sheetData>
  <mergeCells count="38">
    <mergeCell ref="B59:B60"/>
    <mergeCell ref="B61:B62"/>
    <mergeCell ref="B63:B64"/>
    <mergeCell ref="B53:B54"/>
    <mergeCell ref="B55:B56"/>
    <mergeCell ref="B57:B58"/>
    <mergeCell ref="D40:D47"/>
    <mergeCell ref="B12:B13"/>
    <mergeCell ref="B44:B45"/>
    <mergeCell ref="B76:F76"/>
    <mergeCell ref="B77:F77"/>
    <mergeCell ref="B75:F75"/>
    <mergeCell ref="B19:B20"/>
    <mergeCell ref="B40:B41"/>
    <mergeCell ref="B16:B17"/>
    <mergeCell ref="B25:B26"/>
    <mergeCell ref="B38:B39"/>
    <mergeCell ref="B36:B37"/>
    <mergeCell ref="B42:B43"/>
    <mergeCell ref="D34:D35"/>
    <mergeCell ref="D36:D37"/>
    <mergeCell ref="D38:D39"/>
    <mergeCell ref="B80:F80"/>
    <mergeCell ref="B49:B50"/>
    <mergeCell ref="D22:D23"/>
    <mergeCell ref="C1:F1"/>
    <mergeCell ref="C2:F2"/>
    <mergeCell ref="C3:F3"/>
    <mergeCell ref="B7:F7"/>
    <mergeCell ref="B14:B15"/>
    <mergeCell ref="B28:B31"/>
    <mergeCell ref="B34:B35"/>
    <mergeCell ref="C4:F4"/>
    <mergeCell ref="C5:F5"/>
    <mergeCell ref="B46:B47"/>
    <mergeCell ref="B78:F78"/>
    <mergeCell ref="B22:B24"/>
    <mergeCell ref="D12:D17"/>
  </mergeCells>
  <pageMargins left="0.39370078740157483" right="0.39370078740157483" top="0.59055118110236227" bottom="0.59055118110236227" header="0" footer="0"/>
  <pageSetup paperSize="9" scale="87" fitToHeight="0" orientation="portrait" r:id="rId1"/>
  <rowBreaks count="2" manualBreakCount="2">
    <brk id="31" max="5" man="1"/>
    <brk id="54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EBB37-AAD0-45EB-A33C-534A43631B2E}">
  <sheetPr>
    <pageSetUpPr fitToPage="1"/>
  </sheetPr>
  <dimension ref="B1:D24"/>
  <sheetViews>
    <sheetView workbookViewId="0">
      <selection activeCell="B1" sqref="B1:D1"/>
    </sheetView>
  </sheetViews>
  <sheetFormatPr defaultColWidth="9.33203125" defaultRowHeight="13.2" x14ac:dyDescent="0.25"/>
  <cols>
    <col min="1" max="1" width="2.5546875" style="1" customWidth="1"/>
    <col min="2" max="2" width="4.6640625" style="1" customWidth="1"/>
    <col min="3" max="3" width="47.5546875" style="7" customWidth="1"/>
    <col min="4" max="4" width="16.5546875" style="1" customWidth="1"/>
    <col min="5" max="16384" width="9.33203125" style="1"/>
  </cols>
  <sheetData>
    <row r="1" spans="2:4" ht="29.4" customHeight="1" x14ac:dyDescent="0.25">
      <c r="B1" s="142" t="s">
        <v>83</v>
      </c>
      <c r="C1" s="142"/>
      <c r="D1" s="142"/>
    </row>
    <row r="2" spans="2:4" x14ac:dyDescent="0.25">
      <c r="C2" s="1"/>
    </row>
    <row r="3" spans="2:4" ht="48" customHeight="1" x14ac:dyDescent="0.25">
      <c r="B3" s="62" t="s">
        <v>32</v>
      </c>
      <c r="C3" s="63" t="s">
        <v>33</v>
      </c>
      <c r="D3" s="64" t="s">
        <v>34</v>
      </c>
    </row>
    <row r="4" spans="2:4" ht="12.75" customHeight="1" x14ac:dyDescent="0.25">
      <c r="B4" s="89">
        <v>1</v>
      </c>
      <c r="C4" s="90">
        <v>2</v>
      </c>
      <c r="D4" s="89">
        <v>3</v>
      </c>
    </row>
    <row r="5" spans="2:4" ht="15.75" customHeight="1" x14ac:dyDescent="0.25">
      <c r="B5" s="143" t="s">
        <v>35</v>
      </c>
      <c r="C5" s="144"/>
      <c r="D5" s="145"/>
    </row>
    <row r="6" spans="2:4" ht="15.75" customHeight="1" x14ac:dyDescent="0.25">
      <c r="B6" s="65" t="s">
        <v>36</v>
      </c>
      <c r="C6" s="66" t="s">
        <v>11</v>
      </c>
      <c r="D6" s="49">
        <f t="shared" ref="D6" si="0">+D8+D9+D10+D11+D12+D13</f>
        <v>2897.7000000000003</v>
      </c>
    </row>
    <row r="7" spans="2:4" ht="18" customHeight="1" x14ac:dyDescent="0.25">
      <c r="B7" s="67"/>
      <c r="C7" s="68" t="s">
        <v>37</v>
      </c>
      <c r="D7" s="77"/>
    </row>
    <row r="8" spans="2:4" ht="30.75" customHeight="1" x14ac:dyDescent="0.25">
      <c r="B8" s="67" t="s">
        <v>38</v>
      </c>
      <c r="C8" s="93" t="s">
        <v>95</v>
      </c>
      <c r="D8" s="78">
        <f>SUMIF('2 programa 3 lentelė'!$C10:$C73,'2 programa 3 lentelė'!$C13,'2 programa 3 lentelė'!E10:E73)</f>
        <v>968.60000000000014</v>
      </c>
    </row>
    <row r="9" spans="2:4" ht="15" customHeight="1" x14ac:dyDescent="0.25">
      <c r="B9" s="67" t="s">
        <v>39</v>
      </c>
      <c r="C9" s="69" t="s">
        <v>40</v>
      </c>
      <c r="D9" s="78" cm="1">
        <f t="array" ref="D9">SUMIF('2 programa 3 lentelė'!$C10:$C73,'2 programa 3 lentelė'!C00,'2 programa 3 lentelė'!E10:E73)</f>
        <v>0</v>
      </c>
    </row>
    <row r="10" spans="2:4" ht="15" customHeight="1" x14ac:dyDescent="0.25">
      <c r="B10" s="67" t="s">
        <v>41</v>
      </c>
      <c r="C10" s="69" t="s">
        <v>96</v>
      </c>
      <c r="D10" s="78" cm="1">
        <f t="array" ref="D10">SUMIF('2 programa 3 lentelė'!$C10:$C73,'2 programa 3 lentelė'!C00,'2 programa 3 lentelė'!E10:E73)</f>
        <v>0</v>
      </c>
    </row>
    <row r="11" spans="2:4" ht="28.2" customHeight="1" x14ac:dyDescent="0.25">
      <c r="B11" s="67" t="s">
        <v>42</v>
      </c>
      <c r="C11" s="69" t="s">
        <v>43</v>
      </c>
      <c r="D11" s="78" cm="1">
        <f t="array" ref="D11">SUMIF('2 programa 3 lentelė'!$C10:$C73,'2 programa 3 lentelė'!C00,'2 programa 3 lentelė'!E10:E73)</f>
        <v>0</v>
      </c>
    </row>
    <row r="12" spans="2:4" ht="13.95" customHeight="1" x14ac:dyDescent="0.25">
      <c r="B12" s="67" t="s">
        <v>44</v>
      </c>
      <c r="C12" s="69" t="s">
        <v>45</v>
      </c>
      <c r="D12" s="78">
        <f>SUMIF('2 programa 3 lentelė'!$C10:$C73,'2 programa 3 lentelė'!$C24,'2 programa 3 lentelė'!E10:E73)</f>
        <v>1500</v>
      </c>
    </row>
    <row r="13" spans="2:4" ht="14.4" customHeight="1" x14ac:dyDescent="0.25">
      <c r="B13" s="67" t="s">
        <v>46</v>
      </c>
      <c r="C13" s="69" t="s">
        <v>47</v>
      </c>
      <c r="D13" s="78">
        <f>SUMIF('2 programa 3 lentelė'!$C10:$C73,'2 programa 3 lentelė'!$C23,'2 programa 3 lentelė'!E10:E73)</f>
        <v>429.09999999999991</v>
      </c>
    </row>
    <row r="14" spans="2:4" ht="42" customHeight="1" x14ac:dyDescent="0.25">
      <c r="B14" s="65" t="s">
        <v>48</v>
      </c>
      <c r="C14" s="68" t="s">
        <v>49</v>
      </c>
      <c r="D14" s="79">
        <f t="shared" ref="D14" si="1">+D16+D17+D18+D19+D20+D21</f>
        <v>0</v>
      </c>
    </row>
    <row r="15" spans="2:4" ht="18" customHeight="1" x14ac:dyDescent="0.25">
      <c r="B15" s="67"/>
      <c r="C15" s="68" t="s">
        <v>37</v>
      </c>
      <c r="D15" s="48"/>
    </row>
    <row r="16" spans="2:4" ht="16.2" customHeight="1" x14ac:dyDescent="0.25">
      <c r="B16" s="67" t="s">
        <v>50</v>
      </c>
      <c r="C16" s="94" t="s">
        <v>51</v>
      </c>
      <c r="D16" s="78" cm="1">
        <f t="array" ref="D16">SUMIF('2 programa 3 lentelė'!$C10:$C73,'2 programa 3 lentelė'!C00,'2 programa 3 lentelė'!E10:E73)</f>
        <v>0</v>
      </c>
    </row>
    <row r="17" spans="2:4" ht="15.6" customHeight="1" x14ac:dyDescent="0.25">
      <c r="B17" s="67" t="s">
        <v>52</v>
      </c>
      <c r="C17" s="94" t="s">
        <v>53</v>
      </c>
      <c r="D17" s="78" cm="1">
        <f t="array" ref="D17">SUMIF('2 programa 3 lentelė'!$C11:$C74,'2 programa 3 lentelė'!C00,'2 programa 3 lentelė'!E11:E74)</f>
        <v>0</v>
      </c>
    </row>
    <row r="18" spans="2:4" ht="26.25" customHeight="1" x14ac:dyDescent="0.25">
      <c r="B18" s="67" t="s">
        <v>54</v>
      </c>
      <c r="C18" s="94" t="s">
        <v>55</v>
      </c>
      <c r="D18" s="78" cm="1">
        <f t="array" ref="D18">SUMIF('2 programa 3 lentelė'!$C10:$C73,'2 programa 3 lentelė'!C00,'2 programa 3 lentelė'!E10:E73)</f>
        <v>0</v>
      </c>
    </row>
    <row r="19" spans="2:4" ht="14.4" customHeight="1" x14ac:dyDescent="0.25">
      <c r="B19" s="67" t="s">
        <v>56</v>
      </c>
      <c r="C19" s="94" t="s">
        <v>57</v>
      </c>
      <c r="D19" s="78" cm="1">
        <f t="array" ref="D19">SUMIF('2 programa 3 lentelė'!$C10:$C73,'2 programa 3 lentelė'!C00,'2 programa 3 lentelė'!E10:E73)</f>
        <v>0</v>
      </c>
    </row>
    <row r="20" spans="2:4" ht="17.399999999999999" customHeight="1" x14ac:dyDescent="0.25">
      <c r="B20" s="67" t="s">
        <v>58</v>
      </c>
      <c r="C20" s="94" t="s">
        <v>59</v>
      </c>
      <c r="D20" s="78" cm="1">
        <f t="array" ref="D20">SUMIF('2 programa 3 lentelė'!$C10:$C73,'2 programa 3 lentelė'!C00,'2 programa 3 lentelė'!E10:E73)</f>
        <v>0</v>
      </c>
    </row>
    <row r="21" spans="2:4" ht="15.6" customHeight="1" x14ac:dyDescent="0.25">
      <c r="B21" s="67" t="s">
        <v>60</v>
      </c>
      <c r="C21" s="94" t="s">
        <v>61</v>
      </c>
      <c r="D21" s="78" cm="1">
        <f t="array" ref="D21">SUMIF('2 programa 3 lentelė'!$C10:$C73,'2 programa 3 lentelė'!C00,'2 programa 3 lentelė'!E10:E73)</f>
        <v>0</v>
      </c>
    </row>
    <row r="22" spans="2:4" ht="26.4" x14ac:dyDescent="0.25">
      <c r="B22" s="67"/>
      <c r="C22" s="69" t="s">
        <v>62</v>
      </c>
      <c r="D22" s="79">
        <f t="shared" ref="D22" si="2">+D6+D14</f>
        <v>2897.7000000000003</v>
      </c>
    </row>
    <row r="23" spans="2:4" ht="12.75" customHeight="1" x14ac:dyDescent="0.25">
      <c r="B23" s="67"/>
      <c r="C23" s="69" t="s">
        <v>31</v>
      </c>
      <c r="D23" s="78">
        <f>+'2 programa 3 lentelė'!E73</f>
        <v>0</v>
      </c>
    </row>
    <row r="24" spans="2:4" x14ac:dyDescent="0.25">
      <c r="B24" s="70"/>
      <c r="C24" s="71"/>
      <c r="D24" s="71"/>
    </row>
  </sheetData>
  <mergeCells count="2">
    <mergeCell ref="B1:D1"/>
    <mergeCell ref="B5:D5"/>
  </mergeCells>
  <pageMargins left="0.7" right="0.7" top="0.75" bottom="0.75" header="0.3" footer="0.3"/>
  <pageSetup paperSize="9" fitToHeight="0" orientation="portrait" r:id="rId1"/>
  <ignoredErrors>
    <ignoredError sqref="D1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2 programa 3 lentelė</vt:lpstr>
      <vt:lpstr>Lėšų suvestinė 2 lentelė</vt:lpstr>
      <vt:lpstr>'2 programa 3 lentelė'!Print_Area</vt:lpstr>
      <vt:lpstr>'2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2024-10-31T07:20:42Z</cp:lastPrinted>
  <dcterms:created xsi:type="dcterms:W3CDTF">2023-07-11T10:34:54Z</dcterms:created>
  <dcterms:modified xsi:type="dcterms:W3CDTF">2024-11-05T08:53:37Z</dcterms:modified>
  <cp:category/>
  <cp:contentStatus/>
</cp:coreProperties>
</file>