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4. Keitimas (spalis po tarybos)\"/>
    </mc:Choice>
  </mc:AlternateContent>
  <xr:revisionPtr revIDLastSave="0" documentId="13_ncr:1_{8CBECC82-1D67-4619-8124-855D116A5E54}" xr6:coauthVersionLast="47" xr6:coauthVersionMax="47" xr10:uidLastSave="{00000000-0000-0000-0000-000000000000}"/>
  <bookViews>
    <workbookView xWindow="-108" yWindow="-108" windowWidth="23256" windowHeight="12456" xr2:uid="{FEA9E383-1DE5-4AFE-98A8-7A94D3659092}"/>
  </bookViews>
  <sheets>
    <sheet name="5 programa 3 lentelė" sheetId="1" r:id="rId1"/>
    <sheet name="Lėšų suvestinė 2 lentelė" sheetId="3" r:id="rId2"/>
  </sheets>
  <definedNames>
    <definedName name="_xlnm.Print_Area" localSheetId="0">'5 programa 3 lentelė'!$A$1:$F$167</definedName>
    <definedName name="_xlnm.Print_Titles" localSheetId="0">'5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8" i="1" l="1"/>
  <c r="E147" i="1"/>
  <c r="E145" i="1"/>
  <c r="E143" i="1"/>
  <c r="E117" i="1"/>
  <c r="E116" i="1"/>
  <c r="E109" i="1"/>
  <c r="E107" i="1"/>
  <c r="E99" i="1"/>
  <c r="E97" i="1"/>
  <c r="E95" i="1"/>
  <c r="E77" i="1"/>
  <c r="E72" i="1"/>
  <c r="E70" i="1"/>
  <c r="E21" i="1"/>
  <c r="E18" i="1"/>
  <c r="E14" i="1"/>
  <c r="E136" i="1"/>
  <c r="E139" i="1"/>
  <c r="E112" i="1"/>
  <c r="E111" i="1"/>
  <c r="E25" i="1"/>
  <c r="E24" i="1"/>
  <c r="E13" i="1"/>
  <c r="E122" i="1"/>
  <c r="E94" i="1"/>
  <c r="E90" i="1"/>
  <c r="E127" i="1"/>
  <c r="E128" i="1"/>
  <c r="D11" i="3" l="1" a="1"/>
  <c r="D11" i="3" s="1"/>
  <c r="D20" i="3"/>
  <c r="E66" i="1"/>
  <c r="E64" i="1" s="1"/>
  <c r="E63" i="1"/>
  <c r="E61" i="1" s="1"/>
  <c r="D21" i="3" a="1"/>
  <c r="D21" i="3" s="1"/>
  <c r="D19" i="3"/>
  <c r="D18" i="3" a="1"/>
  <c r="D18" i="3" s="1"/>
  <c r="D17" i="3" a="1"/>
  <c r="D17" i="3" s="1"/>
  <c r="D16" i="3"/>
  <c r="D12" i="3" a="1"/>
  <c r="D12" i="3" s="1"/>
  <c r="D10" i="3" a="1"/>
  <c r="D10" i="3" s="1"/>
  <c r="D9" i="3"/>
  <c r="E151" i="1" l="1"/>
  <c r="E157" i="1"/>
  <c r="E102" i="1" l="1"/>
  <c r="D23" i="3" l="1"/>
  <c r="E152" i="1" l="1"/>
  <c r="E84" i="1"/>
  <c r="E42" i="1"/>
  <c r="E40" i="1" s="1"/>
  <c r="E39" i="1"/>
  <c r="E38" i="1"/>
  <c r="E37" i="1"/>
  <c r="E114" i="1" l="1"/>
  <c r="E129" i="1" s="1"/>
  <c r="E103" i="1"/>
  <c r="E155" i="1"/>
  <c r="E153" i="1" s="1"/>
  <c r="E138" i="1"/>
  <c r="E149" i="1"/>
  <c r="E83" i="1" l="1"/>
  <c r="E81" i="1" s="1"/>
  <c r="D8" i="3"/>
  <c r="D13" i="3"/>
  <c r="E100" i="1"/>
  <c r="D6" i="3" l="1"/>
  <c r="E125" i="1"/>
  <c r="E35" i="1"/>
  <c r="E156" i="1" l="1"/>
  <c r="D14" i="3"/>
  <c r="D2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Saulina Paulauskiene</author>
  </authors>
  <commentList>
    <comment ref="D76" authorId="0" shapeId="0" xr:uid="{CFF97C77-68F4-44C6-BE4F-F6A3A5C29F40}">
      <text>
        <r>
          <rPr>
            <sz val="9"/>
            <color indexed="81"/>
            <rFont val="Tahoma"/>
            <family val="2"/>
            <charset val="186"/>
          </rPr>
          <t>Vykdytojas - BĮ Klaipėdos paplūdimiai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<sst xmlns="http://schemas.openxmlformats.org/spreadsheetml/2006/main" count="312" uniqueCount="194">
  <si>
    <t>Programos uždavinio, priemonės kodas ir požymis</t>
  </si>
  <si>
    <t>Uždavinio, priemonės pavadinimas, finansavimo šaltiniai</t>
  </si>
  <si>
    <t>Vykdytojas (skyrius / asmuo)</t>
  </si>
  <si>
    <t>2024 metų asignavimai ir kitos lėšos</t>
  </si>
  <si>
    <t>Savivaldybės strateginio plėtros plano priemonės kodas</t>
  </si>
  <si>
    <t>Uždavinys: Tobulinti atliekų tvarkymo sistemą</t>
  </si>
  <si>
    <t>Priemonė: Komunalinių atliekų tvarkymo organizavimas</t>
  </si>
  <si>
    <t>005-01-01-01</t>
  </si>
  <si>
    <t>Komunalinių atliekų surinkimas ir tvarkymas</t>
  </si>
  <si>
    <t xml:space="preserve">Savivaldybės biudžeto lėšos (nuosavos, be ankstesnių metų likučio) </t>
  </si>
  <si>
    <t>Ankstesnių metų likučiai</t>
  </si>
  <si>
    <t>005-01-01-02</t>
  </si>
  <si>
    <t>Komunalinių atliekų surinkimas ir tvarkymas Lėbartų kapinėse</t>
  </si>
  <si>
    <t>005-01-01-03</t>
  </si>
  <si>
    <t>Savavališkai užterštų teritorijų sutvarkymas</t>
  </si>
  <si>
    <t> </t>
  </si>
  <si>
    <t>Lietuvos Respublikos valstybės biudžeto dotacijos</t>
  </si>
  <si>
    <t>005-01-01-04</t>
  </si>
  <si>
    <t>Pavojingų atliekų šalinimas</t>
  </si>
  <si>
    <t>005-01-01-05</t>
  </si>
  <si>
    <t xml:space="preserve">Visuomenės švietimo atliekų tvarkymo klausimais vykdymas </t>
  </si>
  <si>
    <t>Komunalinių atliekų tvarkymo infrastruktūros plėtra Klaipėdos miesto, Skuodo ir Kretingos rajonų bei Neringos savivaldybėse</t>
  </si>
  <si>
    <t xml:space="preserve"> Projektų skyrius</t>
  </si>
  <si>
    <t>Kiti šaltiniai (valstybės biudžeto lėšos)</t>
  </si>
  <si>
    <t>005-01-01-06</t>
  </si>
  <si>
    <t>Asbesto turinčių gaminių atliekų surinkimas apvažiavimo būdu, transportavimas ir šalinimas iš gyvenamųjų bei viešosios paskirties pastatų</t>
  </si>
  <si>
    <t>005-01-01-07</t>
  </si>
  <si>
    <t>Atliekų surinkimo priemonių įsigijimas</t>
  </si>
  <si>
    <t>005-01-01-08</t>
  </si>
  <si>
    <t>Projektų skyrius</t>
  </si>
  <si>
    <t>Kiti šaltiniai (Europos Sąjungos paramos lėšos)</t>
  </si>
  <si>
    <t xml:space="preserve">Komunalinių atliekų tvarkymo infrastruktūros plėtra </t>
  </si>
  <si>
    <t>Savivaldybės biudžetas (įskaitant skolintas lėšas)</t>
  </si>
  <si>
    <t>Iš jo:</t>
  </si>
  <si>
    <t xml:space="preserve">Savivaldybės biudžeto lėšos (nuosavos, be ankstesnių metų likučio)' </t>
  </si>
  <si>
    <t>Lietuvos Respublikos valstybės biudžeto dotacijos'</t>
  </si>
  <si>
    <t>Ankstesnių metų likučiai'</t>
  </si>
  <si>
    <t xml:space="preserve">Kiti šaltiniai </t>
  </si>
  <si>
    <t>Iš jų:</t>
  </si>
  <si>
    <t>Kiti šaltiniai (Europos Sąjungos paramos lėšos)'</t>
  </si>
  <si>
    <t>Kiti šaltiniai (valstybės biudžeto lėšos)'</t>
  </si>
  <si>
    <t xml:space="preserve">Uždavinys: Vykdyti gamtinės aplinkos stebėsenos ir gyventojų ekologinio švietimo priemones </t>
  </si>
  <si>
    <t>Priemonė: Gamtinės aplinkos stebėsenos ir ekologinio švietimo vykdymas</t>
  </si>
  <si>
    <t>005-02-01-01</t>
  </si>
  <si>
    <t>Klaipėdos miesto savivaldybės aplinkos monitoringo vykdymas</t>
  </si>
  <si>
    <t>005-02-01-02</t>
  </si>
  <si>
    <t>Visuomenės ekologinis švietimas</t>
  </si>
  <si>
    <t>005-02-01-03</t>
  </si>
  <si>
    <t>Detalus (instrumentinis) medžio būklės vertinimas</t>
  </si>
  <si>
    <t>005-02-01-04</t>
  </si>
  <si>
    <t>Želdynų ir želdinių inventorizavimas ir  jų geoduomenų bazės tikslinimas ir papildymas</t>
  </si>
  <si>
    <t>005-02-01-05</t>
  </si>
  <si>
    <t>Strateginio triukšmo žemėlapio parengimas (atnaujinimas)</t>
  </si>
  <si>
    <t>005-02-01-06</t>
  </si>
  <si>
    <t>Želdynų ir želdinių apsaugos, priežiūros ir tvarkymo komisijos narių veiklos užtikrinimas</t>
  </si>
  <si>
    <t>005-02-01-07</t>
  </si>
  <si>
    <t>Gyvūnų populiacijos gausos reguliavimo paslaugos</t>
  </si>
  <si>
    <t xml:space="preserve">Uždavinys: Prižiūrėti, saugoti ir gausinti miesto poilsio zonų gamtinę aplinką </t>
  </si>
  <si>
    <t>Priemonė: Miesto vandens telkinių priežiūra</t>
  </si>
  <si>
    <t>005-03-01-01</t>
  </si>
  <si>
    <t>Sanitarinis vandens telkinių valymas</t>
  </si>
  <si>
    <t>005-03-01-02</t>
  </si>
  <si>
    <t>Helofitų (nendrių, švendrių) šalinimas iš vandens telkinių</t>
  </si>
  <si>
    <t>005-03-01-03</t>
  </si>
  <si>
    <t>Smeltalės upės valymo darbai</t>
  </si>
  <si>
    <t>005-03-01-04</t>
  </si>
  <si>
    <t>005-03-01-05</t>
  </si>
  <si>
    <t>Batimetrinių matavimų atlikimas</t>
  </si>
  <si>
    <t>Priemonė: Miesto želdynų ir želdinių tvarkymas ir kūrimas</t>
  </si>
  <si>
    <t>005-03-02-01</t>
  </si>
  <si>
    <t>Naujų ir esamų želdynų tvarkymas ir kūrimas</t>
  </si>
  <si>
    <t>005-03-02-02</t>
  </si>
  <si>
    <t>Želdynų projektavimas</t>
  </si>
  <si>
    <t>Melnragės parko rytinės dalies įrengimas</t>
  </si>
  <si>
    <t>005-03-02-04</t>
  </si>
  <si>
    <t>Projekto „Miško parkas“ pėsčiųjų ir dviračių takų įrengimas Smiltynėje</t>
  </si>
  <si>
    <t>005-03-02-05</t>
  </si>
  <si>
    <t>005-03-03-01</t>
  </si>
  <si>
    <t>Pėsčiųjų ir dviračių takų Minijos g. nuo Baltijos pr. iki Priešpilio g. kapitalinis remontas</t>
  </si>
  <si>
    <t>Dviračių ir pėsčiųjų tako įrengimas nuo Sausio 15-osios g. ir Tilžės g. sankryžos iki Taikos pr. ir Sausio 15-osios sankryžos</t>
  </si>
  <si>
    <t>005-03-03-04</t>
  </si>
  <si>
    <t>005-03-03-05</t>
  </si>
  <si>
    <t>Dviračių ir pėsčiųjų takų remontas Prano Lideikio g. nuo Liepojos g. iki Molo g.</t>
  </si>
  <si>
    <t>Dviračių ir pėsčiųjų tako įrengimas Smiltelės g. nuo Šilutės pl. iki Minijos g.</t>
  </si>
  <si>
    <t>Priemonė: Pajūrio juostos priežiūra ir apsauga</t>
  </si>
  <si>
    <t>005-03-04-01</t>
  </si>
  <si>
    <t>Medinių laiptų ir takų, vedančių per apsauginį kopagūbrį, įrengimas ir remontas</t>
  </si>
  <si>
    <t>005-03-04-02</t>
  </si>
  <si>
    <t>Projekto „Aplinkos pritaikymo ir aplinkosauginių priemonių įgyvendinimas Baltijos jūros paplūdimių zonoje“ įgyvendinimas</t>
  </si>
  <si>
    <t>Triukšmo mažinimo priemonių geležinkeliuose įrengimas Klaipėdos miesto savivaldybėje (projektą įgyvendina AB „Lietuvos geležinkeliai“)</t>
  </si>
  <si>
    <t>005-04-01-01</t>
  </si>
  <si>
    <t>Lietaus nuotekų tinklų įrengimas Turistų gatvėje</t>
  </si>
  <si>
    <t>005-04-01-02</t>
  </si>
  <si>
    <t xml:space="preserve">IŠ VISO programai finansuoti pagal finansavimo šaltinius </t>
  </si>
  <si>
    <t>Iš jų: regioninių pažangos priemonių lėšos</t>
  </si>
  <si>
    <t>Eil. Nr.</t>
  </si>
  <si>
    <t>Programos kodas ir pavadinimas</t>
  </si>
  <si>
    <t>2024 m. asignavimai ir kitos lėšos</t>
  </si>
  <si>
    <t>005 Aplinkos apsaugos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</si>
  <si>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</si>
  <si>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</si>
  <si>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</si>
  <si>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</si>
  <si>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1.3.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</si>
  <si>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</si>
  <si>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</si>
  <si>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</si>
  <si>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</si>
  <si>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</si>
  <si>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</si>
  <si>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</si>
  <si>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</si>
  <si>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</si>
  <si>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</si>
  <si>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</si>
  <si>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</si>
  <si>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</si>
  <si>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</si>
  <si>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</si>
  <si>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</si>
  <si>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</si>
  <si>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</si>
  <si>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</si>
  <si>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</si>
  <si>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</si>
  <si>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</si>
  <si>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</si>
  <si>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</si>
  <si>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</si>
  <si>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005-01 (T)</t>
  </si>
  <si>
    <t>005-01-01 (TP)</t>
  </si>
  <si>
    <t>005-02 (T)</t>
  </si>
  <si>
    <t>005-02-01 (TP)</t>
  </si>
  <si>
    <t>005-03 (T)</t>
  </si>
  <si>
    <t>005-03-01 (TP)</t>
  </si>
  <si>
    <t>005-03-04 (TP)</t>
  </si>
  <si>
    <t>005-04-01 (PP)</t>
  </si>
  <si>
    <t>005-04 (P)</t>
  </si>
  <si>
    <t>005-03-03 (PP)</t>
  </si>
  <si>
    <t>005-03-02 (PP)</t>
  </si>
  <si>
    <t>Urbanizuotos teritorijos  sutvarkymas, įrengiant parką, palei Šilutės plentą</t>
  </si>
  <si>
    <t>Uždavinys: Mažinti aplinkos taršą vykdant infrastruktūros plėtros bei diegiant prevencijos  priemones</t>
  </si>
  <si>
    <t>Priemonė: Aplinkos taršos infrastruktūros ir prevencijos priemonių įgyvendinimas</t>
  </si>
  <si>
    <t>Žaliosios infrastruktūros plėtojimas Klaipėdos mieste</t>
  </si>
  <si>
    <t>005-03-02-03 (RP)</t>
  </si>
  <si>
    <t>005-03-02-06 (RP)</t>
  </si>
  <si>
    <t>005-03-03-02 (RP)</t>
  </si>
  <si>
    <t>005-03-03-03 (RP)</t>
  </si>
  <si>
    <t>005-04-01-03 (RP)</t>
  </si>
  <si>
    <t>RP – regioninė pažangos priemonė.</t>
  </si>
  <si>
    <t>3.3.4.1.</t>
  </si>
  <si>
    <t>3.3.5.1.</t>
  </si>
  <si>
    <t>3.3.2.6.
 3.3.5.1.</t>
  </si>
  <si>
    <t>3.3.5.4.</t>
  </si>
  <si>
    <t>3.3.1.4.</t>
  </si>
  <si>
    <t>3.2.2.5.</t>
  </si>
  <si>
    <t>3.3.1.2.</t>
  </si>
  <si>
    <t>3.3.1.1.</t>
  </si>
  <si>
    <t>1.2.1.1.</t>
  </si>
  <si>
    <t>3.1.1.2.</t>
  </si>
  <si>
    <t>3.3.5.3.</t>
  </si>
  <si>
    <t>3.3.3.4.</t>
  </si>
  <si>
    <t>Priemonė: Dviračių ir pėsčiųjų takų plėtra</t>
  </si>
  <si>
    <t>Pėsčiųjų ir dviračių takų ties Baltijos pr., Šilutės pl., Varpų g., Dubysos g., Liubeko g., Naująja Uosto g. kapitalinis remontas, siekiant didinti rišlumą</t>
  </si>
  <si>
    <t>Dviračių ir pėsčiųjų takų remontas H. Manto g. ties Dariaus ir Girėno g. viaduku</t>
  </si>
  <si>
    <t>Klaipėdos miesto savivaldybės automatinių (stacionarių) aplinkos oro kokybės stebėjimo stotelių įrengimas</t>
  </si>
  <si>
    <t>Juodkrantės girininkijos pėsčiųjų ir dviračių tako tiesimas nuo Naujosios perkėlos Smiltynėje, Klaipėdoje, iki Neringos savivaldybės ribos</t>
  </si>
  <si>
    <t>3 lentelė. Klaipėdos miesto savivaldybės 2024 metų 005 Aplinkos apsaugos programos uždaviniai, priemonės, asignavimai ir kitos lėšos (tūkst. eurų)</t>
  </si>
  <si>
    <t>005-01-01-09</t>
  </si>
  <si>
    <t>005-03-03-06 (RP)</t>
  </si>
  <si>
    <t>005-03-03-07</t>
  </si>
  <si>
    <t>2 lentelė.  2024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</si>
  <si>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</si>
  <si>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</si>
  <si>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 xml:space="preserve">                                                                2024 m. vasario 22 d. įsakymu Nr. AD1-164  </t>
  </si>
  <si>
    <t xml:space="preserve">                                                                (Klaipėdos miesto savivaldybės administracijos direktoriaus 
</t>
  </si>
  <si>
    <t>005-02-01-08</t>
  </si>
  <si>
    <t>Projekto „Uostamiesčių partnerystė žaliojoje ateityje“ įgyvendinimas</t>
  </si>
  <si>
    <t>Kiti finansavimo šaltiniai'</t>
  </si>
  <si>
    <t>Susisiekimo komunikacijų: gatvės, autobusų sustojimo aikštelės, pėsčiųjų ir dviračių tako Giruliuose Stoties g., Turistų g., Šlaito g. rekonstravimas, kapitalinis remontas</t>
  </si>
  <si>
    <t>005-03-03-08</t>
  </si>
  <si>
    <t>Danės upės pakrantės šlaito erozijos ir jos padarinių šalinimo bei kitų tvarkymo darbų atlikimas</t>
  </si>
  <si>
    <t>savivaldybės biudžeto lėšos (nuosavos, be ankstesnių metų likučio)</t>
  </si>
  <si>
    <t>pajamų įmokos ir kitos pajamos</t>
  </si>
  <si>
    <t>MVPD
Aplinkosaugos ir miesto tvarkymo skyrius</t>
  </si>
  <si>
    <t>UAD 
Urbanistikos skyrius</t>
  </si>
  <si>
    <t>MVPD
Statybos skyrius</t>
  </si>
  <si>
    <t>MVPD – Miesto vystymo ir priežiūros departamentas.</t>
  </si>
  <si>
    <t xml:space="preserve">AD – Administravimo departamentas. </t>
  </si>
  <si>
    <t>UAD – Urbanistikos ir architektūros departamentas.</t>
  </si>
  <si>
    <t>MVPD
Statybos skyrius,
 Projektų skyrius</t>
  </si>
  <si>
    <t>MVPD
Statybos skyrius,
Projektų skyrius</t>
  </si>
  <si>
    <t xml:space="preserve">AD
Administracinės veiklos, kontrolės ir prevencijos skyrius </t>
  </si>
  <si>
    <t xml:space="preserve">                                                                2024 m. lapkričio 5 d. įsakymo Nr. AD1-1002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</si>
</sst>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8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0" tint="-0.1499984740745262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rgb="FF000000"/>
      <name val="Calibri"/>
      <family val="2"/>
      <charset val="186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2"/>
      <color theme="1"/>
      <name val="Times New Roman"/>
      <family val="1"/>
      <charset val="186"/>
    </font>
    <font>
      <sz val="11"/>
      <color rgb="FFFF0000"/>
      <name val="Calibri"/>
      <family val="2"/>
      <charset val="186"/>
      <scheme val="minor"/>
    </font>
    <font>
      <sz val="10"/>
      <name val="Times New Roman"/>
      <family val="1"/>
    </font>
    <font>
      <sz val="11"/>
      <name val="Calibri"/>
      <family val="2"/>
      <charset val="186"/>
      <scheme val="minor"/>
    </font>
    <font>
      <sz val="8"/>
      <color theme="1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208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/>
    </xf>
    <xf numFmtId="165" fontId="3" fillId="0" borderId="1" xfId="0" applyNumberFormat="1" applyFont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top" wrapText="1"/>
    </xf>
    <xf numFmtId="165" fontId="7" fillId="3" borderId="1" xfId="0" applyNumberFormat="1" applyFont="1" applyFill="1" applyBorder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1" fillId="6" borderId="6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top" wrapText="1"/>
    </xf>
    <xf numFmtId="0" fontId="1" fillId="4" borderId="6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3" fillId="6" borderId="3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7" fillId="3" borderId="3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1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7" fillId="0" borderId="3" xfId="0" applyFont="1" applyBorder="1" applyAlignment="1">
      <alignment horizontal="center" vertical="top" wrapText="1"/>
    </xf>
    <xf numFmtId="0" fontId="6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vertical="top" wrapText="1"/>
    </xf>
    <xf numFmtId="0" fontId="3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1" fillId="6" borderId="0" xfId="0" applyFont="1" applyFill="1" applyAlignment="1">
      <alignment vertical="top"/>
    </xf>
    <xf numFmtId="0" fontId="1" fillId="3" borderId="0" xfId="0" applyFont="1" applyFill="1" applyAlignment="1">
      <alignment vertical="top"/>
    </xf>
    <xf numFmtId="0" fontId="3" fillId="3" borderId="1" xfId="0" applyFont="1" applyFill="1" applyBorder="1" applyAlignment="1">
      <alignment vertical="center" wrapText="1"/>
    </xf>
    <xf numFmtId="3" fontId="7" fillId="3" borderId="2" xfId="0" applyNumberFormat="1" applyFont="1" applyFill="1" applyBorder="1" applyAlignment="1">
      <alignment vertical="top" wrapText="1"/>
    </xf>
    <xf numFmtId="3" fontId="7" fillId="3" borderId="2" xfId="0" applyNumberFormat="1" applyFont="1" applyFill="1" applyBorder="1" applyAlignment="1">
      <alignment horizontal="left" vertical="top" wrapText="1"/>
    </xf>
    <xf numFmtId="3" fontId="7" fillId="3" borderId="5" xfId="0" applyNumberFormat="1" applyFont="1" applyFill="1" applyBorder="1" applyAlignment="1">
      <alignment vertical="top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1" fillId="4" borderId="1" xfId="0" applyNumberFormat="1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165" fontId="2" fillId="0" borderId="3" xfId="0" applyNumberFormat="1" applyFont="1" applyBorder="1" applyAlignment="1">
      <alignment horizontal="center" vertical="top" wrapText="1"/>
    </xf>
    <xf numFmtId="0" fontId="2" fillId="7" borderId="7" xfId="0" applyFont="1" applyFill="1" applyBorder="1" applyAlignment="1">
      <alignment wrapText="1"/>
    </xf>
    <xf numFmtId="165" fontId="12" fillId="3" borderId="1" xfId="0" applyNumberFormat="1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0" fontId="12" fillId="3" borderId="8" xfId="0" applyFont="1" applyFill="1" applyBorder="1" applyAlignment="1">
      <alignment horizontal="center" vertical="top" wrapText="1"/>
    </xf>
    <xf numFmtId="0" fontId="14" fillId="0" borderId="0" xfId="0" applyFont="1"/>
    <xf numFmtId="165" fontId="12" fillId="3" borderId="3" xfId="0" applyNumberFormat="1" applyFont="1" applyFill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7" fillId="3" borderId="15" xfId="0" applyFont="1" applyFill="1" applyBorder="1" applyAlignment="1">
      <alignment horizontal="left" vertical="top" wrapText="1"/>
    </xf>
    <xf numFmtId="0" fontId="3" fillId="0" borderId="15" xfId="0" applyFont="1" applyBorder="1" applyAlignment="1">
      <alignment vertical="top" wrapText="1"/>
    </xf>
    <xf numFmtId="0" fontId="1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center" vertical="top"/>
    </xf>
    <xf numFmtId="0" fontId="13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164" fontId="3" fillId="3" borderId="7" xfId="0" applyNumberFormat="1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horizontal="center" vertical="top" wrapText="1"/>
    </xf>
    <xf numFmtId="0" fontId="14" fillId="0" borderId="0" xfId="0" applyFont="1" applyAlignment="1">
      <alignment vertical="top"/>
    </xf>
    <xf numFmtId="164" fontId="14" fillId="0" borderId="0" xfId="0" applyNumberFormat="1" applyFont="1"/>
    <xf numFmtId="0" fontId="12" fillId="3" borderId="1" xfId="0" applyFont="1" applyFill="1" applyBorder="1" applyAlignment="1">
      <alignment horizontal="center" vertical="top"/>
    </xf>
    <xf numFmtId="0" fontId="12" fillId="3" borderId="1" xfId="0" applyFont="1" applyFill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164" fontId="3" fillId="0" borderId="0" xfId="0" applyNumberFormat="1" applyFont="1"/>
    <xf numFmtId="0" fontId="2" fillId="7" borderId="7" xfId="0" applyFont="1" applyFill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165" fontId="3" fillId="0" borderId="0" xfId="0" applyNumberFormat="1" applyFont="1"/>
    <xf numFmtId="0" fontId="2" fillId="3" borderId="1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center" vertical="top" wrapText="1"/>
    </xf>
    <xf numFmtId="0" fontId="7" fillId="6" borderId="1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vertical="top" wrapText="1"/>
    </xf>
    <xf numFmtId="0" fontId="3" fillId="6" borderId="17" xfId="0" applyFont="1" applyFill="1" applyBorder="1" applyAlignment="1">
      <alignment vertical="top" wrapText="1"/>
    </xf>
    <xf numFmtId="0" fontId="3" fillId="3" borderId="9" xfId="0" applyFont="1" applyFill="1" applyBorder="1" applyAlignment="1">
      <alignment vertical="top" wrapText="1"/>
    </xf>
    <xf numFmtId="164" fontId="12" fillId="3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3" fillId="3" borderId="5" xfId="0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3" fontId="2" fillId="3" borderId="5" xfId="0" applyNumberFormat="1" applyFont="1" applyFill="1" applyBorder="1" applyAlignment="1">
      <alignment vertical="top" wrapText="1"/>
    </xf>
    <xf numFmtId="0" fontId="18" fillId="0" borderId="0" xfId="0" applyFont="1"/>
    <xf numFmtId="3" fontId="20" fillId="3" borderId="2" xfId="0" applyNumberFormat="1" applyFont="1" applyFill="1" applyBorder="1" applyAlignment="1">
      <alignment horizontal="left" vertical="top" wrapText="1"/>
    </xf>
    <xf numFmtId="0" fontId="19" fillId="3" borderId="3" xfId="0" applyFont="1" applyFill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 wrapText="1"/>
    </xf>
    <xf numFmtId="0" fontId="19" fillId="3" borderId="1" xfId="0" applyFont="1" applyFill="1" applyBorder="1" applyAlignment="1">
      <alignment vertical="top" wrapText="1"/>
    </xf>
    <xf numFmtId="165" fontId="19" fillId="3" borderId="3" xfId="0" applyNumberFormat="1" applyFont="1" applyFill="1" applyBorder="1" applyAlignment="1">
      <alignment horizontal="center" vertical="top" wrapText="1"/>
    </xf>
    <xf numFmtId="0" fontId="22" fillId="0" borderId="0" xfId="0" applyFont="1"/>
    <xf numFmtId="0" fontId="22" fillId="0" borderId="0" xfId="0" applyFont="1" applyAlignment="1">
      <alignment horizontal="left" vertical="top" wrapText="1"/>
    </xf>
    <xf numFmtId="164" fontId="22" fillId="0" borderId="0" xfId="0" applyNumberFormat="1" applyFont="1"/>
    <xf numFmtId="0" fontId="22" fillId="0" borderId="10" xfId="0" applyFont="1" applyBorder="1" applyAlignment="1">
      <alignment vertical="top" wrapText="1"/>
    </xf>
    <xf numFmtId="0" fontId="22" fillId="0" borderId="0" xfId="0" applyFont="1" applyAlignment="1">
      <alignment vertical="top"/>
    </xf>
    <xf numFmtId="0" fontId="22" fillId="0" borderId="0" xfId="0" applyFont="1" applyAlignment="1">
      <alignment vertical="top" wrapText="1"/>
    </xf>
    <xf numFmtId="0" fontId="7" fillId="4" borderId="6" xfId="0" applyFont="1" applyFill="1" applyBorder="1" applyAlignment="1">
      <alignment vertical="top" wrapText="1"/>
    </xf>
    <xf numFmtId="0" fontId="11" fillId="0" borderId="0" xfId="0" applyFont="1" applyAlignment="1">
      <alignment horizontal="left"/>
    </xf>
    <xf numFmtId="164" fontId="5" fillId="3" borderId="1" xfId="0" applyNumberFormat="1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7" fillId="8" borderId="5" xfId="0" applyFont="1" applyFill="1" applyBorder="1" applyAlignment="1">
      <alignment vertical="top" wrapText="1"/>
    </xf>
    <xf numFmtId="0" fontId="7" fillId="3" borderId="2" xfId="0" applyFont="1" applyFill="1" applyBorder="1" applyAlignment="1">
      <alignment vertical="top" wrapText="1"/>
    </xf>
    <xf numFmtId="165" fontId="19" fillId="3" borderId="8" xfId="0" applyNumberFormat="1" applyFont="1" applyFill="1" applyBorder="1" applyAlignment="1">
      <alignment horizontal="center" vertical="top" wrapText="1"/>
    </xf>
    <xf numFmtId="0" fontId="7" fillId="7" borderId="1" xfId="0" applyFont="1" applyFill="1" applyBorder="1" applyAlignment="1">
      <alignment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/>
    </xf>
    <xf numFmtId="0" fontId="24" fillId="6" borderId="1" xfId="0" applyFont="1" applyFill="1" applyBorder="1" applyAlignment="1">
      <alignment horizontal="left" vertical="top" wrapText="1"/>
    </xf>
    <xf numFmtId="164" fontId="7" fillId="6" borderId="7" xfId="0" applyNumberFormat="1" applyFont="1" applyFill="1" applyBorder="1" applyAlignment="1">
      <alignment horizontal="center" vertical="top" wrapText="1"/>
    </xf>
    <xf numFmtId="0" fontId="2" fillId="3" borderId="7" xfId="0" applyFont="1" applyFill="1" applyBorder="1" applyAlignment="1">
      <alignment horizontal="left" vertical="top" wrapText="1"/>
    </xf>
    <xf numFmtId="0" fontId="12" fillId="3" borderId="7" xfId="0" applyFont="1" applyFill="1" applyBorder="1" applyAlignment="1">
      <alignment horizontal="left" vertical="top" wrapText="1"/>
    </xf>
    <xf numFmtId="0" fontId="12" fillId="3" borderId="14" xfId="0" applyFont="1" applyFill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7" fillId="0" borderId="6" xfId="0" applyFont="1" applyBorder="1" applyAlignment="1">
      <alignment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25" fillId="3" borderId="2" xfId="0" applyFont="1" applyFill="1" applyBorder="1" applyAlignment="1">
      <alignment horizontal="left" vertical="top" wrapText="1"/>
    </xf>
    <xf numFmtId="0" fontId="26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3" fontId="5" fillId="3" borderId="1" xfId="0" applyNumberFormat="1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3" borderId="2" xfId="0" applyFont="1" applyFill="1" applyBorder="1" applyAlignment="1">
      <alignment horizontal="center" vertical="top" wrapText="1"/>
    </xf>
    <xf numFmtId="0" fontId="12" fillId="3" borderId="5" xfId="0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top" wrapText="1"/>
    </xf>
    <xf numFmtId="0" fontId="19" fillId="3" borderId="2" xfId="0" applyFont="1" applyFill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3" fontId="5" fillId="3" borderId="2" xfId="0" applyNumberFormat="1" applyFont="1" applyFill="1" applyBorder="1" applyAlignment="1">
      <alignment horizontal="center" vertical="top" wrapText="1"/>
    </xf>
    <xf numFmtId="3" fontId="5" fillId="3" borderId="5" xfId="0" applyNumberFormat="1" applyFont="1" applyFill="1" applyBorder="1" applyAlignment="1">
      <alignment horizontal="center" vertical="top" wrapText="1"/>
    </xf>
    <xf numFmtId="3" fontId="5" fillId="3" borderId="3" xfId="0" applyNumberFormat="1" applyFont="1" applyFill="1" applyBorder="1" applyAlignment="1">
      <alignment horizontal="center" vertical="top" wrapText="1"/>
    </xf>
    <xf numFmtId="0" fontId="24" fillId="0" borderId="2" xfId="0" applyFont="1" applyBorder="1" applyAlignment="1">
      <alignment horizontal="center" vertical="top" wrapText="1"/>
    </xf>
    <xf numFmtId="0" fontId="24" fillId="0" borderId="3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15" fillId="0" borderId="0" xfId="0" applyFont="1" applyAlignment="1">
      <alignment horizontal="center" vertical="center"/>
    </xf>
    <xf numFmtId="0" fontId="16" fillId="5" borderId="18" xfId="0" applyFont="1" applyFill="1" applyBorder="1" applyAlignment="1">
      <alignment horizontal="center" vertical="center" wrapText="1"/>
    </xf>
    <xf numFmtId="0" fontId="16" fillId="5" borderId="19" xfId="0" applyFont="1" applyFill="1" applyBorder="1" applyAlignment="1">
      <alignment horizontal="center" vertical="center" wrapText="1"/>
    </xf>
    <xf numFmtId="0" fontId="16" fillId="5" borderId="20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EFAFF"/>
      <color rgb="FFFAFAFF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nga Mikalauskienė" id="{8B04D2A4-761D-4FAD-B8AF-D9ED64006554}" userId="S::inga.mikalauskiene@klaipeda.lt::09dffb4a-b41a-4bf9-942e-223d7f7779a6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7" dT="2023-10-17T17:31:24.08" personId="{8B04D2A4-761D-4FAD-B8AF-D9ED64006554}" id="{34B1D0EA-5DFF-4B03-B8FE-25036AF18224}">
    <text>Pareiškėjas KRATC</text>
  </threadedComment>
  <threadedComment ref="F91" dT="2023-10-27T15:36:09.17" personId="{8B04D2A4-761D-4FAD-B8AF-D9ED64006554}" id="{D7C0B7A2-6476-4FA9-A508-058E3C49AE9D}">
    <text>Nebaigti 2023 m. darbai</text>
  </threadedComment>
  <threadedComment ref="F105" dT="2023-10-24T15:11:57.27" personId="{8B04D2A4-761D-4FAD-B8AF-D9ED64006554}" id="{97DA78AF-FEB9-496C-84FF-27600DF595C3}">
    <text>1. Želdyno palei Šilutės pl. nuo Smiltelės g. iki Jūrininkų pr. kūrimo projekto vykdymo priežiūros paslaugos; 2. Viešojo atskirojo želdyno palei geležinkelį, Klevų g. 6H, kūrimo projekto projekto vykdymo priežiūros paslaugos. 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P173"/>
  <sheetViews>
    <sheetView tabSelected="1" zoomScaleNormal="100" workbookViewId="0">
      <selection activeCell="B7" sqref="B7:F7"/>
    </sheetView>
  </sheetViews>
  <sheetFormatPr defaultColWidth="9.33203125" defaultRowHeight="13.2" x14ac:dyDescent="0.25"/>
  <cols>
    <col min="1" max="1" width="2.5546875" style="1" customWidth="1"/>
    <col min="2" max="2" width="17.6640625" style="1" customWidth="1"/>
    <col min="3" max="3" width="44.6640625" style="6" customWidth="1"/>
    <col min="4" max="5" width="14.6640625" style="1" customWidth="1"/>
    <col min="6" max="6" width="15.5546875" style="1" customWidth="1"/>
    <col min="7" max="7" width="13.6640625" style="126" customWidth="1"/>
    <col min="8" max="8" width="9.33203125" style="126"/>
    <col min="9" max="16384" width="9.33203125" style="1"/>
  </cols>
  <sheetData>
    <row r="1" spans="2:9" ht="15.6" customHeight="1" x14ac:dyDescent="0.25">
      <c r="C1" s="190" t="s">
        <v>172</v>
      </c>
      <c r="D1" s="190"/>
      <c r="E1" s="190"/>
      <c r="F1" s="190"/>
      <c r="H1" s="1"/>
      <c r="I1" s="126"/>
    </row>
    <row r="2" spans="2:9" ht="15.6" customHeight="1" x14ac:dyDescent="0.25">
      <c r="C2" s="190" t="s">
        <v>173</v>
      </c>
      <c r="D2" s="190"/>
      <c r="E2" s="190"/>
      <c r="F2" s="190"/>
      <c r="H2" s="1"/>
      <c r="I2" s="126"/>
    </row>
    <row r="3" spans="2:9" ht="15.6" customHeight="1" x14ac:dyDescent="0.3">
      <c r="C3" s="155" t="s">
        <v>174</v>
      </c>
      <c r="D3" s="155"/>
      <c r="E3" s="155"/>
      <c r="F3" s="155"/>
      <c r="H3" s="1"/>
      <c r="I3" s="126"/>
    </row>
    <row r="4" spans="2:9" ht="15.6" customHeight="1" x14ac:dyDescent="0.3">
      <c r="C4" s="154" t="s">
        <v>175</v>
      </c>
      <c r="D4" s="155"/>
      <c r="E4" s="155"/>
      <c r="F4" s="155"/>
      <c r="H4" s="1"/>
      <c r="I4" s="126"/>
    </row>
    <row r="5" spans="2:9" ht="15.6" customHeight="1" x14ac:dyDescent="0.3">
      <c r="C5" s="154" t="s">
        <v>193</v>
      </c>
      <c r="D5" s="154"/>
      <c r="E5" s="154"/>
      <c r="F5" s="154"/>
      <c r="H5" s="1"/>
      <c r="I5" s="126"/>
    </row>
    <row r="6" spans="2:9" ht="15.6" x14ac:dyDescent="0.3">
      <c r="F6" s="133"/>
      <c r="H6" s="1"/>
    </row>
    <row r="7" spans="2:9" ht="45.6" customHeight="1" x14ac:dyDescent="0.25">
      <c r="B7" s="184" t="s">
        <v>167</v>
      </c>
      <c r="C7" s="184"/>
      <c r="D7" s="184"/>
      <c r="E7" s="184"/>
      <c r="F7" s="184"/>
    </row>
    <row r="8" spans="2:9" ht="55.5" customHeight="1" x14ac:dyDescent="0.25">
      <c r="B8" s="15" t="s">
        <v>0</v>
      </c>
      <c r="C8" s="16" t="s">
        <v>1</v>
      </c>
      <c r="D8" s="16" t="s">
        <v>2</v>
      </c>
      <c r="E8" s="16" t="s">
        <v>3</v>
      </c>
      <c r="F8" s="16" t="s">
        <v>4</v>
      </c>
    </row>
    <row r="9" spans="2:9" x14ac:dyDescent="0.25">
      <c r="B9" s="51">
        <v>1</v>
      </c>
      <c r="C9" s="52">
        <v>2</v>
      </c>
      <c r="D9" s="51">
        <v>3</v>
      </c>
      <c r="E9" s="51">
        <v>4</v>
      </c>
      <c r="F9" s="51">
        <v>5</v>
      </c>
    </row>
    <row r="10" spans="2:9" ht="21" customHeight="1" x14ac:dyDescent="0.25">
      <c r="B10" s="17" t="s">
        <v>129</v>
      </c>
      <c r="C10" s="17" t="s">
        <v>5</v>
      </c>
      <c r="D10" s="18"/>
      <c r="E10" s="19"/>
      <c r="F10" s="19"/>
    </row>
    <row r="11" spans="2:9" ht="30.6" customHeight="1" x14ac:dyDescent="0.25">
      <c r="B11" s="20" t="s">
        <v>130</v>
      </c>
      <c r="C11" s="21" t="s">
        <v>6</v>
      </c>
      <c r="D11" s="55"/>
      <c r="E11" s="23"/>
      <c r="F11" s="23"/>
    </row>
    <row r="12" spans="2:9" ht="19.5" customHeight="1" x14ac:dyDescent="0.25">
      <c r="B12" s="162" t="s">
        <v>7</v>
      </c>
      <c r="C12" s="41" t="s">
        <v>8</v>
      </c>
      <c r="D12" s="158" t="s">
        <v>184</v>
      </c>
      <c r="E12" s="64"/>
      <c r="F12" s="4"/>
    </row>
    <row r="13" spans="2:9" ht="28.5" customHeight="1" x14ac:dyDescent="0.25">
      <c r="B13" s="163"/>
      <c r="C13" s="56" t="s">
        <v>9</v>
      </c>
      <c r="D13" s="159"/>
      <c r="E13" s="82">
        <f>6325.6+2.3</f>
        <v>6327.9000000000005</v>
      </c>
      <c r="F13" s="4"/>
    </row>
    <row r="14" spans="2:9" ht="18" customHeight="1" x14ac:dyDescent="0.25">
      <c r="B14" s="168"/>
      <c r="C14" s="56" t="s">
        <v>10</v>
      </c>
      <c r="D14" s="159"/>
      <c r="E14" s="82">
        <f>750.6+8.2-2.3+144.7</f>
        <v>901.2</v>
      </c>
      <c r="F14" s="4"/>
    </row>
    <row r="15" spans="2:9" ht="29.25" customHeight="1" x14ac:dyDescent="0.25">
      <c r="B15" s="162" t="s">
        <v>11</v>
      </c>
      <c r="C15" s="54" t="s">
        <v>12</v>
      </c>
      <c r="D15" s="159"/>
      <c r="E15" s="64"/>
      <c r="F15" s="4"/>
    </row>
    <row r="16" spans="2:9" ht="29.25" customHeight="1" x14ac:dyDescent="0.25">
      <c r="B16" s="163"/>
      <c r="C16" s="56" t="s">
        <v>9</v>
      </c>
      <c r="D16" s="159"/>
      <c r="E16" s="77">
        <v>141.69999999999999</v>
      </c>
      <c r="F16" s="4"/>
      <c r="H16" s="127"/>
    </row>
    <row r="17" spans="2:6" ht="17.25" customHeight="1" x14ac:dyDescent="0.25">
      <c r="B17" s="162" t="s">
        <v>13</v>
      </c>
      <c r="C17" s="24" t="s">
        <v>14</v>
      </c>
      <c r="D17" s="159"/>
      <c r="E17" s="75" t="s">
        <v>15</v>
      </c>
      <c r="F17" s="4"/>
    </row>
    <row r="18" spans="2:6" ht="28.5" customHeight="1" x14ac:dyDescent="0.25">
      <c r="B18" s="163"/>
      <c r="C18" s="32" t="s">
        <v>9</v>
      </c>
      <c r="D18" s="159"/>
      <c r="E18" s="81">
        <f>85+11.2</f>
        <v>96.2</v>
      </c>
      <c r="F18" s="4"/>
    </row>
    <row r="19" spans="2:6" ht="16.95" customHeight="1" x14ac:dyDescent="0.25">
      <c r="B19" s="164"/>
      <c r="C19" s="56" t="s">
        <v>10</v>
      </c>
      <c r="D19" s="159"/>
      <c r="E19" s="81">
        <v>50</v>
      </c>
      <c r="F19" s="4"/>
    </row>
    <row r="20" spans="2:6" ht="18" customHeight="1" x14ac:dyDescent="0.25">
      <c r="B20" s="162" t="s">
        <v>17</v>
      </c>
      <c r="C20" s="24" t="s">
        <v>18</v>
      </c>
      <c r="D20" s="159"/>
      <c r="E20" s="75" t="s">
        <v>15</v>
      </c>
      <c r="F20" s="4"/>
    </row>
    <row r="21" spans="2:6" ht="27" customHeight="1" x14ac:dyDescent="0.25">
      <c r="B21" s="163"/>
      <c r="C21" s="32" t="s">
        <v>9</v>
      </c>
      <c r="D21" s="167"/>
      <c r="E21" s="81">
        <f>30+40</f>
        <v>70</v>
      </c>
      <c r="F21" s="4"/>
    </row>
    <row r="22" spans="2:6" ht="69.599999999999994" customHeight="1" x14ac:dyDescent="0.25">
      <c r="B22" s="164"/>
      <c r="C22" s="32" t="s">
        <v>9</v>
      </c>
      <c r="D22" s="4" t="s">
        <v>192</v>
      </c>
      <c r="E22" s="81">
        <v>22.8</v>
      </c>
      <c r="F22" s="4"/>
    </row>
    <row r="23" spans="2:6" ht="29.25" customHeight="1" x14ac:dyDescent="0.25">
      <c r="B23" s="162" t="s">
        <v>19</v>
      </c>
      <c r="C23" s="7" t="s">
        <v>20</v>
      </c>
      <c r="D23" s="158" t="s">
        <v>184</v>
      </c>
      <c r="E23" s="64"/>
      <c r="F23" s="4"/>
    </row>
    <row r="24" spans="2:6" ht="29.25" customHeight="1" x14ac:dyDescent="0.25">
      <c r="B24" s="163"/>
      <c r="C24" s="3" t="s">
        <v>9</v>
      </c>
      <c r="D24" s="159"/>
      <c r="E24" s="82">
        <f>7.7-2.3</f>
        <v>5.4</v>
      </c>
      <c r="F24" s="4"/>
    </row>
    <row r="25" spans="2:6" ht="19.5" customHeight="1" x14ac:dyDescent="0.25">
      <c r="B25" s="168"/>
      <c r="C25" s="3" t="s">
        <v>10</v>
      </c>
      <c r="D25" s="167"/>
      <c r="E25" s="82">
        <f>12.9-8.2+2.3</f>
        <v>7.0000000000000009</v>
      </c>
      <c r="F25" s="4"/>
    </row>
    <row r="26" spans="2:6" ht="42" customHeight="1" x14ac:dyDescent="0.25">
      <c r="B26" s="162" t="s">
        <v>24</v>
      </c>
      <c r="C26" s="114" t="s">
        <v>21</v>
      </c>
      <c r="D26" s="172" t="s">
        <v>22</v>
      </c>
      <c r="E26" s="82"/>
      <c r="F26" s="4" t="s">
        <v>150</v>
      </c>
    </row>
    <row r="27" spans="2:6" ht="17.25" customHeight="1" x14ac:dyDescent="0.25">
      <c r="B27" s="168"/>
      <c r="C27" s="3" t="s">
        <v>10</v>
      </c>
      <c r="D27" s="172"/>
      <c r="E27" s="82">
        <v>246</v>
      </c>
      <c r="F27" s="4"/>
    </row>
    <row r="28" spans="2:6" ht="45.75" customHeight="1" x14ac:dyDescent="0.25">
      <c r="B28" s="162" t="s">
        <v>26</v>
      </c>
      <c r="C28" s="24" t="s">
        <v>25</v>
      </c>
      <c r="D28" s="158" t="s">
        <v>184</v>
      </c>
      <c r="E28" s="82"/>
      <c r="F28" s="27"/>
    </row>
    <row r="29" spans="2:6" ht="20.25" customHeight="1" x14ac:dyDescent="0.25">
      <c r="B29" s="163"/>
      <c r="C29" s="32" t="s">
        <v>16</v>
      </c>
      <c r="D29" s="159"/>
      <c r="E29" s="82"/>
      <c r="F29" s="27"/>
    </row>
    <row r="30" spans="2:6" ht="17.25" customHeight="1" x14ac:dyDescent="0.25">
      <c r="B30" s="187"/>
      <c r="C30" s="32" t="s">
        <v>23</v>
      </c>
      <c r="D30" s="159"/>
      <c r="E30" s="96">
        <v>6.9</v>
      </c>
      <c r="F30" s="4"/>
    </row>
    <row r="31" spans="2:6" ht="20.25" customHeight="1" x14ac:dyDescent="0.25">
      <c r="B31" s="162" t="s">
        <v>28</v>
      </c>
      <c r="C31" s="7" t="s">
        <v>27</v>
      </c>
      <c r="D31" s="159"/>
      <c r="E31" s="63"/>
      <c r="F31" s="5"/>
    </row>
    <row r="32" spans="2:6" ht="16.5" customHeight="1" x14ac:dyDescent="0.25">
      <c r="B32" s="164"/>
      <c r="C32" s="32" t="s">
        <v>10</v>
      </c>
      <c r="D32" s="159"/>
      <c r="E32" s="96">
        <v>25.9</v>
      </c>
      <c r="F32" s="5"/>
    </row>
    <row r="33" spans="2:16" ht="18.75" customHeight="1" x14ac:dyDescent="0.25">
      <c r="B33" s="162" t="s">
        <v>168</v>
      </c>
      <c r="C33" s="7" t="s">
        <v>31</v>
      </c>
      <c r="D33" s="159"/>
      <c r="E33" s="63"/>
      <c r="F33" s="4" t="s">
        <v>150</v>
      </c>
    </row>
    <row r="34" spans="2:16" ht="18" customHeight="1" x14ac:dyDescent="0.25">
      <c r="B34" s="164"/>
      <c r="C34" s="3" t="s">
        <v>10</v>
      </c>
      <c r="D34" s="167"/>
      <c r="E34" s="82">
        <v>92</v>
      </c>
      <c r="F34" s="5"/>
    </row>
    <row r="35" spans="2:16" ht="19.5" customHeight="1" x14ac:dyDescent="0.25">
      <c r="B35" s="28"/>
      <c r="C35" s="29" t="s">
        <v>32</v>
      </c>
      <c r="D35" s="30"/>
      <c r="E35" s="67">
        <f t="shared" ref="E35" si="0">+E37+E38+E39</f>
        <v>7986.1</v>
      </c>
      <c r="F35" s="31"/>
      <c r="H35" s="128"/>
      <c r="M35" s="103"/>
      <c r="N35" s="103"/>
      <c r="O35" s="103"/>
      <c r="P35" s="103"/>
    </row>
    <row r="36" spans="2:16" ht="17.25" customHeight="1" x14ac:dyDescent="0.25">
      <c r="B36" s="173"/>
      <c r="C36" s="24" t="s">
        <v>33</v>
      </c>
      <c r="D36" s="42"/>
      <c r="E36" s="66"/>
      <c r="F36" s="26"/>
    </row>
    <row r="37" spans="2:16" ht="27.75" customHeight="1" x14ac:dyDescent="0.25">
      <c r="B37" s="174"/>
      <c r="C37" s="7" t="s">
        <v>34</v>
      </c>
      <c r="D37" s="43"/>
      <c r="E37" s="68">
        <f>SUMIF($C12:$C34,$C13,E12:E34)</f>
        <v>6664</v>
      </c>
      <c r="F37" s="5"/>
    </row>
    <row r="38" spans="2:16" ht="20.25" customHeight="1" x14ac:dyDescent="0.25">
      <c r="B38" s="174"/>
      <c r="C38" s="24" t="s">
        <v>35</v>
      </c>
      <c r="D38" s="43"/>
      <c r="E38" s="68">
        <f>SUMIF($C12:$C34,#REF!,E12:E34)</f>
        <v>0</v>
      </c>
      <c r="F38" s="5"/>
    </row>
    <row r="39" spans="2:16" ht="20.25" customHeight="1" x14ac:dyDescent="0.25">
      <c r="B39" s="174"/>
      <c r="C39" s="7" t="s">
        <v>36</v>
      </c>
      <c r="D39" s="43"/>
      <c r="E39" s="68">
        <f>SUMIF($C12:$C34,$C14,E12:E34)</f>
        <v>1322.1000000000001</v>
      </c>
      <c r="F39" s="5"/>
    </row>
    <row r="40" spans="2:16" ht="17.25" customHeight="1" x14ac:dyDescent="0.25">
      <c r="B40" s="28"/>
      <c r="C40" s="57" t="s">
        <v>37</v>
      </c>
      <c r="D40" s="30"/>
      <c r="E40" s="67">
        <f>+E42</f>
        <v>6.9</v>
      </c>
      <c r="F40" s="31"/>
    </row>
    <row r="41" spans="2:16" ht="17.25" customHeight="1" x14ac:dyDescent="0.25">
      <c r="B41" s="185"/>
      <c r="C41" s="24" t="s">
        <v>38</v>
      </c>
      <c r="D41" s="59"/>
      <c r="E41" s="66"/>
      <c r="F41" s="26"/>
    </row>
    <row r="42" spans="2:16" ht="17.25" customHeight="1" x14ac:dyDescent="0.25">
      <c r="B42" s="186"/>
      <c r="C42" s="58" t="s">
        <v>40</v>
      </c>
      <c r="D42" s="59"/>
      <c r="E42" s="68">
        <f>SUMIF($C12:$C34,$C30,E12:E34)</f>
        <v>6.9</v>
      </c>
      <c r="F42" s="26"/>
    </row>
    <row r="43" spans="2:16" ht="28.5" customHeight="1" x14ac:dyDescent="0.25">
      <c r="B43" s="17" t="s">
        <v>131</v>
      </c>
      <c r="C43" s="17" t="s">
        <v>41</v>
      </c>
      <c r="D43" s="18"/>
      <c r="E43" s="69"/>
      <c r="F43" s="19"/>
    </row>
    <row r="44" spans="2:16" ht="28.5" customHeight="1" x14ac:dyDescent="0.25">
      <c r="B44" s="20" t="s">
        <v>132</v>
      </c>
      <c r="C44" s="21" t="s">
        <v>42</v>
      </c>
      <c r="D44" s="22"/>
      <c r="E44" s="70"/>
      <c r="F44" s="23"/>
    </row>
    <row r="45" spans="2:16" ht="28.5" customHeight="1" x14ac:dyDescent="0.25">
      <c r="B45" s="162" t="s">
        <v>43</v>
      </c>
      <c r="C45" s="7" t="s">
        <v>44</v>
      </c>
      <c r="D45" s="158" t="s">
        <v>184</v>
      </c>
      <c r="E45" s="63"/>
      <c r="F45" s="4" t="s">
        <v>151</v>
      </c>
    </row>
    <row r="46" spans="2:16" ht="28.5" customHeight="1" x14ac:dyDescent="0.25">
      <c r="B46" s="163"/>
      <c r="C46" s="3" t="s">
        <v>9</v>
      </c>
      <c r="D46" s="159"/>
      <c r="E46" s="99">
        <v>120.3</v>
      </c>
      <c r="F46" s="4"/>
    </row>
    <row r="47" spans="2:16" ht="30.75" customHeight="1" x14ac:dyDescent="0.25">
      <c r="B47" s="165" t="s">
        <v>45</v>
      </c>
      <c r="C47" s="47" t="s">
        <v>46</v>
      </c>
      <c r="D47" s="159"/>
      <c r="E47" s="78" t="s">
        <v>15</v>
      </c>
      <c r="F47" s="4" t="s">
        <v>152</v>
      </c>
    </row>
    <row r="48" spans="2:16" ht="30.75" customHeight="1" x14ac:dyDescent="0.25">
      <c r="B48" s="166"/>
      <c r="C48" s="3" t="s">
        <v>9</v>
      </c>
      <c r="D48" s="159"/>
      <c r="E48" s="78">
        <v>15.8</v>
      </c>
      <c r="F48" s="5"/>
    </row>
    <row r="49" spans="1:16" ht="18" customHeight="1" x14ac:dyDescent="0.25">
      <c r="B49" s="165" t="s">
        <v>47</v>
      </c>
      <c r="C49" s="60" t="s">
        <v>48</v>
      </c>
      <c r="D49" s="159"/>
      <c r="E49" s="78" t="s">
        <v>15</v>
      </c>
      <c r="F49" s="5"/>
    </row>
    <row r="50" spans="1:16" ht="27.75" customHeight="1" x14ac:dyDescent="0.25">
      <c r="B50" s="168"/>
      <c r="C50" s="32" t="s">
        <v>9</v>
      </c>
      <c r="D50" s="159"/>
      <c r="E50" s="81">
        <v>10</v>
      </c>
      <c r="F50" s="5"/>
    </row>
    <row r="51" spans="1:16" ht="28.5" customHeight="1" x14ac:dyDescent="0.25">
      <c r="B51" s="165" t="s">
        <v>49</v>
      </c>
      <c r="C51" s="24" t="s">
        <v>50</v>
      </c>
      <c r="D51" s="159"/>
      <c r="E51" s="78" t="s">
        <v>15</v>
      </c>
      <c r="F51" s="5"/>
    </row>
    <row r="52" spans="1:16" ht="30" customHeight="1" x14ac:dyDescent="0.25">
      <c r="B52" s="168"/>
      <c r="C52" s="32" t="s">
        <v>9</v>
      </c>
      <c r="D52" s="159"/>
      <c r="E52" s="81">
        <v>70</v>
      </c>
      <c r="F52" s="5"/>
    </row>
    <row r="53" spans="1:16" ht="30.75" customHeight="1" x14ac:dyDescent="0.25">
      <c r="B53" s="165" t="s">
        <v>51</v>
      </c>
      <c r="C53" s="24" t="s">
        <v>52</v>
      </c>
      <c r="D53" s="159"/>
      <c r="E53" s="78" t="s">
        <v>15</v>
      </c>
      <c r="F53" s="4" t="s">
        <v>153</v>
      </c>
      <c r="G53" s="129"/>
    </row>
    <row r="54" spans="1:16" ht="30" customHeight="1" x14ac:dyDescent="0.25">
      <c r="B54" s="187"/>
      <c r="C54" s="32" t="s">
        <v>9</v>
      </c>
      <c r="D54" s="159"/>
      <c r="E54" s="81">
        <v>40</v>
      </c>
      <c r="F54" s="5"/>
      <c r="G54" s="129"/>
    </row>
    <row r="55" spans="1:16" ht="30" customHeight="1" x14ac:dyDescent="0.25">
      <c r="B55" s="165" t="s">
        <v>53</v>
      </c>
      <c r="C55" s="61" t="s">
        <v>54</v>
      </c>
      <c r="D55" s="159"/>
      <c r="E55" s="78" t="s">
        <v>15</v>
      </c>
      <c r="F55" s="5"/>
      <c r="M55" s="106"/>
      <c r="N55" s="106"/>
      <c r="O55" s="106"/>
    </row>
    <row r="56" spans="1:16" ht="28.5" customHeight="1" x14ac:dyDescent="0.25">
      <c r="B56" s="168"/>
      <c r="C56" s="32" t="s">
        <v>9</v>
      </c>
      <c r="D56" s="159"/>
      <c r="E56" s="81">
        <v>5</v>
      </c>
      <c r="F56" s="5"/>
    </row>
    <row r="57" spans="1:16" ht="22.2" customHeight="1" x14ac:dyDescent="0.25">
      <c r="A57" s="120"/>
      <c r="B57" s="188" t="s">
        <v>55</v>
      </c>
      <c r="C57" s="121" t="s">
        <v>56</v>
      </c>
      <c r="D57" s="159"/>
      <c r="E57" s="122" t="s">
        <v>15</v>
      </c>
      <c r="F57" s="123"/>
      <c r="I57" s="120"/>
      <c r="J57" s="120"/>
      <c r="K57" s="120"/>
      <c r="L57" s="120"/>
      <c r="M57" s="120"/>
      <c r="N57" s="120"/>
      <c r="O57" s="120"/>
      <c r="P57" s="120"/>
    </row>
    <row r="58" spans="1:16" ht="28.5" customHeight="1" x14ac:dyDescent="0.25">
      <c r="A58" s="120"/>
      <c r="B58" s="189"/>
      <c r="C58" s="124" t="s">
        <v>9</v>
      </c>
      <c r="D58" s="159"/>
      <c r="E58" s="125">
        <v>2</v>
      </c>
      <c r="F58" s="123"/>
      <c r="I58" s="120"/>
      <c r="J58" s="120"/>
      <c r="K58" s="120"/>
      <c r="L58" s="120"/>
      <c r="M58" s="120"/>
      <c r="N58" s="120"/>
      <c r="O58" s="120"/>
      <c r="P58" s="120"/>
    </row>
    <row r="59" spans="1:16" ht="30.6" customHeight="1" x14ac:dyDescent="0.25">
      <c r="A59" s="120"/>
      <c r="B59" s="156" t="s">
        <v>176</v>
      </c>
      <c r="C59" s="140" t="s">
        <v>177</v>
      </c>
      <c r="D59" s="159"/>
      <c r="E59" s="139"/>
      <c r="F59" s="123"/>
      <c r="I59" s="120"/>
      <c r="J59" s="120"/>
      <c r="K59" s="120"/>
      <c r="L59" s="120"/>
      <c r="M59" s="120"/>
      <c r="N59" s="120"/>
      <c r="O59" s="120"/>
      <c r="P59" s="120"/>
    </row>
    <row r="60" spans="1:16" ht="19.8" customHeight="1" x14ac:dyDescent="0.25">
      <c r="A60" s="120"/>
      <c r="B60" s="157"/>
      <c r="C60" s="146" t="s">
        <v>121</v>
      </c>
      <c r="D60" s="167"/>
      <c r="E60" s="139">
        <v>14.3</v>
      </c>
      <c r="F60" s="123"/>
      <c r="I60" s="120"/>
      <c r="J60" s="120"/>
      <c r="K60" s="120"/>
      <c r="L60" s="120"/>
      <c r="M60" s="120"/>
      <c r="N60" s="120"/>
      <c r="O60" s="120"/>
      <c r="P60" s="120"/>
    </row>
    <row r="61" spans="1:16" ht="17.25" customHeight="1" x14ac:dyDescent="0.25">
      <c r="B61" s="28"/>
      <c r="C61" s="33" t="s">
        <v>32</v>
      </c>
      <c r="D61" s="34"/>
      <c r="E61" s="71">
        <f>+E63</f>
        <v>263.10000000000002</v>
      </c>
      <c r="F61" s="31"/>
    </row>
    <row r="62" spans="1:16" ht="17.25" customHeight="1" x14ac:dyDescent="0.25">
      <c r="B62" s="173"/>
      <c r="C62" s="46" t="s">
        <v>33</v>
      </c>
      <c r="D62" s="41"/>
      <c r="E62" s="65"/>
      <c r="F62" s="25"/>
    </row>
    <row r="63" spans="1:16" ht="27.75" customHeight="1" x14ac:dyDescent="0.25">
      <c r="B63" s="174"/>
      <c r="C63" s="41" t="s">
        <v>34</v>
      </c>
      <c r="D63" s="41"/>
      <c r="E63" s="72">
        <f>SUMIF($C45:$C60,$C46,E45:E60)</f>
        <v>263.10000000000002</v>
      </c>
      <c r="F63" s="44"/>
    </row>
    <row r="64" spans="1:16" ht="15" customHeight="1" x14ac:dyDescent="0.25">
      <c r="B64" s="143"/>
      <c r="C64" s="50" t="s">
        <v>37</v>
      </c>
      <c r="D64" s="50"/>
      <c r="E64" s="144">
        <f>+E66</f>
        <v>14.3</v>
      </c>
      <c r="F64" s="109"/>
    </row>
    <row r="65" spans="2:11" ht="18.600000000000001" customHeight="1" x14ac:dyDescent="0.25">
      <c r="B65" s="199"/>
      <c r="C65" s="41" t="s">
        <v>38</v>
      </c>
      <c r="D65" s="41"/>
      <c r="E65" s="72"/>
      <c r="F65" s="44"/>
    </row>
    <row r="66" spans="2:11" ht="16.2" customHeight="1" x14ac:dyDescent="0.25">
      <c r="B66" s="200"/>
      <c r="C66" s="145" t="s">
        <v>178</v>
      </c>
      <c r="D66" s="41"/>
      <c r="E66" s="72">
        <f>SUMIF($C45:$C60,$C60,E45:E60)</f>
        <v>14.3</v>
      </c>
      <c r="F66" s="44"/>
    </row>
    <row r="67" spans="2:11" ht="30.75" customHeight="1" x14ac:dyDescent="0.25">
      <c r="B67" s="17" t="s">
        <v>133</v>
      </c>
      <c r="C67" s="35" t="s">
        <v>57</v>
      </c>
      <c r="D67" s="36"/>
      <c r="E67" s="73"/>
      <c r="F67" s="19"/>
    </row>
    <row r="68" spans="2:11" ht="19.5" customHeight="1" x14ac:dyDescent="0.25">
      <c r="B68" s="20" t="s">
        <v>134</v>
      </c>
      <c r="C68" s="37" t="s">
        <v>58</v>
      </c>
      <c r="D68" s="22"/>
      <c r="E68" s="70"/>
      <c r="F68" s="23"/>
    </row>
    <row r="69" spans="2:11" ht="15" customHeight="1" x14ac:dyDescent="0.25">
      <c r="B69" s="162" t="s">
        <v>59</v>
      </c>
      <c r="C69" s="60" t="s">
        <v>60</v>
      </c>
      <c r="D69" s="158" t="s">
        <v>184</v>
      </c>
      <c r="E69" s="64"/>
      <c r="F69" s="4"/>
    </row>
    <row r="70" spans="2:11" ht="28.5" customHeight="1" x14ac:dyDescent="0.25">
      <c r="B70" s="164"/>
      <c r="C70" s="3" t="s">
        <v>9</v>
      </c>
      <c r="D70" s="159"/>
      <c r="E70" s="82">
        <f>11+0.7</f>
        <v>11.7</v>
      </c>
      <c r="F70" s="9"/>
    </row>
    <row r="71" spans="2:11" ht="30" customHeight="1" x14ac:dyDescent="0.25">
      <c r="B71" s="162" t="s">
        <v>61</v>
      </c>
      <c r="C71" s="7" t="s">
        <v>62</v>
      </c>
      <c r="D71" s="159"/>
      <c r="E71" s="64"/>
      <c r="F71" s="10"/>
    </row>
    <row r="72" spans="2:11" ht="27" customHeight="1" x14ac:dyDescent="0.25">
      <c r="B72" s="164"/>
      <c r="C72" s="3" t="s">
        <v>9</v>
      </c>
      <c r="D72" s="167"/>
      <c r="E72" s="82">
        <f>30+3.3</f>
        <v>33.299999999999997</v>
      </c>
      <c r="F72" s="10"/>
    </row>
    <row r="73" spans="2:11" ht="17.25" customHeight="1" x14ac:dyDescent="0.25">
      <c r="B73" s="162" t="s">
        <v>63</v>
      </c>
      <c r="C73" s="11" t="s">
        <v>64</v>
      </c>
      <c r="D73" s="158" t="s">
        <v>29</v>
      </c>
      <c r="E73" s="64"/>
      <c r="F73" s="4" t="s">
        <v>154</v>
      </c>
    </row>
    <row r="74" spans="2:11" ht="31.05" customHeight="1" x14ac:dyDescent="0.25">
      <c r="B74" s="163"/>
      <c r="C74" s="3" t="s">
        <v>9</v>
      </c>
      <c r="D74" s="159"/>
      <c r="E74" s="82">
        <v>248.4</v>
      </c>
      <c r="F74" s="10"/>
      <c r="K74" s="103"/>
    </row>
    <row r="75" spans="2:11" ht="19.05" customHeight="1" x14ac:dyDescent="0.25">
      <c r="B75" s="164"/>
      <c r="C75" s="32" t="s">
        <v>10</v>
      </c>
      <c r="D75" s="167"/>
      <c r="E75" s="82">
        <v>34.799999999999997</v>
      </c>
      <c r="F75" s="10"/>
      <c r="K75" s="103"/>
    </row>
    <row r="76" spans="2:11" ht="27" customHeight="1" x14ac:dyDescent="0.25">
      <c r="B76" s="162" t="s">
        <v>65</v>
      </c>
      <c r="C76" s="12" t="s">
        <v>181</v>
      </c>
      <c r="D76" s="196" t="s">
        <v>184</v>
      </c>
      <c r="E76" s="64"/>
      <c r="F76" s="4"/>
    </row>
    <row r="77" spans="2:11" ht="28.5" customHeight="1" x14ac:dyDescent="0.25">
      <c r="B77" s="163"/>
      <c r="C77" s="3" t="s">
        <v>9</v>
      </c>
      <c r="D77" s="197"/>
      <c r="E77" s="82">
        <f>13.1+570.6+1.2+26.2-598-12.1</f>
        <v>1.0000000000001368</v>
      </c>
      <c r="F77" s="10"/>
    </row>
    <row r="78" spans="2:11" ht="17.25" customHeight="1" x14ac:dyDescent="0.25">
      <c r="B78" s="164"/>
      <c r="C78" s="32" t="s">
        <v>10</v>
      </c>
      <c r="D78" s="197"/>
      <c r="E78" s="95">
        <v>110</v>
      </c>
      <c r="F78" s="10"/>
      <c r="G78" s="128"/>
    </row>
    <row r="79" spans="2:11" ht="17.25" customHeight="1" x14ac:dyDescent="0.25">
      <c r="B79" s="178" t="s">
        <v>66</v>
      </c>
      <c r="C79" s="104" t="s">
        <v>67</v>
      </c>
      <c r="D79" s="197"/>
      <c r="E79" s="76" t="s">
        <v>15</v>
      </c>
      <c r="F79" s="10"/>
    </row>
    <row r="80" spans="2:11" ht="28.5" customHeight="1" x14ac:dyDescent="0.25">
      <c r="B80" s="179"/>
      <c r="C80" s="105" t="s">
        <v>9</v>
      </c>
      <c r="D80" s="198"/>
      <c r="E80" s="79">
        <v>6.7</v>
      </c>
      <c r="F80" s="10"/>
    </row>
    <row r="81" spans="2:13" ht="17.25" customHeight="1" x14ac:dyDescent="0.25">
      <c r="B81" s="28"/>
      <c r="C81" s="29" t="s">
        <v>32</v>
      </c>
      <c r="D81" s="38"/>
      <c r="E81" s="67">
        <f>+E83+E84</f>
        <v>445.90000000000009</v>
      </c>
      <c r="F81" s="14"/>
      <c r="I81" s="106"/>
      <c r="M81" s="106"/>
    </row>
    <row r="82" spans="2:13" ht="17.25" customHeight="1" x14ac:dyDescent="0.25">
      <c r="B82" s="173"/>
      <c r="C82" s="47" t="s">
        <v>33</v>
      </c>
      <c r="D82" s="48"/>
      <c r="E82" s="65"/>
      <c r="F82" s="13"/>
    </row>
    <row r="83" spans="2:13" ht="27.75" customHeight="1" x14ac:dyDescent="0.25">
      <c r="B83" s="174"/>
      <c r="C83" s="41" t="s">
        <v>34</v>
      </c>
      <c r="D83" s="48"/>
      <c r="E83" s="68">
        <f>SUMIF($C69:$C80,$C70,E69:E80)</f>
        <v>301.10000000000008</v>
      </c>
      <c r="F83" s="45"/>
    </row>
    <row r="84" spans="2:13" ht="22.5" customHeight="1" x14ac:dyDescent="0.25">
      <c r="B84" s="115"/>
      <c r="C84" s="24" t="s">
        <v>36</v>
      </c>
      <c r="D84" s="48"/>
      <c r="E84" s="68">
        <f>SUMIF($C69:$C80,$C78,E69:E80)</f>
        <v>144.80000000000001</v>
      </c>
      <c r="F84" s="45"/>
    </row>
    <row r="85" spans="2:13" ht="27" customHeight="1" x14ac:dyDescent="0.25">
      <c r="B85" s="20" t="s">
        <v>139</v>
      </c>
      <c r="C85" s="37" t="s">
        <v>68</v>
      </c>
      <c r="D85" s="22"/>
      <c r="E85" s="70"/>
      <c r="F85" s="23"/>
    </row>
    <row r="86" spans="2:13" ht="18" customHeight="1" x14ac:dyDescent="0.25">
      <c r="B86" s="201" t="s">
        <v>69</v>
      </c>
      <c r="C86" s="83" t="s">
        <v>70</v>
      </c>
      <c r="D86" s="170" t="s">
        <v>184</v>
      </c>
      <c r="E86" s="64"/>
      <c r="F86" s="4" t="s">
        <v>156</v>
      </c>
    </row>
    <row r="87" spans="2:13" ht="28.5" customHeight="1" x14ac:dyDescent="0.25">
      <c r="B87" s="202"/>
      <c r="C87" s="84" t="s">
        <v>9</v>
      </c>
      <c r="D87" s="183"/>
      <c r="E87" s="82">
        <v>54.1</v>
      </c>
      <c r="F87" s="5"/>
    </row>
    <row r="88" spans="2:13" ht="18" customHeight="1" x14ac:dyDescent="0.25">
      <c r="B88" s="203"/>
      <c r="C88" s="3" t="s">
        <v>10</v>
      </c>
      <c r="D88" s="171"/>
      <c r="E88" s="82">
        <v>85.3</v>
      </c>
      <c r="F88" s="5"/>
    </row>
    <row r="89" spans="2:13" ht="18.75" customHeight="1" x14ac:dyDescent="0.25">
      <c r="B89" s="162" t="s">
        <v>71</v>
      </c>
      <c r="C89" s="62" t="s">
        <v>72</v>
      </c>
      <c r="D89" s="151" t="s">
        <v>185</v>
      </c>
      <c r="E89" s="65"/>
      <c r="F89" s="135" t="s">
        <v>156</v>
      </c>
    </row>
    <row r="90" spans="2:13" ht="36.75" customHeight="1" x14ac:dyDescent="0.25">
      <c r="B90" s="163"/>
      <c r="C90" s="136" t="s">
        <v>9</v>
      </c>
      <c r="D90" s="152"/>
      <c r="E90" s="134">
        <f>53.6+21.2</f>
        <v>74.8</v>
      </c>
      <c r="F90" s="25"/>
    </row>
    <row r="91" spans="2:13" ht="28.8" customHeight="1" x14ac:dyDescent="0.25">
      <c r="B91" s="160" t="s">
        <v>144</v>
      </c>
      <c r="C91" s="137" t="s">
        <v>143</v>
      </c>
      <c r="D91" s="152"/>
      <c r="E91" s="134"/>
      <c r="F91" s="135" t="s">
        <v>157</v>
      </c>
    </row>
    <row r="92" spans="2:13" ht="31.8" customHeight="1" x14ac:dyDescent="0.25">
      <c r="B92" s="191"/>
      <c r="C92" s="136" t="s">
        <v>9</v>
      </c>
      <c r="D92" s="153"/>
      <c r="E92" s="134"/>
      <c r="F92" s="25"/>
    </row>
    <row r="93" spans="2:13" ht="17.25" customHeight="1" x14ac:dyDescent="0.25">
      <c r="B93" s="162" t="s">
        <v>74</v>
      </c>
      <c r="C93" s="119" t="s">
        <v>73</v>
      </c>
      <c r="D93" s="151" t="s">
        <v>29</v>
      </c>
      <c r="E93" s="63"/>
      <c r="F93" s="4" t="s">
        <v>155</v>
      </c>
    </row>
    <row r="94" spans="2:13" ht="29.25" customHeight="1" x14ac:dyDescent="0.25">
      <c r="B94" s="163"/>
      <c r="C94" s="3" t="s">
        <v>9</v>
      </c>
      <c r="D94" s="152"/>
      <c r="E94" s="113">
        <f>81-81</f>
        <v>0</v>
      </c>
      <c r="F94" s="5"/>
    </row>
    <row r="95" spans="2:13" ht="18" customHeight="1" x14ac:dyDescent="0.25">
      <c r="B95" s="164"/>
      <c r="C95" s="3" t="s">
        <v>10</v>
      </c>
      <c r="D95" s="153"/>
      <c r="E95" s="82">
        <f>10.5-4.6</f>
        <v>5.9</v>
      </c>
      <c r="F95" s="5"/>
    </row>
    <row r="96" spans="2:13" ht="30" customHeight="1" x14ac:dyDescent="0.25">
      <c r="B96" s="162" t="s">
        <v>76</v>
      </c>
      <c r="C96" s="119" t="s">
        <v>75</v>
      </c>
      <c r="D96" s="158" t="s">
        <v>186</v>
      </c>
      <c r="E96" s="63"/>
      <c r="F96" s="4" t="s">
        <v>158</v>
      </c>
      <c r="G96" s="130"/>
    </row>
    <row r="97" spans="2:6" ht="54.75" customHeight="1" x14ac:dyDescent="0.25">
      <c r="B97" s="164"/>
      <c r="C97" s="3" t="s">
        <v>9</v>
      </c>
      <c r="D97" s="167"/>
      <c r="E97" s="63">
        <f>53.2-41-6.1</f>
        <v>6.1000000000000032</v>
      </c>
      <c r="F97" s="5"/>
    </row>
    <row r="98" spans="2:6" ht="33" customHeight="1" x14ac:dyDescent="0.25">
      <c r="B98" s="160" t="s">
        <v>145</v>
      </c>
      <c r="C98" s="62" t="s">
        <v>140</v>
      </c>
      <c r="D98" s="151" t="s">
        <v>29</v>
      </c>
      <c r="E98" s="63"/>
      <c r="F98" s="4" t="s">
        <v>156</v>
      </c>
    </row>
    <row r="99" spans="2:6" ht="29.25" customHeight="1" x14ac:dyDescent="0.25">
      <c r="B99" s="161"/>
      <c r="C99" s="3" t="s">
        <v>9</v>
      </c>
      <c r="D99" s="153"/>
      <c r="E99" s="82">
        <f>33.4-27.7</f>
        <v>5.6999999999999993</v>
      </c>
      <c r="F99" s="5"/>
    </row>
    <row r="100" spans="2:6" ht="17.25" customHeight="1" x14ac:dyDescent="0.25">
      <c r="B100" s="28"/>
      <c r="C100" s="29" t="s">
        <v>32</v>
      </c>
      <c r="D100" s="38"/>
      <c r="E100" s="67">
        <f t="shared" ref="E100" si="1">+E102+E103</f>
        <v>231.89999999999998</v>
      </c>
      <c r="F100" s="31"/>
    </row>
    <row r="101" spans="2:6" ht="17.25" customHeight="1" x14ac:dyDescent="0.25">
      <c r="B101" s="175"/>
      <c r="C101" s="24" t="s">
        <v>33</v>
      </c>
      <c r="D101" s="39"/>
      <c r="E101" s="66"/>
      <c r="F101" s="26"/>
    </row>
    <row r="102" spans="2:6" ht="27.75" customHeight="1" x14ac:dyDescent="0.25">
      <c r="B102" s="176"/>
      <c r="C102" s="41" t="s">
        <v>34</v>
      </c>
      <c r="D102" s="48"/>
      <c r="E102" s="68">
        <f>SUMIF($C86:$C99,$C87,E86:E99)</f>
        <v>140.69999999999999</v>
      </c>
      <c r="F102" s="5"/>
    </row>
    <row r="103" spans="2:6" ht="16.5" customHeight="1" x14ac:dyDescent="0.25">
      <c r="B103" s="177"/>
      <c r="C103" s="41" t="s">
        <v>36</v>
      </c>
      <c r="D103" s="48"/>
      <c r="E103" s="68">
        <f>SUMIF($C86:$C99,$C95,E86:E99)</f>
        <v>91.2</v>
      </c>
      <c r="F103" s="44"/>
    </row>
    <row r="104" spans="2:6" ht="22.95" customHeight="1" x14ac:dyDescent="0.25">
      <c r="B104" s="20" t="s">
        <v>138</v>
      </c>
      <c r="C104" s="37" t="s">
        <v>162</v>
      </c>
      <c r="D104" s="22"/>
      <c r="E104" s="70"/>
      <c r="F104" s="23"/>
    </row>
    <row r="105" spans="2:6" ht="42" customHeight="1" x14ac:dyDescent="0.25">
      <c r="B105" s="165" t="s">
        <v>77</v>
      </c>
      <c r="C105" s="12" t="s">
        <v>163</v>
      </c>
      <c r="D105" s="158" t="s">
        <v>186</v>
      </c>
      <c r="E105" s="64"/>
      <c r="F105" s="4" t="s">
        <v>159</v>
      </c>
    </row>
    <row r="106" spans="2:6" ht="17.25" customHeight="1" x14ac:dyDescent="0.25">
      <c r="B106" s="166"/>
      <c r="C106" s="32" t="s">
        <v>16</v>
      </c>
      <c r="D106" s="159"/>
      <c r="E106" s="82">
        <v>500</v>
      </c>
      <c r="F106" s="5"/>
    </row>
    <row r="107" spans="2:6" ht="17.25" customHeight="1" x14ac:dyDescent="0.25">
      <c r="B107" s="166"/>
      <c r="C107" s="3" t="s">
        <v>10</v>
      </c>
      <c r="D107" s="159"/>
      <c r="E107" s="82">
        <f>550-43.7-14.1</f>
        <v>492.2</v>
      </c>
      <c r="F107" s="5"/>
    </row>
    <row r="108" spans="2:6" ht="31.5" customHeight="1" x14ac:dyDescent="0.25">
      <c r="B108" s="160" t="s">
        <v>146</v>
      </c>
      <c r="C108" s="107" t="s">
        <v>78</v>
      </c>
      <c r="D108" s="158" t="s">
        <v>190</v>
      </c>
      <c r="E108" s="63"/>
      <c r="F108" s="4" t="s">
        <v>159</v>
      </c>
    </row>
    <row r="109" spans="2:6" ht="27" customHeight="1" x14ac:dyDescent="0.25">
      <c r="B109" s="161"/>
      <c r="C109" s="3" t="s">
        <v>9</v>
      </c>
      <c r="D109" s="159"/>
      <c r="E109" s="82">
        <f>114-90-20.8</f>
        <v>3.1999999999999993</v>
      </c>
      <c r="F109" s="4"/>
    </row>
    <row r="110" spans="2:6" ht="45" customHeight="1" x14ac:dyDescent="0.25">
      <c r="B110" s="160" t="s">
        <v>147</v>
      </c>
      <c r="C110" s="107" t="s">
        <v>79</v>
      </c>
      <c r="D110" s="159"/>
      <c r="E110" s="63"/>
      <c r="F110" s="4" t="s">
        <v>159</v>
      </c>
    </row>
    <row r="111" spans="2:6" ht="27.75" customHeight="1" x14ac:dyDescent="0.25">
      <c r="B111" s="161"/>
      <c r="C111" s="3" t="s">
        <v>9</v>
      </c>
      <c r="D111" s="159"/>
      <c r="E111" s="82">
        <f>52.2+90</f>
        <v>142.19999999999999</v>
      </c>
      <c r="F111" s="5"/>
    </row>
    <row r="112" spans="2:6" ht="18" customHeight="1" x14ac:dyDescent="0.25">
      <c r="B112" s="161"/>
      <c r="C112" s="3" t="s">
        <v>10</v>
      </c>
      <c r="D112" s="167"/>
      <c r="E112" s="82">
        <f>16+43.7</f>
        <v>59.7</v>
      </c>
      <c r="F112" s="5"/>
    </row>
    <row r="113" spans="2:7" ht="31.5" customHeight="1" x14ac:dyDescent="0.25">
      <c r="B113" s="162" t="s">
        <v>80</v>
      </c>
      <c r="C113" s="12" t="s">
        <v>82</v>
      </c>
      <c r="D113" s="159" t="s">
        <v>186</v>
      </c>
      <c r="E113" s="63"/>
      <c r="F113" s="4" t="s">
        <v>159</v>
      </c>
    </row>
    <row r="114" spans="2:7" ht="16.5" customHeight="1" x14ac:dyDescent="0.25">
      <c r="B114" s="163"/>
      <c r="C114" s="3" t="s">
        <v>10</v>
      </c>
      <c r="D114" s="159"/>
      <c r="E114" s="82">
        <f>0.9+200</f>
        <v>200.9</v>
      </c>
      <c r="F114" s="5"/>
    </row>
    <row r="115" spans="2:7" ht="28.5" customHeight="1" x14ac:dyDescent="0.25">
      <c r="B115" s="162" t="s">
        <v>81</v>
      </c>
      <c r="C115" s="138" t="s">
        <v>164</v>
      </c>
      <c r="D115" s="159"/>
      <c r="E115" s="63"/>
      <c r="F115" s="4" t="s">
        <v>159</v>
      </c>
    </row>
    <row r="116" spans="2:7" ht="28.5" customHeight="1" x14ac:dyDescent="0.25">
      <c r="B116" s="163"/>
      <c r="C116" s="3" t="s">
        <v>9</v>
      </c>
      <c r="D116" s="159"/>
      <c r="E116" s="63">
        <f>2.5-2.5</f>
        <v>0</v>
      </c>
      <c r="F116" s="5"/>
    </row>
    <row r="117" spans="2:7" ht="18" customHeight="1" x14ac:dyDescent="0.25">
      <c r="B117" s="164"/>
      <c r="C117" s="3" t="s">
        <v>10</v>
      </c>
      <c r="D117" s="167"/>
      <c r="E117" s="82">
        <f>42.9-8.4</f>
        <v>34.5</v>
      </c>
      <c r="F117" s="5"/>
    </row>
    <row r="118" spans="2:7" ht="28.5" customHeight="1" x14ac:dyDescent="0.25">
      <c r="B118" s="160" t="s">
        <v>169</v>
      </c>
      <c r="C118" s="7" t="s">
        <v>83</v>
      </c>
      <c r="D118" s="158" t="s">
        <v>191</v>
      </c>
      <c r="E118" s="82"/>
      <c r="F118" s="4" t="s">
        <v>159</v>
      </c>
    </row>
    <row r="119" spans="2:7" ht="28.5" customHeight="1" x14ac:dyDescent="0.25">
      <c r="B119" s="161"/>
      <c r="C119" s="3" t="s">
        <v>9</v>
      </c>
      <c r="D119" s="159"/>
      <c r="E119" s="82">
        <v>63.5</v>
      </c>
      <c r="F119" s="5"/>
    </row>
    <row r="120" spans="2:7" ht="17.399999999999999" customHeight="1" x14ac:dyDescent="0.25">
      <c r="B120" s="161"/>
      <c r="C120" s="3" t="s">
        <v>10</v>
      </c>
      <c r="D120" s="159"/>
      <c r="E120" s="82">
        <v>14.6</v>
      </c>
      <c r="F120" s="5"/>
    </row>
    <row r="121" spans="2:7" ht="42.6" customHeight="1" x14ac:dyDescent="0.25">
      <c r="B121" s="162" t="s">
        <v>170</v>
      </c>
      <c r="C121" s="107" t="s">
        <v>166</v>
      </c>
      <c r="D121" s="180" t="s">
        <v>186</v>
      </c>
      <c r="E121" s="63"/>
      <c r="F121" s="4" t="s">
        <v>159</v>
      </c>
      <c r="G121" s="130"/>
    </row>
    <row r="122" spans="2:7" ht="28.5" customHeight="1" x14ac:dyDescent="0.25">
      <c r="B122" s="164"/>
      <c r="C122" s="100" t="s">
        <v>9</v>
      </c>
      <c r="D122" s="181"/>
      <c r="E122" s="63">
        <f>179.8-40.5-139.3</f>
        <v>0</v>
      </c>
      <c r="F122" s="5"/>
      <c r="G122" s="131"/>
    </row>
    <row r="123" spans="2:7" ht="43.2" customHeight="1" x14ac:dyDescent="0.25">
      <c r="B123" s="162" t="s">
        <v>180</v>
      </c>
      <c r="C123" s="47" t="s">
        <v>179</v>
      </c>
      <c r="D123" s="181"/>
      <c r="E123" s="63"/>
      <c r="F123" s="4" t="s">
        <v>159</v>
      </c>
      <c r="G123" s="131"/>
    </row>
    <row r="124" spans="2:7" ht="28.5" customHeight="1" x14ac:dyDescent="0.25">
      <c r="B124" s="164"/>
      <c r="C124" s="56" t="s">
        <v>9</v>
      </c>
      <c r="D124" s="182"/>
      <c r="E124" s="63">
        <v>40.5</v>
      </c>
      <c r="F124" s="5"/>
      <c r="G124" s="131"/>
    </row>
    <row r="125" spans="2:7" ht="17.25" customHeight="1" x14ac:dyDescent="0.25">
      <c r="B125" s="28"/>
      <c r="C125" s="29" t="s">
        <v>32</v>
      </c>
      <c r="D125" s="38"/>
      <c r="E125" s="67">
        <f>+E127+E128+E129</f>
        <v>1551.3</v>
      </c>
      <c r="F125" s="14"/>
    </row>
    <row r="126" spans="2:7" ht="17.25" customHeight="1" x14ac:dyDescent="0.25">
      <c r="B126" s="173"/>
      <c r="C126" s="47" t="s">
        <v>33</v>
      </c>
      <c r="D126" s="48"/>
      <c r="E126" s="65"/>
      <c r="F126" s="25"/>
    </row>
    <row r="127" spans="2:7" ht="27.75" customHeight="1" x14ac:dyDescent="0.25">
      <c r="B127" s="174"/>
      <c r="C127" s="41" t="s">
        <v>34</v>
      </c>
      <c r="D127" s="48"/>
      <c r="E127" s="68">
        <f>SUMIF($C105:$C124,$C109,E105:E124)</f>
        <v>249.39999999999998</v>
      </c>
      <c r="F127" s="44"/>
    </row>
    <row r="128" spans="2:7" ht="16.5" customHeight="1" x14ac:dyDescent="0.25">
      <c r="B128" s="174"/>
      <c r="C128" s="24" t="s">
        <v>35</v>
      </c>
      <c r="D128" s="48"/>
      <c r="E128" s="68">
        <f>SUMIF($C105:$C124,$C106,E105:E124)</f>
        <v>500</v>
      </c>
      <c r="F128" s="44"/>
    </row>
    <row r="129" spans="2:6" ht="16.5" customHeight="1" x14ac:dyDescent="0.25">
      <c r="B129" s="193"/>
      <c r="C129" s="41" t="s">
        <v>36</v>
      </c>
      <c r="D129" s="48"/>
      <c r="E129" s="68">
        <f>SUMIF($C105:$C124,$C112,E105:E124)</f>
        <v>801.9</v>
      </c>
      <c r="F129" s="44"/>
    </row>
    <row r="130" spans="2:6" ht="21" customHeight="1" x14ac:dyDescent="0.25">
      <c r="B130" s="20" t="s">
        <v>135</v>
      </c>
      <c r="C130" s="37" t="s">
        <v>84</v>
      </c>
      <c r="D130" s="22"/>
      <c r="E130" s="70"/>
      <c r="F130" s="23"/>
    </row>
    <row r="131" spans="2:6" ht="28.5" customHeight="1" x14ac:dyDescent="0.25">
      <c r="B131" s="162" t="s">
        <v>85</v>
      </c>
      <c r="C131" s="40" t="s">
        <v>86</v>
      </c>
      <c r="D131" s="158" t="s">
        <v>184</v>
      </c>
      <c r="E131" s="64"/>
      <c r="F131" s="4"/>
    </row>
    <row r="132" spans="2:6" ht="29.25" customHeight="1" x14ac:dyDescent="0.25">
      <c r="B132" s="164"/>
      <c r="C132" s="3" t="s">
        <v>9</v>
      </c>
      <c r="D132" s="159"/>
      <c r="E132" s="77">
        <v>25</v>
      </c>
      <c r="F132" s="5"/>
    </row>
    <row r="133" spans="2:6" ht="42.75" customHeight="1" x14ac:dyDescent="0.25">
      <c r="B133" s="162" t="s">
        <v>87</v>
      </c>
      <c r="C133" s="11" t="s">
        <v>88</v>
      </c>
      <c r="D133" s="159"/>
      <c r="E133" s="75" t="s">
        <v>15</v>
      </c>
      <c r="F133" s="4"/>
    </row>
    <row r="134" spans="2:6" ht="30" customHeight="1" x14ac:dyDescent="0.25">
      <c r="B134" s="163"/>
      <c r="C134" s="3" t="s">
        <v>9</v>
      </c>
      <c r="D134" s="167"/>
      <c r="E134" s="81">
        <v>30.2</v>
      </c>
      <c r="F134" s="5"/>
    </row>
    <row r="135" spans="2:6" ht="30" customHeight="1" x14ac:dyDescent="0.25">
      <c r="B135" s="164"/>
      <c r="C135" s="3" t="s">
        <v>16</v>
      </c>
      <c r="D135" s="149"/>
      <c r="E135" s="81">
        <v>21</v>
      </c>
      <c r="F135" s="5"/>
    </row>
    <row r="136" spans="2:6" ht="17.25" customHeight="1" x14ac:dyDescent="0.25">
      <c r="B136" s="28"/>
      <c r="C136" s="29" t="s">
        <v>32</v>
      </c>
      <c r="D136" s="38"/>
      <c r="E136" s="67">
        <f>+E138+E139</f>
        <v>76.2</v>
      </c>
      <c r="F136" s="14"/>
    </row>
    <row r="137" spans="2:6" ht="17.25" customHeight="1" x14ac:dyDescent="0.25">
      <c r="B137" s="158"/>
      <c r="C137" s="47" t="s">
        <v>33</v>
      </c>
      <c r="D137" s="48"/>
      <c r="E137" s="65"/>
      <c r="F137" s="25"/>
    </row>
    <row r="138" spans="2:6" ht="27.75" customHeight="1" x14ac:dyDescent="0.25">
      <c r="B138" s="159"/>
      <c r="C138" s="41" t="s">
        <v>34</v>
      </c>
      <c r="D138" s="48"/>
      <c r="E138" s="68">
        <f>SUMIF($C131:$C134,$C132,E131:E134)</f>
        <v>55.2</v>
      </c>
      <c r="F138" s="44"/>
    </row>
    <row r="139" spans="2:6" ht="27.75" customHeight="1" x14ac:dyDescent="0.25">
      <c r="B139" s="167"/>
      <c r="C139" s="150" t="s">
        <v>35</v>
      </c>
      <c r="D139" s="48"/>
      <c r="E139" s="68">
        <f>SUMIF($C132:$C135,$C135,E132:E135)</f>
        <v>21</v>
      </c>
      <c r="F139" s="44"/>
    </row>
    <row r="140" spans="2:6" ht="40.5" customHeight="1" x14ac:dyDescent="0.25">
      <c r="B140" s="17" t="s">
        <v>137</v>
      </c>
      <c r="C140" s="132" t="s">
        <v>141</v>
      </c>
      <c r="D140" s="36"/>
      <c r="E140" s="73"/>
      <c r="F140" s="19"/>
    </row>
    <row r="141" spans="2:6" ht="29.25" customHeight="1" x14ac:dyDescent="0.25">
      <c r="B141" s="20" t="s">
        <v>136</v>
      </c>
      <c r="C141" s="37" t="s">
        <v>142</v>
      </c>
      <c r="D141" s="22"/>
      <c r="E141" s="70"/>
      <c r="F141" s="23"/>
    </row>
    <row r="142" spans="2:6" ht="44.4" customHeight="1" x14ac:dyDescent="0.25">
      <c r="B142" s="162" t="s">
        <v>90</v>
      </c>
      <c r="C142" s="40" t="s">
        <v>89</v>
      </c>
      <c r="D142" s="170" t="s">
        <v>22</v>
      </c>
      <c r="E142" s="64"/>
      <c r="F142" s="4" t="s">
        <v>160</v>
      </c>
    </row>
    <row r="143" spans="2:6" ht="19.95" customHeight="1" x14ac:dyDescent="0.25">
      <c r="B143" s="164"/>
      <c r="C143" s="3" t="s">
        <v>10</v>
      </c>
      <c r="D143" s="171"/>
      <c r="E143" s="82">
        <f>728.3-81.5</f>
        <v>646.79999999999995</v>
      </c>
      <c r="F143" s="5"/>
    </row>
    <row r="144" spans="2:6" ht="19.5" customHeight="1" x14ac:dyDescent="0.25">
      <c r="B144" s="162" t="s">
        <v>92</v>
      </c>
      <c r="C144" s="11" t="s">
        <v>91</v>
      </c>
      <c r="D144" s="158" t="s">
        <v>186</v>
      </c>
      <c r="E144" s="64"/>
      <c r="F144" s="4" t="s">
        <v>161</v>
      </c>
    </row>
    <row r="145" spans="2:10" ht="24" customHeight="1" x14ac:dyDescent="0.25">
      <c r="B145" s="164"/>
      <c r="C145" s="101" t="s">
        <v>10</v>
      </c>
      <c r="D145" s="167"/>
      <c r="E145" s="63">
        <f>2.9-0.4</f>
        <v>2.5</v>
      </c>
      <c r="F145" s="5"/>
    </row>
    <row r="146" spans="2:10" ht="48" customHeight="1" x14ac:dyDescent="0.25">
      <c r="B146" s="160" t="s">
        <v>148</v>
      </c>
      <c r="C146" s="11" t="s">
        <v>165</v>
      </c>
      <c r="D146" s="162" t="s">
        <v>22</v>
      </c>
      <c r="E146" s="63"/>
      <c r="F146" s="4" t="s">
        <v>151</v>
      </c>
    </row>
    <row r="147" spans="2:10" ht="28.8" customHeight="1" x14ac:dyDescent="0.25">
      <c r="B147" s="161"/>
      <c r="C147" s="3" t="s">
        <v>9</v>
      </c>
      <c r="D147" s="163"/>
      <c r="E147" s="82">
        <f>55.2-55.2</f>
        <v>0</v>
      </c>
      <c r="F147" s="5"/>
    </row>
    <row r="148" spans="2:10" ht="18" customHeight="1" x14ac:dyDescent="0.25">
      <c r="B148" s="191"/>
      <c r="C148" s="101" t="s">
        <v>30</v>
      </c>
      <c r="D148" s="164"/>
      <c r="E148" s="82">
        <f>312.5-312.5</f>
        <v>0</v>
      </c>
      <c r="F148" s="5"/>
    </row>
    <row r="149" spans="2:10" ht="17.25" customHeight="1" x14ac:dyDescent="0.25">
      <c r="B149" s="28"/>
      <c r="C149" s="29" t="s">
        <v>32</v>
      </c>
      <c r="D149" s="38"/>
      <c r="E149" s="67">
        <f t="shared" ref="E149" si="2">+E151+E152</f>
        <v>649.29999999999995</v>
      </c>
      <c r="F149" s="14"/>
      <c r="H149" s="128"/>
    </row>
    <row r="150" spans="2:10" ht="17.25" customHeight="1" x14ac:dyDescent="0.25">
      <c r="B150" s="158"/>
      <c r="C150" s="47" t="s">
        <v>33</v>
      </c>
      <c r="D150" s="48"/>
      <c r="E150" s="65"/>
      <c r="F150" s="25"/>
    </row>
    <row r="151" spans="2:10" ht="27.75" customHeight="1" x14ac:dyDescent="0.25">
      <c r="B151" s="159"/>
      <c r="C151" s="41" t="s">
        <v>34</v>
      </c>
      <c r="D151" s="48"/>
      <c r="E151" s="68">
        <f>SUMIF($C142:$C148,$C147,E142:E148)</f>
        <v>0</v>
      </c>
      <c r="F151" s="44"/>
    </row>
    <row r="152" spans="2:10" ht="18.75" customHeight="1" x14ac:dyDescent="0.25">
      <c r="B152" s="167"/>
      <c r="C152" s="102" t="s">
        <v>36</v>
      </c>
      <c r="D152" s="48"/>
      <c r="E152" s="68">
        <f>SUMIF($C142:$C148,$C145,E142:E148)</f>
        <v>649.29999999999995</v>
      </c>
      <c r="F152" s="44"/>
    </row>
    <row r="153" spans="2:10" ht="17.25" customHeight="1" x14ac:dyDescent="0.25">
      <c r="B153" s="111"/>
      <c r="C153" s="50" t="s">
        <v>37</v>
      </c>
      <c r="D153" s="108"/>
      <c r="E153" s="74">
        <f t="shared" ref="E153" si="3">+E155</f>
        <v>0</v>
      </c>
      <c r="F153" s="109"/>
      <c r="H153" s="128"/>
      <c r="I153" s="103"/>
      <c r="J153" s="103"/>
    </row>
    <row r="154" spans="2:10" ht="17.25" customHeight="1" x14ac:dyDescent="0.25">
      <c r="B154" s="110"/>
      <c r="C154" s="41" t="s">
        <v>38</v>
      </c>
      <c r="D154" s="48"/>
      <c r="E154" s="68"/>
      <c r="F154" s="44"/>
      <c r="H154" s="128"/>
      <c r="I154" s="103"/>
      <c r="J154" s="103"/>
    </row>
    <row r="155" spans="2:10" ht="21" customHeight="1" x14ac:dyDescent="0.25">
      <c r="B155" s="112"/>
      <c r="C155" s="102" t="s">
        <v>39</v>
      </c>
      <c r="D155" s="48"/>
      <c r="E155" s="68">
        <f>SUMIF($C142:$C148,$C148,E142:E148)</f>
        <v>0</v>
      </c>
      <c r="F155" s="44"/>
      <c r="H155" s="128"/>
      <c r="I155" s="103"/>
      <c r="J155" s="103"/>
    </row>
    <row r="156" spans="2:10" ht="26.25" customHeight="1" x14ac:dyDescent="0.25">
      <c r="B156" s="53"/>
      <c r="C156" s="50" t="s">
        <v>93</v>
      </c>
      <c r="D156" s="49"/>
      <c r="E156" s="74">
        <f>+E35+E40+E61+E64+E81+E100+E125+E136+E149+E153</f>
        <v>11224.999999999998</v>
      </c>
      <c r="F156" s="31"/>
      <c r="H156" s="128"/>
      <c r="I156" s="103"/>
      <c r="J156" s="103"/>
    </row>
    <row r="157" spans="2:10" ht="15.75" customHeight="1" x14ac:dyDescent="0.25">
      <c r="B157" s="2"/>
      <c r="C157" s="47" t="s">
        <v>94</v>
      </c>
      <c r="D157" s="59"/>
      <c r="E157" s="66">
        <f>+E91+E92+E99+E109+E111+E112+E119+E120+E147+E148</f>
        <v>288.90000000000003</v>
      </c>
      <c r="F157" s="5"/>
      <c r="H157" s="128"/>
      <c r="I157" s="103"/>
      <c r="J157" s="103"/>
    </row>
    <row r="158" spans="2:10" ht="15" customHeight="1" x14ac:dyDescent="0.25">
      <c r="C158" s="8"/>
    </row>
    <row r="159" spans="2:10" ht="15" customHeight="1" x14ac:dyDescent="0.25">
      <c r="B159" s="169" t="s">
        <v>125</v>
      </c>
      <c r="C159" s="169"/>
      <c r="D159" s="169"/>
      <c r="E159" s="169"/>
      <c r="F159" s="169"/>
      <c r="G159" s="131"/>
    </row>
    <row r="160" spans="2:10" ht="15" customHeight="1" x14ac:dyDescent="0.25">
      <c r="B160" s="192" t="s">
        <v>126</v>
      </c>
      <c r="C160" s="192"/>
      <c r="D160" s="192"/>
      <c r="E160" s="192"/>
      <c r="F160" s="192"/>
      <c r="G160" s="131"/>
    </row>
    <row r="161" spans="2:9" ht="15" customHeight="1" x14ac:dyDescent="0.25">
      <c r="B161" s="169" t="s">
        <v>127</v>
      </c>
      <c r="C161" s="169"/>
      <c r="D161" s="169"/>
      <c r="E161" s="169"/>
      <c r="F161" s="169"/>
      <c r="G161" s="131"/>
    </row>
    <row r="162" spans="2:9" ht="15" customHeight="1" x14ac:dyDescent="0.25">
      <c r="B162" s="169" t="s">
        <v>128</v>
      </c>
      <c r="C162" s="169"/>
      <c r="D162" s="169"/>
      <c r="E162" s="169"/>
      <c r="F162" s="169"/>
      <c r="G162" s="131"/>
    </row>
    <row r="163" spans="2:9" ht="15" customHeight="1" x14ac:dyDescent="0.25">
      <c r="B163" s="169" t="s">
        <v>149</v>
      </c>
      <c r="C163" s="169"/>
      <c r="D163" s="169"/>
      <c r="E163" s="169"/>
      <c r="F163" s="169"/>
      <c r="G163" s="131"/>
    </row>
    <row r="165" spans="2:9" x14ac:dyDescent="0.25">
      <c r="B165" s="194" t="s">
        <v>187</v>
      </c>
      <c r="C165" s="194"/>
      <c r="D165" s="194"/>
      <c r="E165" s="194"/>
      <c r="F165" s="194"/>
      <c r="G165" s="6"/>
      <c r="H165" s="6"/>
      <c r="I165" s="6"/>
    </row>
    <row r="166" spans="2:9" ht="14.4" x14ac:dyDescent="0.25">
      <c r="B166" s="194" t="s">
        <v>188</v>
      </c>
      <c r="C166" s="195"/>
      <c r="D166" s="195"/>
      <c r="E166" s="195"/>
      <c r="F166" s="195"/>
      <c r="G166" s="6"/>
      <c r="H166" s="6"/>
      <c r="I166" s="6"/>
    </row>
    <row r="167" spans="2:9" ht="14.4" x14ac:dyDescent="0.25">
      <c r="B167" s="194" t="s">
        <v>189</v>
      </c>
      <c r="C167" s="195"/>
      <c r="D167" s="195"/>
      <c r="E167" s="195"/>
      <c r="F167" s="195"/>
      <c r="G167" s="6"/>
      <c r="H167" s="6"/>
      <c r="I167" s="6"/>
    </row>
    <row r="169" spans="2:9" x14ac:dyDescent="0.25">
      <c r="C169" s="97"/>
      <c r="D169" s="80"/>
      <c r="E169" s="80"/>
    </row>
    <row r="170" spans="2:9" x14ac:dyDescent="0.25">
      <c r="C170" s="97"/>
      <c r="D170" s="80"/>
      <c r="E170" s="98"/>
    </row>
    <row r="171" spans="2:9" x14ac:dyDescent="0.25">
      <c r="C171" s="97"/>
      <c r="D171" s="80"/>
      <c r="E171" s="98"/>
    </row>
    <row r="172" spans="2:9" x14ac:dyDescent="0.25">
      <c r="C172" s="97"/>
      <c r="D172" s="80"/>
      <c r="E172" s="98"/>
    </row>
    <row r="173" spans="2:9" x14ac:dyDescent="0.25">
      <c r="C173" s="97"/>
      <c r="D173" s="80"/>
      <c r="E173" s="98"/>
    </row>
  </sheetData>
  <mergeCells count="86">
    <mergeCell ref="B165:F165"/>
    <mergeCell ref="B166:F166"/>
    <mergeCell ref="B167:F167"/>
    <mergeCell ref="D12:D21"/>
    <mergeCell ref="D45:D60"/>
    <mergeCell ref="D76:D80"/>
    <mergeCell ref="B65:B66"/>
    <mergeCell ref="B163:F163"/>
    <mergeCell ref="D131:D134"/>
    <mergeCell ref="B91:B92"/>
    <mergeCell ref="D89:D92"/>
    <mergeCell ref="D69:D72"/>
    <mergeCell ref="B62:B63"/>
    <mergeCell ref="B86:B88"/>
    <mergeCell ref="B28:B30"/>
    <mergeCell ref="B55:B56"/>
    <mergeCell ref="C1:F1"/>
    <mergeCell ref="C2:F2"/>
    <mergeCell ref="C3:F3"/>
    <mergeCell ref="B162:F162"/>
    <mergeCell ref="B146:B148"/>
    <mergeCell ref="D146:D148"/>
    <mergeCell ref="D144:D145"/>
    <mergeCell ref="B144:B145"/>
    <mergeCell ref="B150:B152"/>
    <mergeCell ref="B159:F159"/>
    <mergeCell ref="B160:F160"/>
    <mergeCell ref="D23:D25"/>
    <mergeCell ref="B126:B129"/>
    <mergeCell ref="D98:D99"/>
    <mergeCell ref="B121:B122"/>
    <mergeCell ref="B49:B50"/>
    <mergeCell ref="B7:F7"/>
    <mergeCell ref="B82:B83"/>
    <mergeCell ref="B26:B27"/>
    <mergeCell ref="B23:B25"/>
    <mergeCell ref="D28:D34"/>
    <mergeCell ref="B31:B32"/>
    <mergeCell ref="B33:B34"/>
    <mergeCell ref="B41:B42"/>
    <mergeCell ref="B51:B52"/>
    <mergeCell ref="B53:B54"/>
    <mergeCell ref="B57:B58"/>
    <mergeCell ref="B47:B48"/>
    <mergeCell ref="B73:B75"/>
    <mergeCell ref="B17:B19"/>
    <mergeCell ref="D73:D75"/>
    <mergeCell ref="B20:B22"/>
    <mergeCell ref="D26:D27"/>
    <mergeCell ref="B45:B46"/>
    <mergeCell ref="B36:B39"/>
    <mergeCell ref="B131:B132"/>
    <mergeCell ref="B101:B103"/>
    <mergeCell ref="B108:B109"/>
    <mergeCell ref="B96:B97"/>
    <mergeCell ref="B69:B70"/>
    <mergeCell ref="B71:B72"/>
    <mergeCell ref="B89:B90"/>
    <mergeCell ref="B93:B95"/>
    <mergeCell ref="B115:B117"/>
    <mergeCell ref="B79:B80"/>
    <mergeCell ref="D121:D124"/>
    <mergeCell ref="B123:B124"/>
    <mergeCell ref="D86:D88"/>
    <mergeCell ref="D105:D107"/>
    <mergeCell ref="B161:F161"/>
    <mergeCell ref="B142:B143"/>
    <mergeCell ref="D142:D143"/>
    <mergeCell ref="B133:B135"/>
    <mergeCell ref="B137:B139"/>
    <mergeCell ref="D93:D95"/>
    <mergeCell ref="C4:F4"/>
    <mergeCell ref="C5:F5"/>
    <mergeCell ref="B59:B60"/>
    <mergeCell ref="D118:D120"/>
    <mergeCell ref="B118:B120"/>
    <mergeCell ref="B76:B78"/>
    <mergeCell ref="B113:B114"/>
    <mergeCell ref="B105:B107"/>
    <mergeCell ref="D113:D117"/>
    <mergeCell ref="B110:B112"/>
    <mergeCell ref="D108:D112"/>
    <mergeCell ref="B12:B14"/>
    <mergeCell ref="B15:B16"/>
    <mergeCell ref="D96:D97"/>
    <mergeCell ref="B98:B99"/>
  </mergeCells>
  <pageMargins left="0.39370078740157483" right="0.39370078740157483" top="0.59055118110236227" bottom="0.59055118110236227" header="0" footer="0"/>
  <pageSetup paperSize="9" scale="86" fitToHeight="0" orientation="portrait" r:id="rId1"/>
  <rowBreaks count="5" manualBreakCount="5">
    <brk id="34" max="5" man="1"/>
    <brk id="66" max="5" man="1"/>
    <brk id="97" max="5" man="1"/>
    <brk id="124" max="5" man="1"/>
    <brk id="153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FCFF6-2EFF-4A24-B7BC-217AC98A857B}">
  <sheetPr>
    <pageSetUpPr fitToPage="1"/>
  </sheetPr>
  <dimension ref="B1:D24"/>
  <sheetViews>
    <sheetView workbookViewId="0">
      <selection activeCell="B1" sqref="B1:D1"/>
    </sheetView>
  </sheetViews>
  <sheetFormatPr defaultColWidth="9.33203125" defaultRowHeight="13.2" x14ac:dyDescent="0.25"/>
  <cols>
    <col min="1" max="1" width="2.5546875" style="1" customWidth="1"/>
    <col min="2" max="2" width="4.6640625" style="1" customWidth="1"/>
    <col min="3" max="3" width="44.6640625" style="6" customWidth="1"/>
    <col min="4" max="4" width="22.21875" style="1" customWidth="1"/>
    <col min="5" max="16384" width="9.33203125" style="1"/>
  </cols>
  <sheetData>
    <row r="1" spans="2:4" ht="15.75" customHeight="1" x14ac:dyDescent="0.25">
      <c r="B1" s="204" t="s">
        <v>171</v>
      </c>
      <c r="C1" s="204"/>
      <c r="D1" s="204"/>
    </row>
    <row r="2" spans="2:4" x14ac:dyDescent="0.25">
      <c r="C2" s="1"/>
    </row>
    <row r="3" spans="2:4" ht="45" customHeight="1" x14ac:dyDescent="0.25">
      <c r="B3" s="85" t="s">
        <v>95</v>
      </c>
      <c r="C3" s="86" t="s">
        <v>96</v>
      </c>
      <c r="D3" s="87" t="s">
        <v>97</v>
      </c>
    </row>
    <row r="4" spans="2:4" ht="12.75" customHeight="1" x14ac:dyDescent="0.25">
      <c r="B4" s="141">
        <v>1</v>
      </c>
      <c r="C4" s="142">
        <v>2</v>
      </c>
      <c r="D4" s="141">
        <v>3</v>
      </c>
    </row>
    <row r="5" spans="2:4" ht="18.75" customHeight="1" x14ac:dyDescent="0.25">
      <c r="B5" s="205" t="s">
        <v>98</v>
      </c>
      <c r="C5" s="206"/>
      <c r="D5" s="207"/>
    </row>
    <row r="6" spans="2:4" ht="12.75" customHeight="1" x14ac:dyDescent="0.25">
      <c r="B6" s="88" t="s">
        <v>99</v>
      </c>
      <c r="C6" s="89" t="s">
        <v>32</v>
      </c>
      <c r="D6" s="64">
        <f>+D8+D9+D10+D11+D12+D13</f>
        <v>11203.8</v>
      </c>
    </row>
    <row r="7" spans="2:4" ht="13.5" customHeight="1" x14ac:dyDescent="0.25">
      <c r="B7" s="90"/>
      <c r="C7" s="91" t="s">
        <v>100</v>
      </c>
      <c r="D7" s="116"/>
    </row>
    <row r="8" spans="2:4" ht="27.75" customHeight="1" x14ac:dyDescent="0.25">
      <c r="B8" s="90" t="s">
        <v>101</v>
      </c>
      <c r="C8" s="147" t="s">
        <v>182</v>
      </c>
      <c r="D8" s="117">
        <f>SUMIF('5 programa 3 lentelė'!$C10:$C157,'5 programa 3 lentelė'!$C13,'5 programa 3 lentelė'!E10:E157)</f>
        <v>7673.5</v>
      </c>
    </row>
    <row r="9" spans="2:4" ht="15.6" customHeight="1" x14ac:dyDescent="0.25">
      <c r="B9" s="90" t="s">
        <v>102</v>
      </c>
      <c r="C9" s="92" t="s">
        <v>16</v>
      </c>
      <c r="D9" s="117">
        <f>SUMIF('5 programa 3 lentelė'!$C10:$C157,'5 programa 3 lentelė'!$C106,'5 programa 3 lentelė'!E10:E157)</f>
        <v>521</v>
      </c>
    </row>
    <row r="10" spans="2:4" ht="15" customHeight="1" x14ac:dyDescent="0.25">
      <c r="B10" s="90" t="s">
        <v>103</v>
      </c>
      <c r="C10" s="92" t="s">
        <v>183</v>
      </c>
      <c r="D10" s="117" cm="1">
        <f t="array" ref="D10">SUMIF('5 programa 3 lentelė'!$C10:$C157,'5 programa 3 lentelė'!C00,'5 programa 3 lentelė'!E10:E157)</f>
        <v>0</v>
      </c>
    </row>
    <row r="11" spans="2:4" ht="28.5" customHeight="1" x14ac:dyDescent="0.25">
      <c r="B11" s="90" t="s">
        <v>104</v>
      </c>
      <c r="C11" s="92" t="s">
        <v>105</v>
      </c>
      <c r="D11" s="117" cm="1">
        <f t="array" ref="D11">SUMIF('5 programa 3 lentelė'!$C10:$C157,'5 programa 3 lentelė'!C00,'5 programa 3 lentelė'!E10:E157)</f>
        <v>0</v>
      </c>
    </row>
    <row r="12" spans="2:4" ht="13.8" customHeight="1" x14ac:dyDescent="0.25">
      <c r="B12" s="90" t="s">
        <v>106</v>
      </c>
      <c r="C12" s="92" t="s">
        <v>107</v>
      </c>
      <c r="D12" s="117" cm="1">
        <f t="array" ref="D12">SUMIF('5 programa 3 lentelė'!$C10:$C157,'5 programa 3 lentelė'!C00,'5 programa 3 lentelė'!E10:E157)</f>
        <v>0</v>
      </c>
    </row>
    <row r="13" spans="2:4" ht="15" customHeight="1" x14ac:dyDescent="0.25">
      <c r="B13" s="90" t="s">
        <v>108</v>
      </c>
      <c r="C13" s="92" t="s">
        <v>109</v>
      </c>
      <c r="D13" s="117">
        <f>SUMIF('5 programa 3 lentelė'!$C10:$C157,'5 programa 3 lentelė'!$C25,'5 programa 3 lentelė'!E10:E157)</f>
        <v>3009.3</v>
      </c>
    </row>
    <row r="14" spans="2:4" ht="39.75" customHeight="1" x14ac:dyDescent="0.25">
      <c r="B14" s="88" t="s">
        <v>110</v>
      </c>
      <c r="C14" s="91" t="s">
        <v>111</v>
      </c>
      <c r="D14" s="118">
        <f t="shared" ref="D14" si="0">+D16+D17+D18+D19+D20+D21</f>
        <v>21.200000000000003</v>
      </c>
    </row>
    <row r="15" spans="2:4" ht="15" customHeight="1" x14ac:dyDescent="0.25">
      <c r="B15" s="90"/>
      <c r="C15" s="91" t="s">
        <v>100</v>
      </c>
      <c r="D15" s="63"/>
    </row>
    <row r="16" spans="2:4" ht="16.2" customHeight="1" x14ac:dyDescent="0.25">
      <c r="B16" s="90" t="s">
        <v>112</v>
      </c>
      <c r="C16" s="148" t="s">
        <v>113</v>
      </c>
      <c r="D16" s="117">
        <f>SUMIF('5 programa 3 lentelė'!$C10:$C157,'5 programa 3 lentelė'!$C148,'5 programa 3 lentelė'!E10:E157)</f>
        <v>0</v>
      </c>
    </row>
    <row r="17" spans="2:4" ht="15" customHeight="1" x14ac:dyDescent="0.25">
      <c r="B17" s="90" t="s">
        <v>114</v>
      </c>
      <c r="C17" s="148" t="s">
        <v>115</v>
      </c>
      <c r="D17" s="117" cm="1">
        <f t="array" ref="D17">SUMIF('5 programa 3 lentelė'!$C10:$C157,'5 programa 3 lentelė'!C00,'5 programa 3 lentelė'!E10:E157)</f>
        <v>0</v>
      </c>
    </row>
    <row r="18" spans="2:4" ht="24.75" customHeight="1" x14ac:dyDescent="0.25">
      <c r="B18" s="90" t="s">
        <v>116</v>
      </c>
      <c r="C18" s="148" t="s">
        <v>117</v>
      </c>
      <c r="D18" s="117" cm="1">
        <f t="array" ref="D18">SUMIF('5 programa 3 lentelė'!$C10:$C157,'5 programa 3 lentelė'!C00,'5 programa 3 lentelė'!E10:E157)</f>
        <v>0</v>
      </c>
    </row>
    <row r="19" spans="2:4" ht="14.4" customHeight="1" x14ac:dyDescent="0.25">
      <c r="B19" s="90" t="s">
        <v>118</v>
      </c>
      <c r="C19" s="148" t="s">
        <v>119</v>
      </c>
      <c r="D19" s="117">
        <f>SUMIF('5 programa 3 lentelė'!$C10:$C157,'5 programa 3 lentelė'!$C30,'5 programa 3 lentelė'!E10:E157)</f>
        <v>6.9</v>
      </c>
    </row>
    <row r="20" spans="2:4" ht="15" customHeight="1" x14ac:dyDescent="0.25">
      <c r="B20" s="90" t="s">
        <v>120</v>
      </c>
      <c r="C20" s="148" t="s">
        <v>121</v>
      </c>
      <c r="D20" s="117">
        <f>SUMIF('5 programa 3 lentelė'!$C10:$C157,'5 programa 3 lentelė'!$C60,'5 programa 3 lentelė'!E10:E157)</f>
        <v>14.3</v>
      </c>
    </row>
    <row r="21" spans="2:4" ht="15" customHeight="1" x14ac:dyDescent="0.25">
      <c r="B21" s="90" t="s">
        <v>122</v>
      </c>
      <c r="C21" s="148" t="s">
        <v>123</v>
      </c>
      <c r="D21" s="117" cm="1">
        <f t="array" ref="D21">SUMIF('5 programa 3 lentelė'!$C10:$C157,'5 programa 3 lentelė'!C00,'5 programa 3 lentelė'!E10:E157)</f>
        <v>0</v>
      </c>
    </row>
    <row r="22" spans="2:4" ht="28.5" customHeight="1" x14ac:dyDescent="0.25">
      <c r="B22" s="90"/>
      <c r="C22" s="92" t="s">
        <v>124</v>
      </c>
      <c r="D22" s="64">
        <f t="shared" ref="D22" si="1">+D6+D14</f>
        <v>11225</v>
      </c>
    </row>
    <row r="23" spans="2:4" ht="16.2" customHeight="1" x14ac:dyDescent="0.25">
      <c r="B23" s="90"/>
      <c r="C23" s="92" t="s">
        <v>94</v>
      </c>
      <c r="D23" s="63">
        <f>+'5 programa 3 lentelė'!E157</f>
        <v>288.90000000000003</v>
      </c>
    </row>
    <row r="24" spans="2:4" x14ac:dyDescent="0.25">
      <c r="B24" s="93"/>
      <c r="C24" s="94"/>
      <c r="D24" s="94"/>
    </row>
  </sheetData>
  <mergeCells count="2">
    <mergeCell ref="B1:D1"/>
    <mergeCell ref="B5:D5"/>
  </mergeCells>
  <pageMargins left="0.7" right="0.7" top="0.75" bottom="0.75" header="0.3" footer="0.3"/>
  <pageSetup paperSize="9" fitToHeight="0" orientation="portrait" r:id="rId1"/>
  <ignoredErrors>
    <ignoredError sqref="D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5 programa 3 lentelė</vt:lpstr>
      <vt:lpstr>Lėšų suvestinė 2 lentelė</vt:lpstr>
      <vt:lpstr>'5 programa 3 lentelė'!Print_Area</vt:lpstr>
      <vt:lpstr>'5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2024-10-30T12:37:13Z</cp:lastPrinted>
  <dcterms:created xsi:type="dcterms:W3CDTF">2023-07-11T10:34:54Z</dcterms:created>
  <dcterms:modified xsi:type="dcterms:W3CDTF">2024-11-05T08:57:07Z</dcterms:modified>
  <cp:category/>
  <cp:contentStatus/>
</cp:coreProperties>
</file>