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  <Override PartName="/xl/threadedComments/threadedComment1.xml" ContentType="application/vnd.ms-excel.threadedcomment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\\gluosnis\Kmsa\Savivaldybės administracija\BENDROSIOS VALDYMO FUNKCIJOS\Strateginio planavimo skyrius\MVP PLANAI\2024 MVP\15. Keitimas (lapkritis)\"/>
    </mc:Choice>
  </mc:AlternateContent>
  <xr:revisionPtr revIDLastSave="0" documentId="13_ncr:1_{1E1CEE78-B0D3-4E04-A65A-4A544686C37A}" xr6:coauthVersionLast="47" xr6:coauthVersionMax="47" xr10:uidLastSave="{00000000-0000-0000-0000-000000000000}"/>
  <bookViews>
    <workbookView xWindow="-108" yWindow="-108" windowWidth="23256" windowHeight="12456" xr2:uid="{EF082B20-5454-481E-8ECF-44F36E11C9BB}"/>
  </bookViews>
  <sheets>
    <sheet name="8 programa 3 lentelė" sheetId="1" r:id="rId1"/>
    <sheet name="Lėšų suvestinė 2 lentelė" sheetId="2" r:id="rId2"/>
  </sheets>
  <definedNames>
    <definedName name="_xlnm.Print_Area" localSheetId="0">'8 programa 3 lentelė'!$A$1:$F$205</definedName>
    <definedName name="_xlnm.Print_Titles" localSheetId="0">'8 programa 3 lentelė'!$5:$5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40" i="1" l="1"/>
  <c r="E39" i="1"/>
  <c r="E167" i="1"/>
  <c r="E154" i="1"/>
  <c r="E150" i="1"/>
  <c r="E148" i="1"/>
  <c r="E133" i="1"/>
  <c r="E108" i="1"/>
  <c r="E89" i="1"/>
  <c r="E87" i="1"/>
  <c r="E56" i="1"/>
  <c r="E25" i="1"/>
  <c r="E14" i="1"/>
  <c r="E11" i="1"/>
  <c r="E159" i="1"/>
  <c r="E157" i="1"/>
  <c r="E125" i="1"/>
  <c r="E112" i="1"/>
  <c r="E98" i="1"/>
  <c r="E96" i="1"/>
  <c r="E90" i="1"/>
  <c r="E66" i="1"/>
  <c r="E50" i="1"/>
  <c r="E182" i="1"/>
  <c r="D23" i="2"/>
  <c r="D21" i="2" a="1"/>
  <c r="D21" i="2" s="1"/>
  <c r="D20" i="2" a="1"/>
  <c r="D20" i="2" s="1"/>
  <c r="D19" i="2" a="1"/>
  <c r="D19" i="2" s="1"/>
  <c r="D18" i="2" a="1"/>
  <c r="D18" i="2" s="1"/>
  <c r="D17" i="2" a="1"/>
  <c r="D17" i="2" s="1"/>
  <c r="D16" i="2" a="1"/>
  <c r="D16" i="2" s="1"/>
  <c r="D12" i="2" a="1"/>
  <c r="D12" i="2" s="1"/>
  <c r="D11" i="2" a="1"/>
  <c r="D11" i="2" s="1"/>
  <c r="D14" i="2" l="1"/>
  <c r="E183" i="1"/>
  <c r="E31" i="1"/>
  <c r="E194" i="1"/>
  <c r="E162" i="1" l="1"/>
  <c r="E37" i="1"/>
  <c r="E30" i="1"/>
  <c r="E9" i="1"/>
  <c r="E33" i="1"/>
  <c r="E42" i="1"/>
  <c r="E163" i="1"/>
  <c r="D13" i="2" s="1"/>
  <c r="E143" i="1"/>
  <c r="D9" i="2" s="1"/>
  <c r="E28" i="1"/>
  <c r="E145" i="1"/>
  <c r="E190" i="1"/>
  <c r="E144" i="1"/>
  <c r="D10" i="2" s="1"/>
  <c r="E142" i="1"/>
  <c r="D8" i="2" l="1"/>
  <c r="D6" i="2" s="1"/>
  <c r="D22" i="2" s="1"/>
  <c r="E140" i="1"/>
  <c r="E192" i="1"/>
  <c r="E180" i="1"/>
  <c r="E160" i="1" l="1"/>
  <c r="E165" i="1" l="1"/>
  <c r="E193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tc={821CCF90-27B9-4ACA-B590-0D285CB3BA5A}</author>
    <author>tc={FE8060AF-C7FF-4FCE-85BD-341F356EB7CE}</author>
    <author>tc={2E89376B-710E-4A29-B756-E11DC168A629}</author>
    <author>tc={2F155129-0358-429A-8E36-C26E9DA3FA60}</author>
    <author>tc={CBBB0D84-B984-40FA-B92F-5CC50FAD2FBC}</author>
    <author>tc={EEA64005-C75A-4819-A7BE-AEAE7187F1E2}</author>
    <author>tc={AF5740CB-6A1E-4923-95C3-65EE2F394B45}</author>
    <author>tc={1DA6F47F-3AE9-45C1-B6FA-5F563C4F0275}</author>
    <author>tc={60DF7303-4546-47F3-A1E5-2433B74E1D00}</author>
  </authors>
  <commentList>
    <comment ref="C51" authorId="0" shapeId="0" xr:uid="{821CCF90-27B9-4ACA-B590-0D285CB3BA5A}">
      <text>
        <r>
          <rPr>
            <sz val="11"/>
            <color theme="1"/>
            <rFont val="Calibri"/>
            <family val="2"/>
            <charset val="186"/>
            <scheme val="minor"/>
          </rPr>
          <t>10 renginių: Sausio 13 d., Sausio 15 d.,Vasario 16 d., Kovo 11 d., Birželio 14 d., Liepos 6 d., Gedulo ir vilties diena, Tarptautinė pagyvenusių žmonių diena, Baltijos kelio paminėjimas, Tarptautinė su negalia žmonių paminėjimo diena.</t>
        </r>
      </text>
    </comment>
    <comment ref="C61" authorId="1" shapeId="0" xr:uid="{FE8060AF-C7FF-4FCE-85BD-341F356EB7CE}">
      <text>
        <r>
          <rPr>
            <sz val="11"/>
            <color theme="1"/>
            <rFont val="Calibri"/>
            <family val="2"/>
            <charset val="186"/>
            <scheme val="minor"/>
          </rPr>
          <t>Žvejų rūmų mėgėjų kolektyvų veiklos organizavimas, naujų koncertinių programų ir teatrų spektaklių pristatymas (11 vnt.); Žvejų rūmų ir bendruomenės namų kolektyvų prisistatymas miesto, šalies ir užsienio visuomenei (11 vnt. renginių).</t>
        </r>
      </text>
    </comment>
    <comment ref="C75" authorId="2" shapeId="0" xr:uid="{2E89376B-710E-4A29-B756-E11DC168A629}">
      <text>
        <r>
          <rPr>
            <sz val="11"/>
            <color theme="1"/>
            <rFont val="Calibri"/>
            <family val="2"/>
            <charset val="186"/>
            <scheme val="minor"/>
          </rPr>
          <t>Klaipėdos kamerinio orkestro gastrolės Ispanijoje (15 koncertų); festivalis Italijoje (15 koncertų); repertuaro renginiai (koncertinės programos) (per metus 57 vnt.); edukacinių ir visai šeimai skirtų programų skaičius (13 vnt.)</t>
        </r>
      </text>
    </comment>
    <comment ref="C82" authorId="3" shapeId="0" xr:uid="{2F155129-0358-429A-8E36-C26E9DA3FA60}">
      <text>
        <r>
          <rPr>
            <sz val="11"/>
            <color theme="1"/>
            <rFont val="Calibri"/>
            <family val="2"/>
            <charset val="186"/>
            <scheme val="minor"/>
          </rPr>
          <t>9 Tautinių bendrijų renginiai, kiekviena bendrija ruošia po vieną renginį.</t>
        </r>
      </text>
    </comment>
    <comment ref="C84" authorId="4" shapeId="0" xr:uid="{CBBB0D84-B984-40FA-B92F-5CC50FAD2FBC}">
      <text>
        <r>
          <rPr>
            <sz val="11"/>
            <color theme="1"/>
            <rFont val="Calibri"/>
            <family val="2"/>
            <charset val="186"/>
            <scheme val="minor"/>
          </rPr>
          <t>Edukacinių užsiėmimų šeimai (12 vnt.); pažintinės ekskursijos Klaipėdos krašte (5 vnt.); Valstybinės kalbos mokymai ukrainiečiams (12 vnt.)</t>
        </r>
      </text>
    </comment>
    <comment ref="C93" authorId="5" shapeId="0" xr:uid="{EEA64005-C75A-4819-A7BE-AEAE7187F1E2}">
      <text>
        <r>
          <rPr>
            <sz val="11"/>
            <color theme="1"/>
            <rFont val="Calibri"/>
            <family val="2"/>
            <charset val="186"/>
            <scheme val="minor"/>
          </rPr>
          <t>Interaktyvi vasaros stovykla (1 vnt.); renginių ciklas "Pėdink į Girulius" (5 vnt.); renginys "Juodasis ragas" (1 vnt.)</t>
        </r>
      </text>
    </comment>
    <comment ref="C105" authorId="6" shapeId="0" xr:uid="{AF5740CB-6A1E-4923-95C3-65EE2F394B45}">
      <text>
        <r>
          <rPr>
            <sz val="11"/>
            <color theme="1"/>
            <rFont val="Calibri"/>
            <family val="2"/>
            <charset val="186"/>
            <scheme val="minor"/>
          </rPr>
          <t>Personalinių ir grupinių parodų, projektų (40 vnt.)</t>
        </r>
      </text>
    </comment>
    <comment ref="C117" authorId="7" shapeId="0" xr:uid="{1DA6F47F-3AE9-45C1-B6FA-5F563C4F0275}">
      <text>
        <r>
          <rPr>
            <sz val="11"/>
            <color theme="1"/>
            <rFont val="Calibri"/>
            <family val="2"/>
            <charset val="186"/>
            <scheme val="minor"/>
          </rPr>
          <t>"Muziejų nakties" organizavimas; edukacinių renginių organizavimas (47 vnt.); parodų organizavimas (8 vnt.)</t>
        </r>
      </text>
    </comment>
    <comment ref="C134" authorId="8" shapeId="0" xr:uid="{60DF7303-4546-47F3-A1E5-2433B74E1D00}">
      <text>
        <r>
          <rPr>
            <sz val="11"/>
            <color theme="1"/>
            <rFont val="Calibri"/>
            <family val="2"/>
            <charset val="186"/>
            <scheme val="minor"/>
          </rPr>
          <t>Švenčių organizavimas: Gavėnia, Atvelykis, Vėlinės, Šv. Kalėdų (5 renginiai); jaunųjų atlikėjų konkursas "Tramtatulis"; projektų  įgyvendinimas "Savitas Klaipėdos kraštas", "Tradicija šeimai" ir kt.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<sst xmlns="http://schemas.openxmlformats.org/spreadsheetml/2006/main" count="338" uniqueCount="219">
  <si>
    <t>Programos uždavinio, priemonės kodas ir požymis</t>
  </si>
  <si>
    <t>Uždavinio, priemonės pavadinimas, finansavimo šaltiniai</t>
  </si>
  <si>
    <t>2024 metų asignavimai ir kitos lėšos</t>
  </si>
  <si>
    <t>Savivaldybės strateginio plėtros plano priemonės kodas</t>
  </si>
  <si>
    <t>Uždavinys: Remti kūrybinių organizacijų iniciatyvas ir miesto švenčių organizavimą</t>
  </si>
  <si>
    <t>Priemonė: Kultūros ir meno projektų dalinis finansavimas</t>
  </si>
  <si>
    <t>Savivaldybės biudžetas (įskaitant skolintas lėšas)</t>
  </si>
  <si>
    <t>Iš jo:</t>
  </si>
  <si>
    <t>Savivaldybės biudžeto lėšos (nuosavos, be ankstesnių metų likučio)</t>
  </si>
  <si>
    <t>008-01-02 (TP)</t>
  </si>
  <si>
    <t>Priemonė: Kultūros didžiųjų renginių organizavimas</t>
  </si>
  <si>
    <t>008-01-02-01</t>
  </si>
  <si>
    <t>Jūros šventės</t>
  </si>
  <si>
    <t>Ankstesnių metų likučiai</t>
  </si>
  <si>
    <t>008-01-02-02</t>
  </si>
  <si>
    <t>Tarptautinių  jūrinių regatų „The Tall Ships Races“ ir kt. organizavimas</t>
  </si>
  <si>
    <t>008-01-02-03</t>
  </si>
  <si>
    <t xml:space="preserve">Festivalio „Šermukšnis“ </t>
  </si>
  <si>
    <t>008-01-02-04</t>
  </si>
  <si>
    <t>Tarptautinio nematerialaus kultūros paveldo festivalio „Lauksnos“</t>
  </si>
  <si>
    <t>008-01-02-05</t>
  </si>
  <si>
    <t xml:space="preserve">Tarptautinio Davido Geringo violončelės festivalio ir konkurso </t>
  </si>
  <si>
    <t>008-01-02-06</t>
  </si>
  <si>
    <t>Savivaldybės biudžeto lėšos (nuosavos, be ankstesnių metų likučio)'</t>
  </si>
  <si>
    <t>Ankstesnių metų likučiai'</t>
  </si>
  <si>
    <t>008-01-03 (TP)</t>
  </si>
  <si>
    <t>Priemonė: Stipendijų mokėjimas kultūros ir meno kūrėjams</t>
  </si>
  <si>
    <t>008-01-04 (TP)</t>
  </si>
  <si>
    <t>Priemonė: Miestui aktualių renginių organizavimas</t>
  </si>
  <si>
    <t>008-01-05 (TP)</t>
  </si>
  <si>
    <t>Priemonė: Prancūzų ir lietuvių koprodukcinių projektų įgyvendinimas</t>
  </si>
  <si>
    <t>008-02 (T)</t>
  </si>
  <si>
    <t>Uždavinys: Užtikrinti kultūros įstaigų veiklą ir atnaujinti viešąsias kultūros erdves</t>
  </si>
  <si>
    <t>008-02-01 (TP)</t>
  </si>
  <si>
    <t>Priemonė: Kultūros įstaigų veiklos organizavimas</t>
  </si>
  <si>
    <t>008-02-01-01</t>
  </si>
  <si>
    <t>BĮ Klaipėdos miesto savivaldybės kultūros centro Žvejų rūmų veiklos organizavimas</t>
  </si>
  <si>
    <t>Pajamų įmokos ir kitos pajamos</t>
  </si>
  <si>
    <t>008-02-01-02</t>
  </si>
  <si>
    <t xml:space="preserve">Valstybinių švenčių ir minėtinų datų organizavimas </t>
  </si>
  <si>
    <t>008-02-01-03</t>
  </si>
  <si>
    <t>008-02-01-04</t>
  </si>
  <si>
    <t xml:space="preserve">Dalyvavimas Lietuvos dainų šventėje </t>
  </si>
  <si>
    <t>008-02-01-05</t>
  </si>
  <si>
    <t>Pučiamųjų instrumentų festivalio organizavimas</t>
  </si>
  <si>
    <t>008-02-01-06</t>
  </si>
  <si>
    <t>008-02-01-07</t>
  </si>
  <si>
    <t>Kultūros centro Žvejų rūmų kolektyvų veiklos ir edukacinių užsiėmimų organizavimas</t>
  </si>
  <si>
    <t>008-02-01-08</t>
  </si>
  <si>
    <t>BĮ Klaipėdos miesto savivaldybės koncertinės įstaigos Klaipėdos koncertų salės veiklos organizavimas</t>
  </si>
  <si>
    <t>008-02-01-09</t>
  </si>
  <si>
    <t xml:space="preserve">Festivalio „Klaipėdos muzikos pavasaris“ organizavimas </t>
  </si>
  <si>
    <t>008-02-01-10</t>
  </si>
  <si>
    <t>Kariliono festivalio organizavimas</t>
  </si>
  <si>
    <t>008-02-01-11</t>
  </si>
  <si>
    <t xml:space="preserve">Festivalio „Permainų muzika“ organizavimas </t>
  </si>
  <si>
    <t>008-02-01-12</t>
  </si>
  <si>
    <t xml:space="preserve">Festivalio „Salve muzika“ organizavimas </t>
  </si>
  <si>
    <t>008-02-01-13</t>
  </si>
  <si>
    <t>008-02-01-14</t>
  </si>
  <si>
    <t>BĮ Klaipėdos miesto savivaldybės tautinių kultūrų centro veiklos organizavimas</t>
  </si>
  <si>
    <t xml:space="preserve">008-02-01-15
</t>
  </si>
  <si>
    <t>Tradicinio festivalio „Tautinių kultūrų diena“ organizavimas</t>
  </si>
  <si>
    <t>008-02-01-16</t>
  </si>
  <si>
    <t>Tautinių bendrijų tradicinių renginių organizavimas</t>
  </si>
  <si>
    <t>008-02-01-17</t>
  </si>
  <si>
    <t>Informacijos apie tautinių mažumų kultūrą ir tradicijas sklaida ir edukacijų organizavimas</t>
  </si>
  <si>
    <t>008-02-01-18</t>
  </si>
  <si>
    <t>BĮ Klaipėdos miesto savivaldybės Imanuelio Kanto viešosios bibliotekos veiklos organizavimas</t>
  </si>
  <si>
    <t>Lietuvos Respublikos valstybės biudžeto dotacijos</t>
  </si>
  <si>
    <t>008-02-01-19</t>
  </si>
  <si>
    <t>008-02-01-20</t>
  </si>
  <si>
    <t>008-02-01-21</t>
  </si>
  <si>
    <t>BĮ Klaipėdos kultūrų komunikacijų centro veiklos organizavimas</t>
  </si>
  <si>
    <t>008-02-01-22</t>
  </si>
  <si>
    <t>Šiuolaikinio meno festivalio organizavimas</t>
  </si>
  <si>
    <t>008-02-01-23</t>
  </si>
  <si>
    <t>Knygos meno festivalio organizavimas</t>
  </si>
  <si>
    <t>008-02-01-24</t>
  </si>
  <si>
    <t>Meno rezidencijų veiklos organizavimas</t>
  </si>
  <si>
    <t>008-02-01-25</t>
  </si>
  <si>
    <t>Parodų ir kitų meno pristatymo formų organizavimas Klaipėdos kultūrų komunikacijų centre</t>
  </si>
  <si>
    <t>008-02-01-26</t>
  </si>
  <si>
    <t>Kultūrinių kompetencijų ugdymo modelio moksleiviams įgyvendinimas</t>
  </si>
  <si>
    <t>008-02-01-27</t>
  </si>
  <si>
    <t>BĮ Klaipėdos miesto savivaldybės Mažosios Lietuvos istorijos muziejaus veiklos organizavimas</t>
  </si>
  <si>
    <t xml:space="preserve">008-02-01-28
</t>
  </si>
  <si>
    <t>008-02-01-29</t>
  </si>
  <si>
    <t>008-02-01-30</t>
  </si>
  <si>
    <t>Mažosios Lietuvos istorijos muziejaus parodų ir edukacijų organizavimas, leidinių leidyba</t>
  </si>
  <si>
    <t>008-02-01-31</t>
  </si>
  <si>
    <t>008-02-01-32</t>
  </si>
  <si>
    <t>BĮ Klaipėdos miesto savivaldybės etnokultūros centro veiklos organizavimas</t>
  </si>
  <si>
    <t>008-02-01-33</t>
  </si>
  <si>
    <t>Rasos ir Joninių šventės organizavimas</t>
  </si>
  <si>
    <t>008-02-01-34</t>
  </si>
  <si>
    <t>Užgavėnių šventės organizavimas</t>
  </si>
  <si>
    <t>008-02-01-35</t>
  </si>
  <si>
    <t>Koncerto, skirto įstojimo į NATO ir Europos Sąjungą dvidešimtmečiui, organizavimas</t>
  </si>
  <si>
    <t>008-02-01-36</t>
  </si>
  <si>
    <t>Lietuvių tautinės kultūros pristatymas Europos folkloro festivaliuose</t>
  </si>
  <si>
    <t>008-02-01-37</t>
  </si>
  <si>
    <t>Klaipėdos etnokultūros centro folkloro ansamblių  programų parengimas, edukacinių ir etnokultūrinių renginių organizavimas</t>
  </si>
  <si>
    <t>008-02-01-38</t>
  </si>
  <si>
    <t>Neatlygintinai suteiktų paslaugų kompensavimas</t>
  </si>
  <si>
    <t>008-02-01-39</t>
  </si>
  <si>
    <t>Klaipėdiečio kortelės nuolaidų kompensavimas</t>
  </si>
  <si>
    <t>Lietuvos Respublikos valstybės biudžeto dotacijos'</t>
  </si>
  <si>
    <t>Pajamų įmokos ir kitos pajamos'</t>
  </si>
  <si>
    <t>008-02-02 (TP)</t>
  </si>
  <si>
    <t>Priemonė: Kultūros įstaigų remontas</t>
  </si>
  <si>
    <t>008-02-02-01</t>
  </si>
  <si>
    <t>Vasaros koncertų estrados infrastruktūros einamasis remontas (Liepojos g. 1)</t>
  </si>
  <si>
    <t>008-02-02-02</t>
  </si>
  <si>
    <t>BĮ Imanuelio Kanto viešosios bibliotekos filialų remonto darbai</t>
  </si>
  <si>
    <t>008-02-02-03</t>
  </si>
  <si>
    <t>BĮ Klaipėdos miesto savivaldybės etnokultūros centro remonto darbai</t>
  </si>
  <si>
    <t>008-02-02-04</t>
  </si>
  <si>
    <t>BĮ Klaipėdos miesto savivaldybės kultūros centro Žvejų rūmų patalpų remonto darbai</t>
  </si>
  <si>
    <t>008-02-02-05</t>
  </si>
  <si>
    <t>008-02-02-06</t>
  </si>
  <si>
    <t>008-02-03 (TP)</t>
  </si>
  <si>
    <t>Priemonė: Komunalinių paslaugų įsigijimas</t>
  </si>
  <si>
    <t>Priemonė: Kultūros objektų infrastruktūros modernizavimas</t>
  </si>
  <si>
    <t>Projektų skyrius</t>
  </si>
  <si>
    <t>008-02-04-02</t>
  </si>
  <si>
    <t>Kultūros centro Žvejų rūmų modernizavimas</t>
  </si>
  <si>
    <t>008-02-04-03</t>
  </si>
  <si>
    <t>Kalvystės muziejaus (Šaltkalvių g. 2) vidaus rekonstrukcija ir modernizavimas</t>
  </si>
  <si>
    <t>008-02-04-04</t>
  </si>
  <si>
    <t>Pašto komplekso sutvarkymas ir pritaikymas (įveiklinimas) kultūros ir kitoms veikloms</t>
  </si>
  <si>
    <t>008-03 (T)</t>
  </si>
  <si>
    <t>Uždavinys: Formuoti miesto kultūrinį tapatumą, integruotą į Baltijos jūros regiono kultūrinę erdvę</t>
  </si>
  <si>
    <t>008-03-01 (TP)</t>
  </si>
  <si>
    <t>Priemonė: Valstybinės ir tarptautinės reikšmės kultūrinių projektų įgyvendinimas</t>
  </si>
  <si>
    <t>008-03-01-01</t>
  </si>
  <si>
    <t xml:space="preserve">Klaipėdos miesto kultūros komunikacijos programos įgyvendinimas </t>
  </si>
  <si>
    <t>Klaipėdos kultūros 2017–2030 m. strategijos atnaujinimas</t>
  </si>
  <si>
    <t xml:space="preserve">IŠ VISO programai finansuoti pagal finansavimo šaltinius </t>
  </si>
  <si>
    <t>Iš jų: regioninių pažangos priemonių lėšos</t>
  </si>
  <si>
    <t xml:space="preserve">T – tęstinės veiklos uždavinys. </t>
  </si>
  <si>
    <t>P – pažangos uždavinys.</t>
  </si>
  <si>
    <t>TP – tęstinės veiklos priemonė.</t>
  </si>
  <si>
    <t>PP – pažangos priemonė.</t>
  </si>
  <si>
    <t>008-01 (T)</t>
  </si>
  <si>
    <t>008-01-01 (TP)</t>
  </si>
  <si>
    <t xml:space="preserve">Imanuelio Kanto viešosios bibliotekos kultūrinių renginių ir edukacijų organizavimas </t>
  </si>
  <si>
    <t>Klaipėdos koncertų salės renginių ir edukacijų organizavimas</t>
  </si>
  <si>
    <t>Klaipėdos miesto kultūros magistro žiedų teikimo ir garbės piliečio apdovanojimo ceremonijos organizavimas</t>
  </si>
  <si>
    <t>Klaipėdos miesto gimtadienio renginio organizavimas</t>
  </si>
  <si>
    <t>Mažosios Lietuvos istorijos muziejaus įkūrimo šimtmečiui paminėti skirtos lauko parodos organizavimas</t>
  </si>
  <si>
    <t>BĮ Klaipėdos kultūrų komunikacijų centro remonto darbai</t>
  </si>
  <si>
    <t>BĮ Klaipėdos miesto savivaldybės tautinių kultūrų centro remonto darbai</t>
  </si>
  <si>
    <t>Imanuelio Kanto 300-osioms gimimo metinėms skirtos konferencijos ir knygos leidybos organizavimas</t>
  </si>
  <si>
    <t>Lietuvos vakarų krašto dainų šventės organizavimas</t>
  </si>
  <si>
    <t>008-02-04 (PP)</t>
  </si>
  <si>
    <t>Vasaros koncertų estrados ir prieigų pritaikymas daugiatiksliam naudojimui</t>
  </si>
  <si>
    <t>008-02-04-01 (RP)</t>
  </si>
  <si>
    <t>RP – regioninė pažangos priemonė.</t>
  </si>
  <si>
    <t>008-03-01-02</t>
  </si>
  <si>
    <t>2.1.3.3.</t>
  </si>
  <si>
    <t>2.1.2.5.</t>
  </si>
  <si>
    <t xml:space="preserve">2.1.2.1.
</t>
  </si>
  <si>
    <t>2.1.1.3.</t>
  </si>
  <si>
    <t>2.1.1.2.</t>
  </si>
  <si>
    <t>3.2.3.5.</t>
  </si>
  <si>
    <t>Projektų, skirtų Švyturių metams</t>
  </si>
  <si>
    <r>
      <t xml:space="preserve">Mažosios Lietuvos istorijos muziejaus </t>
    </r>
    <r>
      <rPr>
        <sz val="10"/>
        <rFont val="Times New Roman"/>
        <family val="1"/>
        <charset val="186"/>
      </rPr>
      <t xml:space="preserve"> </t>
    </r>
    <r>
      <rPr>
        <b/>
        <sz val="10"/>
        <rFont val="Times New Roman"/>
        <family val="1"/>
        <charset val="186"/>
      </rPr>
      <t>XX a. istorijos laikotarpio ir etnografijos ekspozicijų įrengimas Didžioji Vandens g. 2</t>
    </r>
  </si>
  <si>
    <t>3 lentelė. Klaipėdos miesto savivaldybės 2024 metų 008 Kultūros plėtros programos uždaviniai, priemonės, asignavimai ir kitos lėšos (tūkst. eurų)</t>
  </si>
  <si>
    <t>Eil. Nr.</t>
  </si>
  <si>
    <t>Programos kodas ir pavadinimas</t>
  </si>
  <si>
    <t>2024 m. asignavimai ir kitos lėšos</t>
  </si>
  <si>
    <t>008 Kultūros plėtros programa</t>
  </si>
  <si>
    <t>1.</t>
  </si>
  <si>
    <r>
      <rPr>
        <sz val="10"/>
        <color rgb="FF000000"/>
        <rFont val="Times New Roman"/>
        <family val="1"/>
        <charset val="186"/>
      </rPr>
      <t xml:space="preserve">Iš jo:
</t>
    </r>
    <r>
      <rPr>
        <b/>
        <sz val="10"/>
        <color rgb="FF000000"/>
        <rFont val="Times New Roman"/>
        <family val="1"/>
        <charset val="186"/>
      </rPr>
      <t xml:space="preserve">
</t>
    </r>
  </si>
  <si>
    <t>1.1.</t>
  </si>
  <si>
    <r>
      <rPr>
        <sz val="10"/>
        <color rgb="FF000000"/>
        <rFont val="Times New Roman"/>
        <family val="1"/>
        <charset val="186"/>
      </rPr>
      <t xml:space="preserve">savivaldybės biudžeto lėšos (nuosavos, be ankstesnių metų likučio)
</t>
    </r>
    <r>
      <rPr>
        <b/>
        <sz val="10"/>
        <color rgb="FF000000"/>
        <rFont val="Times New Roman"/>
        <family val="1"/>
        <charset val="186"/>
      </rPr>
      <t xml:space="preserve">
</t>
    </r>
  </si>
  <si>
    <t>1.2.</t>
  </si>
  <si>
    <t>1.3.</t>
  </si>
  <si>
    <t xml:space="preserve">pajamų įmokos ir kitos pajamos
</t>
  </si>
  <si>
    <t>1.4.</t>
  </si>
  <si>
    <t>Europos Sąjungos ir kitos tarptautinės finansinės paramos lėšos</t>
  </si>
  <si>
    <t>1.5.</t>
  </si>
  <si>
    <t>skolintos lėšos</t>
  </si>
  <si>
    <t>1.6.</t>
  </si>
  <si>
    <t>ankstesnių metų likučiai</t>
  </si>
  <si>
    <t>2.</t>
  </si>
  <si>
    <t xml:space="preserve">Kiti šaltiniai (Europos Sąjungos finansinė parama projektams įgyvendinti ir kitos teisėtai gautos lėšos, nurodant atskirus šaltinius)
</t>
  </si>
  <si>
    <t>2.1.</t>
  </si>
  <si>
    <t>Europos Sąjungos paramos lėšos</t>
  </si>
  <si>
    <t>2.2.</t>
  </si>
  <si>
    <t>Privalomojo sveikatos draudimo fondo lėšos</t>
  </si>
  <si>
    <t>2.3.</t>
  </si>
  <si>
    <t>Klaipėdos valstybinio jūrų uosto direkcijos lėšos (KVJUD)</t>
  </si>
  <si>
    <t>2.4.</t>
  </si>
  <si>
    <t>Valstybės biudžeto lėšos (LRVB)</t>
  </si>
  <si>
    <t>2.5.</t>
  </si>
  <si>
    <t>Kiti finansavimo šaltiniai</t>
  </si>
  <si>
    <t>2.6.</t>
  </si>
  <si>
    <t>Kelių priežiūros ir plėtros programos lėšos (KPP)</t>
  </si>
  <si>
    <r>
      <rPr>
        <b/>
        <sz val="10"/>
        <color theme="1"/>
        <rFont val="Times New Roman"/>
        <family val="1"/>
        <charset val="186"/>
      </rPr>
      <t>IŠ VISO</t>
    </r>
    <r>
      <rPr>
        <sz val="10"/>
        <color theme="1"/>
        <rFont val="Times New Roman"/>
        <family val="1"/>
        <charset val="186"/>
      </rPr>
      <t xml:space="preserve"> programai finansuoti pagal finansavimo šaltinius </t>
    </r>
    <r>
      <rPr>
        <i/>
        <sz val="10"/>
        <color theme="1"/>
        <rFont val="Times New Roman"/>
        <family val="1"/>
        <charset val="186"/>
      </rPr>
      <t>(1 ir 2 punktai)</t>
    </r>
  </si>
  <si>
    <t>2 lentelė.  2024 metų asignavimų ir kitų lėšų pasiskirstymas (tūkst. Eur)</t>
  </si>
  <si>
    <t>008-02-04-05</t>
  </si>
  <si>
    <t>Projekto „Klaipėdos miesto savivaldybės viešosios bibliotekos „Kauno atžalyno“ filialas – naujos galimybės mažiems ir dideliems“ įgyvendinimas</t>
  </si>
  <si>
    <t xml:space="preserve">                                                            PATVIRTINTA
                                                            Klaipėdos miesto savivaldybės administracijos direktoriaus 
                                                            2024 m. vasario 22 d. įsakymu Nr. AD1-164</t>
  </si>
  <si>
    <t xml:space="preserve">Projektų skyrius </t>
  </si>
  <si>
    <t>Vykdytojas (padalinys / asmuo)</t>
  </si>
  <si>
    <t>KSTD – Kultūros, sporto ir turizmo departamentas.</t>
  </si>
  <si>
    <t>ŠSD – Švietimo ir sveikatos departamentas.</t>
  </si>
  <si>
    <t>MVPD – Miesto vystymo ir priežiūros departamentas.</t>
  </si>
  <si>
    <t>UAD – Urbanistikos ir architektūros departamentas.</t>
  </si>
  <si>
    <t>KSTD 
Kultūros skyrius</t>
  </si>
  <si>
    <t>KSTD 
Kultūros skyrius –  priemonės vykdymas, 
ŠSD 
Planavimo ir analizės skyrius –  programos sąmatų rengimas</t>
  </si>
  <si>
    <t>MVPD 
Statinių administravimo skyrius</t>
  </si>
  <si>
    <t>KSTD 
Kultūros skyrius,
Projektų skyrius, 
MVPD 
Statybos skyrius</t>
  </si>
  <si>
    <t>UAD Paveldosaugos skyrius,
KSTD 
Kultūros skyrius</t>
  </si>
  <si>
    <t>008-01-02-07</t>
  </si>
  <si>
    <t>Šviesų festivalio</t>
  </si>
  <si>
    <t xml:space="preserve">                                                            (Klaipėdos miesto savivaldybės administracijos direktoriaus
                                                            2024 m. lapkričio 25 d. įsakymo Nr. AD1-1061 redakcija)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</si>
</sst>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"/>
    <numFmt numFmtId="165" formatCode="[$-409]General"/>
  </numFmts>
  <fonts count="24" x14ac:knownFonts="1">
    <font>
      <sz val="11"/>
      <color theme="1"/>
      <name val="Calibri"/>
      <family val="2"/>
      <charset val="186"/>
      <scheme val="minor"/>
    </font>
    <font>
      <sz val="10"/>
      <color theme="1"/>
      <name val="Calibri"/>
      <family val="2"/>
      <charset val="186"/>
      <scheme val="minor"/>
    </font>
    <font>
      <sz val="10"/>
      <color theme="1"/>
      <name val="Times New Roman"/>
      <family val="1"/>
      <charset val="186"/>
    </font>
    <font>
      <sz val="11"/>
      <color rgb="FF000000"/>
      <name val="Calibri"/>
      <family val="2"/>
      <charset val="186"/>
    </font>
    <font>
      <b/>
      <sz val="10"/>
      <name val="Times New Roman"/>
      <family val="1"/>
      <charset val="186"/>
    </font>
    <font>
      <sz val="10"/>
      <name val="Times New Roman"/>
      <family val="1"/>
      <charset val="186"/>
    </font>
    <font>
      <b/>
      <sz val="12"/>
      <name val="Times New Roman"/>
      <family val="1"/>
      <charset val="186"/>
    </font>
    <font>
      <sz val="12"/>
      <name val="Times New Roman"/>
      <family val="1"/>
      <charset val="186"/>
    </font>
    <font>
      <sz val="8"/>
      <name val="Times New Roman"/>
      <family val="1"/>
      <charset val="186"/>
    </font>
    <font>
      <sz val="10"/>
      <color rgb="FF000000"/>
      <name val="Calibri"/>
      <family val="2"/>
      <charset val="186"/>
      <scheme val="minor"/>
    </font>
    <font>
      <sz val="10"/>
      <color theme="0"/>
      <name val="Calibri"/>
      <family val="2"/>
      <charset val="186"/>
      <scheme val="minor"/>
    </font>
    <font>
      <sz val="10"/>
      <name val="Calibri"/>
      <family val="2"/>
      <charset val="186"/>
      <scheme val="minor"/>
    </font>
    <font>
      <sz val="10"/>
      <name val="Times New Roman"/>
      <family val="1"/>
      <charset val="1"/>
    </font>
    <font>
      <b/>
      <sz val="10"/>
      <name val="Times New Roman"/>
      <family val="1"/>
    </font>
    <font>
      <sz val="10"/>
      <name val="Times New Roman"/>
      <family val="1"/>
    </font>
    <font>
      <u/>
      <sz val="10"/>
      <name val="Times New Roman"/>
      <family val="1"/>
      <charset val="186"/>
    </font>
    <font>
      <b/>
      <sz val="12"/>
      <color rgb="FF000000"/>
      <name val="Times New Roman"/>
      <family val="1"/>
      <charset val="186"/>
    </font>
    <font>
      <b/>
      <sz val="10"/>
      <color theme="1"/>
      <name val="Times New Roman"/>
      <family val="1"/>
      <charset val="186"/>
    </font>
    <font>
      <b/>
      <sz val="12"/>
      <color theme="1"/>
      <name val="Times New Roman"/>
      <family val="1"/>
      <charset val="186"/>
    </font>
    <font>
      <b/>
      <sz val="9"/>
      <color theme="1"/>
      <name val="Times New Roman"/>
      <family val="1"/>
      <charset val="186"/>
    </font>
    <font>
      <b/>
      <sz val="10"/>
      <color rgb="FF000000"/>
      <name val="Times New Roman"/>
      <family val="1"/>
      <charset val="186"/>
    </font>
    <font>
      <sz val="10"/>
      <color rgb="FF000000"/>
      <name val="Times New Roman"/>
      <family val="1"/>
      <charset val="186"/>
    </font>
    <font>
      <i/>
      <sz val="10"/>
      <color theme="1"/>
      <name val="Times New Roman"/>
      <family val="1"/>
      <charset val="186"/>
    </font>
    <font>
      <sz val="12"/>
      <color theme="1"/>
      <name val="Times New Roman"/>
      <family val="1"/>
      <charset val="186"/>
    </font>
  </fonts>
  <fills count="10">
    <fill>
      <patternFill patternType="none"/>
    </fill>
    <fill>
      <patternFill patternType="gray125"/>
    </fill>
    <fill>
      <patternFill patternType="solid">
        <fgColor rgb="FFDBE5F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rgb="FFFFFFFF"/>
      </patternFill>
    </fill>
    <fill>
      <patternFill patternType="solid">
        <fgColor rgb="FFFFFFCC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FF"/>
        <bgColor rgb="FF000000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rgb="FF000000"/>
      </top>
      <bottom/>
      <diagonal/>
    </border>
    <border>
      <left style="thin">
        <color indexed="64"/>
      </left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indexed="64"/>
      </top>
      <bottom/>
      <diagonal/>
    </border>
    <border>
      <left style="thin">
        <color rgb="FF000000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/>
    <xf numFmtId="165" fontId="3" fillId="0" borderId="0" applyBorder="0" applyProtection="0"/>
  </cellStyleXfs>
  <cellXfs count="184">
    <xf numFmtId="0" fontId="0" fillId="0" borderId="0" xfId="0"/>
    <xf numFmtId="0" fontId="2" fillId="0" borderId="0" xfId="0" applyFont="1" applyAlignment="1">
      <alignment horizontal="center" vertical="top"/>
    </xf>
    <xf numFmtId="164" fontId="1" fillId="0" borderId="0" xfId="0" applyNumberFormat="1" applyFont="1" applyAlignment="1">
      <alignment horizontal="center" vertical="top"/>
    </xf>
    <xf numFmtId="0" fontId="2" fillId="0" borderId="0" xfId="0" applyFont="1" applyAlignment="1">
      <alignment vertical="top"/>
    </xf>
    <xf numFmtId="0" fontId="1" fillId="0" borderId="0" xfId="0" applyFont="1"/>
    <xf numFmtId="0" fontId="1" fillId="3" borderId="0" xfId="0" applyFont="1" applyFill="1"/>
    <xf numFmtId="164" fontId="4" fillId="0" borderId="1" xfId="0" applyNumberFormat="1" applyFont="1" applyBorder="1" applyAlignment="1">
      <alignment horizontal="center" vertical="top" wrapText="1"/>
    </xf>
    <xf numFmtId="0" fontId="1" fillId="0" borderId="0" xfId="0" applyFont="1" applyAlignment="1">
      <alignment vertical="top"/>
    </xf>
    <xf numFmtId="0" fontId="1" fillId="0" borderId="0" xfId="0" applyFont="1" applyAlignment="1">
      <alignment horizontal="center" vertical="top"/>
    </xf>
    <xf numFmtId="0" fontId="5" fillId="0" borderId="1" xfId="0" applyFont="1" applyBorder="1" applyAlignment="1">
      <alignment vertical="top" wrapText="1"/>
    </xf>
    <xf numFmtId="0" fontId="4" fillId="8" borderId="1" xfId="0" applyFont="1" applyFill="1" applyBorder="1" applyAlignment="1">
      <alignment vertical="top" wrapText="1"/>
    </xf>
    <xf numFmtId="164" fontId="4" fillId="8" borderId="1" xfId="0" applyNumberFormat="1" applyFont="1" applyFill="1" applyBorder="1" applyAlignment="1">
      <alignment horizontal="center" vertical="top" wrapText="1"/>
    </xf>
    <xf numFmtId="0" fontId="4" fillId="0" borderId="1" xfId="0" applyFont="1" applyBorder="1" applyAlignment="1">
      <alignment vertical="top" wrapText="1"/>
    </xf>
    <xf numFmtId="164" fontId="4" fillId="5" borderId="1" xfId="0" applyNumberFormat="1" applyFont="1" applyFill="1" applyBorder="1" applyAlignment="1">
      <alignment horizontal="center" vertical="top"/>
    </xf>
    <xf numFmtId="164" fontId="4" fillId="8" borderId="1" xfId="0" applyNumberFormat="1" applyFont="1" applyFill="1" applyBorder="1" applyAlignment="1">
      <alignment horizontal="center" vertical="top"/>
    </xf>
    <xf numFmtId="164" fontId="4" fillId="3" borderId="1" xfId="0" applyNumberFormat="1" applyFont="1" applyFill="1" applyBorder="1" applyAlignment="1">
      <alignment horizontal="center" vertical="top"/>
    </xf>
    <xf numFmtId="164" fontId="1" fillId="0" borderId="0" xfId="0" applyNumberFormat="1" applyFont="1"/>
    <xf numFmtId="0" fontId="4" fillId="8" borderId="1" xfId="0" applyFont="1" applyFill="1" applyBorder="1" applyAlignment="1">
      <alignment horizontal="center" vertical="top" wrapText="1"/>
    </xf>
    <xf numFmtId="0" fontId="4" fillId="0" borderId="1" xfId="0" applyFont="1" applyBorder="1" applyAlignment="1">
      <alignment horizontal="center" vertical="top" wrapText="1"/>
    </xf>
    <xf numFmtId="164" fontId="5" fillId="6" borderId="1" xfId="1" applyNumberFormat="1" applyFont="1" applyFill="1" applyBorder="1" applyAlignment="1">
      <alignment horizontal="center" vertical="top"/>
    </xf>
    <xf numFmtId="49" fontId="4" fillId="8" borderId="1" xfId="0" applyNumberFormat="1" applyFont="1" applyFill="1" applyBorder="1" applyAlignment="1">
      <alignment horizontal="center" vertical="top" wrapText="1"/>
    </xf>
    <xf numFmtId="49" fontId="4" fillId="0" borderId="1" xfId="0" applyNumberFormat="1" applyFont="1" applyBorder="1" applyAlignment="1">
      <alignment horizontal="center" vertical="top" wrapText="1"/>
    </xf>
    <xf numFmtId="164" fontId="4" fillId="6" borderId="1" xfId="1" applyNumberFormat="1" applyFont="1" applyFill="1" applyBorder="1" applyAlignment="1">
      <alignment horizontal="center" vertical="top"/>
    </xf>
    <xf numFmtId="0" fontId="4" fillId="2" borderId="1" xfId="0" applyFont="1" applyFill="1" applyBorder="1" applyAlignment="1">
      <alignment horizontal="center" vertical="center" wrapText="1"/>
    </xf>
    <xf numFmtId="164" fontId="4" fillId="2" borderId="1" xfId="0" applyNumberFormat="1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top" wrapText="1"/>
    </xf>
    <xf numFmtId="0" fontId="4" fillId="4" borderId="1" xfId="0" applyFont="1" applyFill="1" applyBorder="1" applyAlignment="1">
      <alignment horizontal="left" vertical="top" wrapText="1"/>
    </xf>
    <xf numFmtId="0" fontId="4" fillId="4" borderId="1" xfId="0" applyFont="1" applyFill="1" applyBorder="1" applyAlignment="1">
      <alignment vertical="top" wrapText="1"/>
    </xf>
    <xf numFmtId="0" fontId="4" fillId="7" borderId="1" xfId="0" applyFont="1" applyFill="1" applyBorder="1" applyAlignment="1">
      <alignment vertical="top" wrapText="1"/>
    </xf>
    <xf numFmtId="164" fontId="4" fillId="7" borderId="1" xfId="0" applyNumberFormat="1" applyFont="1" applyFill="1" applyBorder="1" applyAlignment="1">
      <alignment horizontal="center" vertical="top" wrapText="1"/>
    </xf>
    <xf numFmtId="164" fontId="5" fillId="7" borderId="1" xfId="0" applyNumberFormat="1" applyFont="1" applyFill="1" applyBorder="1" applyAlignment="1">
      <alignment horizontal="center" vertical="top" wrapText="1"/>
    </xf>
    <xf numFmtId="164" fontId="4" fillId="3" borderId="1" xfId="0" applyNumberFormat="1" applyFont="1" applyFill="1" applyBorder="1" applyAlignment="1">
      <alignment horizontal="center" vertical="top" wrapText="1"/>
    </xf>
    <xf numFmtId="0" fontId="4" fillId="3" borderId="1" xfId="0" applyFont="1" applyFill="1" applyBorder="1" applyAlignment="1">
      <alignment vertical="top" wrapText="1"/>
    </xf>
    <xf numFmtId="0" fontId="1" fillId="3" borderId="0" xfId="0" applyFont="1" applyFill="1" applyAlignment="1">
      <alignment wrapText="1"/>
    </xf>
    <xf numFmtId="0" fontId="1" fillId="3" borderId="0" xfId="0" applyFont="1" applyFill="1" applyAlignment="1">
      <alignment vertical="top" wrapText="1"/>
    </xf>
    <xf numFmtId="0" fontId="1" fillId="3" borderId="0" xfId="0" applyFont="1" applyFill="1" applyAlignment="1">
      <alignment horizontal="center" vertical="top"/>
    </xf>
    <xf numFmtId="0" fontId="1" fillId="3" borderId="15" xfId="0" applyFont="1" applyFill="1" applyBorder="1" applyAlignment="1">
      <alignment horizontal="center" vertical="top" wrapText="1"/>
    </xf>
    <xf numFmtId="0" fontId="1" fillId="3" borderId="0" xfId="0" applyFont="1" applyFill="1" applyAlignment="1">
      <alignment horizontal="center" vertical="top" wrapText="1"/>
    </xf>
    <xf numFmtId="0" fontId="9" fillId="3" borderId="0" xfId="0" applyFont="1" applyFill="1" applyAlignment="1">
      <alignment horizontal="center" vertical="top"/>
    </xf>
    <xf numFmtId="0" fontId="1" fillId="3" borderId="0" xfId="0" applyFont="1" applyFill="1" applyAlignment="1">
      <alignment horizontal="left" vertical="top" wrapText="1"/>
    </xf>
    <xf numFmtId="0" fontId="10" fillId="0" borderId="0" xfId="0" applyFont="1" applyAlignment="1">
      <alignment horizontal="center" vertical="top"/>
    </xf>
    <xf numFmtId="164" fontId="10" fillId="0" borderId="0" xfId="0" applyNumberFormat="1" applyFont="1" applyAlignment="1">
      <alignment horizontal="center" vertical="top"/>
    </xf>
    <xf numFmtId="164" fontId="10" fillId="0" borderId="0" xfId="0" applyNumberFormat="1" applyFont="1"/>
    <xf numFmtId="0" fontId="4" fillId="3" borderId="8" xfId="0" applyFont="1" applyFill="1" applyBorder="1" applyAlignment="1">
      <alignment vertical="top" wrapText="1"/>
    </xf>
    <xf numFmtId="0" fontId="4" fillId="3" borderId="1" xfId="0" applyFont="1" applyFill="1" applyBorder="1" applyAlignment="1">
      <alignment horizontal="left" vertical="top" wrapText="1"/>
    </xf>
    <xf numFmtId="0" fontId="4" fillId="3" borderId="7" xfId="0" applyFont="1" applyFill="1" applyBorder="1" applyAlignment="1">
      <alignment vertical="top" wrapText="1"/>
    </xf>
    <xf numFmtId="164" fontId="4" fillId="3" borderId="2" xfId="0" applyNumberFormat="1" applyFont="1" applyFill="1" applyBorder="1" applyAlignment="1">
      <alignment horizontal="center" vertical="top" wrapText="1"/>
    </xf>
    <xf numFmtId="164" fontId="4" fillId="3" borderId="6" xfId="0" applyNumberFormat="1" applyFont="1" applyFill="1" applyBorder="1" applyAlignment="1">
      <alignment horizontal="center" vertical="top" wrapText="1"/>
    </xf>
    <xf numFmtId="164" fontId="5" fillId="0" borderId="1" xfId="0" applyNumberFormat="1" applyFont="1" applyBorder="1" applyAlignment="1">
      <alignment horizontal="center" vertical="top" wrapText="1"/>
    </xf>
    <xf numFmtId="0" fontId="4" fillId="0" borderId="0" xfId="0" applyFont="1" applyBorder="1" applyAlignment="1">
      <alignment vertical="top" wrapText="1"/>
    </xf>
    <xf numFmtId="0" fontId="4" fillId="0" borderId="0" xfId="0" applyFont="1" applyBorder="1" applyAlignment="1">
      <alignment horizontal="center" vertical="top" wrapText="1"/>
    </xf>
    <xf numFmtId="164" fontId="4" fillId="0" borderId="0" xfId="0" applyNumberFormat="1" applyFont="1" applyBorder="1" applyAlignment="1">
      <alignment horizontal="center" vertical="top" wrapText="1"/>
    </xf>
    <xf numFmtId="164" fontId="5" fillId="3" borderId="1" xfId="0" applyNumberFormat="1" applyFont="1" applyFill="1" applyBorder="1" applyAlignment="1">
      <alignment horizontal="center" vertical="top"/>
    </xf>
    <xf numFmtId="164" fontId="4" fillId="3" borderId="4" xfId="0" applyNumberFormat="1" applyFont="1" applyFill="1" applyBorder="1" applyAlignment="1">
      <alignment horizontal="center" vertical="top" wrapText="1"/>
    </xf>
    <xf numFmtId="0" fontId="5" fillId="0" borderId="0" xfId="0" applyFont="1" applyAlignment="1">
      <alignment vertical="top" wrapText="1"/>
    </xf>
    <xf numFmtId="0" fontId="5" fillId="0" borderId="0" xfId="0" applyFont="1" applyAlignment="1">
      <alignment horizontal="left" vertical="top" wrapText="1"/>
    </xf>
    <xf numFmtId="164" fontId="7" fillId="0" borderId="0" xfId="0" applyNumberFormat="1" applyFont="1" applyAlignment="1">
      <alignment horizontal="right" vertical="top"/>
    </xf>
    <xf numFmtId="0" fontId="4" fillId="3" borderId="4" xfId="0" applyFont="1" applyFill="1" applyBorder="1" applyAlignment="1">
      <alignment vertical="top" wrapText="1"/>
    </xf>
    <xf numFmtId="0" fontId="4" fillId="0" borderId="7" xfId="0" applyFont="1" applyBorder="1" applyAlignment="1">
      <alignment vertical="top" wrapText="1"/>
    </xf>
    <xf numFmtId="0" fontId="11" fillId="0" borderId="0" xfId="0" applyFont="1"/>
    <xf numFmtId="0" fontId="5" fillId="7" borderId="1" xfId="0" applyFont="1" applyFill="1" applyBorder="1" applyAlignment="1">
      <alignment horizontal="center" vertical="top" wrapText="1"/>
    </xf>
    <xf numFmtId="164" fontId="4" fillId="0" borderId="1" xfId="0" applyNumberFormat="1" applyFont="1" applyBorder="1" applyAlignment="1">
      <alignment vertical="top" wrapText="1"/>
    </xf>
    <xf numFmtId="0" fontId="4" fillId="7" borderId="1" xfId="0" applyFont="1" applyFill="1" applyBorder="1" applyAlignment="1">
      <alignment horizontal="justify" vertical="top" wrapText="1"/>
    </xf>
    <xf numFmtId="164" fontId="5" fillId="7" borderId="1" xfId="0" applyNumberFormat="1" applyFont="1" applyFill="1" applyBorder="1" applyAlignment="1">
      <alignment horizontal="center" vertical="top"/>
    </xf>
    <xf numFmtId="164" fontId="5" fillId="3" borderId="1" xfId="0" applyNumberFormat="1" applyFont="1" applyFill="1" applyBorder="1" applyAlignment="1">
      <alignment horizontal="center" vertical="top" wrapText="1"/>
    </xf>
    <xf numFmtId="0" fontId="5" fillId="3" borderId="3" xfId="0" applyFont="1" applyFill="1" applyBorder="1" applyAlignment="1">
      <alignment horizontal="center" vertical="top" wrapText="1"/>
    </xf>
    <xf numFmtId="0" fontId="4" fillId="0" borderId="13" xfId="0" applyFont="1" applyBorder="1" applyAlignment="1">
      <alignment vertical="top" wrapText="1"/>
    </xf>
    <xf numFmtId="0" fontId="5" fillId="0" borderId="13" xfId="0" applyFont="1" applyBorder="1" applyAlignment="1">
      <alignment vertical="top" wrapText="1"/>
    </xf>
    <xf numFmtId="164" fontId="5" fillId="0" borderId="1" xfId="0" applyNumberFormat="1" applyFont="1" applyBorder="1" applyAlignment="1">
      <alignment horizontal="center" vertical="top"/>
    </xf>
    <xf numFmtId="0" fontId="5" fillId="8" borderId="1" xfId="0" applyFont="1" applyFill="1" applyBorder="1" applyAlignment="1">
      <alignment vertical="top" wrapText="1"/>
    </xf>
    <xf numFmtId="164" fontId="4" fillId="8" borderId="11" xfId="0" applyNumberFormat="1" applyFont="1" applyFill="1" applyBorder="1" applyAlignment="1">
      <alignment horizontal="center" vertical="top" wrapText="1"/>
    </xf>
    <xf numFmtId="0" fontId="11" fillId="3" borderId="0" xfId="0" applyFont="1" applyFill="1"/>
    <xf numFmtId="0" fontId="5" fillId="8" borderId="1" xfId="0" applyFont="1" applyFill="1" applyBorder="1" applyAlignment="1">
      <alignment horizontal="center" vertical="top" wrapText="1"/>
    </xf>
    <xf numFmtId="164" fontId="4" fillId="3" borderId="1" xfId="0" applyNumberFormat="1" applyFont="1" applyFill="1" applyBorder="1" applyAlignment="1">
      <alignment vertical="top" wrapText="1"/>
    </xf>
    <xf numFmtId="0" fontId="5" fillId="8" borderId="1" xfId="0" applyFont="1" applyFill="1" applyBorder="1" applyAlignment="1">
      <alignment horizontal="justify" vertical="top" wrapText="1"/>
    </xf>
    <xf numFmtId="0" fontId="4" fillId="0" borderId="5" xfId="0" applyFont="1" applyBorder="1" applyAlignment="1">
      <alignment vertical="top" wrapText="1"/>
    </xf>
    <xf numFmtId="164" fontId="13" fillId="0" borderId="2" xfId="0" applyNumberFormat="1" applyFont="1" applyBorder="1" applyAlignment="1">
      <alignment vertical="top" wrapText="1"/>
    </xf>
    <xf numFmtId="0" fontId="5" fillId="3" borderId="6" xfId="0" applyFont="1" applyFill="1" applyBorder="1" applyAlignment="1">
      <alignment horizontal="center" vertical="top" wrapText="1"/>
    </xf>
    <xf numFmtId="164" fontId="5" fillId="0" borderId="1" xfId="0" applyNumberFormat="1" applyFont="1" applyBorder="1" applyAlignment="1">
      <alignment vertical="top" wrapText="1"/>
    </xf>
    <xf numFmtId="0" fontId="4" fillId="4" borderId="1" xfId="0" applyFont="1" applyFill="1" applyBorder="1" applyAlignment="1">
      <alignment vertical="top"/>
    </xf>
    <xf numFmtId="0" fontId="5" fillId="3" borderId="2" xfId="0" applyFont="1" applyFill="1" applyBorder="1" applyAlignment="1">
      <alignment vertical="top" wrapText="1"/>
    </xf>
    <xf numFmtId="0" fontId="5" fillId="3" borderId="3" xfId="0" applyFont="1" applyFill="1" applyBorder="1" applyAlignment="1">
      <alignment vertical="top" wrapText="1"/>
    </xf>
    <xf numFmtId="0" fontId="5" fillId="3" borderId="7" xfId="0" applyFont="1" applyFill="1" applyBorder="1" applyAlignment="1">
      <alignment vertical="top" wrapText="1"/>
    </xf>
    <xf numFmtId="0" fontId="5" fillId="3" borderId="1" xfId="0" applyFont="1" applyFill="1" applyBorder="1" applyAlignment="1">
      <alignment vertical="top" wrapText="1"/>
    </xf>
    <xf numFmtId="0" fontId="4" fillId="9" borderId="4" xfId="0" applyFont="1" applyFill="1" applyBorder="1" applyAlignment="1">
      <alignment vertical="top" wrapText="1"/>
    </xf>
    <xf numFmtId="0" fontId="5" fillId="3" borderId="4" xfId="0" applyFont="1" applyFill="1" applyBorder="1" applyAlignment="1">
      <alignment vertical="top" wrapText="1"/>
    </xf>
    <xf numFmtId="164" fontId="14" fillId="3" borderId="1" xfId="0" applyNumberFormat="1" applyFont="1" applyFill="1" applyBorder="1" applyAlignment="1">
      <alignment horizontal="center" vertical="top" wrapText="1"/>
    </xf>
    <xf numFmtId="0" fontId="14" fillId="0" borderId="1" xfId="0" applyFont="1" applyBorder="1" applyAlignment="1">
      <alignment vertical="top" wrapText="1"/>
    </xf>
    <xf numFmtId="0" fontId="14" fillId="3" borderId="3" xfId="0" applyFont="1" applyFill="1" applyBorder="1" applyAlignment="1">
      <alignment horizontal="left" vertical="top" wrapText="1"/>
    </xf>
    <xf numFmtId="0" fontId="13" fillId="3" borderId="1" xfId="0" applyFont="1" applyFill="1" applyBorder="1" applyAlignment="1">
      <alignment vertical="top" wrapText="1"/>
    </xf>
    <xf numFmtId="0" fontId="14" fillId="3" borderId="7" xfId="0" applyFont="1" applyFill="1" applyBorder="1" applyAlignment="1">
      <alignment horizontal="left" vertical="top" wrapText="1"/>
    </xf>
    <xf numFmtId="0" fontId="14" fillId="3" borderId="0" xfId="0" applyFont="1" applyFill="1" applyAlignment="1">
      <alignment vertical="top" wrapText="1"/>
    </xf>
    <xf numFmtId="0" fontId="4" fillId="3" borderId="8" xfId="0" applyFont="1" applyFill="1" applyBorder="1" applyAlignment="1">
      <alignment vertical="top"/>
    </xf>
    <xf numFmtId="0" fontId="5" fillId="3" borderId="0" xfId="0" applyFont="1" applyFill="1" applyAlignment="1">
      <alignment vertical="top" wrapText="1"/>
    </xf>
    <xf numFmtId="0" fontId="14" fillId="3" borderId="15" xfId="0" applyFont="1" applyFill="1" applyBorder="1" applyAlignment="1">
      <alignment horizontal="left" vertical="top" wrapText="1"/>
    </xf>
    <xf numFmtId="0" fontId="5" fillId="3" borderId="10" xfId="0" applyFont="1" applyFill="1" applyBorder="1" applyAlignment="1">
      <alignment vertical="top" wrapText="1"/>
    </xf>
    <xf numFmtId="0" fontId="15" fillId="3" borderId="7" xfId="0" applyFont="1" applyFill="1" applyBorder="1" applyAlignment="1">
      <alignment vertical="top" wrapText="1"/>
    </xf>
    <xf numFmtId="0" fontId="5" fillId="3" borderId="3" xfId="0" applyFont="1" applyFill="1" applyBorder="1" applyAlignment="1">
      <alignment horizontal="left" vertical="top" wrapText="1"/>
    </xf>
    <xf numFmtId="0" fontId="5" fillId="3" borderId="7" xfId="0" applyFont="1" applyFill="1" applyBorder="1" applyAlignment="1">
      <alignment horizontal="left" vertical="top" wrapText="1"/>
    </xf>
    <xf numFmtId="0" fontId="5" fillId="3" borderId="2" xfId="0" applyFont="1" applyFill="1" applyBorder="1" applyAlignment="1">
      <alignment horizontal="left" vertical="top" wrapText="1"/>
    </xf>
    <xf numFmtId="0" fontId="5" fillId="3" borderId="1" xfId="0" applyFont="1" applyFill="1" applyBorder="1" applyAlignment="1">
      <alignment horizontal="left" vertical="top" wrapText="1"/>
    </xf>
    <xf numFmtId="0" fontId="5" fillId="0" borderId="11" xfId="0" applyFont="1" applyBorder="1" applyAlignment="1">
      <alignment vertical="top" wrapText="1"/>
    </xf>
    <xf numFmtId="0" fontId="4" fillId="9" borderId="7" xfId="0" applyFont="1" applyFill="1" applyBorder="1" applyAlignment="1">
      <alignment vertical="top" wrapText="1"/>
    </xf>
    <xf numFmtId="0" fontId="5" fillId="0" borderId="7" xfId="0" applyFont="1" applyBorder="1" applyAlignment="1">
      <alignment vertical="top" wrapText="1"/>
    </xf>
    <xf numFmtId="0" fontId="5" fillId="0" borderId="4" xfId="0" applyFont="1" applyBorder="1" applyAlignment="1">
      <alignment vertical="top" wrapText="1"/>
    </xf>
    <xf numFmtId="0" fontId="5" fillId="0" borderId="1" xfId="0" applyFont="1" applyBorder="1" applyAlignment="1">
      <alignment horizontal="left" vertical="top" wrapText="1"/>
    </xf>
    <xf numFmtId="164" fontId="4" fillId="8" borderId="1" xfId="0" applyNumberFormat="1" applyFont="1" applyFill="1" applyBorder="1" applyAlignment="1">
      <alignment vertical="top" wrapText="1"/>
    </xf>
    <xf numFmtId="0" fontId="5" fillId="3" borderId="11" xfId="0" applyFont="1" applyFill="1" applyBorder="1" applyAlignment="1">
      <alignment vertical="top" wrapText="1"/>
    </xf>
    <xf numFmtId="0" fontId="5" fillId="0" borderId="5" xfId="0" applyFont="1" applyBorder="1" applyAlignment="1">
      <alignment vertical="top" wrapText="1"/>
    </xf>
    <xf numFmtId="164" fontId="5" fillId="3" borderId="5" xfId="0" applyNumberFormat="1" applyFont="1" applyFill="1" applyBorder="1" applyAlignment="1">
      <alignment horizontal="center" vertical="top" wrapText="1"/>
    </xf>
    <xf numFmtId="164" fontId="5" fillId="8" borderId="1" xfId="0" applyNumberFormat="1" applyFont="1" applyFill="1" applyBorder="1" applyAlignment="1">
      <alignment horizontal="left" vertical="top" wrapText="1"/>
    </xf>
    <xf numFmtId="0" fontId="5" fillId="0" borderId="1" xfId="0" applyFont="1" applyBorder="1" applyAlignment="1">
      <alignment horizontal="justify" vertical="top" wrapText="1"/>
    </xf>
    <xf numFmtId="0" fontId="5" fillId="0" borderId="0" xfId="0" applyFont="1" applyBorder="1" applyAlignment="1">
      <alignment horizontal="justify" vertical="top" wrapText="1"/>
    </xf>
    <xf numFmtId="164" fontId="11" fillId="0" borderId="0" xfId="0" applyNumberFormat="1" applyFont="1" applyAlignment="1">
      <alignment horizontal="center" vertical="top"/>
    </xf>
    <xf numFmtId="0" fontId="11" fillId="0" borderId="0" xfId="0" applyFont="1" applyAlignment="1">
      <alignment vertical="top"/>
    </xf>
    <xf numFmtId="0" fontId="11" fillId="0" borderId="0" xfId="0" applyFont="1" applyAlignment="1">
      <alignment horizontal="center" vertical="top"/>
    </xf>
    <xf numFmtId="164" fontId="7" fillId="0" borderId="0" xfId="0" applyNumberFormat="1" applyFont="1" applyAlignment="1">
      <alignment horizontal="left" vertical="top"/>
    </xf>
    <xf numFmtId="0" fontId="2" fillId="0" borderId="0" xfId="0" applyFont="1"/>
    <xf numFmtId="0" fontId="19" fillId="0" borderId="8" xfId="0" applyFont="1" applyBorder="1" applyAlignment="1">
      <alignment horizontal="center" vertical="center"/>
    </xf>
    <xf numFmtId="0" fontId="17" fillId="0" borderId="17" xfId="0" applyFont="1" applyBorder="1" applyAlignment="1">
      <alignment horizontal="left" vertical="top" wrapText="1"/>
    </xf>
    <xf numFmtId="164" fontId="17" fillId="0" borderId="1" xfId="0" applyNumberFormat="1" applyFont="1" applyBorder="1" applyAlignment="1">
      <alignment horizontal="center" vertical="top" wrapText="1"/>
    </xf>
    <xf numFmtId="0" fontId="20" fillId="0" borderId="17" xfId="0" applyFont="1" applyBorder="1" applyAlignment="1">
      <alignment horizontal="left" vertical="top" wrapText="1"/>
    </xf>
    <xf numFmtId="164" fontId="2" fillId="0" borderId="2" xfId="0" applyNumberFormat="1" applyFont="1" applyBorder="1" applyAlignment="1">
      <alignment horizontal="center" vertical="top" wrapText="1"/>
    </xf>
    <xf numFmtId="0" fontId="21" fillId="3" borderId="18" xfId="0" applyFont="1" applyFill="1" applyBorder="1" applyAlignment="1">
      <alignment horizontal="left" vertical="top" wrapText="1"/>
    </xf>
    <xf numFmtId="164" fontId="2" fillId="3" borderId="2" xfId="0" applyNumberFormat="1" applyFont="1" applyFill="1" applyBorder="1" applyAlignment="1">
      <alignment horizontal="center" vertical="top" wrapText="1"/>
    </xf>
    <xf numFmtId="0" fontId="2" fillId="0" borderId="17" xfId="0" applyFont="1" applyBorder="1" applyAlignment="1">
      <alignment horizontal="left" vertical="top" wrapText="1"/>
    </xf>
    <xf numFmtId="164" fontId="17" fillId="3" borderId="2" xfId="0" applyNumberFormat="1" applyFont="1" applyFill="1" applyBorder="1" applyAlignment="1">
      <alignment horizontal="center" vertical="top" wrapText="1"/>
    </xf>
    <xf numFmtId="0" fontId="21" fillId="0" borderId="17" xfId="0" applyFont="1" applyBorder="1" applyAlignment="1">
      <alignment horizontal="left" vertical="top" wrapText="1"/>
    </xf>
    <xf numFmtId="164" fontId="2" fillId="0" borderId="1" xfId="0" applyNumberFormat="1" applyFont="1" applyBorder="1" applyAlignment="1">
      <alignment horizontal="center" vertical="top" wrapText="1"/>
    </xf>
    <xf numFmtId="0" fontId="2" fillId="0" borderId="0" xfId="0" applyFont="1" applyAlignment="1">
      <alignment horizontal="left" vertical="top"/>
    </xf>
    <xf numFmtId="0" fontId="5" fillId="3" borderId="3" xfId="0" applyFont="1" applyFill="1" applyBorder="1" applyAlignment="1">
      <alignment horizontal="center" vertical="top" wrapText="1"/>
    </xf>
    <xf numFmtId="0" fontId="4" fillId="3" borderId="13" xfId="0" applyFont="1" applyFill="1" applyBorder="1" applyAlignment="1">
      <alignment vertical="top" wrapText="1"/>
    </xf>
    <xf numFmtId="0" fontId="4" fillId="0" borderId="16" xfId="0" applyFont="1" applyBorder="1" applyAlignment="1">
      <alignment horizontal="left" vertical="top" wrapText="1"/>
    </xf>
    <xf numFmtId="0" fontId="5" fillId="0" borderId="19" xfId="0" applyFont="1" applyBorder="1" applyAlignment="1">
      <alignment horizontal="left" vertical="top" wrapText="1"/>
    </xf>
    <xf numFmtId="0" fontId="4" fillId="3" borderId="20" xfId="0" applyFont="1" applyFill="1" applyBorder="1" applyAlignment="1">
      <alignment vertical="top" wrapText="1"/>
    </xf>
    <xf numFmtId="0" fontId="2" fillId="0" borderId="0" xfId="0" applyFont="1" applyBorder="1" applyAlignment="1">
      <alignment horizontal="left" vertical="top"/>
    </xf>
    <xf numFmtId="0" fontId="17" fillId="0" borderId="21" xfId="0" applyFont="1" applyBorder="1" applyAlignment="1">
      <alignment horizontal="center" vertical="center" wrapText="1"/>
    </xf>
    <xf numFmtId="0" fontId="18" fillId="0" borderId="22" xfId="0" applyFont="1" applyBorder="1" applyAlignment="1">
      <alignment horizontal="center" vertical="center"/>
    </xf>
    <xf numFmtId="0" fontId="18" fillId="0" borderId="23" xfId="0" applyFont="1" applyBorder="1" applyAlignment="1">
      <alignment horizontal="center" vertical="center" wrapText="1"/>
    </xf>
    <xf numFmtId="0" fontId="19" fillId="0" borderId="24" xfId="0" applyFont="1" applyBorder="1" applyAlignment="1">
      <alignment horizontal="center" vertical="center" wrapText="1"/>
    </xf>
    <xf numFmtId="0" fontId="19" fillId="0" borderId="25" xfId="0" applyFont="1" applyBorder="1" applyAlignment="1">
      <alignment horizontal="center" vertical="center" wrapText="1"/>
    </xf>
    <xf numFmtId="0" fontId="17" fillId="0" borderId="24" xfId="0" applyFont="1" applyBorder="1" applyAlignment="1">
      <alignment horizontal="center" vertical="top"/>
    </xf>
    <xf numFmtId="0" fontId="2" fillId="0" borderId="24" xfId="0" applyFont="1" applyBorder="1" applyAlignment="1">
      <alignment horizontal="center" vertical="top"/>
    </xf>
    <xf numFmtId="0" fontId="5" fillId="3" borderId="2" xfId="0" applyFont="1" applyFill="1" applyBorder="1" applyAlignment="1">
      <alignment horizontal="center" vertical="top" wrapText="1"/>
    </xf>
    <xf numFmtId="164" fontId="5" fillId="0" borderId="1" xfId="0" applyNumberFormat="1" applyFont="1" applyBorder="1" applyAlignment="1">
      <alignment horizontal="center" vertical="top" wrapText="1"/>
    </xf>
    <xf numFmtId="0" fontId="1" fillId="3" borderId="15" xfId="0" applyFont="1" applyFill="1" applyBorder="1" applyAlignment="1">
      <alignment horizontal="left" vertical="top"/>
    </xf>
    <xf numFmtId="0" fontId="1" fillId="3" borderId="0" xfId="0" applyFont="1" applyFill="1" applyAlignment="1">
      <alignment horizontal="left" vertical="top"/>
    </xf>
    <xf numFmtId="0" fontId="1" fillId="3" borderId="15" xfId="0" applyFont="1" applyFill="1" applyBorder="1" applyAlignment="1">
      <alignment horizontal="left" vertical="top" wrapText="1"/>
    </xf>
    <xf numFmtId="0" fontId="5" fillId="3" borderId="2" xfId="0" applyFont="1" applyFill="1" applyBorder="1" applyAlignment="1">
      <alignment horizontal="left" vertical="top" wrapText="1"/>
    </xf>
    <xf numFmtId="0" fontId="5" fillId="3" borderId="4" xfId="0" applyFont="1" applyFill="1" applyBorder="1" applyAlignment="1">
      <alignment horizontal="left" vertical="top" wrapText="1"/>
    </xf>
    <xf numFmtId="0" fontId="5" fillId="3" borderId="3" xfId="0" applyFont="1" applyFill="1" applyBorder="1" applyAlignment="1">
      <alignment horizontal="left" vertical="top" wrapText="1"/>
    </xf>
    <xf numFmtId="0" fontId="5" fillId="0" borderId="2" xfId="0" applyFont="1" applyBorder="1" applyAlignment="1">
      <alignment horizontal="left" vertical="top" wrapText="1"/>
    </xf>
    <xf numFmtId="0" fontId="5" fillId="0" borderId="3" xfId="0" applyFont="1" applyBorder="1" applyAlignment="1">
      <alignment horizontal="left" vertical="top" wrapText="1"/>
    </xf>
    <xf numFmtId="0" fontId="5" fillId="0" borderId="4" xfId="0" applyFont="1" applyBorder="1" applyAlignment="1">
      <alignment horizontal="left" vertical="top" wrapText="1"/>
    </xf>
    <xf numFmtId="0" fontId="5" fillId="3" borderId="14" xfId="0" applyFont="1" applyFill="1" applyBorder="1" applyAlignment="1">
      <alignment horizontal="left" vertical="top" wrapText="1"/>
    </xf>
    <xf numFmtId="0" fontId="14" fillId="3" borderId="2" xfId="0" applyFont="1" applyFill="1" applyBorder="1" applyAlignment="1">
      <alignment horizontal="left" vertical="top" wrapText="1"/>
    </xf>
    <xf numFmtId="0" fontId="14" fillId="3" borderId="3" xfId="0" applyFont="1" applyFill="1" applyBorder="1" applyAlignment="1">
      <alignment horizontal="left" vertical="top" wrapText="1"/>
    </xf>
    <xf numFmtId="0" fontId="14" fillId="3" borderId="4" xfId="0" applyFont="1" applyFill="1" applyBorder="1" applyAlignment="1">
      <alignment horizontal="left" vertical="top" wrapText="1"/>
    </xf>
    <xf numFmtId="0" fontId="5" fillId="0" borderId="1" xfId="0" applyFont="1" applyBorder="1" applyAlignment="1">
      <alignment horizontal="center" vertical="top" wrapText="1"/>
    </xf>
    <xf numFmtId="0" fontId="5" fillId="0" borderId="14" xfId="0" applyFont="1" applyBorder="1" applyAlignment="1">
      <alignment horizontal="left" vertical="top" wrapText="1"/>
    </xf>
    <xf numFmtId="0" fontId="23" fillId="0" borderId="0" xfId="0" applyFont="1" applyAlignment="1">
      <alignment horizontal="left" vertical="top" wrapText="1"/>
    </xf>
    <xf numFmtId="0" fontId="5" fillId="3" borderId="2" xfId="0" applyFont="1" applyFill="1" applyBorder="1" applyAlignment="1">
      <alignment horizontal="center" vertical="top" wrapText="1"/>
    </xf>
    <xf numFmtId="0" fontId="5" fillId="3" borderId="4" xfId="0" applyFont="1" applyFill="1" applyBorder="1" applyAlignment="1">
      <alignment horizontal="center" vertical="top" wrapText="1"/>
    </xf>
    <xf numFmtId="0" fontId="5" fillId="3" borderId="7" xfId="0" applyFont="1" applyFill="1" applyBorder="1" applyAlignment="1">
      <alignment horizontal="left" vertical="top" wrapText="1"/>
    </xf>
    <xf numFmtId="0" fontId="5" fillId="0" borderId="2" xfId="0" applyFont="1" applyBorder="1" applyAlignment="1">
      <alignment horizontal="center" vertical="top" wrapText="1"/>
    </xf>
    <xf numFmtId="0" fontId="5" fillId="0" borderId="3" xfId="0" applyFont="1" applyBorder="1" applyAlignment="1">
      <alignment horizontal="center" vertical="top" wrapText="1"/>
    </xf>
    <xf numFmtId="0" fontId="5" fillId="0" borderId="4" xfId="0" applyFont="1" applyBorder="1" applyAlignment="1">
      <alignment horizontal="center" vertical="top" wrapText="1"/>
    </xf>
    <xf numFmtId="0" fontId="6" fillId="0" borderId="0" xfId="0" applyFont="1" applyAlignment="1">
      <alignment horizontal="center" vertical="center" wrapText="1"/>
    </xf>
    <xf numFmtId="0" fontId="4" fillId="0" borderId="1" xfId="0" applyFont="1" applyBorder="1" applyAlignment="1">
      <alignment horizontal="center" vertical="top" wrapText="1"/>
    </xf>
    <xf numFmtId="0" fontId="5" fillId="0" borderId="1" xfId="0" applyFont="1" applyBorder="1" applyAlignment="1">
      <alignment horizontal="justify" vertical="top" wrapText="1"/>
    </xf>
    <xf numFmtId="0" fontId="5" fillId="3" borderId="3" xfId="0" applyFont="1" applyFill="1" applyBorder="1" applyAlignment="1">
      <alignment horizontal="center" vertical="top" wrapText="1"/>
    </xf>
    <xf numFmtId="0" fontId="12" fillId="0" borderId="9" xfId="0" applyFont="1" applyBorder="1" applyAlignment="1">
      <alignment horizontal="left" vertical="top"/>
    </xf>
    <xf numFmtId="0" fontId="12" fillId="0" borderId="12" xfId="0" applyFont="1" applyBorder="1" applyAlignment="1">
      <alignment horizontal="left" vertical="top"/>
    </xf>
    <xf numFmtId="0" fontId="5" fillId="3" borderId="0" xfId="0" applyFont="1" applyFill="1" applyAlignment="1">
      <alignment horizontal="left" vertical="top" wrapText="1"/>
    </xf>
    <xf numFmtId="0" fontId="5" fillId="0" borderId="0" xfId="0" applyFont="1" applyAlignment="1">
      <alignment horizontal="left" vertical="top" wrapText="1"/>
    </xf>
    <xf numFmtId="164" fontId="5" fillId="0" borderId="1" xfId="0" applyNumberFormat="1" applyFont="1" applyBorder="1" applyAlignment="1">
      <alignment horizontal="center" vertical="top" wrapText="1"/>
    </xf>
    <xf numFmtId="49" fontId="5" fillId="0" borderId="2" xfId="0" applyNumberFormat="1" applyFont="1" applyBorder="1" applyAlignment="1">
      <alignment horizontal="center" vertical="top" wrapText="1"/>
    </xf>
    <xf numFmtId="49" fontId="5" fillId="0" borderId="3" xfId="0" applyNumberFormat="1" applyFont="1" applyBorder="1" applyAlignment="1">
      <alignment horizontal="center" vertical="top" wrapText="1"/>
    </xf>
    <xf numFmtId="0" fontId="5" fillId="0" borderId="0" xfId="0" applyFont="1" applyAlignment="1">
      <alignment vertical="top" wrapText="1"/>
    </xf>
    <xf numFmtId="0" fontId="5" fillId="3" borderId="14" xfId="0" applyFont="1" applyFill="1" applyBorder="1" applyAlignment="1">
      <alignment horizontal="center" vertical="top" wrapText="1"/>
    </xf>
    <xf numFmtId="0" fontId="16" fillId="0" borderId="0" xfId="0" applyFont="1" applyAlignment="1">
      <alignment horizontal="center" vertical="center" wrapText="1"/>
    </xf>
    <xf numFmtId="0" fontId="18" fillId="7" borderId="15" xfId="0" applyFont="1" applyFill="1" applyBorder="1" applyAlignment="1">
      <alignment horizontal="center" vertical="center" wrapText="1"/>
    </xf>
    <xf numFmtId="0" fontId="18" fillId="7" borderId="0" xfId="0" applyFont="1" applyFill="1" applyBorder="1" applyAlignment="1">
      <alignment horizontal="center" vertical="center" wrapText="1"/>
    </xf>
    <xf numFmtId="0" fontId="18" fillId="7" borderId="10" xfId="0" applyFont="1" applyFill="1" applyBorder="1" applyAlignment="1">
      <alignment horizontal="center" vertical="center" wrapText="1"/>
    </xf>
  </cellXfs>
  <cellStyles count="2">
    <cellStyle name="Excel Built-in Normal" xfId="1" xr:uid="{48795526-0D47-4B88-AE3F-56B560CE652A}"/>
    <cellStyle name="Įprastas" xfId="0" builtinId="0"/>
  </cellStyles>
  <dxfs count="0"/>
  <tableStyles count="0" defaultTableStyle="TableStyleMedium2" defaultPivotStyle="PivotStyleLight16"/>
  <colors>
    <mruColors>
      <color rgb="FFFFCCFF"/>
      <color rgb="FF99FFCC"/>
      <color rgb="FFFFFFCC"/>
      <color rgb="FFCCFFCC"/>
      <color rgb="FFFFFFFF"/>
      <color rgb="FF99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microsoft.com/office/2017/10/relationships/person" Target="persons/person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Asta Danupaitė" id="{AF552A60-24F4-4ABB-BEA1-9A8CC8A88CAD}" userId="S::asta.danupaite@klaipeda.lt::6556be3e-2f64-4f20-ab9c-fce36b8e66c4" providerId="AD"/>
</personList>
</file>

<file path=xl/theme/theme1.xml><?xml version="1.0" encoding="utf-8"?>
<a:theme xmlns:a="http://schemas.openxmlformats.org/drawingml/2006/main" name="„Office“ 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F12" dT="2023-10-31T10:48:59.85" personId="{AF552A60-24F4-4ABB-BEA1-9A8CC8A88CAD}" id="{408BF5DF-2E56-467C-A974-960A4ABE4FB7}">
    <text>Detalios Jūros šventės sąmatos dar nėra, planavimo pagrindas yra 2023m.  vietinės rinkliavos suma. </text>
  </threadedComment>
  <threadedComment ref="F20" dT="2023-11-29T10:26:18.86" personId="{AF552A60-24F4-4ABB-BEA1-9A8CC8A88CAD}" id="{701E234E-4E18-4236-AF7A-E4F892D14621}">
    <text>Pagal protokolą sumažinta 5 tūkst. (kompensuojama iš parduotų  bilietų).</text>
  </threadedComment>
  <threadedComment ref="F28" dT="2023-12-13T13:17:56.83" personId="{AF552A60-24F4-4ABB-BEA1-9A8CC8A88CAD}" id="{AD39180A-BF1C-4837-995D-6536B236591F}">
    <text>Po 2023-12-07 SPG posėdžio, pagal  protokolą: 12 tūkst. Eur neplanuojama KKC; 12 tūkst. Eur mažinama KS bilietų kompensuojama suma; 1,2 tūkst. Eur mažinama MLIM knygos leidybos suma.</text>
  </threadedComment>
  <threadedComment ref="F41" dT="2023-11-29T13:40:59.83" personId="{AF552A60-24F4-4ABB-BEA1-9A8CC8A88CAD}" id="{967C418E-D54F-4765-A635-A5A64D3DF10E}">
    <text>26 tūkst. Lietuvos balsas filmavimai ir 16 tūkst. Eurovizijos atrankos filmavimai Žvejų rūmuose.</text>
  </threadedComment>
  <threadedComment ref="F45" dT="2023-12-01T10:47:48.70" personId="{AF552A60-24F4-4ABB-BEA1-9A8CC8A88CAD}" id="{7B37B442-FEDF-4279-84B4-3F47152B491C}">
    <text>Aptarta per paskutinį mero posėdį, skirta 12000 Eur spektaklio statymui</text>
  </threadedComment>
  <threadedComment ref="C54" dT="2023-11-30T20:50:54.31" personId="{AF552A60-24F4-4ABB-BEA1-9A8CC8A88CAD}" id="{821CCF90-27B9-4ACA-B590-0D285CB3BA5A}">
    <text>10 renginių: Sausio 13d, Sausio 15d.,Vasario 16d., Kovo 11 d, Birželio 14 d., Liepos 6 d. , Gedulo ir vilties diena, Tarptautinė pagyvenusių žmonių diena, Baltijos kelio paminėjimas, Tarptautinei su negalia žmonių paminėjimo diena.</text>
  </threadedComment>
  <threadedComment ref="C64" dT="2023-11-30T21:01:36.35" personId="{AF552A60-24F4-4ABB-BEA1-9A8CC8A88CAD}" id="{FE8060AF-C7FF-4FCE-85BD-341F356EB7CE}">
    <text>Žvejų rūmų mėgėjų kolektyvų veiklos organizavimas, naujų koncertinių programų ir teatrų spektaklių pristatymas 11 vnt.;
Žvejų rūmų ir bendruomenės namų kolektyvų prisistatymas miesto šalies ir užsienio visuomenei 11 vnt. renginių.</text>
  </threadedComment>
  <threadedComment ref="C83" dT="2023-12-01T06:33:50.29" personId="{AF552A60-24F4-4ABB-BEA1-9A8CC8A88CAD}" id="{2E89376B-710E-4A29-B756-E11DC168A629}">
    <text>Klaipėdos kamerinio orkestro gastrolės Ispanijoje 15 vnt. koncertų; Festivalis Italijoje 15 vnt. koncertų; Repertuaro renginiai (koncertinės programos) per metus 57 vnt.; Edukacinių ir visai šeimai skirtų programų skaičius 13 vnt.;</text>
  </threadedComment>
  <threadedComment ref="C90" dT="2023-12-01T06:36:51.87" personId="{AF552A60-24F4-4ABB-BEA1-9A8CC8A88CAD}" id="{2F155129-0358-429A-8E36-C26E9DA3FA60}">
    <text>9 Tautinių bendrijų renginiai, kiekviena bendrija ruošia po vieną renginį.</text>
  </threadedComment>
  <threadedComment ref="C92" dT="2023-12-05T09:11:46.82" personId="{AF552A60-24F4-4ABB-BEA1-9A8CC8A88CAD}" id="{CBBB0D84-B984-40FA-B92F-5CC50FAD2FBC}">
    <text>Edukacinių užsiėmimų šeimai 12 vnt.; Pažintinės ekskursijos Klaipėdos krašte 5 vnt.; Valstybinės kalbos mokymai ukrainiečiams 12 vnt.</text>
  </threadedComment>
  <threadedComment ref="C105" dT="2023-12-05T09:14:01.83" personId="{AF552A60-24F4-4ABB-BEA1-9A8CC8A88CAD}" id="{EEA64005-C75A-4819-A7BE-AEAE7187F1E2}">
    <text>Interaktyvi vasaros stovykla 1 vnt.; renginių ciklas "Pėdink į Girulius" 5 vnt.; renginys "Juodasis ragas" 1 vnt.</text>
  </threadedComment>
  <threadedComment ref="C117" dT="2023-12-01T07:36:31.96" personId="{AF552A60-24F4-4ABB-BEA1-9A8CC8A88CAD}" id="{AF5740CB-6A1E-4923-95C3-65EE2F394B45}">
    <text>Personalinių ir grupinių parodų, projektų 40 vnt.</text>
  </threadedComment>
  <threadedComment ref="C129" dT="2023-12-05T09:15:57.72" personId="{AF552A60-24F4-4ABB-BEA1-9A8CC8A88CAD}" id="{1DA6F47F-3AE9-45C1-B6FA-5F563C4F0275}">
    <text>"Muziejų naktis" organizavimas; edukacinių renginių organizavimas 47 vnt.; parodų organizavimas 8 vnt.</text>
  </threadedComment>
  <threadedComment ref="C146" dT="2023-12-05T09:22:05.31" personId="{AF552A60-24F4-4ABB-BEA1-9A8CC8A88CAD}" id="{60DF7303-4546-47F3-A1E5-2433B74E1D00}">
    <text>Švenčių organizavimas: Gavėnia, Atvelykis, Vėlinės, Šv. Kalėdų 5 renginiai; jaunųjų atlikėjų konkursas "Tramtatulis"; Projektų  įgyvendinimas "Savitas Klaipėdos kraštas", "Tradicija šeimai" ir kt.</text>
  </threadedComment>
  <threadedComment ref="F171" dT="2023-11-30T11:29:07.54" personId="{AF552A60-24F4-4ABB-BEA1-9A8CC8A88CAD}" id="{B886F780-035A-49D4-ACB9-0B8034109D31}">
    <text>Pakeitėme su vedėja pagal seną variantą.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microsoft.com/office/2017/10/relationships/threadedComment" Target="../threadedComments/threadedComment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80E112-3B8F-41F4-9BAA-5145454E912F}">
  <dimension ref="A1:L205"/>
  <sheetViews>
    <sheetView tabSelected="1" zoomScaleNormal="100" zoomScaleSheetLayoutView="100" workbookViewId="0">
      <selection activeCell="B4" sqref="B4:F4"/>
    </sheetView>
  </sheetViews>
  <sheetFormatPr defaultColWidth="9.109375" defaultRowHeight="13.8" x14ac:dyDescent="0.3"/>
  <cols>
    <col min="1" max="1" width="2.5546875" style="4" customWidth="1"/>
    <col min="2" max="2" width="17.33203125" style="7" customWidth="1"/>
    <col min="3" max="3" width="44.6640625" style="7" customWidth="1"/>
    <col min="4" max="4" width="14.5546875" style="8" customWidth="1"/>
    <col min="5" max="6" width="14.6640625" style="2" customWidth="1"/>
    <col min="7" max="7" width="11" style="8" customWidth="1"/>
    <col min="8" max="9" width="9.109375" style="8"/>
    <col min="10" max="16384" width="9.109375" style="4"/>
  </cols>
  <sheetData>
    <row r="1" spans="1:10" ht="51.6" customHeight="1" x14ac:dyDescent="0.3">
      <c r="B1" s="3"/>
      <c r="C1" s="160" t="s">
        <v>204</v>
      </c>
      <c r="D1" s="160"/>
      <c r="E1" s="160"/>
      <c r="F1" s="160"/>
    </row>
    <row r="2" spans="1:10" ht="36.6" customHeight="1" x14ac:dyDescent="0.3">
      <c r="B2" s="3"/>
      <c r="C2" s="160" t="s">
        <v>218</v>
      </c>
      <c r="D2" s="160"/>
      <c r="E2" s="160"/>
      <c r="F2" s="160"/>
    </row>
    <row r="3" spans="1:10" ht="15.6" x14ac:dyDescent="0.3">
      <c r="B3" s="3"/>
      <c r="C3" s="3"/>
      <c r="D3" s="1"/>
      <c r="E3" s="56"/>
      <c r="F3" s="116"/>
    </row>
    <row r="4" spans="1:10" ht="32.4" customHeight="1" x14ac:dyDescent="0.3">
      <c r="A4" s="59"/>
      <c r="B4" s="167" t="s">
        <v>168</v>
      </c>
      <c r="C4" s="167"/>
      <c r="D4" s="167"/>
      <c r="E4" s="167"/>
      <c r="F4" s="167"/>
    </row>
    <row r="5" spans="1:10" ht="60" customHeight="1" x14ac:dyDescent="0.3">
      <c r="A5" s="59"/>
      <c r="B5" s="23" t="s">
        <v>0</v>
      </c>
      <c r="C5" s="23" t="s">
        <v>1</v>
      </c>
      <c r="D5" s="23" t="s">
        <v>206</v>
      </c>
      <c r="E5" s="24" t="s">
        <v>2</v>
      </c>
      <c r="F5" s="24" t="s">
        <v>3</v>
      </c>
    </row>
    <row r="6" spans="1:10" ht="12.6" customHeight="1" x14ac:dyDescent="0.3">
      <c r="A6" s="59"/>
      <c r="B6" s="25">
        <v>1</v>
      </c>
      <c r="C6" s="25">
        <v>2</v>
      </c>
      <c r="D6" s="25">
        <v>3</v>
      </c>
      <c r="E6" s="25">
        <v>4</v>
      </c>
      <c r="F6" s="25">
        <v>5</v>
      </c>
    </row>
    <row r="7" spans="1:10" ht="29.4" customHeight="1" x14ac:dyDescent="0.3">
      <c r="A7" s="59"/>
      <c r="B7" s="26" t="s">
        <v>144</v>
      </c>
      <c r="C7" s="27" t="s">
        <v>4</v>
      </c>
      <c r="D7" s="27"/>
      <c r="E7" s="27"/>
      <c r="F7" s="27"/>
    </row>
    <row r="8" spans="1:10" ht="31.5" customHeight="1" x14ac:dyDescent="0.3">
      <c r="A8" s="59"/>
      <c r="B8" s="28" t="s">
        <v>145</v>
      </c>
      <c r="C8" s="28" t="s">
        <v>5</v>
      </c>
      <c r="D8" s="60" t="s">
        <v>211</v>
      </c>
      <c r="E8" s="29"/>
      <c r="F8" s="30"/>
    </row>
    <row r="9" spans="1:10" ht="17.399999999999999" customHeight="1" x14ac:dyDescent="0.3">
      <c r="A9" s="59"/>
      <c r="B9" s="10"/>
      <c r="C9" s="10" t="s">
        <v>6</v>
      </c>
      <c r="D9" s="17"/>
      <c r="E9" s="11">
        <f>SUM(E11)</f>
        <v>1271.7</v>
      </c>
      <c r="F9" s="11"/>
    </row>
    <row r="10" spans="1:10" x14ac:dyDescent="0.3">
      <c r="A10" s="59"/>
      <c r="B10" s="168"/>
      <c r="C10" s="12" t="s">
        <v>7</v>
      </c>
      <c r="D10" s="18"/>
      <c r="E10" s="61"/>
      <c r="F10" s="61"/>
    </row>
    <row r="11" spans="1:10" ht="28.2" customHeight="1" x14ac:dyDescent="0.3">
      <c r="A11" s="59"/>
      <c r="B11" s="168"/>
      <c r="C11" s="12" t="s">
        <v>23</v>
      </c>
      <c r="D11" s="18"/>
      <c r="E11" s="31">
        <f>1195+100-23.3</f>
        <v>1271.7</v>
      </c>
      <c r="F11" s="61"/>
    </row>
    <row r="12" spans="1:10" ht="20.399999999999999" customHeight="1" x14ac:dyDescent="0.3">
      <c r="A12" s="59"/>
      <c r="B12" s="62" t="s">
        <v>9</v>
      </c>
      <c r="C12" s="28" t="s">
        <v>10</v>
      </c>
      <c r="D12" s="60"/>
      <c r="E12" s="63"/>
      <c r="F12" s="30"/>
    </row>
    <row r="13" spans="1:10" ht="18" customHeight="1" x14ac:dyDescent="0.3">
      <c r="A13" s="59"/>
      <c r="B13" s="148" t="s">
        <v>11</v>
      </c>
      <c r="C13" s="131" t="s">
        <v>12</v>
      </c>
      <c r="D13" s="161" t="s">
        <v>211</v>
      </c>
      <c r="E13" s="52"/>
      <c r="F13" s="64" t="s">
        <v>160</v>
      </c>
    </row>
    <row r="14" spans="1:10" ht="29.4" customHeight="1" x14ac:dyDescent="0.3">
      <c r="A14" s="59"/>
      <c r="B14" s="150"/>
      <c r="C14" s="67" t="s">
        <v>8</v>
      </c>
      <c r="D14" s="170"/>
      <c r="E14" s="52">
        <f>302+26.4</f>
        <v>328.4</v>
      </c>
      <c r="F14" s="64"/>
      <c r="G14" s="145"/>
      <c r="H14" s="146"/>
      <c r="I14" s="146"/>
      <c r="J14" s="146"/>
    </row>
    <row r="15" spans="1:10" ht="30.6" customHeight="1" x14ac:dyDescent="0.3">
      <c r="A15" s="59"/>
      <c r="B15" s="148" t="s">
        <v>14</v>
      </c>
      <c r="C15" s="131" t="s">
        <v>15</v>
      </c>
      <c r="D15" s="170"/>
      <c r="E15" s="52"/>
      <c r="F15" s="64" t="s">
        <v>160</v>
      </c>
    </row>
    <row r="16" spans="1:10" ht="28.2" customHeight="1" x14ac:dyDescent="0.3">
      <c r="A16" s="59"/>
      <c r="B16" s="150"/>
      <c r="C16" s="67" t="s">
        <v>8</v>
      </c>
      <c r="D16" s="130"/>
      <c r="E16" s="52">
        <v>941.9</v>
      </c>
      <c r="F16" s="64"/>
    </row>
    <row r="17" spans="1:12" ht="18" customHeight="1" x14ac:dyDescent="0.3">
      <c r="A17" s="59"/>
      <c r="B17" s="149"/>
      <c r="C17" s="67" t="s">
        <v>13</v>
      </c>
      <c r="D17" s="130"/>
      <c r="E17" s="52">
        <v>102.6</v>
      </c>
      <c r="F17" s="64"/>
    </row>
    <row r="18" spans="1:12" ht="19.95" customHeight="1" x14ac:dyDescent="0.3">
      <c r="A18" s="59"/>
      <c r="B18" s="148" t="s">
        <v>16</v>
      </c>
      <c r="C18" s="66" t="s">
        <v>17</v>
      </c>
      <c r="D18" s="179" t="s">
        <v>212</v>
      </c>
      <c r="E18" s="52"/>
      <c r="F18" s="64"/>
    </row>
    <row r="19" spans="1:12" ht="30" customHeight="1" x14ac:dyDescent="0.3">
      <c r="A19" s="59"/>
      <c r="B19" s="149"/>
      <c r="C19" s="67" t="s">
        <v>8</v>
      </c>
      <c r="D19" s="170"/>
      <c r="E19" s="52">
        <v>15</v>
      </c>
      <c r="F19" s="64"/>
      <c r="G19" s="35"/>
    </row>
    <row r="20" spans="1:12" ht="29.4" customHeight="1" x14ac:dyDescent="0.3">
      <c r="A20" s="59"/>
      <c r="B20" s="148" t="s">
        <v>18</v>
      </c>
      <c r="C20" s="66" t="s">
        <v>19</v>
      </c>
      <c r="D20" s="170"/>
      <c r="E20" s="52"/>
      <c r="F20" s="64"/>
    </row>
    <row r="21" spans="1:12" ht="28.2" customHeight="1" x14ac:dyDescent="0.3">
      <c r="A21" s="59"/>
      <c r="B21" s="149"/>
      <c r="C21" s="67" t="s">
        <v>8</v>
      </c>
      <c r="D21" s="170"/>
      <c r="E21" s="52">
        <v>129.5</v>
      </c>
      <c r="F21" s="64"/>
      <c r="G21" s="35"/>
    </row>
    <row r="22" spans="1:12" ht="30" customHeight="1" x14ac:dyDescent="0.3">
      <c r="A22" s="59"/>
      <c r="B22" s="171" t="s">
        <v>20</v>
      </c>
      <c r="C22" s="132" t="s">
        <v>21</v>
      </c>
      <c r="D22" s="170"/>
      <c r="E22" s="68"/>
      <c r="F22" s="64"/>
    </row>
    <row r="23" spans="1:12" ht="30.75" customHeight="1" x14ac:dyDescent="0.3">
      <c r="A23" s="59"/>
      <c r="B23" s="172"/>
      <c r="C23" s="133" t="s">
        <v>8</v>
      </c>
      <c r="D23" s="170"/>
      <c r="E23" s="68">
        <v>9</v>
      </c>
      <c r="F23" s="64"/>
      <c r="G23" s="35"/>
    </row>
    <row r="24" spans="1:12" ht="19.8" customHeight="1" x14ac:dyDescent="0.3">
      <c r="A24" s="59"/>
      <c r="B24" s="159" t="s">
        <v>22</v>
      </c>
      <c r="C24" s="134" t="s">
        <v>166</v>
      </c>
      <c r="D24" s="170"/>
      <c r="E24" s="68"/>
      <c r="F24" s="64" t="s">
        <v>160</v>
      </c>
      <c r="I24" s="2"/>
      <c r="J24" s="16"/>
      <c r="K24" s="16"/>
      <c r="L24" s="16"/>
    </row>
    <row r="25" spans="1:12" ht="31.5" customHeight="1" x14ac:dyDescent="0.3">
      <c r="A25" s="59"/>
      <c r="B25" s="153"/>
      <c r="C25" s="67" t="s">
        <v>8</v>
      </c>
      <c r="D25" s="170"/>
      <c r="E25" s="52">
        <f>67+17.2+3</f>
        <v>87.2</v>
      </c>
      <c r="F25" s="48"/>
      <c r="G25" s="35"/>
    </row>
    <row r="26" spans="1:12" ht="21.6" customHeight="1" x14ac:dyDescent="0.3">
      <c r="A26" s="59"/>
      <c r="B26" s="159" t="s">
        <v>216</v>
      </c>
      <c r="C26" s="32" t="s">
        <v>217</v>
      </c>
      <c r="D26" s="170"/>
      <c r="E26" s="52"/>
      <c r="F26" s="144"/>
      <c r="G26" s="35"/>
    </row>
    <row r="27" spans="1:12" ht="31.5" customHeight="1" x14ac:dyDescent="0.3">
      <c r="A27" s="59"/>
      <c r="B27" s="153"/>
      <c r="C27" s="83" t="s">
        <v>8</v>
      </c>
      <c r="D27" s="162"/>
      <c r="E27" s="52"/>
      <c r="F27" s="144"/>
      <c r="G27" s="35"/>
    </row>
    <row r="28" spans="1:12" ht="15.75" customHeight="1" x14ac:dyDescent="0.3">
      <c r="A28" s="59"/>
      <c r="B28" s="69"/>
      <c r="C28" s="10" t="s">
        <v>6</v>
      </c>
      <c r="D28" s="17"/>
      <c r="E28" s="11">
        <f>SUM(E13:E25)</f>
        <v>1613.6</v>
      </c>
      <c r="F28" s="11"/>
    </row>
    <row r="29" spans="1:12" ht="15.6" customHeight="1" x14ac:dyDescent="0.3">
      <c r="A29" s="59"/>
      <c r="B29" s="158"/>
      <c r="C29" s="12" t="s">
        <v>7</v>
      </c>
      <c r="D29" s="18"/>
      <c r="E29" s="61"/>
      <c r="F29" s="61"/>
    </row>
    <row r="30" spans="1:12" ht="29.4" customHeight="1" x14ac:dyDescent="0.3">
      <c r="A30" s="59"/>
      <c r="B30" s="158"/>
      <c r="C30" s="12" t="s">
        <v>23</v>
      </c>
      <c r="D30" s="18"/>
      <c r="E30" s="15">
        <f>SUMIF(C13:C25,C14,E13:E25)</f>
        <v>1511</v>
      </c>
      <c r="F30" s="61"/>
    </row>
    <row r="31" spans="1:12" ht="16.2" customHeight="1" x14ac:dyDescent="0.3">
      <c r="A31" s="59"/>
      <c r="B31" s="158"/>
      <c r="C31" s="12" t="s">
        <v>24</v>
      </c>
      <c r="D31" s="18"/>
      <c r="E31" s="6">
        <f>SUMIF(C13:C25,C17,E13:E25)</f>
        <v>102.6</v>
      </c>
      <c r="F31" s="6"/>
    </row>
    <row r="32" spans="1:12" s="5" customFormat="1" ht="28.8" customHeight="1" x14ac:dyDescent="0.3">
      <c r="A32" s="71"/>
      <c r="B32" s="62" t="s">
        <v>25</v>
      </c>
      <c r="C32" s="28" t="s">
        <v>26</v>
      </c>
      <c r="D32" s="60" t="s">
        <v>211</v>
      </c>
      <c r="E32" s="29"/>
      <c r="F32" s="29"/>
      <c r="G32" s="35"/>
      <c r="H32" s="35"/>
      <c r="I32" s="35"/>
    </row>
    <row r="33" spans="1:11" ht="16.95" customHeight="1" x14ac:dyDescent="0.3">
      <c r="A33" s="59"/>
      <c r="B33" s="69"/>
      <c r="C33" s="10" t="s">
        <v>6</v>
      </c>
      <c r="D33" s="72"/>
      <c r="E33" s="11">
        <f t="shared" ref="E33" si="0">SUM(E35:E35)</f>
        <v>110.2</v>
      </c>
      <c r="F33" s="11"/>
    </row>
    <row r="34" spans="1:11" ht="14.4" customHeight="1" x14ac:dyDescent="0.3">
      <c r="A34" s="59"/>
      <c r="B34" s="158"/>
      <c r="C34" s="12" t="s">
        <v>7</v>
      </c>
      <c r="D34" s="18"/>
      <c r="E34" s="73"/>
      <c r="F34" s="61"/>
    </row>
    <row r="35" spans="1:11" ht="28.2" customHeight="1" x14ac:dyDescent="0.3">
      <c r="A35" s="59"/>
      <c r="B35" s="158"/>
      <c r="C35" s="12" t="s">
        <v>23</v>
      </c>
      <c r="D35" s="18"/>
      <c r="E35" s="31">
        <v>110.2</v>
      </c>
      <c r="F35" s="61"/>
    </row>
    <row r="36" spans="1:11" ht="19.2" customHeight="1" x14ac:dyDescent="0.3">
      <c r="A36" s="59"/>
      <c r="B36" s="62" t="s">
        <v>27</v>
      </c>
      <c r="C36" s="28" t="s">
        <v>28</v>
      </c>
      <c r="D36" s="60"/>
      <c r="E36" s="29"/>
      <c r="F36" s="29"/>
    </row>
    <row r="37" spans="1:11" ht="14.4" customHeight="1" x14ac:dyDescent="0.3">
      <c r="A37" s="59"/>
      <c r="B37" s="74"/>
      <c r="C37" s="10" t="s">
        <v>6</v>
      </c>
      <c r="D37" s="72"/>
      <c r="E37" s="11">
        <f>+E39+E40</f>
        <v>383.79999999999995</v>
      </c>
      <c r="F37" s="11"/>
    </row>
    <row r="38" spans="1:11" ht="14.4" customHeight="1" x14ac:dyDescent="0.3">
      <c r="A38" s="59"/>
      <c r="B38" s="151"/>
      <c r="C38" s="12" t="s">
        <v>7</v>
      </c>
      <c r="D38" s="18"/>
      <c r="E38" s="61"/>
      <c r="F38" s="61"/>
    </row>
    <row r="39" spans="1:11" ht="29.4" customHeight="1" x14ac:dyDescent="0.3">
      <c r="A39" s="59"/>
      <c r="B39" s="152"/>
      <c r="C39" s="75" t="s">
        <v>23</v>
      </c>
      <c r="D39" s="143" t="s">
        <v>211</v>
      </c>
      <c r="E39" s="46">
        <f>304.4+38-3-26.2</f>
        <v>313.2</v>
      </c>
      <c r="F39" s="76"/>
      <c r="G39" s="36"/>
      <c r="H39" s="37"/>
      <c r="I39" s="37"/>
      <c r="J39" s="33"/>
      <c r="K39" s="33"/>
    </row>
    <row r="40" spans="1:11" ht="123.6" customHeight="1" x14ac:dyDescent="0.3">
      <c r="A40" s="59"/>
      <c r="B40" s="153"/>
      <c r="C40" s="57" t="s">
        <v>23</v>
      </c>
      <c r="D40" s="77" t="s">
        <v>212</v>
      </c>
      <c r="E40" s="47">
        <f>42+2.4+26.2</f>
        <v>70.599999999999994</v>
      </c>
      <c r="F40" s="47"/>
    </row>
    <row r="41" spans="1:11" s="5" customFormat="1" ht="31.2" customHeight="1" x14ac:dyDescent="0.3">
      <c r="A41" s="71"/>
      <c r="B41" s="62" t="s">
        <v>29</v>
      </c>
      <c r="C41" s="28" t="s">
        <v>30</v>
      </c>
      <c r="D41" s="60" t="s">
        <v>211</v>
      </c>
      <c r="E41" s="29"/>
      <c r="F41" s="29"/>
      <c r="G41" s="35"/>
      <c r="H41" s="35"/>
      <c r="I41" s="35"/>
    </row>
    <row r="42" spans="1:11" ht="18" customHeight="1" x14ac:dyDescent="0.3">
      <c r="A42" s="59"/>
      <c r="B42" s="74"/>
      <c r="C42" s="10" t="s">
        <v>6</v>
      </c>
      <c r="D42" s="72"/>
      <c r="E42" s="11">
        <f>+E44</f>
        <v>12</v>
      </c>
      <c r="F42" s="11"/>
    </row>
    <row r="43" spans="1:11" ht="14.4" customHeight="1" x14ac:dyDescent="0.3">
      <c r="A43" s="59"/>
      <c r="B43" s="169"/>
      <c r="C43" s="12" t="s">
        <v>7</v>
      </c>
      <c r="D43" s="18"/>
      <c r="E43" s="78"/>
      <c r="F43" s="61"/>
    </row>
    <row r="44" spans="1:11" ht="29.4" customHeight="1" x14ac:dyDescent="0.3">
      <c r="A44" s="59"/>
      <c r="B44" s="169"/>
      <c r="C44" s="12" t="s">
        <v>23</v>
      </c>
      <c r="D44" s="18"/>
      <c r="E44" s="31">
        <v>12</v>
      </c>
      <c r="F44" s="61"/>
    </row>
    <row r="45" spans="1:11" ht="30.6" customHeight="1" x14ac:dyDescent="0.3">
      <c r="A45" s="59"/>
      <c r="B45" s="26" t="s">
        <v>31</v>
      </c>
      <c r="C45" s="27" t="s">
        <v>32</v>
      </c>
      <c r="D45" s="79"/>
      <c r="E45" s="79"/>
      <c r="F45" s="79"/>
      <c r="I45" s="2"/>
    </row>
    <row r="46" spans="1:11" ht="20.399999999999999" customHeight="1" x14ac:dyDescent="0.3">
      <c r="A46" s="59"/>
      <c r="B46" s="62" t="s">
        <v>33</v>
      </c>
      <c r="C46" s="28" t="s">
        <v>34</v>
      </c>
      <c r="D46" s="60"/>
      <c r="E46" s="29"/>
      <c r="F46" s="30" t="s">
        <v>161</v>
      </c>
    </row>
    <row r="47" spans="1:11" ht="33" customHeight="1" x14ac:dyDescent="0.3">
      <c r="A47" s="59"/>
      <c r="B47" s="80" t="s">
        <v>35</v>
      </c>
      <c r="C47" s="32" t="s">
        <v>36</v>
      </c>
      <c r="D47" s="161" t="s">
        <v>212</v>
      </c>
      <c r="E47" s="31"/>
      <c r="F47" s="64"/>
    </row>
    <row r="48" spans="1:11" ht="30.6" customHeight="1" x14ac:dyDescent="0.3">
      <c r="A48" s="59"/>
      <c r="B48" s="81"/>
      <c r="C48" s="9" t="s">
        <v>8</v>
      </c>
      <c r="D48" s="170"/>
      <c r="E48" s="64">
        <v>992.8</v>
      </c>
      <c r="F48" s="64"/>
    </row>
    <row r="49" spans="1:9" ht="19.2" customHeight="1" x14ac:dyDescent="0.3">
      <c r="A49" s="59"/>
      <c r="B49" s="81"/>
      <c r="C49" s="9" t="s">
        <v>37</v>
      </c>
      <c r="D49" s="170"/>
      <c r="E49" s="64">
        <v>230</v>
      </c>
      <c r="F49" s="64"/>
      <c r="I49" s="2"/>
    </row>
    <row r="50" spans="1:9" ht="20.399999999999999" customHeight="1" x14ac:dyDescent="0.3">
      <c r="A50" s="59"/>
      <c r="B50" s="82"/>
      <c r="C50" s="9" t="s">
        <v>13</v>
      </c>
      <c r="D50" s="170"/>
      <c r="E50" s="64">
        <f>10-1.8</f>
        <v>8.1999999999999993</v>
      </c>
      <c r="F50" s="64"/>
    </row>
    <row r="51" spans="1:9" ht="19.8" customHeight="1" x14ac:dyDescent="0.3">
      <c r="A51" s="59"/>
      <c r="B51" s="81" t="s">
        <v>38</v>
      </c>
      <c r="C51" s="32" t="s">
        <v>39</v>
      </c>
      <c r="D51" s="170"/>
      <c r="E51" s="48"/>
      <c r="F51" s="64"/>
    </row>
    <row r="52" spans="1:9" ht="30.75" customHeight="1" x14ac:dyDescent="0.3">
      <c r="A52" s="59"/>
      <c r="B52" s="82"/>
      <c r="C52" s="83" t="s">
        <v>8</v>
      </c>
      <c r="D52" s="81"/>
      <c r="E52" s="64">
        <v>153</v>
      </c>
      <c r="F52" s="64"/>
    </row>
    <row r="53" spans="1:9" ht="21" customHeight="1" x14ac:dyDescent="0.3">
      <c r="A53" s="59"/>
      <c r="B53" s="81" t="s">
        <v>40</v>
      </c>
      <c r="C53" s="32" t="s">
        <v>154</v>
      </c>
      <c r="D53" s="81"/>
      <c r="E53" s="64"/>
      <c r="F53" s="64"/>
    </row>
    <row r="54" spans="1:9" ht="32.25" customHeight="1" x14ac:dyDescent="0.3">
      <c r="A54" s="59"/>
      <c r="B54" s="82"/>
      <c r="C54" s="83" t="s">
        <v>8</v>
      </c>
      <c r="D54" s="81"/>
      <c r="E54" s="64">
        <v>36</v>
      </c>
      <c r="F54" s="64"/>
    </row>
    <row r="55" spans="1:9" ht="19.95" customHeight="1" x14ac:dyDescent="0.3">
      <c r="A55" s="59"/>
      <c r="B55" s="81" t="s">
        <v>41</v>
      </c>
      <c r="C55" s="32" t="s">
        <v>42</v>
      </c>
      <c r="D55" s="81"/>
      <c r="E55" s="64"/>
      <c r="F55" s="64"/>
    </row>
    <row r="56" spans="1:9" ht="33.75" customHeight="1" x14ac:dyDescent="0.3">
      <c r="A56" s="59"/>
      <c r="B56" s="82"/>
      <c r="C56" s="83" t="s">
        <v>8</v>
      </c>
      <c r="D56" s="81"/>
      <c r="E56" s="64">
        <f>15+7</f>
        <v>22</v>
      </c>
      <c r="F56" s="64"/>
    </row>
    <row r="57" spans="1:9" ht="16.8" customHeight="1" x14ac:dyDescent="0.3">
      <c r="A57" s="59"/>
      <c r="B57" s="81" t="s">
        <v>43</v>
      </c>
      <c r="C57" s="32" t="s">
        <v>44</v>
      </c>
      <c r="D57" s="81"/>
      <c r="E57" s="64"/>
      <c r="F57" s="64"/>
    </row>
    <row r="58" spans="1:9" ht="31.2" customHeight="1" x14ac:dyDescent="0.3">
      <c r="A58" s="59"/>
      <c r="B58" s="82"/>
      <c r="C58" s="83" t="s">
        <v>8</v>
      </c>
      <c r="D58" s="81"/>
      <c r="E58" s="64">
        <v>26</v>
      </c>
      <c r="F58" s="64"/>
    </row>
    <row r="59" spans="1:9" ht="42" customHeight="1" x14ac:dyDescent="0.3">
      <c r="A59" s="59"/>
      <c r="B59" s="81" t="s">
        <v>45</v>
      </c>
      <c r="C59" s="84" t="s">
        <v>148</v>
      </c>
      <c r="D59" s="81"/>
      <c r="E59" s="64"/>
      <c r="F59" s="64"/>
    </row>
    <row r="60" spans="1:9" ht="30.6" customHeight="1" x14ac:dyDescent="0.3">
      <c r="A60" s="59"/>
      <c r="B60" s="82"/>
      <c r="C60" s="83" t="s">
        <v>8</v>
      </c>
      <c r="D60" s="81"/>
      <c r="E60" s="64">
        <v>17</v>
      </c>
      <c r="F60" s="64"/>
    </row>
    <row r="61" spans="1:9" ht="32.4" customHeight="1" x14ac:dyDescent="0.3">
      <c r="A61" s="59"/>
      <c r="B61" s="81" t="s">
        <v>46</v>
      </c>
      <c r="C61" s="32" t="s">
        <v>47</v>
      </c>
      <c r="D61" s="81"/>
      <c r="E61" s="64"/>
      <c r="F61" s="64"/>
    </row>
    <row r="62" spans="1:9" ht="32.4" customHeight="1" x14ac:dyDescent="0.3">
      <c r="A62" s="59"/>
      <c r="B62" s="85"/>
      <c r="C62" s="9" t="s">
        <v>8</v>
      </c>
      <c r="D62" s="81"/>
      <c r="E62" s="64">
        <v>126.2</v>
      </c>
      <c r="F62" s="64"/>
    </row>
    <row r="63" spans="1:9" ht="42" customHeight="1" x14ac:dyDescent="0.3">
      <c r="A63" s="59"/>
      <c r="B63" s="80" t="s">
        <v>48</v>
      </c>
      <c r="C63" s="12" t="s">
        <v>49</v>
      </c>
      <c r="D63" s="81"/>
      <c r="E63" s="64"/>
      <c r="F63" s="64"/>
    </row>
    <row r="64" spans="1:9" ht="30.6" customHeight="1" x14ac:dyDescent="0.3">
      <c r="A64" s="59"/>
      <c r="B64" s="81"/>
      <c r="C64" s="9" t="s">
        <v>8</v>
      </c>
      <c r="D64" s="81"/>
      <c r="E64" s="64">
        <v>2173.8000000000002</v>
      </c>
      <c r="F64" s="64"/>
      <c r="G64" s="38"/>
    </row>
    <row r="65" spans="1:6" ht="21" customHeight="1" x14ac:dyDescent="0.3">
      <c r="A65" s="59"/>
      <c r="B65" s="81"/>
      <c r="C65" s="9" t="s">
        <v>37</v>
      </c>
      <c r="D65" s="81"/>
      <c r="E65" s="64">
        <v>268.10000000000002</v>
      </c>
      <c r="F65" s="64"/>
    </row>
    <row r="66" spans="1:6" ht="18.600000000000001" customHeight="1" x14ac:dyDescent="0.3">
      <c r="A66" s="59"/>
      <c r="B66" s="82"/>
      <c r="C66" s="9" t="s">
        <v>13</v>
      </c>
      <c r="D66" s="81"/>
      <c r="E66" s="64">
        <f>70.2+23.6</f>
        <v>93.800000000000011</v>
      </c>
      <c r="F66" s="64"/>
    </row>
    <row r="67" spans="1:6" ht="30.6" customHeight="1" x14ac:dyDescent="0.3">
      <c r="A67" s="59"/>
      <c r="B67" s="81" t="s">
        <v>50</v>
      </c>
      <c r="C67" s="32" t="s">
        <v>51</v>
      </c>
      <c r="D67" s="81"/>
      <c r="E67" s="48"/>
      <c r="F67" s="64"/>
    </row>
    <row r="68" spans="1:6" ht="30.6" customHeight="1" x14ac:dyDescent="0.3">
      <c r="A68" s="59"/>
      <c r="B68" s="82"/>
      <c r="C68" s="83" t="s">
        <v>8</v>
      </c>
      <c r="D68" s="81"/>
      <c r="E68" s="64">
        <v>42</v>
      </c>
      <c r="F68" s="64"/>
    </row>
    <row r="69" spans="1:6" ht="17.399999999999999" customHeight="1" x14ac:dyDescent="0.3">
      <c r="A69" s="59"/>
      <c r="B69" s="81" t="s">
        <v>52</v>
      </c>
      <c r="C69" s="32" t="s">
        <v>53</v>
      </c>
      <c r="D69" s="81"/>
      <c r="E69" s="64"/>
      <c r="F69" s="64"/>
    </row>
    <row r="70" spans="1:6" ht="30.6" customHeight="1" x14ac:dyDescent="0.3">
      <c r="A70" s="59"/>
      <c r="B70" s="82"/>
      <c r="C70" s="83" t="s">
        <v>8</v>
      </c>
      <c r="D70" s="81"/>
      <c r="E70" s="64">
        <v>15</v>
      </c>
      <c r="F70" s="64"/>
    </row>
    <row r="71" spans="1:6" ht="20.399999999999999" customHeight="1" x14ac:dyDescent="0.3">
      <c r="A71" s="59"/>
      <c r="B71" s="81" t="s">
        <v>54</v>
      </c>
      <c r="C71" s="32" t="s">
        <v>55</v>
      </c>
      <c r="D71" s="81"/>
      <c r="E71" s="64"/>
      <c r="F71" s="64"/>
    </row>
    <row r="72" spans="1:6" ht="30.6" customHeight="1" x14ac:dyDescent="0.3">
      <c r="A72" s="59"/>
      <c r="B72" s="82"/>
      <c r="C72" s="83" t="s">
        <v>8</v>
      </c>
      <c r="D72" s="81"/>
      <c r="E72" s="64">
        <v>25</v>
      </c>
      <c r="F72" s="64"/>
    </row>
    <row r="73" spans="1:6" ht="19.2" customHeight="1" x14ac:dyDescent="0.3">
      <c r="A73" s="59"/>
      <c r="B73" s="81" t="s">
        <v>56</v>
      </c>
      <c r="C73" s="32" t="s">
        <v>57</v>
      </c>
      <c r="D73" s="81"/>
      <c r="E73" s="64"/>
      <c r="F73" s="64"/>
    </row>
    <row r="74" spans="1:6" ht="30.6" customHeight="1" x14ac:dyDescent="0.3">
      <c r="A74" s="59"/>
      <c r="B74" s="82"/>
      <c r="C74" s="83" t="s">
        <v>8</v>
      </c>
      <c r="D74" s="81"/>
      <c r="E74" s="64">
        <v>7</v>
      </c>
      <c r="F74" s="86"/>
    </row>
    <row r="75" spans="1:6" ht="30.6" customHeight="1" x14ac:dyDescent="0.3">
      <c r="A75" s="59"/>
      <c r="B75" s="81" t="s">
        <v>58</v>
      </c>
      <c r="C75" s="32" t="s">
        <v>147</v>
      </c>
      <c r="D75" s="81"/>
      <c r="E75" s="48"/>
      <c r="F75" s="64"/>
    </row>
    <row r="76" spans="1:6" ht="30.6" customHeight="1" x14ac:dyDescent="0.3">
      <c r="A76" s="59"/>
      <c r="B76" s="85"/>
      <c r="C76" s="9" t="s">
        <v>8</v>
      </c>
      <c r="D76" s="81"/>
      <c r="E76" s="64">
        <v>81.8</v>
      </c>
      <c r="F76" s="64"/>
    </row>
    <row r="77" spans="1:6" ht="30.6" customHeight="1" x14ac:dyDescent="0.3">
      <c r="A77" s="59"/>
      <c r="B77" s="155" t="s">
        <v>59</v>
      </c>
      <c r="C77" s="12" t="s">
        <v>60</v>
      </c>
      <c r="D77" s="81"/>
      <c r="E77" s="31"/>
      <c r="F77" s="64"/>
    </row>
    <row r="78" spans="1:6" ht="30.6" customHeight="1" x14ac:dyDescent="0.3">
      <c r="A78" s="59"/>
      <c r="B78" s="156"/>
      <c r="C78" s="9" t="s">
        <v>8</v>
      </c>
      <c r="D78" s="81"/>
      <c r="E78" s="64">
        <v>185.7</v>
      </c>
      <c r="F78" s="31"/>
    </row>
    <row r="79" spans="1:6" ht="18" customHeight="1" x14ac:dyDescent="0.3">
      <c r="A79" s="59"/>
      <c r="B79" s="157"/>
      <c r="C79" s="87" t="s">
        <v>37</v>
      </c>
      <c r="D79" s="81"/>
      <c r="E79" s="64">
        <v>1</v>
      </c>
      <c r="F79" s="64"/>
    </row>
    <row r="80" spans="1:6" ht="33" customHeight="1" x14ac:dyDescent="0.3">
      <c r="A80" s="59"/>
      <c r="B80" s="88" t="s">
        <v>61</v>
      </c>
      <c r="C80" s="89" t="s">
        <v>62</v>
      </c>
      <c r="D80" s="81"/>
      <c r="E80" s="64"/>
      <c r="F80" s="64"/>
    </row>
    <row r="81" spans="1:6" ht="29.4" customHeight="1" x14ac:dyDescent="0.3">
      <c r="A81" s="59"/>
      <c r="B81" s="90"/>
      <c r="C81" s="91" t="s">
        <v>8</v>
      </c>
      <c r="D81" s="81"/>
      <c r="E81" s="64">
        <v>5</v>
      </c>
      <c r="F81" s="64"/>
    </row>
    <row r="82" spans="1:6" ht="19.8" customHeight="1" x14ac:dyDescent="0.3">
      <c r="A82" s="59"/>
      <c r="B82" s="88" t="s">
        <v>63</v>
      </c>
      <c r="C82" s="92" t="s">
        <v>64</v>
      </c>
      <c r="D82" s="81"/>
      <c r="E82" s="64"/>
      <c r="F82" s="64"/>
    </row>
    <row r="83" spans="1:6" ht="29.4" customHeight="1" x14ac:dyDescent="0.3">
      <c r="A83" s="59"/>
      <c r="B83" s="90"/>
      <c r="C83" s="93" t="s">
        <v>8</v>
      </c>
      <c r="D83" s="81"/>
      <c r="E83" s="64">
        <v>36.200000000000003</v>
      </c>
      <c r="F83" s="64"/>
    </row>
    <row r="84" spans="1:6" ht="30.6" customHeight="1" x14ac:dyDescent="0.3">
      <c r="A84" s="59"/>
      <c r="B84" s="94" t="s">
        <v>65</v>
      </c>
      <c r="C84" s="43" t="s">
        <v>66</v>
      </c>
      <c r="D84" s="95"/>
      <c r="E84" s="64"/>
      <c r="F84" s="64"/>
    </row>
    <row r="85" spans="1:6" ht="30" customHeight="1" x14ac:dyDescent="0.3">
      <c r="A85" s="59"/>
      <c r="B85" s="88"/>
      <c r="C85" s="54" t="s">
        <v>8</v>
      </c>
      <c r="D85" s="81"/>
      <c r="E85" s="64">
        <v>8.8000000000000007</v>
      </c>
      <c r="F85" s="64"/>
    </row>
    <row r="86" spans="1:6" ht="30.6" customHeight="1" x14ac:dyDescent="0.3">
      <c r="A86" s="59"/>
      <c r="B86" s="80" t="s">
        <v>67</v>
      </c>
      <c r="C86" s="12" t="s">
        <v>68</v>
      </c>
      <c r="D86" s="81"/>
      <c r="E86" s="64"/>
      <c r="F86" s="64"/>
    </row>
    <row r="87" spans="1:6" ht="30.6" customHeight="1" x14ac:dyDescent="0.3">
      <c r="A87" s="59"/>
      <c r="B87" s="81"/>
      <c r="C87" s="9" t="s">
        <v>8</v>
      </c>
      <c r="D87" s="81"/>
      <c r="E87" s="64">
        <f>2154.3+5.7+2</f>
        <v>2162</v>
      </c>
      <c r="F87" s="64"/>
    </row>
    <row r="88" spans="1:6" ht="18" customHeight="1" x14ac:dyDescent="0.3">
      <c r="A88" s="59"/>
      <c r="B88" s="81"/>
      <c r="C88" s="9" t="s">
        <v>69</v>
      </c>
      <c r="D88" s="81"/>
      <c r="E88" s="64">
        <v>64.2</v>
      </c>
      <c r="F88" s="64"/>
    </row>
    <row r="89" spans="1:6" ht="18" customHeight="1" x14ac:dyDescent="0.3">
      <c r="A89" s="59"/>
      <c r="B89" s="81"/>
      <c r="C89" s="9" t="s">
        <v>37</v>
      </c>
      <c r="D89" s="81"/>
      <c r="E89" s="64">
        <f>17.6+0.6</f>
        <v>18.200000000000003</v>
      </c>
      <c r="F89" s="64"/>
    </row>
    <row r="90" spans="1:6" ht="16.8" customHeight="1" x14ac:dyDescent="0.3">
      <c r="A90" s="59"/>
      <c r="B90" s="96"/>
      <c r="C90" s="9" t="s">
        <v>13</v>
      </c>
      <c r="D90" s="81"/>
      <c r="E90" s="64">
        <f>2-0.3</f>
        <v>1.7</v>
      </c>
      <c r="F90" s="64"/>
    </row>
    <row r="91" spans="1:6" ht="41.4" customHeight="1" x14ac:dyDescent="0.3">
      <c r="A91" s="59"/>
      <c r="B91" s="97" t="s">
        <v>70</v>
      </c>
      <c r="C91" s="32" t="s">
        <v>153</v>
      </c>
      <c r="D91" s="81"/>
      <c r="E91" s="48"/>
      <c r="F91" s="64"/>
    </row>
    <row r="92" spans="1:6" ht="30.6" customHeight="1" x14ac:dyDescent="0.3">
      <c r="A92" s="59"/>
      <c r="B92" s="98"/>
      <c r="C92" s="83" t="s">
        <v>8</v>
      </c>
      <c r="D92" s="81"/>
      <c r="E92" s="64">
        <v>5</v>
      </c>
      <c r="F92" s="64"/>
    </row>
    <row r="93" spans="1:6" ht="30" customHeight="1" x14ac:dyDescent="0.3">
      <c r="A93" s="59"/>
      <c r="B93" s="97" t="s">
        <v>71</v>
      </c>
      <c r="C93" s="32" t="s">
        <v>146</v>
      </c>
      <c r="D93" s="81"/>
      <c r="E93" s="64"/>
      <c r="F93" s="64"/>
    </row>
    <row r="94" spans="1:6" ht="30.6" customHeight="1" x14ac:dyDescent="0.3">
      <c r="A94" s="59"/>
      <c r="B94" s="97"/>
      <c r="C94" s="9" t="s">
        <v>8</v>
      </c>
      <c r="D94" s="81"/>
      <c r="E94" s="64">
        <v>23.5</v>
      </c>
      <c r="F94" s="64"/>
    </row>
    <row r="95" spans="1:6" ht="30.6" customHeight="1" x14ac:dyDescent="0.3">
      <c r="A95" s="59"/>
      <c r="B95" s="99" t="s">
        <v>72</v>
      </c>
      <c r="C95" s="12" t="s">
        <v>73</v>
      </c>
      <c r="D95" s="81"/>
      <c r="E95" s="31"/>
      <c r="F95" s="64"/>
    </row>
    <row r="96" spans="1:6" ht="30.6" customHeight="1" x14ac:dyDescent="0.3">
      <c r="A96" s="59"/>
      <c r="B96" s="97"/>
      <c r="C96" s="9" t="s">
        <v>8</v>
      </c>
      <c r="D96" s="81"/>
      <c r="E96" s="64">
        <f>607.9+7.1</f>
        <v>615</v>
      </c>
      <c r="F96" s="64"/>
    </row>
    <row r="97" spans="1:6" ht="17.399999999999999" customHeight="1" x14ac:dyDescent="0.3">
      <c r="A97" s="59"/>
      <c r="B97" s="97"/>
      <c r="C97" s="9" t="s">
        <v>37</v>
      </c>
      <c r="D97" s="81"/>
      <c r="E97" s="64">
        <v>8.4</v>
      </c>
      <c r="F97" s="64"/>
    </row>
    <row r="98" spans="1:6" ht="18" customHeight="1" x14ac:dyDescent="0.3">
      <c r="A98" s="59"/>
      <c r="B98" s="98"/>
      <c r="C98" s="9" t="s">
        <v>13</v>
      </c>
      <c r="D98" s="81"/>
      <c r="E98" s="64">
        <f>2.2+1.4</f>
        <v>3.6</v>
      </c>
      <c r="F98" s="64"/>
    </row>
    <row r="99" spans="1:6" ht="16.8" customHeight="1" x14ac:dyDescent="0.3">
      <c r="A99" s="59"/>
      <c r="B99" s="97" t="s">
        <v>74</v>
      </c>
      <c r="C99" s="44" t="s">
        <v>75</v>
      </c>
      <c r="D99" s="81"/>
      <c r="E99" s="48"/>
      <c r="F99" s="64"/>
    </row>
    <row r="100" spans="1:6" ht="27.75" customHeight="1" x14ac:dyDescent="0.3">
      <c r="A100" s="59"/>
      <c r="B100" s="98"/>
      <c r="C100" s="100" t="s">
        <v>8</v>
      </c>
      <c r="D100" s="81"/>
      <c r="E100" s="64">
        <v>16</v>
      </c>
      <c r="F100" s="64"/>
    </row>
    <row r="101" spans="1:6" ht="16.8" customHeight="1" x14ac:dyDescent="0.3">
      <c r="A101" s="59"/>
      <c r="B101" s="97" t="s">
        <v>76</v>
      </c>
      <c r="C101" s="44" t="s">
        <v>77</v>
      </c>
      <c r="D101" s="81"/>
      <c r="E101" s="64"/>
      <c r="F101" s="64"/>
    </row>
    <row r="102" spans="1:6" ht="31.5" customHeight="1" x14ac:dyDescent="0.3">
      <c r="A102" s="59"/>
      <c r="B102" s="98"/>
      <c r="C102" s="100" t="s">
        <v>8</v>
      </c>
      <c r="D102" s="81"/>
      <c r="E102" s="64">
        <v>13.3</v>
      </c>
      <c r="F102" s="64"/>
    </row>
    <row r="103" spans="1:6" ht="18" customHeight="1" x14ac:dyDescent="0.3">
      <c r="A103" s="59"/>
      <c r="B103" s="97" t="s">
        <v>78</v>
      </c>
      <c r="C103" s="44" t="s">
        <v>79</v>
      </c>
      <c r="D103" s="81"/>
      <c r="E103" s="64"/>
      <c r="F103" s="64"/>
    </row>
    <row r="104" spans="1:6" ht="31.5" customHeight="1" x14ac:dyDescent="0.3">
      <c r="A104" s="59"/>
      <c r="B104" s="98"/>
      <c r="C104" s="100" t="s">
        <v>8</v>
      </c>
      <c r="D104" s="81"/>
      <c r="E104" s="64">
        <v>11</v>
      </c>
      <c r="F104" s="64"/>
    </row>
    <row r="105" spans="1:6" ht="31.2" customHeight="1" x14ac:dyDescent="0.3">
      <c r="A105" s="59"/>
      <c r="B105" s="97" t="s">
        <v>80</v>
      </c>
      <c r="C105" s="44" t="s">
        <v>81</v>
      </c>
      <c r="D105" s="81"/>
      <c r="E105" s="64"/>
      <c r="F105" s="64"/>
    </row>
    <row r="106" spans="1:6" ht="32.25" customHeight="1" x14ac:dyDescent="0.3">
      <c r="A106" s="59"/>
      <c r="B106" s="98"/>
      <c r="C106" s="100" t="s">
        <v>8</v>
      </c>
      <c r="D106" s="81"/>
      <c r="E106" s="64">
        <v>69</v>
      </c>
      <c r="F106" s="64"/>
    </row>
    <row r="107" spans="1:6" ht="30.6" customHeight="1" x14ac:dyDescent="0.3">
      <c r="A107" s="59"/>
      <c r="B107" s="97" t="s">
        <v>82</v>
      </c>
      <c r="C107" s="32" t="s">
        <v>83</v>
      </c>
      <c r="D107" s="81"/>
      <c r="E107" s="64"/>
      <c r="F107" s="64"/>
    </row>
    <row r="108" spans="1:6" ht="30.6" customHeight="1" x14ac:dyDescent="0.3">
      <c r="A108" s="59"/>
      <c r="B108" s="98"/>
      <c r="C108" s="9" t="s">
        <v>8</v>
      </c>
      <c r="D108" s="81"/>
      <c r="E108" s="64">
        <f>28.6-25.8</f>
        <v>2.8000000000000007</v>
      </c>
      <c r="F108" s="64"/>
    </row>
    <row r="109" spans="1:6" ht="30.6" customHeight="1" x14ac:dyDescent="0.3">
      <c r="A109" s="59"/>
      <c r="B109" s="81" t="s">
        <v>84</v>
      </c>
      <c r="C109" s="12" t="s">
        <v>85</v>
      </c>
      <c r="D109" s="81"/>
      <c r="E109" s="64"/>
      <c r="F109" s="64" t="s">
        <v>162</v>
      </c>
    </row>
    <row r="110" spans="1:6" ht="30.6" customHeight="1" x14ac:dyDescent="0.3">
      <c r="A110" s="59"/>
      <c r="B110" s="81"/>
      <c r="C110" s="9" t="s">
        <v>8</v>
      </c>
      <c r="D110" s="81"/>
      <c r="E110" s="64">
        <v>1435.7</v>
      </c>
      <c r="F110" s="64"/>
    </row>
    <row r="111" spans="1:6" ht="18" customHeight="1" x14ac:dyDescent="0.3">
      <c r="A111" s="59"/>
      <c r="B111" s="81"/>
      <c r="C111" s="9" t="s">
        <v>37</v>
      </c>
      <c r="D111" s="81"/>
      <c r="E111" s="64">
        <v>100</v>
      </c>
      <c r="F111" s="64"/>
    </row>
    <row r="112" spans="1:6" ht="19.2" customHeight="1" x14ac:dyDescent="0.3">
      <c r="A112" s="59"/>
      <c r="B112" s="82"/>
      <c r="C112" s="101" t="s">
        <v>13</v>
      </c>
      <c r="D112" s="81"/>
      <c r="E112" s="64">
        <f>13+11.9</f>
        <v>24.9</v>
      </c>
      <c r="F112" s="64"/>
    </row>
    <row r="113" spans="1:6" ht="30.6" customHeight="1" x14ac:dyDescent="0.3">
      <c r="A113" s="59"/>
      <c r="B113" s="97" t="s">
        <v>86</v>
      </c>
      <c r="C113" s="45" t="s">
        <v>149</v>
      </c>
      <c r="D113" s="81"/>
      <c r="E113" s="48"/>
      <c r="F113" s="64"/>
    </row>
    <row r="114" spans="1:6" ht="32.25" customHeight="1" x14ac:dyDescent="0.3">
      <c r="A114" s="59"/>
      <c r="B114" s="98"/>
      <c r="C114" s="82" t="s">
        <v>8</v>
      </c>
      <c r="D114" s="81"/>
      <c r="E114" s="64">
        <v>20</v>
      </c>
      <c r="F114" s="64"/>
    </row>
    <row r="115" spans="1:6" ht="43.2" customHeight="1" x14ac:dyDescent="0.3">
      <c r="A115" s="59"/>
      <c r="B115" s="97" t="s">
        <v>87</v>
      </c>
      <c r="C115" s="102" t="s">
        <v>150</v>
      </c>
      <c r="D115" s="81"/>
      <c r="E115" s="64"/>
      <c r="F115" s="64"/>
    </row>
    <row r="116" spans="1:6" ht="30" customHeight="1" x14ac:dyDescent="0.3">
      <c r="A116" s="59"/>
      <c r="B116" s="98"/>
      <c r="C116" s="82" t="s">
        <v>8</v>
      </c>
      <c r="D116" s="81"/>
      <c r="E116" s="64">
        <v>19.100000000000001</v>
      </c>
      <c r="F116" s="64"/>
    </row>
    <row r="117" spans="1:6" ht="31.95" customHeight="1" x14ac:dyDescent="0.3">
      <c r="A117" s="59"/>
      <c r="B117" s="97" t="s">
        <v>88</v>
      </c>
      <c r="C117" s="45" t="s">
        <v>89</v>
      </c>
      <c r="D117" s="81"/>
      <c r="E117" s="64"/>
      <c r="F117" s="64"/>
    </row>
    <row r="118" spans="1:6" ht="32.4" customHeight="1" x14ac:dyDescent="0.3">
      <c r="A118" s="59"/>
      <c r="B118" s="97"/>
      <c r="C118" s="103" t="s">
        <v>8</v>
      </c>
      <c r="D118" s="81"/>
      <c r="E118" s="64">
        <v>61</v>
      </c>
      <c r="F118" s="64"/>
    </row>
    <row r="119" spans="1:6" ht="45" customHeight="1" x14ac:dyDescent="0.3">
      <c r="A119" s="59"/>
      <c r="B119" s="154" t="s">
        <v>90</v>
      </c>
      <c r="C119" s="58" t="s">
        <v>167</v>
      </c>
      <c r="D119" s="81"/>
      <c r="E119" s="64"/>
      <c r="F119" s="64"/>
    </row>
    <row r="120" spans="1:6" ht="27.75" customHeight="1" x14ac:dyDescent="0.3">
      <c r="A120" s="59"/>
      <c r="B120" s="150"/>
      <c r="C120" s="104" t="s">
        <v>8</v>
      </c>
      <c r="D120" s="81"/>
      <c r="E120" s="64">
        <v>60</v>
      </c>
      <c r="F120" s="64"/>
    </row>
    <row r="121" spans="1:6" ht="16.8" customHeight="1" x14ac:dyDescent="0.3">
      <c r="A121" s="59"/>
      <c r="B121" s="149"/>
      <c r="C121" s="9" t="s">
        <v>13</v>
      </c>
      <c r="D121" s="81"/>
      <c r="E121" s="64">
        <v>10</v>
      </c>
      <c r="F121" s="64"/>
    </row>
    <row r="122" spans="1:6" ht="30.6" customHeight="1" x14ac:dyDescent="0.3">
      <c r="A122" s="59"/>
      <c r="B122" s="80" t="s">
        <v>91</v>
      </c>
      <c r="C122" s="12" t="s">
        <v>92</v>
      </c>
      <c r="D122" s="81"/>
      <c r="E122" s="64"/>
      <c r="F122" s="64"/>
    </row>
    <row r="123" spans="1:6" ht="30.6" customHeight="1" x14ac:dyDescent="0.3">
      <c r="A123" s="59"/>
      <c r="B123" s="81"/>
      <c r="C123" s="9" t="s">
        <v>8</v>
      </c>
      <c r="D123" s="81"/>
      <c r="E123" s="64">
        <v>574.6</v>
      </c>
      <c r="F123" s="31"/>
    </row>
    <row r="124" spans="1:6" ht="18.600000000000001" customHeight="1" x14ac:dyDescent="0.3">
      <c r="A124" s="59"/>
      <c r="B124" s="81"/>
      <c r="C124" s="9" t="s">
        <v>37</v>
      </c>
      <c r="D124" s="81"/>
      <c r="E124" s="64">
        <v>8</v>
      </c>
      <c r="F124" s="64"/>
    </row>
    <row r="125" spans="1:6" ht="18.75" customHeight="1" x14ac:dyDescent="0.3">
      <c r="A125" s="59"/>
      <c r="B125" s="82"/>
      <c r="C125" s="9" t="s">
        <v>13</v>
      </c>
      <c r="D125" s="81"/>
      <c r="E125" s="64">
        <f>11-0.5</f>
        <v>10.5</v>
      </c>
      <c r="F125" s="64"/>
    </row>
    <row r="126" spans="1:6" ht="18.75" customHeight="1" x14ac:dyDescent="0.3">
      <c r="A126" s="59"/>
      <c r="B126" s="81" t="s">
        <v>93</v>
      </c>
      <c r="C126" s="44" t="s">
        <v>94</v>
      </c>
      <c r="D126" s="81"/>
      <c r="E126" s="48"/>
      <c r="F126" s="64"/>
    </row>
    <row r="127" spans="1:6" ht="32.25" customHeight="1" x14ac:dyDescent="0.3">
      <c r="A127" s="59"/>
      <c r="B127" s="82"/>
      <c r="C127" s="100" t="s">
        <v>8</v>
      </c>
      <c r="D127" s="81"/>
      <c r="E127" s="64">
        <v>50</v>
      </c>
      <c r="F127" s="64"/>
    </row>
    <row r="128" spans="1:6" ht="19.2" customHeight="1" x14ac:dyDescent="0.3">
      <c r="A128" s="59"/>
      <c r="B128" s="81" t="s">
        <v>95</v>
      </c>
      <c r="C128" s="44" t="s">
        <v>96</v>
      </c>
      <c r="D128" s="81"/>
      <c r="E128" s="64"/>
      <c r="F128" s="64"/>
    </row>
    <row r="129" spans="1:12" ht="31.5" customHeight="1" x14ac:dyDescent="0.3">
      <c r="A129" s="59"/>
      <c r="B129" s="82"/>
      <c r="C129" s="100" t="s">
        <v>8</v>
      </c>
      <c r="D129" s="81"/>
      <c r="E129" s="64">
        <v>20</v>
      </c>
      <c r="F129" s="64"/>
    </row>
    <row r="130" spans="1:12" ht="32.4" customHeight="1" x14ac:dyDescent="0.3">
      <c r="A130" s="59"/>
      <c r="B130" s="81" t="s">
        <v>97</v>
      </c>
      <c r="C130" s="44" t="s">
        <v>98</v>
      </c>
      <c r="D130" s="81"/>
      <c r="E130" s="64"/>
      <c r="F130" s="64"/>
    </row>
    <row r="131" spans="1:12" ht="27.75" customHeight="1" x14ac:dyDescent="0.3">
      <c r="A131" s="59"/>
      <c r="B131" s="82"/>
      <c r="C131" s="100" t="s">
        <v>8</v>
      </c>
      <c r="D131" s="81"/>
      <c r="E131" s="64">
        <v>10</v>
      </c>
      <c r="F131" s="64"/>
    </row>
    <row r="132" spans="1:12" ht="31.95" customHeight="1" x14ac:dyDescent="0.3">
      <c r="A132" s="59"/>
      <c r="B132" s="81" t="s">
        <v>99</v>
      </c>
      <c r="C132" s="44" t="s">
        <v>100</v>
      </c>
      <c r="D132" s="81"/>
      <c r="E132" s="64"/>
      <c r="F132" s="64"/>
    </row>
    <row r="133" spans="1:12" ht="31.95" customHeight="1" x14ac:dyDescent="0.3">
      <c r="A133" s="59"/>
      <c r="B133" s="82"/>
      <c r="C133" s="100" t="s">
        <v>8</v>
      </c>
      <c r="D133" s="81"/>
      <c r="E133" s="64">
        <f>10+15.2</f>
        <v>25.2</v>
      </c>
      <c r="F133" s="64"/>
    </row>
    <row r="134" spans="1:12" ht="42.6" customHeight="1" x14ac:dyDescent="0.3">
      <c r="A134" s="59"/>
      <c r="B134" s="81" t="s">
        <v>101</v>
      </c>
      <c r="C134" s="44" t="s">
        <v>102</v>
      </c>
      <c r="D134" s="81"/>
      <c r="E134" s="64"/>
      <c r="F134" s="48"/>
    </row>
    <row r="135" spans="1:12" ht="30" customHeight="1" x14ac:dyDescent="0.3">
      <c r="A135" s="59"/>
      <c r="B135" s="81"/>
      <c r="C135" s="105" t="s">
        <v>8</v>
      </c>
      <c r="D135" s="81"/>
      <c r="E135" s="64">
        <v>135.6</v>
      </c>
      <c r="F135" s="64"/>
    </row>
    <row r="136" spans="1:12" ht="20.399999999999999" customHeight="1" x14ac:dyDescent="0.3">
      <c r="A136" s="59"/>
      <c r="B136" s="148" t="s">
        <v>103</v>
      </c>
      <c r="C136" s="12" t="s">
        <v>104</v>
      </c>
      <c r="D136" s="81"/>
      <c r="E136" s="64"/>
      <c r="F136" s="64"/>
      <c r="G136" s="35"/>
    </row>
    <row r="137" spans="1:12" ht="30.6" customHeight="1" x14ac:dyDescent="0.3">
      <c r="A137" s="59"/>
      <c r="B137" s="149"/>
      <c r="C137" s="9" t="s">
        <v>8</v>
      </c>
      <c r="D137" s="81"/>
      <c r="E137" s="64">
        <v>85.1</v>
      </c>
      <c r="F137" s="64"/>
      <c r="G137" s="35"/>
      <c r="K137" s="16"/>
      <c r="L137" s="5"/>
    </row>
    <row r="138" spans="1:12" ht="19.2" customHeight="1" x14ac:dyDescent="0.3">
      <c r="A138" s="59"/>
      <c r="B138" s="148" t="s">
        <v>105</v>
      </c>
      <c r="C138" s="12" t="s">
        <v>106</v>
      </c>
      <c r="D138" s="81"/>
      <c r="E138" s="64"/>
      <c r="F138" s="64"/>
    </row>
    <row r="139" spans="1:12" ht="30.6" customHeight="1" x14ac:dyDescent="0.3">
      <c r="A139" s="59"/>
      <c r="B139" s="149"/>
      <c r="C139" s="9" t="s">
        <v>8</v>
      </c>
      <c r="D139" s="85"/>
      <c r="E139" s="64">
        <v>5</v>
      </c>
      <c r="F139" s="64"/>
      <c r="H139" s="40"/>
      <c r="I139" s="41"/>
      <c r="J139" s="42"/>
      <c r="K139" s="42"/>
    </row>
    <row r="140" spans="1:12" ht="15" customHeight="1" x14ac:dyDescent="0.3">
      <c r="A140" s="59"/>
      <c r="B140" s="69"/>
      <c r="C140" s="10" t="s">
        <v>6</v>
      </c>
      <c r="D140" s="72"/>
      <c r="E140" s="11">
        <f>SUM(E141:E145)</f>
        <v>10222.800000000005</v>
      </c>
      <c r="F140" s="106"/>
      <c r="H140" s="40"/>
      <c r="I140" s="41"/>
      <c r="J140" s="42"/>
      <c r="K140" s="42"/>
    </row>
    <row r="141" spans="1:12" ht="15.6" customHeight="1" x14ac:dyDescent="0.3">
      <c r="A141" s="59"/>
      <c r="B141" s="151"/>
      <c r="C141" s="12" t="s">
        <v>7</v>
      </c>
      <c r="D141" s="18"/>
      <c r="E141" s="6"/>
      <c r="F141" s="6"/>
      <c r="H141" s="40"/>
      <c r="I141" s="41"/>
      <c r="J141" s="42"/>
      <c r="K141" s="42"/>
    </row>
    <row r="142" spans="1:12" ht="29.4" customHeight="1" x14ac:dyDescent="0.3">
      <c r="A142" s="59"/>
      <c r="B142" s="152"/>
      <c r="C142" s="12" t="s">
        <v>23</v>
      </c>
      <c r="D142" s="18"/>
      <c r="E142" s="6">
        <f>SUMIF(C47:C139,C48,E47:E139)</f>
        <v>9372.2000000000025</v>
      </c>
      <c r="F142" s="61"/>
    </row>
    <row r="143" spans="1:12" ht="17.399999999999999" customHeight="1" x14ac:dyDescent="0.3">
      <c r="A143" s="59"/>
      <c r="B143" s="152"/>
      <c r="C143" s="12" t="s">
        <v>107</v>
      </c>
      <c r="D143" s="18"/>
      <c r="E143" s="6">
        <f>SUMIF(C47:C139,C88,E47:E139)</f>
        <v>64.2</v>
      </c>
      <c r="F143" s="61"/>
    </row>
    <row r="144" spans="1:12" ht="16.95" customHeight="1" x14ac:dyDescent="0.3">
      <c r="A144" s="59"/>
      <c r="B144" s="152"/>
      <c r="C144" s="12" t="s">
        <v>108</v>
      </c>
      <c r="D144" s="18"/>
      <c r="E144" s="15">
        <f>SUMIF(C47:C139,C49,E47:E139)</f>
        <v>633.70000000000005</v>
      </c>
      <c r="F144" s="6"/>
    </row>
    <row r="145" spans="1:7" ht="16.95" customHeight="1" x14ac:dyDescent="0.3">
      <c r="A145" s="59"/>
      <c r="B145" s="153"/>
      <c r="C145" s="12" t="s">
        <v>24</v>
      </c>
      <c r="D145" s="18"/>
      <c r="E145" s="15">
        <f>SUMIF(C47:C139,C50,E47:E139)</f>
        <v>152.70000000000002</v>
      </c>
      <c r="F145" s="6"/>
    </row>
    <row r="146" spans="1:7" ht="18.600000000000001" customHeight="1" x14ac:dyDescent="0.3">
      <c r="A146" s="59"/>
      <c r="B146" s="62" t="s">
        <v>109</v>
      </c>
      <c r="C146" s="28" t="s">
        <v>110</v>
      </c>
      <c r="D146" s="60"/>
      <c r="E146" s="29"/>
      <c r="F146" s="30"/>
    </row>
    <row r="147" spans="1:7" ht="28.95" customHeight="1" x14ac:dyDescent="0.3">
      <c r="A147" s="59"/>
      <c r="B147" s="148" t="s">
        <v>111</v>
      </c>
      <c r="C147" s="32" t="s">
        <v>112</v>
      </c>
      <c r="D147" s="161" t="s">
        <v>212</v>
      </c>
      <c r="E147" s="31"/>
      <c r="F147" s="64"/>
      <c r="G147" s="147"/>
    </row>
    <row r="148" spans="1:7" ht="28.2" customHeight="1" x14ac:dyDescent="0.3">
      <c r="A148" s="59"/>
      <c r="B148" s="150"/>
      <c r="C148" s="9" t="s">
        <v>8</v>
      </c>
      <c r="D148" s="170"/>
      <c r="E148" s="64">
        <f>19.7-15</f>
        <v>4.6999999999999993</v>
      </c>
      <c r="F148" s="64"/>
      <c r="G148" s="147"/>
    </row>
    <row r="149" spans="1:7" ht="28.95" customHeight="1" x14ac:dyDescent="0.3">
      <c r="A149" s="59"/>
      <c r="B149" s="148" t="s">
        <v>113</v>
      </c>
      <c r="C149" s="32" t="s">
        <v>114</v>
      </c>
      <c r="D149" s="170"/>
      <c r="E149" s="64"/>
      <c r="F149" s="64"/>
      <c r="G149" s="147"/>
    </row>
    <row r="150" spans="1:7" ht="28.2" customHeight="1" x14ac:dyDescent="0.3">
      <c r="A150" s="59"/>
      <c r="B150" s="149"/>
      <c r="C150" s="9" t="s">
        <v>8</v>
      </c>
      <c r="D150" s="170"/>
      <c r="E150" s="64">
        <f>17.2+30.2+22.1</f>
        <v>69.5</v>
      </c>
      <c r="F150" s="64"/>
      <c r="G150" s="147"/>
    </row>
    <row r="151" spans="1:7" ht="28.2" customHeight="1" x14ac:dyDescent="0.3">
      <c r="A151" s="59"/>
      <c r="B151" s="148" t="s">
        <v>115</v>
      </c>
      <c r="C151" s="12" t="s">
        <v>116</v>
      </c>
      <c r="D151" s="170"/>
      <c r="E151" s="64"/>
      <c r="F151" s="64"/>
      <c r="G151" s="147"/>
    </row>
    <row r="152" spans="1:7" ht="28.2" customHeight="1" x14ac:dyDescent="0.3">
      <c r="A152" s="59"/>
      <c r="B152" s="149"/>
      <c r="C152" s="9" t="s">
        <v>8</v>
      </c>
      <c r="D152" s="170"/>
      <c r="E152" s="64">
        <v>13.6</v>
      </c>
      <c r="F152" s="64"/>
      <c r="G152" s="147"/>
    </row>
    <row r="153" spans="1:7" ht="28.2" customHeight="1" x14ac:dyDescent="0.3">
      <c r="A153" s="59"/>
      <c r="B153" s="148" t="s">
        <v>117</v>
      </c>
      <c r="C153" s="12" t="s">
        <v>118</v>
      </c>
      <c r="D153" s="170"/>
      <c r="E153" s="31"/>
      <c r="F153" s="64"/>
      <c r="G153" s="147"/>
    </row>
    <row r="154" spans="1:7" ht="28.2" customHeight="1" x14ac:dyDescent="0.3">
      <c r="A154" s="59"/>
      <c r="B154" s="150"/>
      <c r="C154" s="9" t="s">
        <v>8</v>
      </c>
      <c r="D154" s="170"/>
      <c r="E154" s="64">
        <f>127.7+88+15</f>
        <v>230.7</v>
      </c>
      <c r="F154" s="64"/>
      <c r="G154" s="147"/>
    </row>
    <row r="155" spans="1:7" ht="16.8" customHeight="1" x14ac:dyDescent="0.3">
      <c r="A155" s="59"/>
      <c r="B155" s="149"/>
      <c r="C155" s="9" t="s">
        <v>13</v>
      </c>
      <c r="D155" s="170"/>
      <c r="E155" s="64">
        <v>18.100000000000001</v>
      </c>
      <c r="F155" s="64"/>
      <c r="G155" s="147"/>
    </row>
    <row r="156" spans="1:7" ht="28.2" customHeight="1" x14ac:dyDescent="0.3">
      <c r="A156" s="59"/>
      <c r="B156" s="148" t="s">
        <v>119</v>
      </c>
      <c r="C156" s="12" t="s">
        <v>152</v>
      </c>
      <c r="D156" s="170"/>
      <c r="E156" s="64"/>
      <c r="F156" s="64"/>
      <c r="G156" s="147"/>
    </row>
    <row r="157" spans="1:7" ht="28.2" customHeight="1" x14ac:dyDescent="0.3">
      <c r="A157" s="59"/>
      <c r="B157" s="149"/>
      <c r="C157" s="9" t="s">
        <v>8</v>
      </c>
      <c r="D157" s="170"/>
      <c r="E157" s="64">
        <f>4.2+7.3</f>
        <v>11.5</v>
      </c>
      <c r="F157" s="64"/>
      <c r="G157" s="147"/>
    </row>
    <row r="158" spans="1:7" ht="28.2" customHeight="1" x14ac:dyDescent="0.3">
      <c r="A158" s="59"/>
      <c r="B158" s="148" t="s">
        <v>120</v>
      </c>
      <c r="C158" s="32" t="s">
        <v>151</v>
      </c>
      <c r="D158" s="170"/>
      <c r="E158" s="64"/>
      <c r="F158" s="64"/>
      <c r="G158" s="39"/>
    </row>
    <row r="159" spans="1:7" ht="28.2" customHeight="1" x14ac:dyDescent="0.3">
      <c r="A159" s="59"/>
      <c r="B159" s="149"/>
      <c r="C159" s="83" t="s">
        <v>8</v>
      </c>
      <c r="D159" s="162"/>
      <c r="E159" s="64">
        <f>13.3+57.5</f>
        <v>70.8</v>
      </c>
      <c r="F159" s="64"/>
      <c r="G159" s="39"/>
    </row>
    <row r="160" spans="1:7" ht="18.600000000000001" customHeight="1" x14ac:dyDescent="0.3">
      <c r="A160" s="59"/>
      <c r="B160" s="69"/>
      <c r="C160" s="10" t="s">
        <v>6</v>
      </c>
      <c r="D160" s="72"/>
      <c r="E160" s="11">
        <f>SUM(E161:E163)</f>
        <v>418.90000000000003</v>
      </c>
      <c r="F160" s="106"/>
    </row>
    <row r="161" spans="1:10" ht="15.6" customHeight="1" x14ac:dyDescent="0.3">
      <c r="A161" s="59"/>
      <c r="B161" s="158"/>
      <c r="C161" s="12" t="s">
        <v>7</v>
      </c>
      <c r="D161" s="18"/>
      <c r="E161" s="6"/>
      <c r="F161" s="6"/>
    </row>
    <row r="162" spans="1:10" ht="29.4" customHeight="1" x14ac:dyDescent="0.3">
      <c r="A162" s="59"/>
      <c r="B162" s="158"/>
      <c r="C162" s="12" t="s">
        <v>23</v>
      </c>
      <c r="D162" s="18"/>
      <c r="E162" s="15">
        <f>SUMIF(C147:C159,C148,E147:E159)</f>
        <v>400.8</v>
      </c>
      <c r="F162" s="6"/>
    </row>
    <row r="163" spans="1:10" ht="15.6" customHeight="1" x14ac:dyDescent="0.3">
      <c r="A163" s="59"/>
      <c r="B163" s="158"/>
      <c r="C163" s="12" t="s">
        <v>24</v>
      </c>
      <c r="D163" s="18"/>
      <c r="E163" s="6">
        <f>SUMIF(C147:C157,C155,E147:E157)</f>
        <v>18.100000000000001</v>
      </c>
      <c r="F163" s="6"/>
    </row>
    <row r="164" spans="1:10" ht="55.8" customHeight="1" x14ac:dyDescent="0.3">
      <c r="A164" s="59"/>
      <c r="B164" s="62" t="s">
        <v>121</v>
      </c>
      <c r="C164" s="28" t="s">
        <v>122</v>
      </c>
      <c r="D164" s="60" t="s">
        <v>213</v>
      </c>
      <c r="E164" s="29"/>
      <c r="F164" s="29"/>
    </row>
    <row r="165" spans="1:10" ht="15.6" customHeight="1" x14ac:dyDescent="0.3">
      <c r="A165" s="59"/>
      <c r="B165" s="69"/>
      <c r="C165" s="10" t="s">
        <v>6</v>
      </c>
      <c r="D165" s="72"/>
      <c r="E165" s="11">
        <f>SUM(E167:E167)</f>
        <v>370</v>
      </c>
      <c r="F165" s="106"/>
    </row>
    <row r="166" spans="1:10" ht="15.6" customHeight="1" x14ac:dyDescent="0.3">
      <c r="A166" s="59"/>
      <c r="B166" s="164"/>
      <c r="C166" s="12" t="s">
        <v>7</v>
      </c>
      <c r="D166" s="18"/>
      <c r="E166" s="6"/>
      <c r="F166" s="6"/>
    </row>
    <row r="167" spans="1:10" ht="29.4" customHeight="1" x14ac:dyDescent="0.3">
      <c r="A167" s="59"/>
      <c r="B167" s="165"/>
      <c r="C167" s="12" t="s">
        <v>23</v>
      </c>
      <c r="D167" s="18"/>
      <c r="E167" s="31">
        <f>500-90-40</f>
        <v>370</v>
      </c>
      <c r="F167" s="61"/>
    </row>
    <row r="168" spans="1:10" ht="31.2" customHeight="1" x14ac:dyDescent="0.3">
      <c r="A168" s="59"/>
      <c r="B168" s="62" t="s">
        <v>155</v>
      </c>
      <c r="C168" s="28" t="s">
        <v>123</v>
      </c>
      <c r="D168" s="60"/>
      <c r="E168" s="29"/>
      <c r="F168" s="29"/>
    </row>
    <row r="169" spans="1:10" ht="32.4" customHeight="1" x14ac:dyDescent="0.3">
      <c r="A169" s="59"/>
      <c r="B169" s="148" t="s">
        <v>157</v>
      </c>
      <c r="C169" s="32" t="s">
        <v>156</v>
      </c>
      <c r="D169" s="161" t="s">
        <v>205</v>
      </c>
      <c r="E169" s="64"/>
      <c r="F169" s="64" t="s">
        <v>163</v>
      </c>
      <c r="G169" s="35"/>
    </row>
    <row r="170" spans="1:10" ht="31.95" customHeight="1" x14ac:dyDescent="0.3">
      <c r="A170" s="59"/>
      <c r="B170" s="150"/>
      <c r="C170" s="83" t="s">
        <v>8</v>
      </c>
      <c r="D170" s="170"/>
      <c r="E170" s="64">
        <v>10</v>
      </c>
      <c r="F170" s="31"/>
      <c r="G170" s="36"/>
      <c r="H170" s="37"/>
      <c r="I170" s="37"/>
      <c r="J170" s="34"/>
    </row>
    <row r="171" spans="1:10" ht="18" customHeight="1" x14ac:dyDescent="0.3">
      <c r="A171" s="59"/>
      <c r="B171" s="150"/>
      <c r="C171" s="107" t="s">
        <v>13</v>
      </c>
      <c r="D171" s="65"/>
      <c r="E171" s="64">
        <v>93.1</v>
      </c>
      <c r="F171" s="31"/>
      <c r="G171" s="36"/>
      <c r="H171" s="37"/>
      <c r="I171" s="37"/>
      <c r="J171" s="34"/>
    </row>
    <row r="172" spans="1:10" ht="18" customHeight="1" x14ac:dyDescent="0.3">
      <c r="A172" s="59"/>
      <c r="B172" s="148" t="s">
        <v>125</v>
      </c>
      <c r="C172" s="12" t="s">
        <v>126</v>
      </c>
      <c r="D172" s="161" t="s">
        <v>214</v>
      </c>
      <c r="E172" s="64"/>
      <c r="F172" s="64" t="s">
        <v>164</v>
      </c>
    </row>
    <row r="173" spans="1:10" ht="81" customHeight="1" x14ac:dyDescent="0.3">
      <c r="A173" s="59"/>
      <c r="B173" s="163"/>
      <c r="C173" s="108" t="s">
        <v>8</v>
      </c>
      <c r="D173" s="162"/>
      <c r="E173" s="109">
        <v>430.5</v>
      </c>
      <c r="F173" s="46"/>
      <c r="G173" s="36"/>
      <c r="H173" s="37"/>
      <c r="I173" s="37"/>
      <c r="J173" s="34"/>
    </row>
    <row r="174" spans="1:10" ht="31.2" customHeight="1" x14ac:dyDescent="0.3">
      <c r="A174" s="59"/>
      <c r="B174" s="154" t="s">
        <v>127</v>
      </c>
      <c r="C174" s="32" t="s">
        <v>128</v>
      </c>
      <c r="D174" s="161" t="s">
        <v>124</v>
      </c>
      <c r="E174" s="64"/>
      <c r="F174" s="31"/>
    </row>
    <row r="175" spans="1:10" ht="32.25" customHeight="1" x14ac:dyDescent="0.3">
      <c r="A175" s="59"/>
      <c r="B175" s="149"/>
      <c r="C175" s="9" t="s">
        <v>8</v>
      </c>
      <c r="D175" s="162"/>
      <c r="E175" s="64"/>
      <c r="F175" s="31"/>
    </row>
    <row r="176" spans="1:10" ht="32.25" customHeight="1" x14ac:dyDescent="0.3">
      <c r="A176" s="59"/>
      <c r="B176" s="148" t="s">
        <v>129</v>
      </c>
      <c r="C176" s="12" t="s">
        <v>130</v>
      </c>
      <c r="D176" s="161" t="s">
        <v>215</v>
      </c>
      <c r="E176" s="64"/>
      <c r="F176" s="64" t="s">
        <v>165</v>
      </c>
    </row>
    <row r="177" spans="1:8" ht="52.2" customHeight="1" x14ac:dyDescent="0.3">
      <c r="A177" s="59"/>
      <c r="B177" s="149"/>
      <c r="C177" s="9" t="s">
        <v>8</v>
      </c>
      <c r="D177" s="162"/>
      <c r="E177" s="64">
        <v>15</v>
      </c>
      <c r="F177" s="31"/>
    </row>
    <row r="178" spans="1:8" ht="45.6" customHeight="1" x14ac:dyDescent="0.3">
      <c r="A178" s="59"/>
      <c r="B178" s="148" t="s">
        <v>202</v>
      </c>
      <c r="C178" s="12" t="s">
        <v>203</v>
      </c>
      <c r="D178" s="161" t="s">
        <v>124</v>
      </c>
      <c r="E178" s="64"/>
      <c r="F178" s="31"/>
    </row>
    <row r="179" spans="1:8" ht="32.25" customHeight="1" x14ac:dyDescent="0.3">
      <c r="A179" s="59"/>
      <c r="B179" s="149"/>
      <c r="C179" s="9" t="s">
        <v>8</v>
      </c>
      <c r="D179" s="162"/>
      <c r="E179" s="64">
        <v>0.5</v>
      </c>
      <c r="F179" s="31"/>
    </row>
    <row r="180" spans="1:8" ht="21.6" customHeight="1" x14ac:dyDescent="0.3">
      <c r="A180" s="59"/>
      <c r="B180" s="74"/>
      <c r="C180" s="10" t="s">
        <v>6</v>
      </c>
      <c r="D180" s="17"/>
      <c r="E180" s="11">
        <f>SUM(E181:E183)</f>
        <v>549.1</v>
      </c>
      <c r="F180" s="11"/>
      <c r="G180" s="35"/>
      <c r="H180" s="35"/>
    </row>
    <row r="181" spans="1:8" ht="15.6" customHeight="1" x14ac:dyDescent="0.3">
      <c r="A181" s="59"/>
      <c r="B181" s="164"/>
      <c r="C181" s="12" t="s">
        <v>7</v>
      </c>
      <c r="D181" s="18"/>
      <c r="E181" s="6"/>
      <c r="F181" s="6"/>
      <c r="G181" s="35"/>
      <c r="H181" s="35"/>
    </row>
    <row r="182" spans="1:8" ht="30.6" customHeight="1" x14ac:dyDescent="0.3">
      <c r="A182" s="59"/>
      <c r="B182" s="165"/>
      <c r="C182" s="12" t="s">
        <v>23</v>
      </c>
      <c r="D182" s="18"/>
      <c r="E182" s="6">
        <f>SUMIF(C169:C179,C170,E169:E179)</f>
        <v>456</v>
      </c>
      <c r="F182" s="6"/>
    </row>
    <row r="183" spans="1:8" ht="18.600000000000001" customHeight="1" x14ac:dyDescent="0.3">
      <c r="A183" s="59"/>
      <c r="B183" s="166"/>
      <c r="C183" s="12" t="s">
        <v>24</v>
      </c>
      <c r="D183" s="18"/>
      <c r="E183" s="6">
        <f>SUMIF(C169:C177,C171,E169:E177)</f>
        <v>93.1</v>
      </c>
      <c r="F183" s="6"/>
    </row>
    <row r="184" spans="1:8" ht="32.25" customHeight="1" x14ac:dyDescent="0.3">
      <c r="A184" s="59"/>
      <c r="B184" s="26" t="s">
        <v>131</v>
      </c>
      <c r="C184" s="27" t="s">
        <v>132</v>
      </c>
      <c r="D184" s="27"/>
      <c r="E184" s="27"/>
      <c r="F184" s="27"/>
    </row>
    <row r="185" spans="1:8" ht="28.95" customHeight="1" x14ac:dyDescent="0.3">
      <c r="A185" s="59"/>
      <c r="B185" s="62" t="s">
        <v>133</v>
      </c>
      <c r="C185" s="28" t="s">
        <v>134</v>
      </c>
      <c r="D185" s="60"/>
      <c r="E185" s="29"/>
      <c r="F185" s="29"/>
    </row>
    <row r="186" spans="1:8" ht="30.6" customHeight="1" x14ac:dyDescent="0.3">
      <c r="A186" s="59"/>
      <c r="B186" s="151" t="s">
        <v>135</v>
      </c>
      <c r="C186" s="12" t="s">
        <v>136</v>
      </c>
      <c r="D186" s="176" t="s">
        <v>211</v>
      </c>
      <c r="E186" s="6"/>
      <c r="F186" s="48"/>
    </row>
    <row r="187" spans="1:8" ht="28.5" customHeight="1" x14ac:dyDescent="0.3">
      <c r="A187" s="59"/>
      <c r="B187" s="152"/>
      <c r="C187" s="9" t="s">
        <v>8</v>
      </c>
      <c r="D187" s="177"/>
      <c r="E187" s="64">
        <v>107.6</v>
      </c>
      <c r="F187" s="6"/>
    </row>
    <row r="188" spans="1:8" ht="30" customHeight="1" x14ac:dyDescent="0.3">
      <c r="A188" s="59"/>
      <c r="B188" s="151" t="s">
        <v>159</v>
      </c>
      <c r="C188" s="12" t="s">
        <v>137</v>
      </c>
      <c r="D188" s="177"/>
      <c r="E188" s="6"/>
      <c r="F188" s="48"/>
    </row>
    <row r="189" spans="1:8" ht="31.95" customHeight="1" x14ac:dyDescent="0.3">
      <c r="A189" s="59"/>
      <c r="B189" s="153"/>
      <c r="C189" s="9" t="s">
        <v>8</v>
      </c>
      <c r="D189" s="177"/>
      <c r="E189" s="19"/>
      <c r="F189" s="61"/>
    </row>
    <row r="190" spans="1:8" ht="16.8" customHeight="1" x14ac:dyDescent="0.3">
      <c r="A190" s="59"/>
      <c r="B190" s="110"/>
      <c r="C190" s="10" t="s">
        <v>6</v>
      </c>
      <c r="D190" s="20"/>
      <c r="E190" s="14">
        <f>SUM(E186:E189)</f>
        <v>107.6</v>
      </c>
      <c r="F190" s="106"/>
    </row>
    <row r="191" spans="1:8" ht="15" customHeight="1" x14ac:dyDescent="0.3">
      <c r="A191" s="59"/>
      <c r="B191" s="175"/>
      <c r="C191" s="12" t="s">
        <v>7</v>
      </c>
      <c r="D191" s="21"/>
      <c r="E191" s="22"/>
      <c r="F191" s="61"/>
    </row>
    <row r="192" spans="1:8" ht="29.4" customHeight="1" x14ac:dyDescent="0.3">
      <c r="A192" s="59"/>
      <c r="B192" s="175"/>
      <c r="C192" s="12" t="s">
        <v>23</v>
      </c>
      <c r="D192" s="21"/>
      <c r="E192" s="13">
        <f>SUMIF(C186:C189,C187,E186:E189)</f>
        <v>107.6</v>
      </c>
      <c r="F192" s="61"/>
    </row>
    <row r="193" spans="1:6" ht="27.75" customHeight="1" x14ac:dyDescent="0.3">
      <c r="A193" s="59"/>
      <c r="B193" s="74"/>
      <c r="C193" s="10" t="s">
        <v>138</v>
      </c>
      <c r="D193" s="72"/>
      <c r="E193" s="70">
        <f>E9+E28+E33+E37+E42+E140+E160+E165+E180+E190</f>
        <v>15059.700000000006</v>
      </c>
      <c r="F193" s="11"/>
    </row>
    <row r="194" spans="1:6" ht="17.399999999999999" customHeight="1" x14ac:dyDescent="0.3">
      <c r="A194" s="59"/>
      <c r="B194" s="111"/>
      <c r="C194" s="12" t="s">
        <v>139</v>
      </c>
      <c r="D194" s="18"/>
      <c r="E194" s="53">
        <f>E170+E171</f>
        <v>103.1</v>
      </c>
      <c r="F194" s="6"/>
    </row>
    <row r="195" spans="1:6" ht="19.8" customHeight="1" x14ac:dyDescent="0.3">
      <c r="A195" s="59"/>
      <c r="B195" s="112"/>
      <c r="C195" s="49"/>
      <c r="D195" s="50"/>
      <c r="E195" s="51"/>
      <c r="F195" s="51"/>
    </row>
    <row r="196" spans="1:6" ht="15.6" customHeight="1" x14ac:dyDescent="0.3">
      <c r="A196" s="59"/>
      <c r="B196" s="174" t="s">
        <v>140</v>
      </c>
      <c r="C196" s="174"/>
      <c r="D196" s="174"/>
      <c r="E196" s="174"/>
      <c r="F196" s="174"/>
    </row>
    <row r="197" spans="1:6" x14ac:dyDescent="0.3">
      <c r="A197" s="59"/>
      <c r="B197" s="178" t="s">
        <v>141</v>
      </c>
      <c r="C197" s="178"/>
      <c r="D197" s="178"/>
      <c r="E197" s="178"/>
      <c r="F197" s="178"/>
    </row>
    <row r="198" spans="1:6" ht="13.95" customHeight="1" x14ac:dyDescent="0.3">
      <c r="A198" s="59"/>
      <c r="B198" s="174" t="s">
        <v>142</v>
      </c>
      <c r="C198" s="174"/>
      <c r="D198" s="174"/>
      <c r="E198" s="174"/>
      <c r="F198" s="174"/>
    </row>
    <row r="199" spans="1:6" x14ac:dyDescent="0.3">
      <c r="A199" s="59"/>
      <c r="B199" s="174" t="s">
        <v>143</v>
      </c>
      <c r="C199" s="174"/>
      <c r="D199" s="174"/>
      <c r="E199" s="174"/>
      <c r="F199" s="174"/>
    </row>
    <row r="200" spans="1:6" x14ac:dyDescent="0.3">
      <c r="A200" s="59"/>
      <c r="B200" s="173" t="s">
        <v>158</v>
      </c>
      <c r="C200" s="173"/>
      <c r="D200" s="55"/>
      <c r="E200" s="55"/>
      <c r="F200" s="55"/>
    </row>
    <row r="201" spans="1:6" x14ac:dyDescent="0.3">
      <c r="A201" s="59"/>
      <c r="B201" s="114"/>
      <c r="C201" s="114"/>
      <c r="D201" s="115"/>
      <c r="E201" s="113"/>
      <c r="F201" s="113"/>
    </row>
    <row r="202" spans="1:6" x14ac:dyDescent="0.3">
      <c r="B202" s="3" t="s">
        <v>207</v>
      </c>
      <c r="C202" s="3"/>
    </row>
    <row r="203" spans="1:6" x14ac:dyDescent="0.3">
      <c r="B203" s="3" t="s">
        <v>208</v>
      </c>
      <c r="C203" s="3"/>
    </row>
    <row r="204" spans="1:6" x14ac:dyDescent="0.3">
      <c r="B204" s="3" t="s">
        <v>209</v>
      </c>
      <c r="C204" s="3"/>
    </row>
    <row r="205" spans="1:6" x14ac:dyDescent="0.3">
      <c r="B205" s="3" t="s">
        <v>210</v>
      </c>
    </row>
  </sheetData>
  <mergeCells count="54">
    <mergeCell ref="B178:B179"/>
    <mergeCell ref="D178:D179"/>
    <mergeCell ref="C2:F2"/>
    <mergeCell ref="D13:D15"/>
    <mergeCell ref="D47:D51"/>
    <mergeCell ref="D18:D27"/>
    <mergeCell ref="B24:B25"/>
    <mergeCell ref="B20:B21"/>
    <mergeCell ref="D174:D175"/>
    <mergeCell ref="D176:D177"/>
    <mergeCell ref="D147:D159"/>
    <mergeCell ref="B158:B159"/>
    <mergeCell ref="B161:B163"/>
    <mergeCell ref="B169:B171"/>
    <mergeCell ref="B166:B167"/>
    <mergeCell ref="B200:C200"/>
    <mergeCell ref="B199:F199"/>
    <mergeCell ref="B191:B192"/>
    <mergeCell ref="B198:F198"/>
    <mergeCell ref="D186:D189"/>
    <mergeCell ref="B197:F197"/>
    <mergeCell ref="B196:F196"/>
    <mergeCell ref="C1:F1"/>
    <mergeCell ref="D172:D173"/>
    <mergeCell ref="B172:B173"/>
    <mergeCell ref="B188:B189"/>
    <mergeCell ref="B181:B183"/>
    <mergeCell ref="B174:B175"/>
    <mergeCell ref="B176:B177"/>
    <mergeCell ref="B4:F4"/>
    <mergeCell ref="B10:B11"/>
    <mergeCell ref="B15:B17"/>
    <mergeCell ref="B43:B44"/>
    <mergeCell ref="D169:D170"/>
    <mergeCell ref="B18:B19"/>
    <mergeCell ref="B22:B23"/>
    <mergeCell ref="B29:B31"/>
    <mergeCell ref="B186:B187"/>
    <mergeCell ref="G14:J14"/>
    <mergeCell ref="G147:G157"/>
    <mergeCell ref="B156:B157"/>
    <mergeCell ref="B149:B150"/>
    <mergeCell ref="B151:B152"/>
    <mergeCell ref="B153:B155"/>
    <mergeCell ref="B141:B145"/>
    <mergeCell ref="B136:B137"/>
    <mergeCell ref="B138:B139"/>
    <mergeCell ref="B147:B148"/>
    <mergeCell ref="B119:B121"/>
    <mergeCell ref="B13:B14"/>
    <mergeCell ref="B77:B79"/>
    <mergeCell ref="B38:B40"/>
    <mergeCell ref="B34:B35"/>
    <mergeCell ref="B26:B27"/>
  </mergeCells>
  <printOptions horizontalCentered="1"/>
  <pageMargins left="0.39370078740157483" right="0.39370078740157483" top="0.59055118110236227" bottom="0.59055118110236227" header="0" footer="0"/>
  <pageSetup paperSize="9" scale="87" orientation="portrait" r:id="rId1"/>
  <rowBreaks count="6" manualBreakCount="6">
    <brk id="32" max="5" man="1"/>
    <brk id="60" max="5" man="1"/>
    <brk id="88" max="5" man="1"/>
    <brk id="116" max="5" man="1"/>
    <brk id="145" max="5" man="1"/>
    <brk id="173" max="5" man="1"/>
  </row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24BA07-62F2-4EEC-AE8F-3525723F2658}">
  <dimension ref="B1:D24"/>
  <sheetViews>
    <sheetView zoomScaleNormal="100" zoomScaleSheetLayoutView="100" workbookViewId="0">
      <selection activeCell="B1" sqref="B1:D1"/>
    </sheetView>
  </sheetViews>
  <sheetFormatPr defaultColWidth="9.109375" defaultRowHeight="13.2" x14ac:dyDescent="0.25"/>
  <cols>
    <col min="1" max="1" width="2.5546875" style="117" customWidth="1"/>
    <col min="2" max="2" width="4.6640625" style="117" customWidth="1"/>
    <col min="3" max="3" width="44.6640625" style="3" customWidth="1"/>
    <col min="4" max="4" width="14.6640625" style="117" customWidth="1"/>
    <col min="5" max="16384" width="9.109375" style="117"/>
  </cols>
  <sheetData>
    <row r="1" spans="2:4" ht="35.4" customHeight="1" x14ac:dyDescent="0.25">
      <c r="B1" s="180" t="s">
        <v>201</v>
      </c>
      <c r="C1" s="180"/>
      <c r="D1" s="180"/>
    </row>
    <row r="2" spans="2:4" x14ac:dyDescent="0.25">
      <c r="C2" s="117"/>
    </row>
    <row r="3" spans="2:4" ht="46.8" x14ac:dyDescent="0.25">
      <c r="B3" s="136" t="s">
        <v>169</v>
      </c>
      <c r="C3" s="137" t="s">
        <v>170</v>
      </c>
      <c r="D3" s="138" t="s">
        <v>171</v>
      </c>
    </row>
    <row r="4" spans="2:4" x14ac:dyDescent="0.25">
      <c r="B4" s="139">
        <v>1</v>
      </c>
      <c r="C4" s="118">
        <v>2</v>
      </c>
      <c r="D4" s="140">
        <v>3</v>
      </c>
    </row>
    <row r="5" spans="2:4" ht="15.6" x14ac:dyDescent="0.25">
      <c r="B5" s="181" t="s">
        <v>172</v>
      </c>
      <c r="C5" s="182"/>
      <c r="D5" s="183"/>
    </row>
    <row r="6" spans="2:4" x14ac:dyDescent="0.25">
      <c r="B6" s="141" t="s">
        <v>173</v>
      </c>
      <c r="C6" s="119" t="s">
        <v>6</v>
      </c>
      <c r="D6" s="120">
        <f>SUM(D8:D13)</f>
        <v>15059.700000000003</v>
      </c>
    </row>
    <row r="7" spans="2:4" ht="16.8" customHeight="1" x14ac:dyDescent="0.25">
      <c r="B7" s="142"/>
      <c r="C7" s="121" t="s">
        <v>174</v>
      </c>
      <c r="D7" s="122"/>
    </row>
    <row r="8" spans="2:4" ht="31.8" customHeight="1" x14ac:dyDescent="0.25">
      <c r="B8" s="142" t="s">
        <v>175</v>
      </c>
      <c r="C8" s="123" t="s">
        <v>176</v>
      </c>
      <c r="D8" s="124">
        <f>SUMIF('8 programa 3 lentelė'!C7:C194,'8 programa 3 lentelė'!C11,'8 programa 3 lentelė'!E7:E194)</f>
        <v>13995.300000000001</v>
      </c>
    </row>
    <row r="9" spans="2:4" x14ac:dyDescent="0.25">
      <c r="B9" s="142" t="s">
        <v>177</v>
      </c>
      <c r="C9" s="125" t="s">
        <v>69</v>
      </c>
      <c r="D9" s="124">
        <f>SUMIF('8 programa 3 lentelė'!C7:C194,'8 programa 3 lentelė'!C143,'8 programa 3 lentelė'!E7:E194)</f>
        <v>64.2</v>
      </c>
    </row>
    <row r="10" spans="2:4" ht="15.6" customHeight="1" x14ac:dyDescent="0.25">
      <c r="B10" s="142" t="s">
        <v>178</v>
      </c>
      <c r="C10" s="125" t="s">
        <v>179</v>
      </c>
      <c r="D10" s="124">
        <f>SUMIF('8 programa 3 lentelė'!C7:C194,'8 programa 3 lentelė'!C144,'8 programa 3 lentelė'!E7:E194)</f>
        <v>633.70000000000005</v>
      </c>
    </row>
    <row r="11" spans="2:4" ht="26.4" x14ac:dyDescent="0.25">
      <c r="B11" s="142" t="s">
        <v>180</v>
      </c>
      <c r="C11" s="125" t="s">
        <v>181</v>
      </c>
      <c r="D11" s="124" cm="1">
        <f t="array" ref="D11">SUMIF('8 programa 3 lentelė'!C7:C194,C00,'8 programa 3 lentelė'!E7:E194)</f>
        <v>0</v>
      </c>
    </row>
    <row r="12" spans="2:4" x14ac:dyDescent="0.25">
      <c r="B12" s="142" t="s">
        <v>182</v>
      </c>
      <c r="C12" s="125" t="s">
        <v>183</v>
      </c>
      <c r="D12" s="124" cm="1">
        <f t="array" ref="D12">SUMIF('8 programa 3 lentelė'!C7:C194,C00,'8 programa 3 lentelė'!E7:E194)</f>
        <v>0</v>
      </c>
    </row>
    <row r="13" spans="2:4" x14ac:dyDescent="0.25">
      <c r="B13" s="142" t="s">
        <v>184</v>
      </c>
      <c r="C13" s="125" t="s">
        <v>185</v>
      </c>
      <c r="D13" s="124">
        <f>SUMIF('8 programa 3 lentelė'!C7:C194,'8 programa 3 lentelė'!C31,'8 programa 3 lentelė'!E7:E194)</f>
        <v>366.5</v>
      </c>
    </row>
    <row r="14" spans="2:4" ht="42.6" customHeight="1" x14ac:dyDescent="0.25">
      <c r="B14" s="141" t="s">
        <v>186</v>
      </c>
      <c r="C14" s="121" t="s">
        <v>187</v>
      </c>
      <c r="D14" s="126">
        <f>SUM(D16:D21)</f>
        <v>0</v>
      </c>
    </row>
    <row r="15" spans="2:4" ht="16.8" customHeight="1" x14ac:dyDescent="0.25">
      <c r="B15" s="142"/>
      <c r="C15" s="121" t="s">
        <v>174</v>
      </c>
      <c r="D15" s="124"/>
    </row>
    <row r="16" spans="2:4" x14ac:dyDescent="0.25">
      <c r="B16" s="142" t="s">
        <v>188</v>
      </c>
      <c r="C16" s="127" t="s">
        <v>189</v>
      </c>
      <c r="D16" s="124" cm="1">
        <f t="array" ref="D16">SUMIF('8 programa 3 lentelė'!C7:C194,C00,'8 programa 3 lentelė'!E7:E194)</f>
        <v>0</v>
      </c>
    </row>
    <row r="17" spans="2:4" x14ac:dyDescent="0.25">
      <c r="B17" s="142" t="s">
        <v>190</v>
      </c>
      <c r="C17" s="127" t="s">
        <v>191</v>
      </c>
      <c r="D17" s="124" cm="1">
        <f t="array" ref="D17">SUMIF('8 programa 3 lentelė'!C7:C194,C00,'8 programa 3 lentelė'!E7:E194)</f>
        <v>0</v>
      </c>
    </row>
    <row r="18" spans="2:4" ht="26.4" x14ac:dyDescent="0.25">
      <c r="B18" s="142" t="s">
        <v>192</v>
      </c>
      <c r="C18" s="127" t="s">
        <v>193</v>
      </c>
      <c r="D18" s="124" cm="1">
        <f t="array" ref="D18">SUMIF('8 programa 3 lentelė'!C7:C194,C00,'8 programa 3 lentelė'!E7:E194)</f>
        <v>0</v>
      </c>
    </row>
    <row r="19" spans="2:4" x14ac:dyDescent="0.25">
      <c r="B19" s="142" t="s">
        <v>194</v>
      </c>
      <c r="C19" s="127" t="s">
        <v>195</v>
      </c>
      <c r="D19" s="124" cm="1">
        <f t="array" ref="D19">SUMIF('8 programa 3 lentelė'!C7:C194,C00,'8 programa 3 lentelė'!E7:E194)</f>
        <v>0</v>
      </c>
    </row>
    <row r="20" spans="2:4" x14ac:dyDescent="0.25">
      <c r="B20" s="142" t="s">
        <v>196</v>
      </c>
      <c r="C20" s="127" t="s">
        <v>197</v>
      </c>
      <c r="D20" s="124" cm="1">
        <f t="array" ref="D20">SUMIF('8 programa 3 lentelė'!C7:C194,C00,'8 programa 3 lentelė'!E7:E194)</f>
        <v>0</v>
      </c>
    </row>
    <row r="21" spans="2:4" x14ac:dyDescent="0.25">
      <c r="B21" s="142" t="s">
        <v>198</v>
      </c>
      <c r="C21" s="127" t="s">
        <v>199</v>
      </c>
      <c r="D21" s="124" cm="1">
        <f t="array" ref="D21">SUMIF('8 programa 3 lentelė'!C7:C194,C00,'8 programa 3 lentelė'!E7:E194)</f>
        <v>0</v>
      </c>
    </row>
    <row r="22" spans="2:4" ht="26.4" x14ac:dyDescent="0.25">
      <c r="B22" s="142"/>
      <c r="C22" s="125" t="s">
        <v>200</v>
      </c>
      <c r="D22" s="120">
        <f>D6+D14</f>
        <v>15059.700000000003</v>
      </c>
    </row>
    <row r="23" spans="2:4" x14ac:dyDescent="0.25">
      <c r="B23" s="142"/>
      <c r="C23" s="125" t="s">
        <v>139</v>
      </c>
      <c r="D23" s="128">
        <f>'8 programa 3 lentelė'!E170+'8 programa 3 lentelė'!E171</f>
        <v>103.1</v>
      </c>
    </row>
    <row r="24" spans="2:4" x14ac:dyDescent="0.25">
      <c r="B24" s="129"/>
      <c r="C24" s="135"/>
      <c r="D24" s="135"/>
    </row>
  </sheetData>
  <mergeCells count="2">
    <mergeCell ref="B1:D1"/>
    <mergeCell ref="B5:D5"/>
  </mergeCells>
  <pageMargins left="0.7" right="0.7" top="0.75" bottom="0.75" header="0.3" footer="0.3"/>
  <pageSetup paperSize="9" scale="13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2</vt:i4>
      </vt:variant>
      <vt:variant>
        <vt:lpstr>Įvardytieji diapazonai</vt:lpstr>
      </vt:variant>
      <vt:variant>
        <vt:i4>2</vt:i4>
      </vt:variant>
    </vt:vector>
  </HeadingPairs>
  <TitlesOfParts>
    <vt:vector size="4" baseType="lpstr">
      <vt:lpstr>8 programa 3 lentelė</vt:lpstr>
      <vt:lpstr>Lėšų suvestinė 2 lentelė</vt:lpstr>
      <vt:lpstr>'8 programa 3 lentelė'!Print_Area</vt:lpstr>
      <vt:lpstr>'8 programa 3 lentelė'!Print_Titles</vt:lpstr>
    </vt:vector>
  </TitlesOfParts>
  <Manager/>
  <Company>KMSA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Snieguolė Kačerauskaitė</dc:creator>
  <cp:keywords/>
  <dc:description/>
  <cp:lastModifiedBy>Inga Mikalauskienė</cp:lastModifiedBy>
  <cp:revision/>
  <cp:lastPrinted>2024-10-31T08:25:34Z</cp:lastPrinted>
  <dcterms:created xsi:type="dcterms:W3CDTF">2023-07-10T07:04:14Z</dcterms:created>
  <dcterms:modified xsi:type="dcterms:W3CDTF">2024-11-25T11:15:12Z</dcterms:modified>
  <cp:category/>
  <cp:contentStatus/>
</cp:coreProperties>
</file>