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4 MVP\16. Keitimas (gruodis)\"/>
    </mc:Choice>
  </mc:AlternateContent>
  <xr:revisionPtr revIDLastSave="0" documentId="13_ncr:1_{27C1B098-91A6-4ECD-8EE7-890928C482E5}" xr6:coauthVersionLast="47" xr6:coauthVersionMax="47" xr10:uidLastSave="{00000000-0000-0000-0000-000000000000}"/>
  <bookViews>
    <workbookView xWindow="-108" yWindow="-108" windowWidth="23256" windowHeight="12456" xr2:uid="{FEA9E383-1DE5-4AFE-98A8-7A94D3659092}"/>
  </bookViews>
  <sheets>
    <sheet name="1 programa 3 lentelė" sheetId="1" r:id="rId1"/>
    <sheet name="Lėšų suvestinė 2 lentelė" sheetId="3" r:id="rId2"/>
  </sheets>
  <definedNames>
    <definedName name="_xlnm.Print_Area" localSheetId="0">'1 programa 3 lentelė'!$A$1:$F$113</definedName>
    <definedName name="_xlnm.Print_Titles" localSheetId="0">'1 programa 3 lentelė'!$8:$9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6" i="1" l="1"/>
  <c r="E22" i="1"/>
  <c r="E92" i="1"/>
  <c r="E51" i="1"/>
  <c r="E48" i="1"/>
  <c r="E39" i="1"/>
  <c r="E37" i="1" s="1"/>
  <c r="E34" i="1"/>
  <c r="E32" i="1"/>
  <c r="E20" i="1"/>
  <c r="E65" i="1"/>
  <c r="E61" i="1"/>
  <c r="E57" i="1"/>
  <c r="E40" i="1"/>
  <c r="E86" i="1" l="1"/>
  <c r="E44" i="1"/>
  <c r="D21" i="3" a="1"/>
  <c r="D21" i="3" s="1"/>
  <c r="D20" i="3" a="1"/>
  <c r="D20" i="3" s="1"/>
  <c r="D19" i="3" a="1"/>
  <c r="D19" i="3" s="1"/>
  <c r="D18" i="3" a="1"/>
  <c r="D18" i="3" s="1"/>
  <c r="D17" i="3" a="1"/>
  <c r="D17" i="3" s="1"/>
  <c r="D16" i="3" a="1"/>
  <c r="D16" i="3" s="1"/>
  <c r="D13" i="3"/>
  <c r="D12" i="3" a="1"/>
  <c r="D12" i="3" s="1"/>
  <c r="D11" i="3" a="1"/>
  <c r="D11" i="3" s="1"/>
  <c r="D10" i="3" a="1"/>
  <c r="D10" i="3" s="1"/>
  <c r="D9" i="3" a="1"/>
  <c r="D9" i="3" s="1"/>
  <c r="D8" i="3"/>
  <c r="E56" i="1"/>
  <c r="E103" i="1"/>
  <c r="E102" i="1"/>
  <c r="E68" i="1"/>
  <c r="E66" i="1" s="1"/>
  <c r="E54" i="1" l="1"/>
  <c r="E83" i="1"/>
  <c r="E100" i="1" l="1"/>
  <c r="D6" i="3"/>
  <c r="D14" i="3"/>
  <c r="D22" i="3" l="1"/>
  <c r="E81" i="1" l="1"/>
  <c r="E10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tc={6A77FA00-31DD-403C-9992-1C6C35B8D688}</author>
    <author>tc={470CC190-156D-457A-AE2A-A4D698EA2F18}</author>
  </authors>
  <commentList>
    <comment ref="C50" authorId="0" shapeId="0" xr:uid="{6A77FA00-31DD-403C-9992-1C6C35B8D688}">
      <text>
        <r>
          <rPr>
            <sz val="11"/>
            <color theme="1"/>
            <rFont val="Calibri"/>
            <family val="2"/>
            <charset val="186"/>
            <scheme val="minor"/>
          </rPr>
          <t>Žemės prie Danės upės, reikalingos Klaipėdos miesto rytinės B dalies susisiekimo ir infrastruktūros vystymo etapų įgyvendinimui</t>
        </r>
      </text>
    </comment>
    <comment ref="C52" authorId="1" shapeId="0" xr:uid="{470CC190-156D-457A-AE2A-A4D698EA2F18}">
      <text>
        <r>
          <rPr>
            <sz val="11"/>
            <color theme="1"/>
            <rFont val="Calibri"/>
            <family val="2"/>
            <charset val="186"/>
            <scheme val="minor"/>
          </rPr>
          <t>Viešbutis „Astra“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<sst xmlns="http://schemas.openxmlformats.org/spreadsheetml/2006/main" count="207" uniqueCount="153">
  <si>
    <t>Uždavinio, priemonės pavadinimas, finansavimo šaltiniai</t>
  </si>
  <si>
    <t>2024 metų asignavimai ir kitos lėšos</t>
  </si>
  <si>
    <t>Savivaldybės strateginio plėtros plano priemonės kodas</t>
  </si>
  <si>
    <t>Uždavinys: Rengti miesto teritorijų planavimo bei susijusius dokumentus</t>
  </si>
  <si>
    <t>Priemonė: Detaliųjų ir kitų planų rengimas</t>
  </si>
  <si>
    <t>001-01-01-01</t>
  </si>
  <si>
    <t>Žemės sklypo Turgaus g. 24 detaliojo plano keitimas (Šv. Jono bažnyčios detalusis planas)</t>
  </si>
  <si>
    <t xml:space="preserve">Savivaldybės biudžeto lėšos (nuosavos, be ankstesnių metų likučio) </t>
  </si>
  <si>
    <t>001-01-01-02</t>
  </si>
  <si>
    <t>Klaipėdos miesto vandens tiekimo ir nuotekų bei paviršinių nuotekų tvarkymo infrastruktūros plėtros specialiojo plano parengimas</t>
  </si>
  <si>
    <t>001-01-01-03</t>
  </si>
  <si>
    <t xml:space="preserve">Leidinio apie Klaipėdos miesto architektūrą ir urbanistiką išleidimas ir architektūrinės parodos organizavimas </t>
  </si>
  <si>
    <t>001-01-01-04</t>
  </si>
  <si>
    <t>Planavimo dokumentų viešinimas ir sklaida</t>
  </si>
  <si>
    <t>001-01-01-05</t>
  </si>
  <si>
    <t>Rengiamų planavimo dokumentų ekspertinis vertinimas</t>
  </si>
  <si>
    <t>001-01-01-06</t>
  </si>
  <si>
    <t>001-01-01-07</t>
  </si>
  <si>
    <t>001-01-01-08</t>
  </si>
  <si>
    <t xml:space="preserve">Detaliųjų ar specialiųjų planų koregavimas ar keitimas </t>
  </si>
  <si>
    <t>001-01-01-09</t>
  </si>
  <si>
    <t>Atsinaujinančių išteklių energijos naudojimo plėtros veiksmų plano parengimas</t>
  </si>
  <si>
    <t>001-01-01-10</t>
  </si>
  <si>
    <t>Pietinio pocentrio Stariškių rajone bendrojo plano parengimas</t>
  </si>
  <si>
    <t>001-01-01-11</t>
  </si>
  <si>
    <t>Kapinių plėtros įgyvendinimas</t>
  </si>
  <si>
    <t>001-01-01-12</t>
  </si>
  <si>
    <t>Melnragės ir Girulių kurortinės vietovės bendrojo plano parengimas</t>
  </si>
  <si>
    <t>Teritorijos, pagal Bendrojo plano sprendinius patenkančios į 9.1, 9.2, 9.3, 9.4, 9.8 ir 9.9 nagrinėjamus rajonus, detaliųjų planų parengimas</t>
  </si>
  <si>
    <t>Savivaldybės biudžetas (įskaitant skolintas lėšas)</t>
  </si>
  <si>
    <t>Iš jo:</t>
  </si>
  <si>
    <t xml:space="preserve">Savivaldybės biudžeto lėšos (nuosavos, be ankstesnių metų likučio)' </t>
  </si>
  <si>
    <t>Priemonė: Žemės sklypų planų rengimas</t>
  </si>
  <si>
    <t>001-01-02-01</t>
  </si>
  <si>
    <t>Atskirų žemės sklypų planų ir susijusių dokumentų parengimas</t>
  </si>
  <si>
    <t>001-01-02-02</t>
  </si>
  <si>
    <t xml:space="preserve">Žemės visuomenės poreikiams paėmimo dokumentų parengimas </t>
  </si>
  <si>
    <t>001-01-02-03</t>
  </si>
  <si>
    <t>Kompensacijų išmokėjimas už visuomenės poreikiams paimtą turtą ir turto įsigijimas infrastruktūros plėtrai</t>
  </si>
  <si>
    <t>001-01-02-04</t>
  </si>
  <si>
    <t xml:space="preserve">Miško žemės keitimas kitomis naudmenomis inžinerinės infrastruktūros plėtrai  </t>
  </si>
  <si>
    <t>001-01-02-05</t>
  </si>
  <si>
    <t>Negyvenamojo pastato su kiemo aikštele Pilies g. 2 išpirkimas, įgyvendinant patvirtinto detaliojo plano sprendinius</t>
  </si>
  <si>
    <t>Turto valdymo skyrius</t>
  </si>
  <si>
    <t>Uždavinys: Užtikrinti geoinformacinių sistemų (GIS) administravimą ir vykdomų geodezinių darbų kontrolę</t>
  </si>
  <si>
    <t>Priemonė: Geoinformacinių sistemų (GIS) administravimas ir kontrolė</t>
  </si>
  <si>
    <t>001-02-01-01</t>
  </si>
  <si>
    <t>Savivaldybės administracijos GIS programinės įrangos ir informacinių sistemų, veikiančių GIS pagrindu, atnaujinimas, papildymas</t>
  </si>
  <si>
    <t>001-02-01-02</t>
  </si>
  <si>
    <t>Topografinėms-inžinerinėms nuotraukoms vykdyti reikalingų išeitinių duomenų išdavimas, atliktų geodezinių darbų kontrolės vykdymas, Klaipėdos miesto žemės kadastro skaitmeninių duomenų įsigijimas</t>
  </si>
  <si>
    <t>001-02-01-03</t>
  </si>
  <si>
    <t>Uždavinys: Vykdyti paveldo objektų išsaugojimo priemones</t>
  </si>
  <si>
    <t>Priemonė: Kultūros paveldo objektų apskaitos, tvarkybos ir sklaidos dokumentacijos parengimas</t>
  </si>
  <si>
    <t>001-03-01-01</t>
  </si>
  <si>
    <t>Kultūrinės vertės nustatymo objektų dokumentacijos parengimas</t>
  </si>
  <si>
    <t>001-03-01-02</t>
  </si>
  <si>
    <t>Klaipėdos miesto savivaldybės nekilnojamojo kultūros paveldo vertinimo tarybos darbo organizavimas (ekspertų paslaugų įsigijimas)</t>
  </si>
  <si>
    <t>001-03-01-03</t>
  </si>
  <si>
    <t>Kultūros paveldo sklaida</t>
  </si>
  <si>
    <t>Archeologinių tyrimų vykdymas Klaipėdos miesto teritorijoje</t>
  </si>
  <si>
    <t>Pastatų fasadų tvarkymo rėmimo viešinimas</t>
  </si>
  <si>
    <t>Priemonė: Kultūros paveldo objektų tvarkyba</t>
  </si>
  <si>
    <t>001-03-02-01</t>
  </si>
  <si>
    <t>Kultūros paveldo objektų tvarkybos darbų vykdymas</t>
  </si>
  <si>
    <t>001-03-02-02</t>
  </si>
  <si>
    <t>001-03-02-03</t>
  </si>
  <si>
    <t>Naujų takų, dviračių stovų, suoliukų, stendų įrengimo Pakrantės baterijos „Memel-Sud“ (Kopgalio baterijos) teritorijoje aprašo parengimas</t>
  </si>
  <si>
    <t>001-03-02-04</t>
  </si>
  <si>
    <t xml:space="preserve">Klaipėdos Smeltės istorinių kapinių sutvarkymo projekto parengimas </t>
  </si>
  <si>
    <t>001-03-02-05</t>
  </si>
  <si>
    <t>Pastatų fasadų tvarkymo rėmimas</t>
  </si>
  <si>
    <t>001-03-02-06</t>
  </si>
  <si>
    <t>Klaipėdos Vitės istorinių kapinių sutvarkymo projekto parengimas</t>
  </si>
  <si>
    <t>001-03-02-07</t>
  </si>
  <si>
    <t>Antrojo pasaulinio karo Sovietų Sąjungos karių palaidojimo vietos, esančios S. Daukanto gatvėje, pertvarkymas</t>
  </si>
  <si>
    <t>1923 m. Sukilėlių memorialo Skulptūrų parke sutvarkymo projekto parengimas</t>
  </si>
  <si>
    <t xml:space="preserve">IŠ VISO programai finansuoti pagal finansavimo šaltinius </t>
  </si>
  <si>
    <t>Iš jų: regioninių pažangos priemonių lėšos</t>
  </si>
  <si>
    <t>Eil. Nr.</t>
  </si>
  <si>
    <t>Programos kodas ir pavadinimas</t>
  </si>
  <si>
    <t>2024 m. asignavimai ir kitos lėšos</t>
  </si>
  <si>
    <t>001 Miesto urbanistinio planavimo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</si>
  <si>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</si>
  <si>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</si>
  <si>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</si>
  <si>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1.2.</t>
  </si>
  <si>
    <t>Lietuvos Respublikos valstybės biudžeto dotacijos</t>
  </si>
  <si>
    <t>1.3.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</si>
  <si>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</si>
  <si>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</si>
  <si>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</si>
  <si>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</si>
  <si>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</si>
  <si>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</si>
  <si>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</si>
  <si>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</si>
  <si>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</si>
  <si>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</si>
  <si>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</si>
  <si>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</si>
  <si>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</si>
  <si>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</si>
  <si>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</si>
  <si>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</si>
  <si>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</si>
  <si>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</si>
  <si>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</si>
  <si>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</si>
  <si>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</si>
  <si>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001-03-01-04</t>
  </si>
  <si>
    <t>001-03-01-05</t>
  </si>
  <si>
    <t>P – pažangos uždavinys.</t>
  </si>
  <si>
    <t>TP – tęstinės veiklos priemonė.</t>
  </si>
  <si>
    <t>PP – pažangos priemonė.</t>
  </si>
  <si>
    <t xml:space="preserve">T – tęstinės veiklos uždavinys. </t>
  </si>
  <si>
    <t>001-01 (T)</t>
  </si>
  <si>
    <t>001-01-01 (TP)</t>
  </si>
  <si>
    <t>001-01-02 (TP)</t>
  </si>
  <si>
    <t>001-02 (T)</t>
  </si>
  <si>
    <t>001-02-01 (TP)</t>
  </si>
  <si>
    <t>001-03 (T)</t>
  </si>
  <si>
    <t>001-03-01 (TP)</t>
  </si>
  <si>
    <t>001-03-02 (TP)</t>
  </si>
  <si>
    <t xml:space="preserve">Klaipėdos miesto realistinio modelio, ortofotografinio žemėlapio sukūrimas ir viešinimas </t>
  </si>
  <si>
    <t>RP – regioninė pažangos priemonė.</t>
  </si>
  <si>
    <t>3.2.3.2.</t>
  </si>
  <si>
    <t>3.3.3.2.
3.3.3.4.</t>
  </si>
  <si>
    <t xml:space="preserve">1.2.3.2.
</t>
  </si>
  <si>
    <t>3.2.2.6.</t>
  </si>
  <si>
    <t xml:space="preserve">1.2.1.2.
</t>
  </si>
  <si>
    <t xml:space="preserve">2.6.1.5.
</t>
  </si>
  <si>
    <t>3.2.3.5.</t>
  </si>
  <si>
    <t>3.2.3.4.</t>
  </si>
  <si>
    <t>3.2.3.6.</t>
  </si>
  <si>
    <t>3 lentelė. Klaipėdos miesto savivaldybės 2024 metų 001 Miesto urbanistinio planavimo programos uždaviniai, priemonės, asignavimai ir kitos lėšos (tūkst. eurų)</t>
  </si>
  <si>
    <t>2 lentelė.  2024 metų asignavimų ir kitų lėšų pasiskirstymas (tūkst. Eur)</t>
  </si>
  <si>
    <t xml:space="preserve">                                                                Klaipėdos miesto savivaldybės administracijos direktoriaus </t>
  </si>
  <si>
    <t xml:space="preserve">                                                                PATVIRTINTA</t>
  </si>
  <si>
    <t>\</t>
  </si>
  <si>
    <t xml:space="preserve">                                                                2024 m. vasario 22 d. įsakymu Nr. AD1-164  </t>
  </si>
  <si>
    <t xml:space="preserve">                                                                (Klaipėdos miesto savivaldybės administracijos direktoriaus 
</t>
  </si>
  <si>
    <t>Ankstesnių metų likučiai</t>
  </si>
  <si>
    <t>Ankstesnių metų likučiai'</t>
  </si>
  <si>
    <t>savivaldybės biudžeto lėšos (nuosavos, be ankstesnių metų likučio)</t>
  </si>
  <si>
    <t>pajamų įmokos ir kitos pajamos</t>
  </si>
  <si>
    <t>Vykdytojas (padalinys / asmuo)</t>
  </si>
  <si>
    <t>UAD
Urbanistikos skyrius</t>
  </si>
  <si>
    <t>UAD
Žemėtvarkos skyrius</t>
  </si>
  <si>
    <t>UAD
Išmanaus skaitmeninio miesto skyrius</t>
  </si>
  <si>
    <t>UAD
Paveldosaugos skyrius</t>
  </si>
  <si>
    <t>UAD – Urbanistikos ir architektūros departamentas.</t>
  </si>
  <si>
    <t>Dalyvavimas projekte „Išmanusis miestas 11“</t>
  </si>
  <si>
    <t xml:space="preserve">                                                                2024 m. gruodžio 3 d. įsakymo Nr. AD1-1091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</si>
</sst>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sz val="12"/>
      <color theme="1"/>
      <name val="Times New Roman"/>
      <family val="1"/>
      <charset val="186"/>
    </font>
    <font>
      <sz val="8"/>
      <color theme="1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0" fontId="3" fillId="0" borderId="4" xfId="0" applyFont="1" applyBorder="1" applyAlignment="1">
      <alignment vertical="top"/>
    </xf>
    <xf numFmtId="164" fontId="3" fillId="0" borderId="1" xfId="0" applyNumberFormat="1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0" fontId="7" fillId="3" borderId="1" xfId="0" applyFont="1" applyFill="1" applyBorder="1" applyAlignment="1">
      <alignment horizontal="left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3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 wrapText="1"/>
    </xf>
    <xf numFmtId="0" fontId="1" fillId="6" borderId="6" xfId="0" applyFont="1" applyFill="1" applyBorder="1" applyAlignment="1">
      <alignment vertical="top" wrapText="1"/>
    </xf>
    <xf numFmtId="0" fontId="3" fillId="6" borderId="1" xfId="0" applyFont="1" applyFill="1" applyBorder="1" applyAlignment="1">
      <alignment vertical="top" wrapText="1"/>
    </xf>
    <xf numFmtId="0" fontId="1" fillId="4" borderId="6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top" wrapText="1"/>
    </xf>
    <xf numFmtId="0" fontId="7" fillId="5" borderId="1" xfId="0" applyFont="1" applyFill="1" applyBorder="1" applyAlignment="1">
      <alignment vertical="top" wrapText="1"/>
    </xf>
    <xf numFmtId="0" fontId="3" fillId="6" borderId="3" xfId="0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7" fillId="3" borderId="5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0" fontId="1" fillId="3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164" fontId="1" fillId="3" borderId="1" xfId="0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0" fontId="7" fillId="3" borderId="6" xfId="0" applyFont="1" applyFill="1" applyBorder="1" applyAlignment="1">
      <alignment vertical="top" wrapText="1"/>
    </xf>
    <xf numFmtId="2" fontId="7" fillId="3" borderId="1" xfId="0" applyNumberFormat="1" applyFont="1" applyFill="1" applyBorder="1" applyAlignment="1">
      <alignment horizontal="center" vertical="top" wrapText="1"/>
    </xf>
    <xf numFmtId="164" fontId="7" fillId="0" borderId="7" xfId="0" applyNumberFormat="1" applyFont="1" applyBorder="1" applyAlignment="1">
      <alignment horizontal="center" vertical="top" wrapText="1"/>
    </xf>
    <xf numFmtId="2" fontId="1" fillId="5" borderId="1" xfId="0" applyNumberFormat="1" applyFont="1" applyFill="1" applyBorder="1" applyAlignment="1">
      <alignment horizontal="center" vertical="top" wrapText="1"/>
    </xf>
    <xf numFmtId="2" fontId="6" fillId="4" borderId="1" xfId="0" applyNumberFormat="1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vertical="top" wrapText="1"/>
    </xf>
    <xf numFmtId="0" fontId="7" fillId="0" borderId="3" xfId="0" applyFont="1" applyBorder="1" applyAlignment="1">
      <alignment horizontal="center" vertical="top" wrapText="1"/>
    </xf>
    <xf numFmtId="0" fontId="6" fillId="6" borderId="1" xfId="0" applyFont="1" applyFill="1" applyBorder="1" applyAlignment="1">
      <alignment vertical="center" wrapText="1"/>
    </xf>
    <xf numFmtId="0" fontId="7" fillId="6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3" fillId="6" borderId="5" xfId="0" applyFont="1" applyFill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vertical="top" wrapText="1"/>
    </xf>
    <xf numFmtId="164" fontId="12" fillId="0" borderId="1" xfId="0" applyNumberFormat="1" applyFont="1" applyBorder="1" applyAlignment="1">
      <alignment horizontal="center" vertical="top" wrapText="1"/>
    </xf>
    <xf numFmtId="0" fontId="12" fillId="3" borderId="1" xfId="0" applyFont="1" applyFill="1" applyBorder="1" applyAlignment="1">
      <alignment vertical="top" wrapText="1"/>
    </xf>
    <xf numFmtId="0" fontId="1" fillId="0" borderId="9" xfId="0" applyFont="1" applyBorder="1" applyAlignment="1">
      <alignment horizontal="center" vertical="top"/>
    </xf>
    <xf numFmtId="0" fontId="3" fillId="0" borderId="9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top" wrapText="1"/>
    </xf>
    <xf numFmtId="0" fontId="11" fillId="0" borderId="7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 wrapText="1"/>
    </xf>
    <xf numFmtId="0" fontId="2" fillId="3" borderId="1" xfId="0" applyFont="1" applyFill="1" applyBorder="1" applyAlignment="1">
      <alignment vertical="top" wrapText="1"/>
    </xf>
    <xf numFmtId="0" fontId="2" fillId="3" borderId="2" xfId="0" applyFont="1" applyFill="1" applyBorder="1" applyAlignment="1">
      <alignment horizontal="left" vertical="top" wrapText="1"/>
    </xf>
    <xf numFmtId="164" fontId="6" fillId="3" borderId="1" xfId="0" applyNumberFormat="1" applyFont="1" applyFill="1" applyBorder="1" applyAlignment="1">
      <alignment horizontal="center" vertical="top" wrapText="1"/>
    </xf>
    <xf numFmtId="164" fontId="12" fillId="3" borderId="1" xfId="0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left" vertical="top" wrapText="1"/>
    </xf>
    <xf numFmtId="0" fontId="3" fillId="0" borderId="9" xfId="0" applyFont="1" applyBorder="1" applyAlignment="1">
      <alignment vertical="top" wrapText="1"/>
    </xf>
    <xf numFmtId="0" fontId="7" fillId="3" borderId="14" xfId="0" applyFont="1" applyFill="1" applyBorder="1" applyAlignment="1">
      <alignment horizontal="left" vertical="top" wrapText="1"/>
    </xf>
    <xf numFmtId="165" fontId="7" fillId="6" borderId="1" xfId="0" applyNumberFormat="1" applyFont="1" applyFill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1" fillId="0" borderId="1" xfId="0" applyNumberFormat="1" applyFont="1" applyBorder="1" applyAlignment="1">
      <alignment horizontal="center" vertical="top" wrapText="1"/>
    </xf>
    <xf numFmtId="165" fontId="1" fillId="6" borderId="7" xfId="0" applyNumberFormat="1" applyFont="1" applyFill="1" applyBorder="1" applyAlignment="1">
      <alignment horizontal="center" vertical="top" wrapText="1"/>
    </xf>
    <xf numFmtId="165" fontId="7" fillId="0" borderId="7" xfId="0" applyNumberFormat="1" applyFont="1" applyBorder="1" applyAlignment="1">
      <alignment horizontal="center" vertical="top" wrapText="1"/>
    </xf>
    <xf numFmtId="0" fontId="11" fillId="3" borderId="1" xfId="0" applyFont="1" applyFill="1" applyBorder="1" applyAlignment="1">
      <alignment vertical="top" wrapText="1"/>
    </xf>
    <xf numFmtId="165" fontId="3" fillId="0" borderId="2" xfId="0" applyNumberFormat="1" applyFont="1" applyBorder="1" applyAlignment="1">
      <alignment horizontal="center" vertical="top" wrapText="1"/>
    </xf>
    <xf numFmtId="165" fontId="3" fillId="3" borderId="2" xfId="0" applyNumberFormat="1" applyFont="1" applyFill="1" applyBorder="1" applyAlignment="1">
      <alignment horizontal="center" vertical="top" wrapText="1"/>
    </xf>
    <xf numFmtId="0" fontId="3" fillId="0" borderId="15" xfId="0" applyFont="1" applyBorder="1" applyAlignment="1">
      <alignment vertical="top" wrapText="1"/>
    </xf>
    <xf numFmtId="0" fontId="12" fillId="7" borderId="1" xfId="0" applyFont="1" applyFill="1" applyBorder="1" applyAlignment="1">
      <alignment horizontal="center" vertical="top" wrapText="1"/>
    </xf>
    <xf numFmtId="164" fontId="12" fillId="7" borderId="1" xfId="0" applyNumberFormat="1" applyFont="1" applyFill="1" applyBorder="1" applyAlignment="1">
      <alignment horizontal="center" vertical="top" wrapText="1"/>
    </xf>
    <xf numFmtId="0" fontId="16" fillId="0" borderId="0" xfId="0" applyFont="1"/>
    <xf numFmtId="0" fontId="16" fillId="0" borderId="0" xfId="0" applyFont="1" applyAlignment="1">
      <alignment vertical="top"/>
    </xf>
    <xf numFmtId="0" fontId="16" fillId="0" borderId="0" xfId="0" applyFont="1" applyAlignment="1">
      <alignment vertical="top" wrapText="1"/>
    </xf>
    <xf numFmtId="164" fontId="16" fillId="0" borderId="0" xfId="0" applyNumberFormat="1" applyFont="1"/>
    <xf numFmtId="0" fontId="16" fillId="0" borderId="8" xfId="0" applyFont="1" applyBorder="1" applyAlignment="1">
      <alignment vertical="top" wrapText="1"/>
    </xf>
    <xf numFmtId="0" fontId="13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5" fillId="3" borderId="1" xfId="0" applyFont="1" applyFill="1" applyBorder="1" applyAlignment="1">
      <alignment vertical="top" wrapText="1"/>
    </xf>
    <xf numFmtId="0" fontId="18" fillId="0" borderId="9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/>
    </xf>
    <xf numFmtId="0" fontId="12" fillId="3" borderId="10" xfId="0" applyFont="1" applyFill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3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/>
    </xf>
    <xf numFmtId="0" fontId="5" fillId="0" borderId="0" xfId="0" applyFont="1" applyAlignment="1">
      <alignment horizontal="left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12" fillId="0" borderId="2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12" fillId="3" borderId="2" xfId="0" applyFont="1" applyFill="1" applyBorder="1" applyAlignment="1">
      <alignment horizontal="left" vertical="top" wrapText="1"/>
    </xf>
    <xf numFmtId="0" fontId="12" fillId="3" borderId="3" xfId="0" applyFont="1" applyFill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3" fillId="3" borderId="5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left" vertical="top" wrapText="1"/>
    </xf>
    <xf numFmtId="0" fontId="17" fillId="0" borderId="0" xfId="0" applyFont="1" applyAlignment="1">
      <alignment horizontal="left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14" fillId="0" borderId="0" xfId="0" applyFont="1" applyAlignment="1">
      <alignment horizontal="center" vertical="center" wrapText="1"/>
    </xf>
    <xf numFmtId="0" fontId="15" fillId="5" borderId="16" xfId="0" applyFont="1" applyFill="1" applyBorder="1" applyAlignment="1">
      <alignment horizontal="center" vertical="center" wrapText="1"/>
    </xf>
    <xf numFmtId="0" fontId="15" fillId="5" borderId="17" xfId="0" applyFont="1" applyFill="1" applyBorder="1" applyAlignment="1">
      <alignment horizontal="center" vertical="center" wrapText="1"/>
    </xf>
    <xf numFmtId="0" fontId="15" fillId="5" borderId="18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Inga Mikalauskienė" id="{8889962B-ACCA-4D98-9EFC-27526515D378}" userId="S::inga.mikalauskiene@klaipeda.lt::09dffb4a-b41a-4bf9-942e-223d7f7779a6" providerId="AD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58" dT="2023-10-18T11:36:16.22" personId="{8889962B-ACCA-4D98-9EFC-27526515D378}" id="{6A77FA00-31DD-403C-9992-1C6C35B8D688}">
    <text>Žemės prie Danės upės, reikalingos Klaipėdos miesto rytinės B dalies susisiekimo ir infrastruktūros vystymo etapų įgyvendinimui</text>
  </threadedComment>
  <threadedComment ref="C60" dT="2023-11-30T19:00:57.06" personId="{8889962B-ACCA-4D98-9EFC-27526515D378}" id="{470CC190-156D-457A-AE2A-A4D698EA2F18}">
    <text>Viešbutis „Astra“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dimension ref="B1:I113"/>
  <sheetViews>
    <sheetView tabSelected="1" zoomScaleNormal="100" workbookViewId="0">
      <selection activeCell="B7" sqref="B7:F7"/>
    </sheetView>
  </sheetViews>
  <sheetFormatPr defaultColWidth="9.33203125" defaultRowHeight="13.2" x14ac:dyDescent="0.25"/>
  <cols>
    <col min="1" max="1" width="2.5546875" style="1" customWidth="1"/>
    <col min="2" max="2" width="16.33203125" style="1" customWidth="1"/>
    <col min="3" max="3" width="44.44140625" style="7" customWidth="1"/>
    <col min="4" max="4" width="15.33203125" style="1" customWidth="1"/>
    <col min="5" max="5" width="13.6640625" style="1" customWidth="1"/>
    <col min="6" max="6" width="15.88671875" style="1" customWidth="1"/>
    <col min="7" max="7" width="10.6640625" style="94" customWidth="1"/>
    <col min="8" max="16384" width="9.33203125" style="1"/>
  </cols>
  <sheetData>
    <row r="1" spans="2:9" ht="15.6" customHeight="1" x14ac:dyDescent="0.25">
      <c r="C1" s="108" t="s">
        <v>137</v>
      </c>
      <c r="D1" s="108"/>
      <c r="E1" s="108"/>
      <c r="F1" s="108"/>
    </row>
    <row r="2" spans="2:9" ht="15.6" customHeight="1" x14ac:dyDescent="0.25">
      <c r="C2" s="108" t="s">
        <v>136</v>
      </c>
      <c r="D2" s="108"/>
      <c r="E2" s="108"/>
      <c r="F2" s="108"/>
    </row>
    <row r="3" spans="2:9" ht="15.6" customHeight="1" x14ac:dyDescent="0.3">
      <c r="C3" s="109" t="s">
        <v>139</v>
      </c>
      <c r="D3" s="109"/>
      <c r="E3" s="109"/>
      <c r="F3" s="109"/>
    </row>
    <row r="4" spans="2:9" ht="15.6" customHeight="1" x14ac:dyDescent="0.3">
      <c r="C4" s="136" t="s">
        <v>140</v>
      </c>
      <c r="D4" s="109"/>
      <c r="E4" s="109"/>
      <c r="F4" s="109"/>
      <c r="I4" s="94"/>
    </row>
    <row r="5" spans="2:9" ht="15.6" customHeight="1" x14ac:dyDescent="0.3">
      <c r="C5" s="136" t="s">
        <v>152</v>
      </c>
      <c r="D5" s="136"/>
      <c r="E5" s="136"/>
      <c r="F5" s="136"/>
      <c r="I5" s="94"/>
    </row>
    <row r="6" spans="2:9" ht="13.95" customHeight="1" x14ac:dyDescent="0.25"/>
    <row r="7" spans="2:9" ht="51.6" customHeight="1" x14ac:dyDescent="0.25">
      <c r="B7" s="139" t="s">
        <v>134</v>
      </c>
      <c r="C7" s="139"/>
      <c r="D7" s="139"/>
      <c r="E7" s="139"/>
      <c r="F7" s="139"/>
    </row>
    <row r="8" spans="2:9" ht="55.5" customHeight="1" x14ac:dyDescent="0.25">
      <c r="B8" s="16" t="s">
        <v>138</v>
      </c>
      <c r="C8" s="17" t="s">
        <v>0</v>
      </c>
      <c r="D8" s="17" t="s">
        <v>145</v>
      </c>
      <c r="E8" s="17" t="s">
        <v>1</v>
      </c>
      <c r="F8" s="17" t="s">
        <v>2</v>
      </c>
    </row>
    <row r="9" spans="2:9" x14ac:dyDescent="0.25">
      <c r="B9" s="57">
        <v>1</v>
      </c>
      <c r="C9" s="58">
        <v>2</v>
      </c>
      <c r="D9" s="57">
        <v>3</v>
      </c>
      <c r="E9" s="57">
        <v>4</v>
      </c>
      <c r="F9" s="57">
        <v>5</v>
      </c>
    </row>
    <row r="10" spans="2:9" ht="29.25" customHeight="1" x14ac:dyDescent="0.25">
      <c r="B10" s="18" t="s">
        <v>115</v>
      </c>
      <c r="C10" s="18" t="s">
        <v>3</v>
      </c>
      <c r="D10" s="19"/>
      <c r="E10" s="20"/>
      <c r="F10" s="20"/>
    </row>
    <row r="11" spans="2:9" ht="21" customHeight="1" x14ac:dyDescent="0.25">
      <c r="B11" s="21" t="s">
        <v>116</v>
      </c>
      <c r="C11" s="22" t="s">
        <v>4</v>
      </c>
      <c r="D11" s="23"/>
      <c r="E11" s="24"/>
      <c r="F11" s="24"/>
    </row>
    <row r="12" spans="2:9" ht="30.75" customHeight="1" x14ac:dyDescent="0.25">
      <c r="B12" s="114" t="s">
        <v>5</v>
      </c>
      <c r="C12" s="8" t="s">
        <v>6</v>
      </c>
      <c r="D12" s="132" t="s">
        <v>146</v>
      </c>
      <c r="E12" s="10"/>
      <c r="F12" s="5" t="s">
        <v>125</v>
      </c>
    </row>
    <row r="13" spans="2:9" ht="28.5" customHeight="1" x14ac:dyDescent="0.25">
      <c r="B13" s="115"/>
      <c r="C13" s="4" t="s">
        <v>7</v>
      </c>
      <c r="D13" s="133"/>
      <c r="E13" s="61">
        <v>19.2</v>
      </c>
      <c r="F13" s="5"/>
    </row>
    <row r="14" spans="2:9" ht="42" customHeight="1" x14ac:dyDescent="0.25">
      <c r="B14" s="114" t="s">
        <v>8</v>
      </c>
      <c r="C14" s="8" t="s">
        <v>9</v>
      </c>
      <c r="D14" s="133"/>
      <c r="E14" s="10"/>
      <c r="F14" s="5" t="s">
        <v>126</v>
      </c>
    </row>
    <row r="15" spans="2:9" ht="27.75" customHeight="1" x14ac:dyDescent="0.25">
      <c r="B15" s="115"/>
      <c r="C15" s="4" t="s">
        <v>7</v>
      </c>
      <c r="D15" s="133"/>
      <c r="E15" s="10">
        <v>83.9</v>
      </c>
      <c r="F15" s="5"/>
    </row>
    <row r="16" spans="2:9" ht="19.5" customHeight="1" x14ac:dyDescent="0.25">
      <c r="B16" s="116"/>
      <c r="C16" s="4" t="s">
        <v>141</v>
      </c>
      <c r="D16" s="133"/>
      <c r="E16" s="61">
        <v>0.1</v>
      </c>
      <c r="F16" s="5"/>
    </row>
    <row r="17" spans="2:7" ht="42.75" customHeight="1" x14ac:dyDescent="0.25">
      <c r="B17" s="114" t="s">
        <v>10</v>
      </c>
      <c r="C17" s="8" t="s">
        <v>11</v>
      </c>
      <c r="D17" s="133"/>
      <c r="E17" s="10"/>
      <c r="F17" s="5"/>
    </row>
    <row r="18" spans="2:7" ht="27" customHeight="1" x14ac:dyDescent="0.25">
      <c r="B18" s="119"/>
      <c r="C18" s="4" t="s">
        <v>7</v>
      </c>
      <c r="D18" s="133"/>
      <c r="E18" s="10">
        <v>8.9</v>
      </c>
      <c r="F18" s="5"/>
    </row>
    <row r="19" spans="2:7" ht="18" customHeight="1" x14ac:dyDescent="0.25">
      <c r="B19" s="114" t="s">
        <v>12</v>
      </c>
      <c r="C19" s="8" t="s">
        <v>13</v>
      </c>
      <c r="D19" s="133"/>
      <c r="E19" s="10"/>
      <c r="F19" s="5"/>
    </row>
    <row r="20" spans="2:7" ht="27" customHeight="1" x14ac:dyDescent="0.25">
      <c r="B20" s="119"/>
      <c r="C20" s="4" t="s">
        <v>7</v>
      </c>
      <c r="D20" s="133"/>
      <c r="E20" s="61">
        <f>16.1-13.1</f>
        <v>3.0000000000000018</v>
      </c>
      <c r="F20" s="5"/>
      <c r="G20" s="95"/>
    </row>
    <row r="21" spans="2:7" ht="16.5" customHeight="1" x14ac:dyDescent="0.25">
      <c r="B21" s="114" t="s">
        <v>14</v>
      </c>
      <c r="C21" s="8" t="s">
        <v>15</v>
      </c>
      <c r="D21" s="133"/>
      <c r="E21" s="10"/>
      <c r="F21" s="5"/>
    </row>
    <row r="22" spans="2:7" ht="27.75" customHeight="1" x14ac:dyDescent="0.25">
      <c r="B22" s="119"/>
      <c r="C22" s="4" t="s">
        <v>7</v>
      </c>
      <c r="D22" s="133"/>
      <c r="E22" s="10">
        <f>2.2-0.1</f>
        <v>2.1</v>
      </c>
      <c r="F22" s="5"/>
    </row>
    <row r="23" spans="2:7" ht="29.4" customHeight="1" x14ac:dyDescent="0.25">
      <c r="B23" s="114" t="s">
        <v>16</v>
      </c>
      <c r="C23" s="25" t="s">
        <v>19</v>
      </c>
      <c r="D23" s="133"/>
      <c r="E23" s="61"/>
      <c r="F23" s="28"/>
    </row>
    <row r="24" spans="2:7" ht="29.25" customHeight="1" x14ac:dyDescent="0.25">
      <c r="B24" s="120"/>
      <c r="C24" s="4" t="s">
        <v>7</v>
      </c>
      <c r="D24" s="133"/>
      <c r="E24" s="10">
        <v>65.099999999999994</v>
      </c>
      <c r="F24" s="5"/>
    </row>
    <row r="25" spans="2:7" ht="29.25" customHeight="1" x14ac:dyDescent="0.25">
      <c r="B25" s="114" t="s">
        <v>17</v>
      </c>
      <c r="C25" s="8" t="s">
        <v>21</v>
      </c>
      <c r="D25" s="133"/>
      <c r="E25" s="10"/>
      <c r="F25" s="6"/>
    </row>
    <row r="26" spans="2:7" ht="32.25" customHeight="1" x14ac:dyDescent="0.25">
      <c r="B26" s="119"/>
      <c r="C26" s="4" t="s">
        <v>7</v>
      </c>
      <c r="D26" s="133"/>
      <c r="E26" s="61">
        <v>16.7</v>
      </c>
      <c r="F26" s="6"/>
    </row>
    <row r="27" spans="2:7" ht="29.25" customHeight="1" x14ac:dyDescent="0.25">
      <c r="B27" s="114" t="s">
        <v>18</v>
      </c>
      <c r="C27" s="8" t="s">
        <v>23</v>
      </c>
      <c r="D27" s="133"/>
      <c r="E27" s="10"/>
      <c r="F27" s="5" t="s">
        <v>127</v>
      </c>
    </row>
    <row r="28" spans="2:7" ht="29.25" customHeight="1" x14ac:dyDescent="0.25">
      <c r="B28" s="115"/>
      <c r="C28" s="4" t="s">
        <v>7</v>
      </c>
      <c r="D28" s="133"/>
      <c r="E28" s="61">
        <v>36.4</v>
      </c>
      <c r="F28" s="6"/>
    </row>
    <row r="29" spans="2:7" ht="18.75" customHeight="1" x14ac:dyDescent="0.25">
      <c r="B29" s="114" t="s">
        <v>20</v>
      </c>
      <c r="C29" s="8" t="s">
        <v>25</v>
      </c>
      <c r="D29" s="133"/>
      <c r="E29" s="12"/>
      <c r="F29" s="5" t="s">
        <v>128</v>
      </c>
    </row>
    <row r="30" spans="2:7" ht="27.75" customHeight="1" x14ac:dyDescent="0.25">
      <c r="B30" s="119"/>
      <c r="C30" s="4" t="s">
        <v>7</v>
      </c>
      <c r="D30" s="133"/>
      <c r="E30" s="10">
        <v>10</v>
      </c>
      <c r="F30" s="6"/>
    </row>
    <row r="31" spans="2:7" ht="31.5" customHeight="1" x14ac:dyDescent="0.25">
      <c r="B31" s="114" t="s">
        <v>22</v>
      </c>
      <c r="C31" s="8" t="s">
        <v>27</v>
      </c>
      <c r="D31" s="133"/>
      <c r="E31" s="10"/>
      <c r="F31" s="5" t="s">
        <v>129</v>
      </c>
    </row>
    <row r="32" spans="2:7" ht="27.75" customHeight="1" x14ac:dyDescent="0.25">
      <c r="B32" s="119"/>
      <c r="C32" s="4" t="s">
        <v>7</v>
      </c>
      <c r="D32" s="133"/>
      <c r="E32" s="61">
        <f>34.2-34.2</f>
        <v>0</v>
      </c>
      <c r="F32" s="6"/>
    </row>
    <row r="33" spans="2:7" ht="44.25" customHeight="1" x14ac:dyDescent="0.25">
      <c r="B33" s="114" t="s">
        <v>24</v>
      </c>
      <c r="C33" s="8" t="s">
        <v>28</v>
      </c>
      <c r="D33" s="133"/>
      <c r="E33" s="10"/>
      <c r="F33" s="6"/>
    </row>
    <row r="34" spans="2:7" ht="29.25" customHeight="1" x14ac:dyDescent="0.25">
      <c r="B34" s="140"/>
      <c r="C34" s="4" t="s">
        <v>7</v>
      </c>
      <c r="D34" s="133"/>
      <c r="E34" s="61">
        <f>70-70</f>
        <v>0</v>
      </c>
      <c r="F34" s="6"/>
    </row>
    <row r="35" spans="2:7" ht="19.2" customHeight="1" x14ac:dyDescent="0.25">
      <c r="B35" s="121" t="s">
        <v>26</v>
      </c>
      <c r="C35" s="42" t="s">
        <v>151</v>
      </c>
      <c r="D35" s="133"/>
      <c r="E35" s="63"/>
      <c r="F35" s="75"/>
      <c r="G35" s="96"/>
    </row>
    <row r="36" spans="2:7" ht="31.8" customHeight="1" x14ac:dyDescent="0.25">
      <c r="B36" s="122"/>
      <c r="C36" s="106" t="s">
        <v>7</v>
      </c>
      <c r="D36" s="134"/>
      <c r="E36" s="79">
        <f>5+0.1</f>
        <v>5.0999999999999996</v>
      </c>
      <c r="F36" s="75"/>
    </row>
    <row r="37" spans="2:7" ht="17.25" customHeight="1" x14ac:dyDescent="0.25">
      <c r="B37" s="29"/>
      <c r="C37" s="30" t="s">
        <v>29</v>
      </c>
      <c r="D37" s="31"/>
      <c r="E37" s="15">
        <f>+E39+E40</f>
        <v>250.49999999999997</v>
      </c>
      <c r="F37" s="32"/>
    </row>
    <row r="38" spans="2:7" ht="17.25" customHeight="1" x14ac:dyDescent="0.25">
      <c r="B38" s="111"/>
      <c r="C38" s="25" t="s">
        <v>30</v>
      </c>
      <c r="D38" s="43"/>
      <c r="E38" s="45"/>
      <c r="F38" s="27"/>
    </row>
    <row r="39" spans="2:7" ht="27.75" customHeight="1" x14ac:dyDescent="0.25">
      <c r="B39" s="112"/>
      <c r="C39" s="8" t="s">
        <v>31</v>
      </c>
      <c r="D39" s="44"/>
      <c r="E39" s="47">
        <f>SUMIF($C12:$C36,$C18,E12:E36)</f>
        <v>250.39999999999998</v>
      </c>
      <c r="F39" s="6"/>
    </row>
    <row r="40" spans="2:7" ht="16.5" customHeight="1" x14ac:dyDescent="0.25">
      <c r="B40" s="113"/>
      <c r="C40" s="8" t="s">
        <v>142</v>
      </c>
      <c r="D40" s="44"/>
      <c r="E40" s="47">
        <f>SUMIF($C12:$C36,$C16,E12:E36)</f>
        <v>0.1</v>
      </c>
      <c r="F40" s="6"/>
    </row>
    <row r="41" spans="2:7" ht="20.25" customHeight="1" x14ac:dyDescent="0.25">
      <c r="B41" s="21" t="s">
        <v>117</v>
      </c>
      <c r="C41" s="22" t="s">
        <v>32</v>
      </c>
      <c r="D41" s="23"/>
      <c r="E41" s="51"/>
      <c r="F41" s="24"/>
      <c r="G41" s="97"/>
    </row>
    <row r="42" spans="2:7" ht="28.5" customHeight="1" x14ac:dyDescent="0.25">
      <c r="B42" s="114" t="s">
        <v>33</v>
      </c>
      <c r="C42" s="8" t="s">
        <v>34</v>
      </c>
      <c r="D42" s="132" t="s">
        <v>147</v>
      </c>
      <c r="E42" s="12"/>
      <c r="F42" s="5"/>
    </row>
    <row r="43" spans="2:7" ht="28.5" customHeight="1" x14ac:dyDescent="0.25">
      <c r="B43" s="115"/>
      <c r="C43" s="4" t="s">
        <v>7</v>
      </c>
      <c r="D43" s="133"/>
      <c r="E43" s="93">
        <v>20</v>
      </c>
      <c r="F43" s="5"/>
    </row>
    <row r="44" spans="2:7" ht="16.5" customHeight="1" x14ac:dyDescent="0.25">
      <c r="B44" s="119"/>
      <c r="C44" s="4" t="s">
        <v>141</v>
      </c>
      <c r="D44" s="133"/>
      <c r="E44" s="93">
        <f>20-0.1</f>
        <v>19.899999999999999</v>
      </c>
      <c r="F44" s="6"/>
    </row>
    <row r="45" spans="2:7" ht="30.75" customHeight="1" x14ac:dyDescent="0.25">
      <c r="B45" s="129" t="s">
        <v>35</v>
      </c>
      <c r="C45" s="76" t="s">
        <v>36</v>
      </c>
      <c r="D45" s="133"/>
      <c r="E45" s="10"/>
      <c r="F45" s="6"/>
    </row>
    <row r="46" spans="2:7" ht="16.8" customHeight="1" x14ac:dyDescent="0.25">
      <c r="B46" s="130"/>
      <c r="C46" s="4" t="s">
        <v>141</v>
      </c>
      <c r="D46" s="133"/>
      <c r="E46" s="61">
        <v>36</v>
      </c>
      <c r="F46" s="6"/>
    </row>
    <row r="47" spans="2:7" ht="41.25" customHeight="1" x14ac:dyDescent="0.25">
      <c r="B47" s="62" t="s">
        <v>37</v>
      </c>
      <c r="C47" s="76" t="s">
        <v>38</v>
      </c>
      <c r="D47" s="133"/>
      <c r="E47" s="10"/>
      <c r="F47" s="6"/>
    </row>
    <row r="48" spans="2:7" ht="27.75" customHeight="1" x14ac:dyDescent="0.25">
      <c r="B48" s="62"/>
      <c r="C48" s="33" t="s">
        <v>7</v>
      </c>
      <c r="D48" s="133"/>
      <c r="E48" s="92">
        <f>241.5-165</f>
        <v>76.5</v>
      </c>
      <c r="F48" s="6"/>
    </row>
    <row r="49" spans="2:6" ht="17.25" customHeight="1" x14ac:dyDescent="0.25">
      <c r="B49" s="62"/>
      <c r="C49" s="33" t="s">
        <v>141</v>
      </c>
      <c r="D49" s="133"/>
      <c r="E49" s="93">
        <v>810</v>
      </c>
      <c r="F49" s="6"/>
    </row>
    <row r="50" spans="2:6" ht="28.5" customHeight="1" x14ac:dyDescent="0.25">
      <c r="B50" s="114" t="s">
        <v>39</v>
      </c>
      <c r="C50" s="76" t="s">
        <v>40</v>
      </c>
      <c r="D50" s="133"/>
      <c r="E50" s="10"/>
      <c r="F50" s="6"/>
    </row>
    <row r="51" spans="2:6" ht="27.75" customHeight="1" x14ac:dyDescent="0.25">
      <c r="B51" s="116"/>
      <c r="C51" s="64" t="s">
        <v>7</v>
      </c>
      <c r="D51" s="134"/>
      <c r="E51" s="10">
        <f>9-9</f>
        <v>0</v>
      </c>
      <c r="F51" s="6"/>
    </row>
    <row r="52" spans="2:6" ht="42" customHeight="1" x14ac:dyDescent="0.25">
      <c r="B52" s="141" t="s">
        <v>41</v>
      </c>
      <c r="C52" s="53" t="s">
        <v>42</v>
      </c>
      <c r="D52" s="137" t="s">
        <v>43</v>
      </c>
      <c r="E52" s="60"/>
      <c r="F52" s="6"/>
    </row>
    <row r="53" spans="2:6" ht="27.75" customHeight="1" x14ac:dyDescent="0.25">
      <c r="B53" s="142"/>
      <c r="C53" s="101" t="s">
        <v>7</v>
      </c>
      <c r="D53" s="138"/>
      <c r="E53" s="60"/>
      <c r="F53" s="6"/>
    </row>
    <row r="54" spans="2:6" ht="17.25" customHeight="1" x14ac:dyDescent="0.25">
      <c r="B54" s="29"/>
      <c r="C54" s="34" t="s">
        <v>29</v>
      </c>
      <c r="D54" s="35"/>
      <c r="E54" s="86">
        <f>+E56+E57</f>
        <v>962.4</v>
      </c>
      <c r="F54" s="32"/>
    </row>
    <row r="55" spans="2:6" ht="17.25" customHeight="1" x14ac:dyDescent="0.25">
      <c r="B55" s="111"/>
      <c r="C55" s="48" t="s">
        <v>30</v>
      </c>
      <c r="D55" s="42"/>
      <c r="E55" s="14"/>
      <c r="F55" s="26"/>
    </row>
    <row r="56" spans="2:6" ht="27.75" customHeight="1" x14ac:dyDescent="0.25">
      <c r="B56" s="112"/>
      <c r="C56" s="42" t="s">
        <v>31</v>
      </c>
      <c r="D56" s="42"/>
      <c r="E56" s="87">
        <f>SUMIF($C42:$C53,$C43,E42:E53)</f>
        <v>96.5</v>
      </c>
      <c r="F56" s="46"/>
    </row>
    <row r="57" spans="2:6" ht="16.5" customHeight="1" x14ac:dyDescent="0.25">
      <c r="B57" s="113"/>
      <c r="C57" s="42" t="s">
        <v>142</v>
      </c>
      <c r="D57" s="42"/>
      <c r="E57" s="50">
        <f>SUMIF($C42:$C53,$C44,E42:E53)</f>
        <v>865.9</v>
      </c>
      <c r="F57" s="46"/>
    </row>
    <row r="58" spans="2:6" ht="30.75" customHeight="1" x14ac:dyDescent="0.25">
      <c r="B58" s="18" t="s">
        <v>118</v>
      </c>
      <c r="C58" s="36" t="s">
        <v>44</v>
      </c>
      <c r="D58" s="37"/>
      <c r="E58" s="52"/>
      <c r="F58" s="20"/>
    </row>
    <row r="59" spans="2:6" ht="27.75" customHeight="1" x14ac:dyDescent="0.25">
      <c r="B59" s="21" t="s">
        <v>119</v>
      </c>
      <c r="C59" s="38" t="s">
        <v>45</v>
      </c>
      <c r="D59" s="23"/>
      <c r="E59" s="51"/>
      <c r="F59" s="24"/>
    </row>
    <row r="60" spans="2:6" ht="43.5" customHeight="1" x14ac:dyDescent="0.25">
      <c r="B60" s="114" t="s">
        <v>46</v>
      </c>
      <c r="C60" s="8" t="s">
        <v>47</v>
      </c>
      <c r="D60" s="132" t="s">
        <v>148</v>
      </c>
      <c r="E60" s="11"/>
      <c r="F60" s="5"/>
    </row>
    <row r="61" spans="2:6" ht="29.25" customHeight="1" x14ac:dyDescent="0.25">
      <c r="B61" s="116"/>
      <c r="C61" s="4" t="s">
        <v>7</v>
      </c>
      <c r="D61" s="133"/>
      <c r="E61" s="10">
        <f>55-4.9</f>
        <v>50.1</v>
      </c>
      <c r="F61" s="10"/>
    </row>
    <row r="62" spans="2:6" ht="68.400000000000006" customHeight="1" x14ac:dyDescent="0.25">
      <c r="B62" s="114" t="s">
        <v>48</v>
      </c>
      <c r="C62" s="8" t="s">
        <v>49</v>
      </c>
      <c r="D62" s="133"/>
      <c r="E62" s="10"/>
      <c r="F62" s="12"/>
    </row>
    <row r="63" spans="2:6" ht="29.4" customHeight="1" x14ac:dyDescent="0.25">
      <c r="B63" s="116"/>
      <c r="C63" s="4" t="s">
        <v>7</v>
      </c>
      <c r="D63" s="133"/>
      <c r="E63" s="10">
        <v>9</v>
      </c>
      <c r="F63" s="12"/>
    </row>
    <row r="64" spans="2:6" ht="30" customHeight="1" x14ac:dyDescent="0.25">
      <c r="B64" s="114" t="s">
        <v>50</v>
      </c>
      <c r="C64" s="13" t="s">
        <v>123</v>
      </c>
      <c r="D64" s="133"/>
      <c r="E64" s="61"/>
      <c r="F64" s="5" t="s">
        <v>130</v>
      </c>
    </row>
    <row r="65" spans="2:6" ht="28.5" customHeight="1" x14ac:dyDescent="0.25">
      <c r="B65" s="116"/>
      <c r="C65" s="4" t="s">
        <v>7</v>
      </c>
      <c r="D65" s="134"/>
      <c r="E65" s="61">
        <f>150+4.9</f>
        <v>154.9</v>
      </c>
      <c r="F65" s="12"/>
    </row>
    <row r="66" spans="2:6" ht="17.25" customHeight="1" x14ac:dyDescent="0.25">
      <c r="B66" s="29"/>
      <c r="C66" s="30" t="s">
        <v>29</v>
      </c>
      <c r="D66" s="39"/>
      <c r="E66" s="15">
        <f>+E68</f>
        <v>214</v>
      </c>
      <c r="F66" s="15"/>
    </row>
    <row r="67" spans="2:6" ht="17.25" customHeight="1" x14ac:dyDescent="0.25">
      <c r="B67" s="111"/>
      <c r="C67" s="53" t="s">
        <v>30</v>
      </c>
      <c r="D67" s="54"/>
      <c r="E67" s="49"/>
      <c r="F67" s="14"/>
    </row>
    <row r="68" spans="2:6" ht="27.75" customHeight="1" x14ac:dyDescent="0.25">
      <c r="B68" s="112"/>
      <c r="C68" s="42" t="s">
        <v>31</v>
      </c>
      <c r="D68" s="54"/>
      <c r="E68" s="47">
        <f>SUMIF($C60:$C65,$C61,E60:E65)</f>
        <v>214</v>
      </c>
      <c r="F68" s="47"/>
    </row>
    <row r="69" spans="2:6" ht="30.75" customHeight="1" x14ac:dyDescent="0.25">
      <c r="B69" s="18" t="s">
        <v>120</v>
      </c>
      <c r="C69" s="36" t="s">
        <v>51</v>
      </c>
      <c r="D69" s="37"/>
      <c r="E69" s="52"/>
      <c r="F69" s="20"/>
    </row>
    <row r="70" spans="2:6" ht="27.75" customHeight="1" x14ac:dyDescent="0.25">
      <c r="B70" s="21" t="s">
        <v>121</v>
      </c>
      <c r="C70" s="38" t="s">
        <v>52</v>
      </c>
      <c r="D70" s="23"/>
      <c r="E70" s="51"/>
      <c r="F70" s="24"/>
    </row>
    <row r="71" spans="2:6" ht="33.75" customHeight="1" x14ac:dyDescent="0.25">
      <c r="B71" s="114" t="s">
        <v>53</v>
      </c>
      <c r="C71" s="41" t="s">
        <v>54</v>
      </c>
      <c r="D71" s="132" t="s">
        <v>149</v>
      </c>
      <c r="E71" s="11"/>
      <c r="F71" s="5"/>
    </row>
    <row r="72" spans="2:6" ht="29.25" customHeight="1" x14ac:dyDescent="0.25">
      <c r="B72" s="135"/>
      <c r="C72" s="81" t="s">
        <v>7</v>
      </c>
      <c r="D72" s="127"/>
      <c r="E72" s="61">
        <v>6</v>
      </c>
      <c r="F72" s="6"/>
    </row>
    <row r="73" spans="2:6" ht="42" customHeight="1" x14ac:dyDescent="0.25">
      <c r="B73" s="115" t="s">
        <v>55</v>
      </c>
      <c r="C73" s="82" t="s">
        <v>56</v>
      </c>
      <c r="D73" s="133"/>
      <c r="E73" s="10"/>
      <c r="F73" s="6"/>
    </row>
    <row r="74" spans="2:6" ht="28.5" customHeight="1" x14ac:dyDescent="0.25">
      <c r="B74" s="116"/>
      <c r="C74" s="4" t="s">
        <v>7</v>
      </c>
      <c r="D74" s="133"/>
      <c r="E74" s="61">
        <v>4</v>
      </c>
      <c r="F74" s="6"/>
    </row>
    <row r="75" spans="2:6" ht="16.5" customHeight="1" x14ac:dyDescent="0.25">
      <c r="B75" s="123" t="s">
        <v>57</v>
      </c>
      <c r="C75" s="77" t="s">
        <v>58</v>
      </c>
      <c r="D75" s="133"/>
      <c r="E75" s="78"/>
      <c r="F75" s="6"/>
    </row>
    <row r="76" spans="2:6" ht="28.5" customHeight="1" x14ac:dyDescent="0.25">
      <c r="B76" s="124"/>
      <c r="C76" s="64" t="s">
        <v>7</v>
      </c>
      <c r="D76" s="133"/>
      <c r="E76" s="79">
        <v>12</v>
      </c>
      <c r="F76" s="6"/>
    </row>
    <row r="77" spans="2:6" ht="29.25" customHeight="1" x14ac:dyDescent="0.25">
      <c r="B77" s="114" t="s">
        <v>109</v>
      </c>
      <c r="C77" s="13" t="s">
        <v>59</v>
      </c>
      <c r="D77" s="133"/>
      <c r="E77" s="10"/>
      <c r="F77" s="6"/>
    </row>
    <row r="78" spans="2:6" ht="29.25" customHeight="1" x14ac:dyDescent="0.25">
      <c r="B78" s="116"/>
      <c r="C78" s="4" t="s">
        <v>7</v>
      </c>
      <c r="D78" s="133"/>
      <c r="E78" s="61">
        <v>5</v>
      </c>
      <c r="F78" s="6"/>
    </row>
    <row r="79" spans="2:6" ht="17.25" customHeight="1" x14ac:dyDescent="0.25">
      <c r="B79" s="114" t="s">
        <v>110</v>
      </c>
      <c r="C79" s="41" t="s">
        <v>60</v>
      </c>
      <c r="D79" s="133"/>
      <c r="E79" s="10"/>
      <c r="F79" s="6"/>
    </row>
    <row r="80" spans="2:6" ht="30.75" customHeight="1" x14ac:dyDescent="0.25">
      <c r="B80" s="116"/>
      <c r="C80" s="4" t="s">
        <v>7</v>
      </c>
      <c r="D80" s="134"/>
      <c r="E80" s="61">
        <v>0.2</v>
      </c>
      <c r="F80" s="6"/>
    </row>
    <row r="81" spans="2:7" ht="17.25" customHeight="1" x14ac:dyDescent="0.25">
      <c r="B81" s="29"/>
      <c r="C81" s="30" t="s">
        <v>29</v>
      </c>
      <c r="D81" s="39"/>
      <c r="E81" s="15">
        <f t="shared" ref="E81" si="0">+E83</f>
        <v>27.2</v>
      </c>
      <c r="F81" s="32"/>
    </row>
    <row r="82" spans="2:7" ht="17.25" customHeight="1" x14ac:dyDescent="0.25">
      <c r="B82" s="117"/>
      <c r="C82" s="33" t="s">
        <v>30</v>
      </c>
      <c r="D82" s="40"/>
      <c r="E82" s="45"/>
      <c r="F82" s="27"/>
    </row>
    <row r="83" spans="2:7" ht="27.75" customHeight="1" x14ac:dyDescent="0.25">
      <c r="B83" s="118"/>
      <c r="C83" s="42" t="s">
        <v>31</v>
      </c>
      <c r="D83" s="54"/>
      <c r="E83" s="47">
        <f t="shared" ref="E83" si="1">SUMIF($C71:$C80,$C72,E71:E80)</f>
        <v>27.2</v>
      </c>
      <c r="F83" s="6"/>
    </row>
    <row r="84" spans="2:7" ht="23.25" customHeight="1" x14ac:dyDescent="0.25">
      <c r="B84" s="21" t="s">
        <v>122</v>
      </c>
      <c r="C84" s="38" t="s">
        <v>61</v>
      </c>
      <c r="D84" s="23"/>
      <c r="E84" s="51"/>
      <c r="F84" s="24"/>
    </row>
    <row r="85" spans="2:7" ht="17.25" customHeight="1" x14ac:dyDescent="0.25">
      <c r="B85" s="114" t="s">
        <v>62</v>
      </c>
      <c r="C85" s="80" t="s">
        <v>63</v>
      </c>
      <c r="D85" s="126" t="s">
        <v>149</v>
      </c>
      <c r="E85" s="11"/>
      <c r="F85" s="5" t="s">
        <v>131</v>
      </c>
    </row>
    <row r="86" spans="2:7" ht="30" customHeight="1" x14ac:dyDescent="0.25">
      <c r="B86" s="116"/>
      <c r="C86" s="4" t="s">
        <v>7</v>
      </c>
      <c r="D86" s="127"/>
      <c r="E86" s="61">
        <f>207+6.2</f>
        <v>213.2</v>
      </c>
      <c r="F86" s="6"/>
    </row>
    <row r="87" spans="2:7" ht="44.4" customHeight="1" x14ac:dyDescent="0.25">
      <c r="B87" s="114" t="s">
        <v>64</v>
      </c>
      <c r="C87" s="13" t="s">
        <v>66</v>
      </c>
      <c r="D87" s="127"/>
      <c r="E87" s="10"/>
      <c r="F87" s="5" t="s">
        <v>132</v>
      </c>
    </row>
    <row r="88" spans="2:7" ht="29.4" customHeight="1" x14ac:dyDescent="0.25">
      <c r="B88" s="116"/>
      <c r="C88" s="33" t="s">
        <v>7</v>
      </c>
      <c r="D88" s="127"/>
      <c r="E88" s="61">
        <v>6</v>
      </c>
      <c r="F88" s="6"/>
    </row>
    <row r="89" spans="2:7" ht="29.25" customHeight="1" x14ac:dyDescent="0.25">
      <c r="B89" s="129" t="s">
        <v>65</v>
      </c>
      <c r="C89" s="80" t="s">
        <v>68</v>
      </c>
      <c r="D89" s="127"/>
      <c r="E89" s="61"/>
      <c r="F89" s="28" t="s">
        <v>133</v>
      </c>
    </row>
    <row r="90" spans="2:7" ht="31.5" customHeight="1" x14ac:dyDescent="0.25">
      <c r="B90" s="131"/>
      <c r="C90" s="33" t="s">
        <v>7</v>
      </c>
      <c r="D90" s="127"/>
      <c r="E90" s="61">
        <v>22</v>
      </c>
      <c r="F90" s="27"/>
      <c r="G90" s="98"/>
    </row>
    <row r="91" spans="2:7" ht="16.5" customHeight="1" x14ac:dyDescent="0.25">
      <c r="B91" s="114" t="s">
        <v>67</v>
      </c>
      <c r="C91" s="80" t="s">
        <v>70</v>
      </c>
      <c r="D91" s="127"/>
      <c r="E91" s="61"/>
      <c r="F91" s="5" t="s">
        <v>131</v>
      </c>
    </row>
    <row r="92" spans="2:7" ht="28.5" customHeight="1" x14ac:dyDescent="0.25">
      <c r="B92" s="115"/>
      <c r="C92" s="33" t="s">
        <v>7</v>
      </c>
      <c r="D92" s="127"/>
      <c r="E92" s="61">
        <f>393-25</f>
        <v>368</v>
      </c>
      <c r="F92" s="27"/>
    </row>
    <row r="93" spans="2:7" ht="21.45" customHeight="1" x14ac:dyDescent="0.25">
      <c r="B93" s="116"/>
      <c r="C93" s="33" t="s">
        <v>141</v>
      </c>
      <c r="D93" s="127"/>
      <c r="E93" s="61">
        <v>257</v>
      </c>
      <c r="F93" s="27"/>
    </row>
    <row r="94" spans="2:7" ht="28.5" customHeight="1" x14ac:dyDescent="0.25">
      <c r="B94" s="129" t="s">
        <v>69</v>
      </c>
      <c r="C94" s="76" t="s">
        <v>72</v>
      </c>
      <c r="D94" s="127"/>
      <c r="E94" s="61"/>
      <c r="F94" s="28" t="s">
        <v>133</v>
      </c>
    </row>
    <row r="95" spans="2:7" ht="28.5" customHeight="1" x14ac:dyDescent="0.25">
      <c r="B95" s="130"/>
      <c r="C95" s="33" t="s">
        <v>7</v>
      </c>
      <c r="D95" s="127"/>
      <c r="E95" s="61">
        <v>15</v>
      </c>
      <c r="F95" s="27"/>
    </row>
    <row r="96" spans="2:7" ht="42.6" customHeight="1" x14ac:dyDescent="0.25">
      <c r="B96" s="114" t="s">
        <v>71</v>
      </c>
      <c r="C96" s="25" t="s">
        <v>74</v>
      </c>
      <c r="D96" s="127"/>
      <c r="E96" s="10"/>
      <c r="F96" s="6"/>
      <c r="G96" s="96"/>
    </row>
    <row r="97" spans="2:7" ht="28.5" customHeight="1" x14ac:dyDescent="0.25">
      <c r="B97" s="116"/>
      <c r="C97" s="91" t="s">
        <v>7</v>
      </c>
      <c r="D97" s="127"/>
      <c r="E97" s="61">
        <v>20</v>
      </c>
      <c r="F97" s="6"/>
      <c r="G97" s="96"/>
    </row>
    <row r="98" spans="2:7" ht="28.5" customHeight="1" x14ac:dyDescent="0.25">
      <c r="B98" s="114" t="s">
        <v>73</v>
      </c>
      <c r="C98" s="88" t="s">
        <v>75</v>
      </c>
      <c r="D98" s="127"/>
      <c r="E98" s="10"/>
      <c r="F98" s="5"/>
    </row>
    <row r="99" spans="2:7" ht="28.5" customHeight="1" x14ac:dyDescent="0.25">
      <c r="B99" s="115"/>
      <c r="C99" s="4" t="s">
        <v>7</v>
      </c>
      <c r="D99" s="128"/>
      <c r="E99" s="61">
        <v>20</v>
      </c>
      <c r="F99" s="5"/>
    </row>
    <row r="100" spans="2:7" ht="17.25" customHeight="1" x14ac:dyDescent="0.25">
      <c r="B100" s="29"/>
      <c r="C100" s="30" t="s">
        <v>29</v>
      </c>
      <c r="D100" s="39"/>
      <c r="E100" s="15">
        <f t="shared" ref="E100" si="2">+E102+E103</f>
        <v>921.2</v>
      </c>
      <c r="F100" s="32"/>
    </row>
    <row r="101" spans="2:7" ht="17.25" customHeight="1" x14ac:dyDescent="0.25">
      <c r="B101" s="111"/>
      <c r="C101" s="53" t="s">
        <v>30</v>
      </c>
      <c r="D101" s="54"/>
      <c r="E101" s="14"/>
      <c r="F101" s="26"/>
    </row>
    <row r="102" spans="2:7" ht="27.75" customHeight="1" x14ac:dyDescent="0.25">
      <c r="B102" s="112"/>
      <c r="C102" s="42" t="s">
        <v>31</v>
      </c>
      <c r="D102" s="54"/>
      <c r="E102" s="47">
        <f>SUMIF($C85:$C99,$C86,E85:E99)</f>
        <v>664.2</v>
      </c>
      <c r="F102" s="46"/>
    </row>
    <row r="103" spans="2:7" ht="16.5" customHeight="1" x14ac:dyDescent="0.25">
      <c r="B103" s="113"/>
      <c r="C103" s="42" t="s">
        <v>142</v>
      </c>
      <c r="D103" s="54"/>
      <c r="E103" s="47">
        <f>SUMIF($C85:$C99,$C93,E85:E99)</f>
        <v>257</v>
      </c>
      <c r="F103" s="46"/>
    </row>
    <row r="104" spans="2:7" ht="26.25" customHeight="1" x14ac:dyDescent="0.25">
      <c r="B104" s="59"/>
      <c r="C104" s="56" t="s">
        <v>76</v>
      </c>
      <c r="D104" s="55"/>
      <c r="E104" s="83">
        <f>+E37+E54+E66+E81+E100</f>
        <v>2375.3000000000002</v>
      </c>
      <c r="F104" s="32"/>
    </row>
    <row r="105" spans="2:7" ht="15.75" customHeight="1" x14ac:dyDescent="0.25">
      <c r="B105" s="3"/>
      <c r="C105" s="42" t="s">
        <v>77</v>
      </c>
      <c r="D105" s="2"/>
      <c r="E105" s="85">
        <v>0</v>
      </c>
      <c r="F105" s="6"/>
    </row>
    <row r="106" spans="2:7" ht="15.6" customHeight="1" x14ac:dyDescent="0.25">
      <c r="C106" s="9"/>
    </row>
    <row r="107" spans="2:7" ht="15.6" customHeight="1" x14ac:dyDescent="0.25">
      <c r="B107" s="110" t="s">
        <v>114</v>
      </c>
      <c r="C107" s="110"/>
      <c r="D107" s="110"/>
      <c r="E107" s="110"/>
      <c r="F107" s="110"/>
      <c r="G107" s="96"/>
    </row>
    <row r="108" spans="2:7" ht="15.6" customHeight="1" x14ac:dyDescent="0.25">
      <c r="B108" s="125" t="s">
        <v>111</v>
      </c>
      <c r="C108" s="125"/>
      <c r="D108" s="125"/>
      <c r="E108" s="125"/>
      <c r="F108" s="125"/>
      <c r="G108" s="96"/>
    </row>
    <row r="109" spans="2:7" ht="15.6" customHeight="1" x14ac:dyDescent="0.25">
      <c r="B109" s="110" t="s">
        <v>112</v>
      </c>
      <c r="C109" s="110"/>
      <c r="D109" s="110"/>
      <c r="E109" s="110"/>
      <c r="F109" s="110"/>
      <c r="G109" s="96"/>
    </row>
    <row r="110" spans="2:7" ht="15.6" customHeight="1" x14ac:dyDescent="0.25">
      <c r="B110" s="110" t="s">
        <v>113</v>
      </c>
      <c r="C110" s="110"/>
      <c r="D110" s="110"/>
      <c r="E110" s="110"/>
      <c r="F110" s="110"/>
      <c r="G110" s="96"/>
    </row>
    <row r="111" spans="2:7" ht="15.6" customHeight="1" x14ac:dyDescent="0.25">
      <c r="B111" s="110" t="s">
        <v>124</v>
      </c>
      <c r="C111" s="110"/>
      <c r="D111" s="110"/>
      <c r="E111" s="110"/>
      <c r="F111" s="110"/>
      <c r="G111" s="96"/>
    </row>
    <row r="112" spans="2:7" ht="15.6" customHeight="1" x14ac:dyDescent="0.25">
      <c r="B112" s="99"/>
      <c r="C112" s="100"/>
      <c r="D112" s="100"/>
      <c r="E112" s="100"/>
      <c r="F112" s="100"/>
    </row>
    <row r="113" spans="2:6" ht="15" customHeight="1" x14ac:dyDescent="0.25">
      <c r="B113" s="107" t="s">
        <v>150</v>
      </c>
      <c r="C113" s="107"/>
      <c r="D113" s="107"/>
      <c r="E113" s="107"/>
      <c r="F113" s="107"/>
    </row>
  </sheetData>
  <mergeCells count="54">
    <mergeCell ref="D12:D36"/>
    <mergeCell ref="C4:F4"/>
    <mergeCell ref="C5:F5"/>
    <mergeCell ref="B64:B65"/>
    <mergeCell ref="D52:D53"/>
    <mergeCell ref="B7:F7"/>
    <mergeCell ref="B50:B51"/>
    <mergeCell ref="D42:D51"/>
    <mergeCell ref="B33:B34"/>
    <mergeCell ref="B42:B44"/>
    <mergeCell ref="B12:B13"/>
    <mergeCell ref="B14:B16"/>
    <mergeCell ref="B52:B53"/>
    <mergeCell ref="B55:B57"/>
    <mergeCell ref="B45:B46"/>
    <mergeCell ref="B29:B30"/>
    <mergeCell ref="B73:B74"/>
    <mergeCell ref="D60:D65"/>
    <mergeCell ref="B60:B61"/>
    <mergeCell ref="B62:B63"/>
    <mergeCell ref="B67:B68"/>
    <mergeCell ref="B71:B72"/>
    <mergeCell ref="B31:B32"/>
    <mergeCell ref="B35:B36"/>
    <mergeCell ref="B38:B40"/>
    <mergeCell ref="B75:B76"/>
    <mergeCell ref="B111:F111"/>
    <mergeCell ref="B98:B99"/>
    <mergeCell ref="B96:B97"/>
    <mergeCell ref="B107:F107"/>
    <mergeCell ref="B108:F108"/>
    <mergeCell ref="B110:F110"/>
    <mergeCell ref="D85:D99"/>
    <mergeCell ref="B85:B86"/>
    <mergeCell ref="B94:B95"/>
    <mergeCell ref="B89:B90"/>
    <mergeCell ref="B87:B88"/>
    <mergeCell ref="D71:D80"/>
    <mergeCell ref="B113:F113"/>
    <mergeCell ref="C1:F1"/>
    <mergeCell ref="C3:F3"/>
    <mergeCell ref="C2:F2"/>
    <mergeCell ref="B109:F109"/>
    <mergeCell ref="B101:B103"/>
    <mergeCell ref="B91:B93"/>
    <mergeCell ref="B82:B83"/>
    <mergeCell ref="B77:B78"/>
    <mergeCell ref="B79:B80"/>
    <mergeCell ref="B27:B28"/>
    <mergeCell ref="B25:B26"/>
    <mergeCell ref="B23:B24"/>
    <mergeCell ref="B21:B22"/>
    <mergeCell ref="B19:B20"/>
    <mergeCell ref="B17:B18"/>
  </mergeCells>
  <pageMargins left="0.39370078740157483" right="0.39370078740157483" top="0.59055118110236227" bottom="0.59055118110236227" header="0" footer="0"/>
  <pageSetup paperSize="9" scale="85" fitToHeight="0" orientation="portrait" r:id="rId1"/>
  <rowBreaks count="3" manualBreakCount="3">
    <brk id="32" max="5" man="1"/>
    <brk id="61" max="5" man="1"/>
    <brk id="88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7C3BF-0242-4DDD-A8B2-49EACD42DADF}">
  <sheetPr>
    <pageSetUpPr fitToPage="1"/>
  </sheetPr>
  <dimension ref="B1:D24"/>
  <sheetViews>
    <sheetView workbookViewId="0">
      <selection activeCell="B1" sqref="B1:D1"/>
    </sheetView>
  </sheetViews>
  <sheetFormatPr defaultColWidth="9.33203125" defaultRowHeight="13.2" x14ac:dyDescent="0.25"/>
  <cols>
    <col min="1" max="1" width="2.5546875" style="1" customWidth="1"/>
    <col min="2" max="2" width="4.6640625" style="1" customWidth="1"/>
    <col min="3" max="3" width="47" style="7" customWidth="1"/>
    <col min="4" max="4" width="16" style="1" customWidth="1"/>
    <col min="5" max="16384" width="9.33203125" style="1"/>
  </cols>
  <sheetData>
    <row r="1" spans="2:4" ht="27" customHeight="1" x14ac:dyDescent="0.25">
      <c r="B1" s="143" t="s">
        <v>135</v>
      </c>
      <c r="C1" s="143"/>
      <c r="D1" s="143"/>
    </row>
    <row r="2" spans="2:4" x14ac:dyDescent="0.25">
      <c r="C2" s="1"/>
    </row>
    <row r="3" spans="2:4" ht="45.6" customHeight="1" x14ac:dyDescent="0.25">
      <c r="B3" s="67" t="s">
        <v>78</v>
      </c>
      <c r="C3" s="68" t="s">
        <v>79</v>
      </c>
      <c r="D3" s="69" t="s">
        <v>80</v>
      </c>
    </row>
    <row r="4" spans="2:4" ht="13.2" customHeight="1" x14ac:dyDescent="0.25">
      <c r="B4" s="102">
        <v>1</v>
      </c>
      <c r="C4" s="103">
        <v>2</v>
      </c>
      <c r="D4" s="102">
        <v>3</v>
      </c>
    </row>
    <row r="5" spans="2:4" ht="22.5" customHeight="1" x14ac:dyDescent="0.25">
      <c r="B5" s="144" t="s">
        <v>81</v>
      </c>
      <c r="C5" s="145"/>
      <c r="D5" s="146"/>
    </row>
    <row r="6" spans="2:4" ht="16.5" customHeight="1" x14ac:dyDescent="0.25">
      <c r="B6" s="65" t="s">
        <v>82</v>
      </c>
      <c r="C6" s="70" t="s">
        <v>29</v>
      </c>
      <c r="D6" s="85">
        <f>+D8+D9+D10+D11+D12+D13</f>
        <v>2375.3000000000002</v>
      </c>
    </row>
    <row r="7" spans="2:4" ht="15" customHeight="1" x14ac:dyDescent="0.25">
      <c r="B7" s="66"/>
      <c r="C7" s="71" t="s">
        <v>83</v>
      </c>
      <c r="D7" s="89"/>
    </row>
    <row r="8" spans="2:4" ht="28.5" customHeight="1" x14ac:dyDescent="0.25">
      <c r="B8" s="66" t="s">
        <v>84</v>
      </c>
      <c r="C8" s="104" t="s">
        <v>143</v>
      </c>
      <c r="D8" s="90">
        <f>SUMIF('1 programa 3 lentelė'!$C10:$C105,'1 programa 3 lentelė'!$C13,'1 programa 3 lentelė'!E10:E105)</f>
        <v>1252.3</v>
      </c>
    </row>
    <row r="9" spans="2:4" ht="15" customHeight="1" x14ac:dyDescent="0.25">
      <c r="B9" s="66" t="s">
        <v>85</v>
      </c>
      <c r="C9" s="72" t="s">
        <v>86</v>
      </c>
      <c r="D9" s="90" cm="1">
        <f t="array" ref="D9">SUMIF('1 programa 3 lentelė'!$C10:$C105,'1 programa 3 lentelė'!C00,'1 programa 3 lentelė'!E10:E105)</f>
        <v>0</v>
      </c>
    </row>
    <row r="10" spans="2:4" ht="15" customHeight="1" x14ac:dyDescent="0.25">
      <c r="B10" s="66" t="s">
        <v>87</v>
      </c>
      <c r="C10" s="72" t="s">
        <v>144</v>
      </c>
      <c r="D10" s="90" cm="1">
        <f t="array" ref="D10">SUMIF('1 programa 3 lentelė'!$C10:$C105,'1 programa 3 lentelė'!C00,'1 programa 3 lentelė'!E10:E105)</f>
        <v>0</v>
      </c>
    </row>
    <row r="11" spans="2:4" ht="28.5" customHeight="1" x14ac:dyDescent="0.25">
      <c r="B11" s="66" t="s">
        <v>88</v>
      </c>
      <c r="C11" s="72" t="s">
        <v>89</v>
      </c>
      <c r="D11" s="90" cm="1">
        <f t="array" ref="D11">SUMIF('1 programa 3 lentelė'!$C10:$C105,'1 programa 3 lentelė'!C00,'1 programa 3 lentelė'!E10:E105)</f>
        <v>0</v>
      </c>
    </row>
    <row r="12" spans="2:4" ht="15" customHeight="1" x14ac:dyDescent="0.25">
      <c r="B12" s="66" t="s">
        <v>90</v>
      </c>
      <c r="C12" s="72" t="s">
        <v>91</v>
      </c>
      <c r="D12" s="90" cm="1">
        <f t="array" ref="D12">SUMIF('1 programa 3 lentelė'!$C10:$C105,'1 programa 3 lentelė'!C00,'1 programa 3 lentelė'!E10:E105)</f>
        <v>0</v>
      </c>
    </row>
    <row r="13" spans="2:4" ht="15" customHeight="1" x14ac:dyDescent="0.25">
      <c r="B13" s="66" t="s">
        <v>92</v>
      </c>
      <c r="C13" s="72" t="s">
        <v>93</v>
      </c>
      <c r="D13" s="90">
        <f>SUMIF('1 programa 3 lentelė'!$C10:$C105,'1 programa 3 lentelė'!$C44,'1 programa 3 lentelė'!E10:E105)</f>
        <v>1123</v>
      </c>
    </row>
    <row r="14" spans="2:4" ht="40.5" customHeight="1" x14ac:dyDescent="0.25">
      <c r="B14" s="65" t="s">
        <v>94</v>
      </c>
      <c r="C14" s="71" t="s">
        <v>95</v>
      </c>
      <c r="D14" s="85">
        <f t="shared" ref="D14" si="0">+D16+D17+D18+D19+D20+D21</f>
        <v>0</v>
      </c>
    </row>
    <row r="15" spans="2:4" ht="15" customHeight="1" x14ac:dyDescent="0.25">
      <c r="B15" s="66"/>
      <c r="C15" s="71" t="s">
        <v>83</v>
      </c>
      <c r="D15" s="84"/>
    </row>
    <row r="16" spans="2:4" ht="15" customHeight="1" x14ac:dyDescent="0.25">
      <c r="B16" s="66" t="s">
        <v>96</v>
      </c>
      <c r="C16" s="105" t="s">
        <v>97</v>
      </c>
      <c r="D16" s="90" cm="1">
        <f t="array" ref="D16">SUMIF('1 programa 3 lentelė'!$C10:$C105,'1 programa 3 lentelė'!C00,'1 programa 3 lentelė'!E10:E105)</f>
        <v>0</v>
      </c>
    </row>
    <row r="17" spans="2:4" ht="15" customHeight="1" x14ac:dyDescent="0.25">
      <c r="B17" s="66" t="s">
        <v>98</v>
      </c>
      <c r="C17" s="105" t="s">
        <v>99</v>
      </c>
      <c r="D17" s="90" cm="1">
        <f t="array" ref="D17">SUMIF('1 programa 3 lentelė'!$C10:$C105,'1 programa 3 lentelė'!C00,'1 programa 3 lentelė'!E10:E105)</f>
        <v>0</v>
      </c>
    </row>
    <row r="18" spans="2:4" ht="26.25" customHeight="1" x14ac:dyDescent="0.25">
      <c r="B18" s="66" t="s">
        <v>100</v>
      </c>
      <c r="C18" s="105" t="s">
        <v>101</v>
      </c>
      <c r="D18" s="90" cm="1">
        <f t="array" ref="D18">SUMIF('1 programa 3 lentelė'!$C10:$C105,'1 programa 3 lentelė'!C00,'1 programa 3 lentelė'!E10:E105)</f>
        <v>0</v>
      </c>
    </row>
    <row r="19" spans="2:4" ht="15" customHeight="1" x14ac:dyDescent="0.25">
      <c r="B19" s="66" t="s">
        <v>102</v>
      </c>
      <c r="C19" s="105" t="s">
        <v>103</v>
      </c>
      <c r="D19" s="90" cm="1">
        <f t="array" ref="D19">SUMIF('1 programa 3 lentelė'!$C10:$C105,'1 programa 3 lentelė'!C00,'1 programa 3 lentelė'!E10:E105)</f>
        <v>0</v>
      </c>
    </row>
    <row r="20" spans="2:4" ht="15" customHeight="1" x14ac:dyDescent="0.25">
      <c r="B20" s="66" t="s">
        <v>104</v>
      </c>
      <c r="C20" s="105" t="s">
        <v>105</v>
      </c>
      <c r="D20" s="90" cm="1">
        <f t="array" ref="D20">SUMIF('1 programa 3 lentelė'!$C10:$C105,'1 programa 3 lentelė'!C00,'1 programa 3 lentelė'!E10:E105)</f>
        <v>0</v>
      </c>
    </row>
    <row r="21" spans="2:4" ht="15" customHeight="1" x14ac:dyDescent="0.25">
      <c r="B21" s="66" t="s">
        <v>106</v>
      </c>
      <c r="C21" s="105" t="s">
        <v>107</v>
      </c>
      <c r="D21" s="90" cm="1">
        <f t="array" ref="D21">SUMIF('1 programa 3 lentelė'!$C10:$C105,'1 programa 3 lentelė'!C00,'1 programa 3 lentelė'!E10:E105)</f>
        <v>0</v>
      </c>
    </row>
    <row r="22" spans="2:4" ht="26.4" x14ac:dyDescent="0.25">
      <c r="B22" s="66"/>
      <c r="C22" s="72" t="s">
        <v>108</v>
      </c>
      <c r="D22" s="85">
        <f t="shared" ref="D22" si="1">+D6+D14</f>
        <v>2375.3000000000002</v>
      </c>
    </row>
    <row r="23" spans="2:4" ht="15.75" customHeight="1" x14ac:dyDescent="0.25">
      <c r="B23" s="66"/>
      <c r="C23" s="72" t="s">
        <v>77</v>
      </c>
      <c r="D23" s="84"/>
    </row>
    <row r="24" spans="2:4" x14ac:dyDescent="0.25">
      <c r="B24" s="73"/>
      <c r="C24" s="74"/>
      <c r="D24" s="74"/>
    </row>
  </sheetData>
  <mergeCells count="2">
    <mergeCell ref="B1:D1"/>
    <mergeCell ref="B5:D5"/>
  </mergeCells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1 programa 3 lentelė</vt:lpstr>
      <vt:lpstr>Lėšų suvestinė 2 lentelė</vt:lpstr>
      <vt:lpstr>'1 programa 3 lentelė'!Print_Area</vt:lpstr>
      <vt:lpstr>'1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2024-11-22T06:41:02Z</cp:lastPrinted>
  <dcterms:created xsi:type="dcterms:W3CDTF">2023-07-11T10:34:54Z</dcterms:created>
  <dcterms:modified xsi:type="dcterms:W3CDTF">2024-12-03T11:37:53Z</dcterms:modified>
  <cp:category/>
  <cp:contentStatus/>
</cp:coreProperties>
</file>