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6. Keitimas (gruodis)\"/>
    </mc:Choice>
  </mc:AlternateContent>
  <xr:revisionPtr revIDLastSave="0" documentId="13_ncr:1_{3E6C6F89-AF31-43C0-89BF-ED0D0D4BC08F}" xr6:coauthVersionLast="47" xr6:coauthVersionMax="47" xr10:uidLastSave="{00000000-0000-0000-0000-000000000000}"/>
  <bookViews>
    <workbookView xWindow="-108" yWindow="-108" windowWidth="23256" windowHeight="12456" xr2:uid="{FEA9E383-1DE5-4AFE-98A8-7A94D3659092}"/>
  </bookViews>
  <sheets>
    <sheet name="6 programa 3 lentelė" sheetId="1" r:id="rId1"/>
    <sheet name="Lėšų suvestinė 2 lentelė" sheetId="3" r:id="rId2"/>
  </sheets>
  <definedNames>
    <definedName name="_xlnm.Print_Area" localSheetId="0">'6 programa 3 lentelė'!$A$1:$F$178</definedName>
    <definedName name="_xlnm.Print_Titles" localSheetId="0">'6 programa 3 lentelė'!$8:$9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4" i="1" l="1"/>
  <c r="E73" i="1"/>
  <c r="E72" i="1"/>
  <c r="E66" i="1"/>
  <c r="E65" i="1"/>
  <c r="E60" i="1"/>
  <c r="E59" i="1"/>
  <c r="E168" i="1"/>
  <c r="E166" i="1"/>
  <c r="E147" i="1"/>
  <c r="E140" i="1"/>
  <c r="E129" i="1"/>
  <c r="E121" i="1"/>
  <c r="E119" i="1"/>
  <c r="E117" i="1"/>
  <c r="E114" i="1"/>
  <c r="E113" i="1"/>
  <c r="E135" i="1" s="1"/>
  <c r="E83" i="1"/>
  <c r="E76" i="1"/>
  <c r="E68" i="1"/>
  <c r="E62" i="1"/>
  <c r="E52" i="1"/>
  <c r="E48" i="1"/>
  <c r="E43" i="1"/>
  <c r="E31" i="1"/>
  <c r="E18" i="1"/>
  <c r="E108" i="1"/>
  <c r="E104" i="1"/>
  <c r="E102" i="1"/>
  <c r="E70" i="1"/>
  <c r="E41" i="1"/>
  <c r="E101" i="1" s="1"/>
  <c r="E34" i="1"/>
  <c r="E107" i="1" s="1"/>
  <c r="E27" i="1"/>
  <c r="D21" i="3" a="1"/>
  <c r="D21" i="3" s="1"/>
  <c r="D20" i="3"/>
  <c r="D18" i="3"/>
  <c r="D17" i="3" a="1"/>
  <c r="D17" i="3" s="1"/>
  <c r="D16" i="3" a="1"/>
  <c r="D16" i="3" s="1"/>
  <c r="D12" i="3"/>
  <c r="D11" i="3"/>
  <c r="D10" i="3" a="1"/>
  <c r="D10" i="3" s="1"/>
  <c r="D9" i="3"/>
  <c r="D23" i="3" l="1"/>
  <c r="E15" i="1" l="1"/>
  <c r="E136" i="1"/>
  <c r="E141" i="1"/>
  <c r="E145" i="1"/>
  <c r="E149" i="1"/>
  <c r="E158" i="1"/>
  <c r="E79" i="1"/>
  <c r="E109" i="1" s="1"/>
  <c r="D8" i="3" l="1"/>
  <c r="D6" i="3" s="1"/>
  <c r="E100" i="1"/>
  <c r="D13" i="3"/>
  <c r="E103" i="1"/>
  <c r="E105" i="1"/>
  <c r="D19" i="3"/>
  <c r="D14" i="3" s="1"/>
  <c r="E155" i="1"/>
  <c r="E164" i="1"/>
  <c r="E154" i="1"/>
  <c r="E152" i="1" s="1"/>
  <c r="E133" i="1"/>
  <c r="E98" i="1" l="1"/>
  <c r="E167" i="1" s="1"/>
  <c r="D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Saulina Paulauskiene</author>
    <author>tc={F47C1F3A-EF14-4D87-ADFA-06A4AE535F72}</author>
    <author>tc={20E9EC88-3A3D-4C92-8B1F-A421D97B0CCB}</author>
    <author>tc={B271EFC3-1058-4A7A-9694-18EE3F0264AC}</author>
  </authors>
  <commentList>
    <comment ref="D35" authorId="0" shapeId="0" xr:uid="{472BD458-06A3-4CF2-8A54-CA401C42FD23}">
      <text>
        <r>
          <rPr>
            <sz val="9"/>
            <color indexed="81"/>
            <rFont val="Tahoma"/>
            <family val="2"/>
            <charset val="186"/>
          </rPr>
          <t>Vykdytojas - BĮ Klaipėdos paplūdimiai</t>
        </r>
      </text>
    </comment>
    <comment ref="E117" authorId="1" shapeId="0" xr:uid="{F47C1F3A-EF14-4D87-ADFA-06A4AE535F72}">
      <text>
        <r>
          <rPr>
            <sz val="11"/>
            <color theme="1"/>
            <rFont val="Calibri"/>
            <family val="2"/>
            <charset val="186"/>
            <scheme val="minor"/>
          </rPr>
          <t>Padidinus bilietų kainas ir panaikinus Ukrainiečių 100 proc. kompensacijas</t>
        </r>
      </text>
    </comment>
    <comment ref="E147" authorId="2" shapeId="0" xr:uid="{20E9EC88-3A3D-4C92-8B1F-A421D97B0CCB}">
      <text>
        <r>
          <rPr>
            <sz val="11"/>
            <color theme="1"/>
            <rFont val="Calibri"/>
            <family val="2"/>
            <charset val="186"/>
            <scheme val="minor"/>
          </rPr>
          <t>Planuojama papildomai pirkti 2 greičio matuoklių fiksavimo paslaugas</t>
        </r>
      </text>
    </comment>
    <comment ref="C161" authorId="3" shapeId="0" xr:uid="{B271EFC3-1058-4A7A-9694-18EE3F0264AC}">
      <text>
        <r>
          <rPr>
            <sz val="11"/>
            <color theme="1"/>
            <rFont val="Calibri"/>
            <family val="2"/>
            <charset val="186"/>
            <scheme val="minor"/>
          </rPr>
          <t>Kompleksiškas Taikos pr. – Tiltų g.– H. Manto g.–Liepojos g. ruožo sutvarkymas, įskaitant šviesoforų valdymą, dviračių ir pėsčiųjų takus, šaligatvių dangas, nuovažas, apšvietimą.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<sst xmlns="http://schemas.openxmlformats.org/spreadsheetml/2006/main" count="335" uniqueCount="221">
  <si>
    <t>Programos uždavinio, priemonės kodas ir požymis</t>
  </si>
  <si>
    <t>Uždavinio, priemonės pavadinimas, finansavimo šaltiniai</t>
  </si>
  <si>
    <t>2024 metų asignavimai ir kitos lėšos</t>
  </si>
  <si>
    <t>Savivaldybės strateginio plėtros plano priemonės kodas</t>
  </si>
  <si>
    <t>Uždavinys: Rekonstruoti, tiesti ir prižiūrėti gatves</t>
  </si>
  <si>
    <t>Priemonė: Gatvių tiesimas ir rekonstravimas</t>
  </si>
  <si>
    <t>006-01-01-01</t>
  </si>
  <si>
    <t xml:space="preserve">Savivaldybės biudžeto lėšos (nuosavos, be ankstesnių metų likučio) </t>
  </si>
  <si>
    <t>Lietuvos Respublikos valstybės biudžeto dotacijos</t>
  </si>
  <si>
    <t>Kiti šaltiniai (valstybės biudžeto lėšos)</t>
  </si>
  <si>
    <t>Kiti šaltiniai (KVJUD)</t>
  </si>
  <si>
    <t xml:space="preserve">006-01-01-02
</t>
  </si>
  <si>
    <t>Klaipėdos miesto Lypkių g. tiesimas nuo Lypkių g.  ir Kretainio g. sankryžos iki Šilutės pl. ir Statybininkų pr. sankryžos</t>
  </si>
  <si>
    <t>Darnaus judumo priemonių diegimas Klaipėdos mieste</t>
  </si>
  <si>
    <t>Europos Sąjungos ir kitos tarptautinės finansinės paramos lėšos</t>
  </si>
  <si>
    <t xml:space="preserve">Teatro ir Sukilėlių g. rekonstrukcija </t>
  </si>
  <si>
    <t>006-01-01-03</t>
  </si>
  <si>
    <t>006-01-01-04</t>
  </si>
  <si>
    <t>006-01-01-05</t>
  </si>
  <si>
    <t>Mėgėjų sodų teritorijoje savivaldybės institucijų valdomų kelių remontas</t>
  </si>
  <si>
    <t>006-01-01-06</t>
  </si>
  <si>
    <t>Klaipėdos miesto gatvių rekonstravimas bendromis savivaldybės ir privačių asmenų lėšomis</t>
  </si>
  <si>
    <t>Kiti šaltiniai (kiti finansavimo šaltiniai)</t>
  </si>
  <si>
    <t>006-01-01-07</t>
  </si>
  <si>
    <t>006-01-01-08</t>
  </si>
  <si>
    <t>Medžiagų tyrimas ir kontroliniai bandymai, topografinių nuotraukų, išpildomųjų geodezinių nuotraukų įsigijimas, statinių projektų ekspertizių, inžinerinės bei želdinių tvarkymo paslaugos</t>
  </si>
  <si>
    <t>006-01-01-09</t>
  </si>
  <si>
    <t>Ištisinio asfaltbetonio dangos remontas</t>
  </si>
  <si>
    <t>006-01-01-10</t>
  </si>
  <si>
    <t xml:space="preserve">Kietųjų dangų (šaligatvių, gatvių, takų) remontas </t>
  </si>
  <si>
    <t>006-01-01-11</t>
  </si>
  <si>
    <t>006-01-01-12</t>
  </si>
  <si>
    <t>Sportininkų gatvės šaligatvių kapitalinis remontas</t>
  </si>
  <si>
    <t>Skolintos lėšos</t>
  </si>
  <si>
    <t>006-01-01-13</t>
  </si>
  <si>
    <t>Požeminės perėjos atnaujinimas Vingio g.</t>
  </si>
  <si>
    <t>006-01-01-14</t>
  </si>
  <si>
    <t>Tiltų ir kelio statinių priežiūra</t>
  </si>
  <si>
    <t>006-01-01-15</t>
  </si>
  <si>
    <t>Paprastojo remonto ir priežiūros darbų techninė priežiūra bei užbaigimo deklaracijos ekspertizių paslaugos</t>
  </si>
  <si>
    <t>006-01-01-16</t>
  </si>
  <si>
    <t>Jaunystės g. ir privažiuojamojo kelio (įskaitant sankryžą) bei Rūko g. kapitalinis remontas</t>
  </si>
  <si>
    <t>006-01-01-17</t>
  </si>
  <si>
    <t xml:space="preserve">Klaipėdos miesto žvyruotų gatvių kapitalinis remontas </t>
  </si>
  <si>
    <t>006-01-01-18</t>
  </si>
  <si>
    <t>Įvažiuojamųjų kelių atnaujinimas ir įrengimas</t>
  </si>
  <si>
    <t> </t>
  </si>
  <si>
    <t>006-01-01-19</t>
  </si>
  <si>
    <t>Dubliuojančios gatvės nuo Šiltnamių g. iki Klaipėdos g. su pėsčiųjų ir dviračių taku ir įvažomis į Liepojos g. įrengimas</t>
  </si>
  <si>
    <t>006-01-01-20</t>
  </si>
  <si>
    <t>Papildomos eismo juostos ir pėsčiųjų saugumo salelės Mogiliovo gatvėje įrengimas</t>
  </si>
  <si>
    <t>006-01-01-21</t>
  </si>
  <si>
    <t>Aukštosios g. rekonstrukcija</t>
  </si>
  <si>
    <t xml:space="preserve">Projektų skyrius </t>
  </si>
  <si>
    <t>006-01-01-22</t>
  </si>
  <si>
    <t>Paryžiaus Komunos g. kapitalinis remontas (nuo Šilutės pl. iki Taikos pr.)</t>
  </si>
  <si>
    <t>006-01-01-23</t>
  </si>
  <si>
    <t>Smiltynės g. ir kranto tvirtinimo kapitalinis remontas nuo Jūrų muziejaus iki Senosios Smiltynės perkėlos</t>
  </si>
  <si>
    <t>006-01-01-24</t>
  </si>
  <si>
    <t>006-01-01-25</t>
  </si>
  <si>
    <t>Privažiuojamojo kelio prie pastato Debreceno g. 48 įrengimas ir pastato aplinkos sutvarkymas</t>
  </si>
  <si>
    <t>006-01-01-26</t>
  </si>
  <si>
    <t>Joniškės g. saugumo pagerinimo priemonių, autobusų sustojimo įvažos, pėsčiųjų ir dviračio tako jungties su Žemaičių g. įrengimas</t>
  </si>
  <si>
    <t>006-01-01-27</t>
  </si>
  <si>
    <t>006-01-01-28</t>
  </si>
  <si>
    <t>006-01-01-29</t>
  </si>
  <si>
    <t>Pajūrio g. rekonstravimas</t>
  </si>
  <si>
    <t>Šaligatvių įrengimas Tauralaukio mikrorajone</t>
  </si>
  <si>
    <t>Savivaldybės biudžetas (įskaitant skolintas lėšas)</t>
  </si>
  <si>
    <t>Iš jo:</t>
  </si>
  <si>
    <t xml:space="preserve">Savivaldybės biudžeto lėšos (nuosavos, be ankstesnių metų likučio)' </t>
  </si>
  <si>
    <t>Lietuvos Respublikos valstybės biudžeto dotacijos'</t>
  </si>
  <si>
    <t>Ankstesnių metų likučiai'</t>
  </si>
  <si>
    <t>Skolintos lėšos'</t>
  </si>
  <si>
    <t xml:space="preserve">Kiti šaltiniai </t>
  </si>
  <si>
    <t>Iš jų:</t>
  </si>
  <si>
    <t>Kiti šaltiniai (kiti finansavimo šaltiniai)'</t>
  </si>
  <si>
    <t>Kiti šaltiniai (KVJUD)'</t>
  </si>
  <si>
    <t>Kiti šaltiniai (valstybės biudžeto lėšos)'</t>
  </si>
  <si>
    <t>Uždavinys: Užtikrinti patogios viešojo transporto sistemos funkcionavimą</t>
  </si>
  <si>
    <t>Priemonė: Viešojo transporto paslaugų organizavimas</t>
  </si>
  <si>
    <t>006-02-01-01</t>
  </si>
  <si>
    <t>Transporto kompensacijų mokėjimas</t>
  </si>
  <si>
    <t>006-02-01-02</t>
  </si>
  <si>
    <t>Nuostolių, patirtų vykdant keleivinio kelių transporto viešųjų paslaugų vežant keleivius vietinio (miesto) reguliaraus susisiekimo autobusų maršrutais, kompensavimas</t>
  </si>
  <si>
    <t>006-02-01-03</t>
  </si>
  <si>
    <t>Nuostolių, patirtų įgyvendinant ES Sanglaudos fondų finansuojamus ekologiškų viešojo transporto  priemonių įsigijimo projektus, kompensavimas</t>
  </si>
  <si>
    <t>006-02-01-04</t>
  </si>
  <si>
    <t>Nuostolių, patirtų dėl naudojamų transporto priemonių pakeitimo ekologiškomis viešojo transporto priemonėmis, kompensavimas</t>
  </si>
  <si>
    <t>006-02-01-05</t>
  </si>
  <si>
    <t>Viešojo transporto priežiūros ir paslaugų kokybės kontroliavimas</t>
  </si>
  <si>
    <t>006-02-01-06</t>
  </si>
  <si>
    <t>Nuostolingų maršrutų subsidijavimas priemiesčio ir miesto maršrutus aptarnaujantiems vežėjams</t>
  </si>
  <si>
    <t>006-02-01-07</t>
  </si>
  <si>
    <t>Klaipėdos miesto viešojo transporto švieslenčių ir informacinių švieslenčių įrengimas ir atnaujinimas</t>
  </si>
  <si>
    <t>006-02-01-08</t>
  </si>
  <si>
    <t>Keleivinio transporto stotelių su įvažomis Klaipėdos miesto gatvėse projektavimas ir įrengimas</t>
  </si>
  <si>
    <t xml:space="preserve">Uždavinys: Diegti eismo srautų reguliavimo ir saugumo priemones </t>
  </si>
  <si>
    <t>Priemonė: Eismo srautų reguliavimo ir saugumo priemonių įgyvendinimas</t>
  </si>
  <si>
    <t>006-03-01-01</t>
  </si>
  <si>
    <t>Eismo reguliavimo infrastruktūros eksploatacija ir įrengimas</t>
  </si>
  <si>
    <t>006-03-01-02</t>
  </si>
  <si>
    <t xml:space="preserve">Klaipėdos miesto gatvių pėsčiųjų perėjų kryptinis apšvietimas </t>
  </si>
  <si>
    <t>006-03-01-03</t>
  </si>
  <si>
    <t>Mokamo automobilių stovėjimo sistemos mieste kūrimas ir išlaikymas</t>
  </si>
  <si>
    <t>006-03-01-04</t>
  </si>
  <si>
    <t>Automatinės eismo priežiūros prietaisų eksploatacija ir įrengimas</t>
  </si>
  <si>
    <t>006-03-01-05</t>
  </si>
  <si>
    <t>006-03-01-06</t>
  </si>
  <si>
    <t>Priemonė: Darnaus judumo projektų įgyvendinimas</t>
  </si>
  <si>
    <t>006-03-02-01</t>
  </si>
  <si>
    <t xml:space="preserve">Transporto (eismo) valdymo sistemos diegimas: valdymo sistemos su viešojo transporto prioritetu programinės įrangos diegimas ir priežiūros paslaugos </t>
  </si>
  <si>
    <t>006-03-02-02</t>
  </si>
  <si>
    <t>Klaipėdos miestui priklausančių elektromobilių įkrovimo stotelių eksploatavimas ir priežiūra</t>
  </si>
  <si>
    <t xml:space="preserve">IŠ VISO programai finansuoti pagal finansavimo šaltinius </t>
  </si>
  <si>
    <t>Iš jų: regioninių pažangos priemonių lėšos</t>
  </si>
  <si>
    <t>Eil. Nr.</t>
  </si>
  <si>
    <t>Programos kodas ir pavadinimas</t>
  </si>
  <si>
    <t>2024 m. asignavimai ir kitos lėšos</t>
  </si>
  <si>
    <t>006 Susisiekimo sistemos priežiūros ir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</si>
  <si>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</si>
  <si>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</si>
  <si>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</si>
  <si>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</si>
  <si>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1.3.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</si>
  <si>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</si>
  <si>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</si>
  <si>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</si>
  <si>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</si>
  <si>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</si>
  <si>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</si>
  <si>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</si>
  <si>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</si>
  <si>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</si>
  <si>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</si>
  <si>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</si>
  <si>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</si>
  <si>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</si>
  <si>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</si>
  <si>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</si>
  <si>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</si>
  <si>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</si>
  <si>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</si>
  <si>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</si>
  <si>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</si>
  <si>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Baltijos pr. ir Šilutės pl. žiedinės sankryžos rekonstravimas ir A1 magistralinio kelio remontas</t>
  </si>
  <si>
    <t xml:space="preserve">Darnaus judumo priemonių įgyvendinimas Taikos pr.                                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</si>
  <si>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</si>
  <si>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</si>
  <si>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</si>
  <si>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</si>
  <si>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006-01 (T)</t>
  </si>
  <si>
    <t>006-01-01 (TP)</t>
  </si>
  <si>
    <t>006-02 (T)</t>
  </si>
  <si>
    <t>006-02-01 (TP)</t>
  </si>
  <si>
    <t>006-03 (T)</t>
  </si>
  <si>
    <t>006-03-01 (TP)</t>
  </si>
  <si>
    <t>006-01-01-30</t>
  </si>
  <si>
    <t>006-01-01-31</t>
  </si>
  <si>
    <t>006-03-02 (PP)</t>
  </si>
  <si>
    <t>RP – regioninė pažangos priemonė.</t>
  </si>
  <si>
    <t>006-03-02-03 (RP)</t>
  </si>
  <si>
    <t>3.1.3.1.</t>
  </si>
  <si>
    <t>3.2.2.3.</t>
  </si>
  <si>
    <t>3.1.3.4.</t>
  </si>
  <si>
    <t>3.1.3.5.</t>
  </si>
  <si>
    <t>3.1.3.4.
3.2.2.2.</t>
  </si>
  <si>
    <t>3.1.3.6.</t>
  </si>
  <si>
    <t>3.2.2.2.</t>
  </si>
  <si>
    <t>1.2.1.1.</t>
  </si>
  <si>
    <t>1.1.1.5.</t>
  </si>
  <si>
    <t>3.1.3.5</t>
  </si>
  <si>
    <t>3.1.2.2.</t>
  </si>
  <si>
    <t xml:space="preserve">3.1.3.6
</t>
  </si>
  <si>
    <t>3.1.3.7.</t>
  </si>
  <si>
    <t>3.1.1.5.</t>
  </si>
  <si>
    <t>2.4.3.5.</t>
  </si>
  <si>
    <t xml:space="preserve">3.1.3.3.
</t>
  </si>
  <si>
    <t>3.1.1.1.</t>
  </si>
  <si>
    <t>3.1.3.3.</t>
  </si>
  <si>
    <t>Danės g. rekonstravimas nuo Laivų skg. iki Artojų g.</t>
  </si>
  <si>
    <t>Tako prie „Meridiano“ krantinės sutvarkymas</t>
  </si>
  <si>
    <t>Žaliosios energijos infrastruktūros įrengimas žemės sklype Pramonės g. 31, Klaipėdoje</t>
  </si>
  <si>
    <t xml:space="preserve">Kelio ruožo (jungties) nuo Tauralaukio iki miesto ribos ties Aukštkiemių kaimu (su dviračių taku) įrengimas </t>
  </si>
  <si>
    <t>Bastionų g. ir naujo tilto per Danės upę įrengimas</t>
  </si>
  <si>
    <t>Eismo tyrimai (auditai, juodosios dėmės, srautai ir pan.)</t>
  </si>
  <si>
    <t>Išmanios automobilių statymo sistemos įdiegimas</t>
  </si>
  <si>
    <t>3 lentelė. Klaipėdos miesto savivaldybės 2024 metų 006 Susisiekimo sistemos priežiūros ir plėtros programos uždaviniai, priemonės, asignavimai ir kitos lėšos (tūkst. eurų)</t>
  </si>
  <si>
    <t xml:space="preserve">Projektų skyrius
</t>
  </si>
  <si>
    <t>2 lentelė.  2024 metų asignavimų ir kitų lėšų pasiskirstymas (tūkst. Eur)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</si>
  <si>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</si>
  <si>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</si>
  <si>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 xml:space="preserve">                                                                2024 m. vasario 22 d. įsakymu Nr. AD1-164  </t>
  </si>
  <si>
    <t xml:space="preserve">                                                                (Klaipėdos miesto savivaldybės administracijos direktoriaus 
</t>
  </si>
  <si>
    <t>Europos Sąjungos ir kitos tarptautinės finansinės paramos lėšos'</t>
  </si>
  <si>
    <t>006-01-01-32</t>
  </si>
  <si>
    <t>Žvejybos produktų iškrovimo vietos prie jūros Klaipėdos miesto teritorijoje įrengimas</t>
  </si>
  <si>
    <t>Projektų skyrius</t>
  </si>
  <si>
    <t>006-01-01-33</t>
  </si>
  <si>
    <t>Privažiuojamojo kelio įrengimas prie „Vyturio“ progimnazijos</t>
  </si>
  <si>
    <t>006-01-01-34</t>
  </si>
  <si>
    <t>Kelio Nr. KL1277 į Kairių poligoną ruožo remonto darbai</t>
  </si>
  <si>
    <t>006-02-01-09</t>
  </si>
  <si>
    <t>UAB „Klaipėdos paslaugos“ įstatinio kapitalo didinimas  (elektra varomų autobusų įsigijimas (prisidėjimas)</t>
  </si>
  <si>
    <t>Ankstesnių metų likučiai</t>
  </si>
  <si>
    <t>savivaldybės biudžeto lėšos (nuosavos, be ankstesnių metų likučio)</t>
  </si>
  <si>
    <t>pajamų įmokos ir kitos pajamos</t>
  </si>
  <si>
    <t>Vykdytojas (padalinys / asmuo)</t>
  </si>
  <si>
    <t xml:space="preserve">MVPD
Statybos skyrius
</t>
  </si>
  <si>
    <t>MVPD
Statybos skyrius</t>
  </si>
  <si>
    <t>MVPD 
Aplinkosaugos ir miesto tvarkymo skyrius</t>
  </si>
  <si>
    <t>MVPD
Aplinkosaugos ir miesto tvarkymo skyrius</t>
  </si>
  <si>
    <t>MVPD
Transporto skyrius</t>
  </si>
  <si>
    <t>AD
Administracinės veiklos, kontrolės ir prevencijos skyrius</t>
  </si>
  <si>
    <t>MVPD – Miesto vystymo ir priežiūros departamentas.</t>
  </si>
  <si>
    <t xml:space="preserve">AD – Administravimo departamentas. </t>
  </si>
  <si>
    <t>MVPD
Statybos skyrius,
Projektų skyrius</t>
  </si>
  <si>
    <t>MVPD
Transporto skyrius,
Projektų skyrius</t>
  </si>
  <si>
    <t>Žvejybos produktų iškrovimo vietos įrengimas</t>
  </si>
  <si>
    <t>Turto valdymo skyrius</t>
  </si>
  <si>
    <t xml:space="preserve">                                                                2024 m. gruodžio 3 d. įsakymo Nr. AD1-1091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</si>
</sst>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3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FF0000"/>
      <name val="Times New Roman"/>
      <family val="1"/>
    </font>
    <font>
      <sz val="12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43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/>
    </xf>
    <xf numFmtId="165" fontId="3" fillId="0" borderId="1" xfId="0" applyNumberFormat="1" applyFont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horizontal="left" vertical="top" wrapText="1"/>
    </xf>
    <xf numFmtId="165" fontId="7" fillId="3" borderId="1" xfId="0" applyNumberFormat="1" applyFont="1" applyFill="1" applyBorder="1" applyAlignment="1">
      <alignment horizontal="center" vertical="top" wrapText="1"/>
    </xf>
    <xf numFmtId="165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3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1" fillId="6" borderId="6" xfId="0" applyFont="1" applyFill="1" applyBorder="1" applyAlignment="1">
      <alignment vertical="top" wrapText="1"/>
    </xf>
    <xf numFmtId="0" fontId="3" fillId="6" borderId="1" xfId="0" applyFont="1" applyFill="1" applyBorder="1" applyAlignment="1">
      <alignment vertical="top" wrapText="1"/>
    </xf>
    <xf numFmtId="0" fontId="1" fillId="4" borderId="6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3" fillId="6" borderId="3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7" fillId="0" borderId="1" xfId="0" applyFont="1" applyBorder="1" applyAlignment="1">
      <alignment vertical="top" wrapText="1"/>
    </xf>
    <xf numFmtId="0" fontId="1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top" wrapText="1"/>
    </xf>
    <xf numFmtId="165" fontId="7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7" fillId="0" borderId="3" xfId="0" applyFont="1" applyBorder="1" applyAlignment="1">
      <alignment horizontal="center" vertical="top" wrapText="1"/>
    </xf>
    <xf numFmtId="0" fontId="6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1" fillId="6" borderId="0" xfId="0" applyFont="1" applyFill="1" applyAlignment="1">
      <alignment vertical="top"/>
    </xf>
    <xf numFmtId="0" fontId="3" fillId="3" borderId="0" xfId="0" applyFont="1" applyFill="1" applyAlignment="1">
      <alignment vertical="top"/>
    </xf>
    <xf numFmtId="0" fontId="1" fillId="3" borderId="0" xfId="0" applyFont="1" applyFill="1" applyAlignment="1">
      <alignment vertical="top"/>
    </xf>
    <xf numFmtId="0" fontId="3" fillId="3" borderId="1" xfId="0" applyFont="1" applyFill="1" applyBorder="1" applyAlignment="1">
      <alignment vertical="center" wrapText="1"/>
    </xf>
    <xf numFmtId="3" fontId="7" fillId="3" borderId="2" xfId="0" applyNumberFormat="1" applyFont="1" applyFill="1" applyBorder="1" applyAlignment="1">
      <alignment vertical="top" wrapText="1"/>
    </xf>
    <xf numFmtId="3" fontId="7" fillId="3" borderId="5" xfId="0" applyNumberFormat="1" applyFont="1" applyFill="1" applyBorder="1" applyAlignment="1">
      <alignment vertical="top" wrapText="1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7" fillId="6" borderId="1" xfId="0" applyNumberFormat="1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horizontal="center" vertical="top" wrapText="1"/>
    </xf>
    <xf numFmtId="0" fontId="5" fillId="0" borderId="0" xfId="0" applyFont="1"/>
    <xf numFmtId="0" fontId="5" fillId="0" borderId="0" xfId="0" applyFont="1" applyAlignment="1">
      <alignment vertical="top"/>
    </xf>
    <xf numFmtId="0" fontId="11" fillId="0" borderId="0" xfId="0" applyFont="1"/>
    <xf numFmtId="0" fontId="11" fillId="0" borderId="3" xfId="0" applyFont="1" applyBorder="1" applyAlignment="1">
      <alignment horizontal="center" vertical="top" wrapText="1"/>
    </xf>
    <xf numFmtId="0" fontId="7" fillId="3" borderId="8" xfId="0" applyFont="1" applyFill="1" applyBorder="1" applyAlignment="1">
      <alignment horizontal="left" vertical="top" wrapText="1"/>
    </xf>
    <xf numFmtId="0" fontId="7" fillId="3" borderId="8" xfId="0" applyFont="1" applyFill="1" applyBorder="1" applyAlignment="1">
      <alignment vertical="top" wrapText="1"/>
    </xf>
    <xf numFmtId="165" fontId="11" fillId="0" borderId="3" xfId="0" applyNumberFormat="1" applyFont="1" applyBorder="1" applyAlignment="1">
      <alignment horizontal="center" vertical="top" wrapText="1"/>
    </xf>
    <xf numFmtId="0" fontId="12" fillId="0" borderId="0" xfId="0" applyFont="1"/>
    <xf numFmtId="164" fontId="12" fillId="0" borderId="1" xfId="0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5" fillId="0" borderId="12" xfId="0" applyFont="1" applyBorder="1" applyAlignment="1">
      <alignment vertical="top" wrapText="1"/>
    </xf>
    <xf numFmtId="0" fontId="12" fillId="0" borderId="0" xfId="0" applyFont="1" applyAlignment="1">
      <alignment vertical="top"/>
    </xf>
    <xf numFmtId="0" fontId="16" fillId="0" borderId="15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top"/>
    </xf>
    <xf numFmtId="0" fontId="16" fillId="0" borderId="7" xfId="0" applyFont="1" applyBorder="1" applyAlignment="1">
      <alignment horizontal="left" vertical="top" wrapText="1"/>
    </xf>
    <xf numFmtId="0" fontId="12" fillId="0" borderId="16" xfId="0" applyFont="1" applyBorder="1" applyAlignment="1">
      <alignment horizontal="center" vertical="top"/>
    </xf>
    <xf numFmtId="0" fontId="14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12" fillId="0" borderId="4" xfId="0" applyFont="1" applyBorder="1" applyAlignment="1">
      <alignment horizontal="left" vertical="top"/>
    </xf>
    <xf numFmtId="165" fontId="11" fillId="3" borderId="3" xfId="0" applyNumberFormat="1" applyFont="1" applyFill="1" applyBorder="1" applyAlignment="1">
      <alignment horizontal="center" vertical="top" wrapText="1"/>
    </xf>
    <xf numFmtId="164" fontId="11" fillId="3" borderId="3" xfId="0" applyNumberFormat="1" applyFont="1" applyFill="1" applyBorder="1" applyAlignment="1">
      <alignment horizontal="center" vertical="top" wrapText="1"/>
    </xf>
    <xf numFmtId="165" fontId="11" fillId="3" borderId="1" xfId="0" applyNumberFormat="1" applyFont="1" applyFill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vertical="top" wrapText="1"/>
    </xf>
    <xf numFmtId="0" fontId="13" fillId="3" borderId="1" xfId="0" applyFont="1" applyFill="1" applyBorder="1" applyAlignment="1">
      <alignment vertical="top" wrapText="1"/>
    </xf>
    <xf numFmtId="0" fontId="11" fillId="3" borderId="1" xfId="0" applyFont="1" applyFill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11" fillId="3" borderId="9" xfId="0" applyFont="1" applyFill="1" applyBorder="1" applyAlignment="1">
      <alignment vertical="top" wrapText="1"/>
    </xf>
    <xf numFmtId="0" fontId="11" fillId="3" borderId="11" xfId="0" applyFont="1" applyFill="1" applyBorder="1" applyAlignment="1">
      <alignment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" fillId="4" borderId="3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0" fontId="3" fillId="3" borderId="3" xfId="0" applyFont="1" applyFill="1" applyBorder="1" applyAlignment="1">
      <alignment vertical="top" wrapText="1"/>
    </xf>
    <xf numFmtId="164" fontId="3" fillId="0" borderId="3" xfId="0" applyNumberFormat="1" applyFont="1" applyBorder="1" applyAlignment="1">
      <alignment horizontal="center" vertical="top" wrapText="1"/>
    </xf>
    <xf numFmtId="0" fontId="2" fillId="3" borderId="11" xfId="0" applyFont="1" applyFill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18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vertical="top"/>
    </xf>
    <xf numFmtId="0" fontId="2" fillId="3" borderId="7" xfId="0" applyFont="1" applyFill="1" applyBorder="1" applyAlignment="1">
      <alignment vertical="top" wrapText="1"/>
    </xf>
    <xf numFmtId="0" fontId="11" fillId="3" borderId="1" xfId="0" applyFont="1" applyFill="1" applyBorder="1" applyAlignment="1">
      <alignment horizontal="center" vertical="top" wrapText="1"/>
    </xf>
    <xf numFmtId="164" fontId="16" fillId="0" borderId="1" xfId="0" applyNumberFormat="1" applyFont="1" applyBorder="1" applyAlignment="1">
      <alignment horizontal="center" vertical="top" wrapText="1"/>
    </xf>
    <xf numFmtId="164" fontId="12" fillId="0" borderId="2" xfId="0" applyNumberFormat="1" applyFont="1" applyBorder="1" applyAlignment="1">
      <alignment horizontal="center" vertical="top" wrapText="1"/>
    </xf>
    <xf numFmtId="164" fontId="12" fillId="3" borderId="2" xfId="0" applyNumberFormat="1" applyFont="1" applyFill="1" applyBorder="1" applyAlignment="1">
      <alignment horizontal="center" vertical="top" wrapText="1"/>
    </xf>
    <xf numFmtId="164" fontId="16" fillId="3" borderId="2" xfId="0" applyNumberFormat="1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vertical="top" wrapText="1"/>
    </xf>
    <xf numFmtId="164" fontId="11" fillId="0" borderId="3" xfId="0" applyNumberFormat="1" applyFont="1" applyBorder="1" applyAlignment="1">
      <alignment horizontal="center" vertical="top" wrapText="1"/>
    </xf>
    <xf numFmtId="164" fontId="1" fillId="3" borderId="3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165" fontId="6" fillId="0" borderId="0" xfId="0" applyNumberFormat="1" applyFont="1"/>
    <xf numFmtId="165" fontId="1" fillId="3" borderId="1" xfId="0" applyNumberFormat="1" applyFont="1" applyFill="1" applyBorder="1" applyAlignment="1">
      <alignment horizontal="center" vertical="top" wrapText="1"/>
    </xf>
    <xf numFmtId="164" fontId="11" fillId="0" borderId="0" xfId="0" applyNumberFormat="1" applyFont="1"/>
    <xf numFmtId="165" fontId="11" fillId="0" borderId="0" xfId="0" applyNumberFormat="1" applyFont="1"/>
    <xf numFmtId="0" fontId="5" fillId="3" borderId="1" xfId="0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vertical="top" wrapText="1"/>
    </xf>
    <xf numFmtId="0" fontId="7" fillId="3" borderId="10" xfId="0" applyFont="1" applyFill="1" applyBorder="1" applyAlignment="1">
      <alignment vertical="top" wrapText="1"/>
    </xf>
    <xf numFmtId="0" fontId="5" fillId="3" borderId="10" xfId="0" applyFont="1" applyFill="1" applyBorder="1" applyAlignment="1">
      <alignment vertical="top" wrapText="1"/>
    </xf>
    <xf numFmtId="165" fontId="5" fillId="3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19" fillId="0" borderId="0" xfId="0" applyFont="1"/>
    <xf numFmtId="0" fontId="19" fillId="0" borderId="0" xfId="0" applyFont="1" applyAlignment="1">
      <alignment vertical="top" wrapText="1"/>
    </xf>
    <xf numFmtId="164" fontId="19" fillId="0" borderId="0" xfId="0" applyNumberFormat="1" applyFont="1"/>
    <xf numFmtId="165" fontId="19" fillId="0" borderId="0" xfId="0" applyNumberFormat="1" applyFont="1"/>
    <xf numFmtId="0" fontId="19" fillId="0" borderId="0" xfId="0" applyFont="1" applyAlignment="1">
      <alignment vertical="top"/>
    </xf>
    <xf numFmtId="164" fontId="5" fillId="3" borderId="1" xfId="0" applyNumberFormat="1" applyFont="1" applyFill="1" applyBorder="1" applyAlignment="1">
      <alignment horizontal="center" vertical="top" wrapText="1"/>
    </xf>
    <xf numFmtId="164" fontId="12" fillId="3" borderId="1" xfId="0" applyNumberFormat="1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7" fillId="3" borderId="3" xfId="0" applyFont="1" applyFill="1" applyBorder="1" applyAlignment="1">
      <alignment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165" fontId="3" fillId="0" borderId="16" xfId="0" applyNumberFormat="1" applyFont="1" applyBorder="1" applyAlignment="1">
      <alignment horizontal="center" vertical="top"/>
    </xf>
    <xf numFmtId="0" fontId="21" fillId="0" borderId="16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22" fillId="3" borderId="23" xfId="0" applyFont="1" applyFill="1" applyBorder="1" applyAlignment="1">
      <alignment vertical="top" wrapText="1"/>
    </xf>
    <xf numFmtId="164" fontId="13" fillId="3" borderId="1" xfId="0" applyNumberFormat="1" applyFont="1" applyFill="1" applyBorder="1" applyAlignment="1">
      <alignment horizontal="center" vertical="top" wrapText="1"/>
    </xf>
    <xf numFmtId="0" fontId="22" fillId="3" borderId="10" xfId="0" applyFont="1" applyFill="1" applyBorder="1" applyAlignment="1">
      <alignment vertical="top" wrapText="1"/>
    </xf>
    <xf numFmtId="0" fontId="13" fillId="3" borderId="10" xfId="0" applyFont="1" applyFill="1" applyBorder="1" applyAlignment="1">
      <alignment vertical="top" wrapText="1"/>
    </xf>
    <xf numFmtId="165" fontId="11" fillId="0" borderId="9" xfId="0" applyNumberFormat="1" applyFont="1" applyBorder="1" applyAlignment="1">
      <alignment horizontal="center" vertical="top" wrapText="1"/>
    </xf>
    <xf numFmtId="0" fontId="22" fillId="3" borderId="25" xfId="0" applyFont="1" applyFill="1" applyBorder="1" applyAlignment="1">
      <alignment vertical="top" wrapText="1"/>
    </xf>
    <xf numFmtId="0" fontId="13" fillId="3" borderId="2" xfId="0" applyFont="1" applyFill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3" borderId="13" xfId="0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3" borderId="2" xfId="0" applyFont="1" applyFill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3" fontId="5" fillId="3" borderId="2" xfId="0" applyNumberFormat="1" applyFont="1" applyFill="1" applyBorder="1" applyAlignment="1">
      <alignment horizontal="center" vertical="top" wrapText="1"/>
    </xf>
    <xf numFmtId="3" fontId="5" fillId="3" borderId="5" xfId="0" applyNumberFormat="1" applyFont="1" applyFill="1" applyBorder="1" applyAlignment="1">
      <alignment horizontal="center" vertical="top" wrapText="1"/>
    </xf>
    <xf numFmtId="3" fontId="5" fillId="3" borderId="3" xfId="0" applyNumberFormat="1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left" vertical="top" wrapText="1"/>
    </xf>
    <xf numFmtId="0" fontId="13" fillId="3" borderId="5" xfId="0" applyFont="1" applyFill="1" applyBorder="1" applyAlignment="1">
      <alignment horizontal="left" vertical="top" wrapText="1"/>
    </xf>
    <xf numFmtId="3" fontId="13" fillId="3" borderId="2" xfId="0" applyNumberFormat="1" applyFont="1" applyFill="1" applyBorder="1" applyAlignment="1">
      <alignment horizontal="center" vertical="top" wrapText="1"/>
    </xf>
    <xf numFmtId="3" fontId="13" fillId="3" borderId="3" xfId="0" applyNumberFormat="1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3" fontId="13" fillId="3" borderId="5" xfId="0" applyNumberFormat="1" applyFont="1" applyFill="1" applyBorder="1" applyAlignment="1">
      <alignment horizontal="center" vertical="top" wrapText="1"/>
    </xf>
    <xf numFmtId="0" fontId="11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left" vertical="top" wrapText="1"/>
    </xf>
    <xf numFmtId="0" fontId="11" fillId="0" borderId="0" xfId="0" applyFont="1" applyAlignment="1">
      <alignment horizontal="center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13" fillId="3" borderId="24" xfId="0" applyFont="1" applyFill="1" applyBorder="1" applyAlignment="1">
      <alignment horizontal="left" vertical="top" wrapText="1"/>
    </xf>
    <xf numFmtId="0" fontId="13" fillId="3" borderId="3" xfId="0" applyFont="1" applyFill="1" applyBorder="1" applyAlignment="1">
      <alignment horizontal="left" vertical="top" wrapText="1"/>
    </xf>
    <xf numFmtId="164" fontId="13" fillId="3" borderId="2" xfId="0" applyNumberFormat="1" applyFont="1" applyFill="1" applyBorder="1" applyAlignment="1">
      <alignment horizontal="center" vertical="top" wrapText="1"/>
    </xf>
    <xf numFmtId="164" fontId="13" fillId="3" borderId="5" xfId="0" applyNumberFormat="1" applyFont="1" applyFill="1" applyBorder="1" applyAlignment="1">
      <alignment horizontal="center" vertical="top" wrapText="1"/>
    </xf>
    <xf numFmtId="164" fontId="13" fillId="3" borderId="3" xfId="0" applyNumberFormat="1" applyFont="1" applyFill="1" applyBorder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3" fontId="5" fillId="3" borderId="26" xfId="0" applyNumberFormat="1" applyFont="1" applyFill="1" applyBorder="1" applyAlignment="1">
      <alignment horizontal="center" vertical="top" wrapText="1"/>
    </xf>
    <xf numFmtId="3" fontId="5" fillId="3" borderId="27" xfId="0" applyNumberFormat="1" applyFont="1" applyFill="1" applyBorder="1" applyAlignment="1">
      <alignment horizontal="center" vertical="top" wrapText="1"/>
    </xf>
    <xf numFmtId="3" fontId="5" fillId="3" borderId="28" xfId="0" applyNumberFormat="1" applyFont="1" applyFill="1" applyBorder="1" applyAlignment="1">
      <alignment horizontal="center" vertical="top" wrapText="1"/>
    </xf>
    <xf numFmtId="0" fontId="11" fillId="3" borderId="2" xfId="0" applyFont="1" applyFill="1" applyBorder="1" applyAlignment="1">
      <alignment vertical="top" wrapText="1"/>
    </xf>
    <xf numFmtId="0" fontId="11" fillId="3" borderId="5" xfId="0" applyFont="1" applyFill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17" fillId="5" borderId="20" xfId="0" applyFont="1" applyFill="1" applyBorder="1" applyAlignment="1">
      <alignment horizontal="center" vertical="center" wrapText="1"/>
    </xf>
    <xf numFmtId="0" fontId="17" fillId="5" borderId="21" xfId="0" applyFont="1" applyFill="1" applyBorder="1" applyAlignment="1">
      <alignment horizontal="center" vertical="center" wrapText="1"/>
    </xf>
    <xf numFmtId="0" fontId="17" fillId="5" borderId="22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Inga Mikalauskienė" id="{DD694FFF-356F-4396-A793-05C589145168}" userId="S::inga.mikalauskiene@klaipeda.lt::09dffb4a-b41a-4bf9-942e-223d7f7779a6" providerId="AD"/>
  <person displayName="Saulina Paulauskienė" id="{48ACD410-EF1C-4EB7-BED4-410211AD64D5}" userId="S::saulina.paulauskiene@klaipeda.lt::8b1ae0e7-ab3b-4927-b18f-d53d123abb08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30" dT="2023-10-24T19:37:25.23" personId="{DD694FFF-356F-4396-A793-05C589145168}" id="{A0118B87-FF28-4677-A7D0-38B99678A1F8}">
    <text>Elektros įrenginių perkėlimo paslauga Debesų g.</text>
  </threadedComment>
  <threadedComment ref="C71" dT="2023-10-24T18:41:33.00" personId="{DD694FFF-356F-4396-A793-05C589145168}" id="{3DA2B6C9-CF3D-4B8C-8307-F00E5DD8FF38}">
    <text>Dėl paprastesnio administravimo prijungta prie 006-01-01-11 priemonės</text>
  </threadedComment>
  <threadedComment ref="C74" dT="2023-10-24T18:42:30.26" personId="{DD694FFF-356F-4396-A793-05C589145168}" id="{527C6DF5-92CD-48C8-B7BC-72DA0DCE4A30}">
    <text>Dėl paprastesnio administravimo prijungta prie 006-01-01-11 priemonės</text>
  </threadedComment>
  <threadedComment ref="C78" dT="2023-10-24T18:42:41.46" personId="{DD694FFF-356F-4396-A793-05C589145168}" id="{E7286C7E-56F5-4FAE-A812-4F50DFA39A85}">
    <text>Dėl paprastesnio administravimo prijungta prie 006-01-01-11 priemonės</text>
  </threadedComment>
  <threadedComment ref="F167" dT="2023-11-24T11:00:10.60" personId="{48ACD410-EF1C-4EB7-BED4-410211AD64D5}" id="{F47C1F3A-EF14-4D87-ADFA-06A4AE535F72}">
    <text>padidinus bilietų kainas ir panaikinus Ukrainiečių 100 proc. kompensacijas</text>
  </threadedComment>
  <threadedComment ref="C207" dT="2023-10-24T19:20:18.51" personId="{DD694FFF-356F-4396-A793-05C589145168}" id="{AAD29E5A-50A6-414A-945F-F07C2A2B54F3}">
    <text>Darbai bus finansuojami iš priemonės „Kietųjų dangų (šaligatvių, gatvių, takų) remontas</text>
  </threadedComment>
  <threadedComment ref="F215" dT="2023-10-24T19:25:26.88" personId="{DD694FFF-356F-4396-A793-05C589145168}" id="{20E9EC88-3A3D-4C92-8B1F-A421D97B0CCB}">
    <text>Planuojama papildomai pirkti 2 greičio matuoklių fiksavimo paslaugas</text>
  </threadedComment>
  <threadedComment ref="C216" dT="2023-10-24T19:24:14.72" personId="{DD694FFF-356F-4396-A793-05C589145168}" id="{2FC66A75-A858-46A7-905A-581F0F65813C}">
    <text>Darbai bus finansuojami iš priemonės   „Eismo tyrimai (auditai, juodos dėmės, srautai ir pan.)“</text>
  </threadedComment>
  <threadedComment ref="C218" dT="2023-10-24T19:24:48.63" personId="{DD694FFF-356F-4396-A793-05C589145168}" id="{5714F9C0-7F03-48CF-956C-C851627D28CD}">
    <text>Darbai bus finansuojami iš priemonės „Eismo tyrimai (auditai, juodos dėmės, srautai ir pan.)“</text>
  </threadedComment>
  <threadedComment ref="C243" dT="2023-11-03T12:00:54.05" personId="{DD694FFF-356F-4396-A793-05C589145168}" id="{B271EFC3-1058-4A7A-9694-18EE3F0264AC}">
    <text>Kompleksiškas Taikos pr. – Tiltų g.– H. Manto g.–Liepojos g. ruožo sutvarkymas, įskaitant šviesoforų valdymą, dviračių ir pėsčiųjų takus, šaligatvių dangas, nuovažas, apšvietimą.</text>
  </threadedComment>
  <threadedComment ref="C250" dT="2023-11-03T12:01:29.27" personId="{DD694FFF-356F-4396-A793-05C589145168}" id="{03E0A314-5DE0-4795-B9D9-E430C3CD186E}">
    <text>Kompleksiškas Šilutės pl. ruožo nuo Baltijos pr. iki Smiltelės sutvarkymas, įskaitant šviesoforų valdymą, dviračių ir pėsčiųjų takus, šaligatvių dangas, nuovažas, apšvietimą.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I222"/>
  <sheetViews>
    <sheetView tabSelected="1" zoomScaleNormal="100" workbookViewId="0">
      <selection activeCell="B7" sqref="B7:F7"/>
    </sheetView>
  </sheetViews>
  <sheetFormatPr defaultColWidth="9.33203125" defaultRowHeight="13.2" x14ac:dyDescent="0.25"/>
  <cols>
    <col min="1" max="1" width="2.5546875" style="1" customWidth="1"/>
    <col min="2" max="2" width="16.44140625" style="1" customWidth="1"/>
    <col min="3" max="3" width="45.77734375" style="7" customWidth="1"/>
    <col min="4" max="4" width="15.6640625" style="1" customWidth="1"/>
    <col min="5" max="5" width="14.6640625" style="1" customWidth="1"/>
    <col min="6" max="6" width="15.44140625" style="1" customWidth="1"/>
    <col min="7" max="7" width="11.44140625" style="142" customWidth="1"/>
    <col min="8" max="8" width="9.33203125" style="142"/>
    <col min="9" max="16384" width="9.33203125" style="1"/>
  </cols>
  <sheetData>
    <row r="1" spans="1:9" ht="15.6" customHeight="1" x14ac:dyDescent="0.25">
      <c r="C1" s="221" t="s">
        <v>190</v>
      </c>
      <c r="D1" s="221"/>
      <c r="E1" s="221"/>
      <c r="F1" s="221"/>
      <c r="H1" s="1"/>
      <c r="I1" s="142"/>
    </row>
    <row r="2" spans="1:9" ht="15.6" customHeight="1" x14ac:dyDescent="0.25">
      <c r="C2" s="221" t="s">
        <v>191</v>
      </c>
      <c r="D2" s="221"/>
      <c r="E2" s="221"/>
      <c r="F2" s="221"/>
      <c r="H2" s="1"/>
      <c r="I2" s="142"/>
    </row>
    <row r="3" spans="1:9" ht="15.6" customHeight="1" x14ac:dyDescent="0.3">
      <c r="C3" s="236" t="s">
        <v>192</v>
      </c>
      <c r="D3" s="236"/>
      <c r="E3" s="236"/>
      <c r="F3" s="236"/>
      <c r="H3" s="1"/>
      <c r="I3" s="142"/>
    </row>
    <row r="4" spans="1:9" ht="15.6" customHeight="1" x14ac:dyDescent="0.3">
      <c r="C4" s="238" t="s">
        <v>193</v>
      </c>
      <c r="D4" s="236"/>
      <c r="E4" s="236"/>
      <c r="F4" s="236"/>
      <c r="H4" s="1"/>
      <c r="I4" s="142"/>
    </row>
    <row r="5" spans="1:9" ht="15.6" customHeight="1" x14ac:dyDescent="0.3">
      <c r="C5" s="238" t="s">
        <v>220</v>
      </c>
      <c r="D5" s="238"/>
      <c r="E5" s="238"/>
      <c r="F5" s="238"/>
      <c r="H5" s="1"/>
      <c r="I5" s="142"/>
    </row>
    <row r="6" spans="1:9" x14ac:dyDescent="0.25">
      <c r="B6" s="75"/>
      <c r="C6" s="76"/>
      <c r="D6" s="75"/>
      <c r="E6" s="75"/>
      <c r="F6" s="75"/>
      <c r="H6" s="1"/>
    </row>
    <row r="7" spans="1:9" ht="43.2" customHeight="1" x14ac:dyDescent="0.25">
      <c r="B7" s="237" t="s">
        <v>187</v>
      </c>
      <c r="C7" s="237"/>
      <c r="D7" s="237"/>
      <c r="E7" s="237"/>
      <c r="F7" s="237"/>
    </row>
    <row r="8" spans="1:9" ht="55.5" customHeight="1" x14ac:dyDescent="0.25">
      <c r="B8" s="15" t="s">
        <v>0</v>
      </c>
      <c r="C8" s="16" t="s">
        <v>1</v>
      </c>
      <c r="D8" s="16" t="s">
        <v>207</v>
      </c>
      <c r="E8" s="16" t="s">
        <v>2</v>
      </c>
      <c r="F8" s="16" t="s">
        <v>3</v>
      </c>
    </row>
    <row r="9" spans="1:9" x14ac:dyDescent="0.25">
      <c r="B9" s="50">
        <v>1</v>
      </c>
      <c r="C9" s="51">
        <v>2</v>
      </c>
      <c r="D9" s="50">
        <v>3</v>
      </c>
      <c r="E9" s="50">
        <v>4</v>
      </c>
      <c r="F9" s="50">
        <v>5</v>
      </c>
    </row>
    <row r="10" spans="1:9" ht="21" customHeight="1" x14ac:dyDescent="0.25">
      <c r="B10" s="17" t="s">
        <v>151</v>
      </c>
      <c r="C10" s="17" t="s">
        <v>4</v>
      </c>
      <c r="D10" s="18"/>
      <c r="E10" s="19"/>
      <c r="F10" s="19"/>
    </row>
    <row r="11" spans="1:9" ht="19.5" customHeight="1" x14ac:dyDescent="0.25">
      <c r="B11" s="20" t="s">
        <v>152</v>
      </c>
      <c r="C11" s="21" t="s">
        <v>5</v>
      </c>
      <c r="D11" s="53"/>
      <c r="E11" s="23"/>
      <c r="F11" s="23"/>
    </row>
    <row r="12" spans="1:9" ht="32.25" customHeight="1" x14ac:dyDescent="0.25">
      <c r="B12" s="179" t="s">
        <v>6</v>
      </c>
      <c r="C12" s="46" t="s">
        <v>145</v>
      </c>
      <c r="D12" s="194" t="s">
        <v>208</v>
      </c>
      <c r="E12" s="62"/>
      <c r="F12" s="5" t="s">
        <v>162</v>
      </c>
    </row>
    <row r="13" spans="1:9" ht="32.25" customHeight="1" x14ac:dyDescent="0.25">
      <c r="B13" s="180"/>
      <c r="C13" s="101" t="s">
        <v>7</v>
      </c>
      <c r="D13" s="203"/>
      <c r="E13" s="61">
        <v>100</v>
      </c>
      <c r="F13" s="176"/>
    </row>
    <row r="14" spans="1:9" ht="16.5" customHeight="1" x14ac:dyDescent="0.25">
      <c r="B14" s="180"/>
      <c r="C14" s="72" t="s">
        <v>8</v>
      </c>
      <c r="D14" s="203"/>
      <c r="E14" s="74">
        <v>1424.3</v>
      </c>
      <c r="F14" s="5"/>
    </row>
    <row r="15" spans="1:9" ht="25.2" customHeight="1" x14ac:dyDescent="0.25">
      <c r="B15" s="180"/>
      <c r="C15" s="54" t="s">
        <v>204</v>
      </c>
      <c r="D15" s="203"/>
      <c r="E15" s="74">
        <f>271.7+100</f>
        <v>371.7</v>
      </c>
      <c r="F15" s="5"/>
    </row>
    <row r="16" spans="1:9" ht="40.5" customHeight="1" x14ac:dyDescent="0.25">
      <c r="A16" s="82"/>
      <c r="B16" s="179" t="s">
        <v>11</v>
      </c>
      <c r="C16" s="135" t="s">
        <v>12</v>
      </c>
      <c r="D16" s="203"/>
      <c r="E16" s="83"/>
      <c r="F16" s="150" t="s">
        <v>162</v>
      </c>
    </row>
    <row r="17" spans="1:6" ht="28.2" customHeight="1" x14ac:dyDescent="0.25">
      <c r="A17" s="82"/>
      <c r="B17" s="180"/>
      <c r="C17" s="101" t="s">
        <v>7</v>
      </c>
      <c r="D17" s="203"/>
      <c r="E17" s="148"/>
      <c r="F17" s="84"/>
    </row>
    <row r="18" spans="1:6" ht="17.399999999999999" customHeight="1" x14ac:dyDescent="0.25">
      <c r="A18" s="82"/>
      <c r="B18" s="180"/>
      <c r="C18" s="54" t="s">
        <v>204</v>
      </c>
      <c r="D18" s="203"/>
      <c r="E18" s="148">
        <f>143.4-139.9</f>
        <v>3.5</v>
      </c>
      <c r="F18" s="84"/>
    </row>
    <row r="19" spans="1:6" ht="16.5" customHeight="1" x14ac:dyDescent="0.25">
      <c r="A19" s="82"/>
      <c r="B19" s="180"/>
      <c r="C19" s="117" t="s">
        <v>9</v>
      </c>
      <c r="D19" s="195"/>
      <c r="E19" s="83"/>
      <c r="F19" s="84"/>
    </row>
    <row r="20" spans="1:6" ht="22.2" customHeight="1" x14ac:dyDescent="0.25">
      <c r="B20" s="179" t="s">
        <v>16</v>
      </c>
      <c r="C20" s="24" t="s">
        <v>13</v>
      </c>
      <c r="D20" s="194" t="s">
        <v>188</v>
      </c>
      <c r="E20" s="61"/>
      <c r="F20" s="150" t="s">
        <v>163</v>
      </c>
    </row>
    <row r="21" spans="1:6" ht="28.8" customHeight="1" x14ac:dyDescent="0.25">
      <c r="B21" s="180"/>
      <c r="C21" s="72" t="s">
        <v>14</v>
      </c>
      <c r="D21" s="203"/>
      <c r="E21" s="61">
        <v>152.6</v>
      </c>
      <c r="F21" s="158"/>
    </row>
    <row r="22" spans="1:6" ht="18" customHeight="1" x14ac:dyDescent="0.25">
      <c r="B22" s="193"/>
      <c r="C22" s="72" t="s">
        <v>204</v>
      </c>
      <c r="D22" s="203"/>
      <c r="E22" s="74">
        <v>88.9</v>
      </c>
      <c r="F22" s="5"/>
    </row>
    <row r="23" spans="1:6" ht="16.2" customHeight="1" x14ac:dyDescent="0.25">
      <c r="B23" s="179" t="s">
        <v>17</v>
      </c>
      <c r="C23" s="46" t="s">
        <v>15</v>
      </c>
      <c r="D23" s="203"/>
      <c r="E23" s="61"/>
      <c r="F23" s="150" t="s">
        <v>163</v>
      </c>
    </row>
    <row r="24" spans="1:6" ht="28.2" customHeight="1" x14ac:dyDescent="0.25">
      <c r="B24" s="180"/>
      <c r="C24" s="72" t="s">
        <v>14</v>
      </c>
      <c r="D24" s="203"/>
      <c r="E24" s="61">
        <v>257.10000000000002</v>
      </c>
      <c r="F24" s="158"/>
    </row>
    <row r="25" spans="1:6" ht="17.25" customHeight="1" x14ac:dyDescent="0.25">
      <c r="B25" s="202"/>
      <c r="C25" s="32" t="s">
        <v>204</v>
      </c>
      <c r="D25" s="195"/>
      <c r="E25" s="74">
        <v>14.3</v>
      </c>
      <c r="F25" s="5"/>
    </row>
    <row r="26" spans="1:6" ht="22.8" customHeight="1" x14ac:dyDescent="0.25">
      <c r="B26" s="179" t="s">
        <v>18</v>
      </c>
      <c r="C26" s="46" t="s">
        <v>180</v>
      </c>
      <c r="D26" s="194" t="s">
        <v>209</v>
      </c>
      <c r="E26" s="61"/>
      <c r="F26" s="5" t="s">
        <v>165</v>
      </c>
    </row>
    <row r="27" spans="1:6" ht="29.25" customHeight="1" x14ac:dyDescent="0.25">
      <c r="B27" s="180"/>
      <c r="C27" s="4" t="s">
        <v>7</v>
      </c>
      <c r="D27" s="203"/>
      <c r="E27" s="61">
        <f>10+0.2</f>
        <v>10.199999999999999</v>
      </c>
      <c r="F27" s="5"/>
    </row>
    <row r="28" spans="1:6" ht="17.25" customHeight="1" x14ac:dyDescent="0.25">
      <c r="B28" s="180"/>
      <c r="C28" s="32" t="s">
        <v>204</v>
      </c>
      <c r="D28" s="203"/>
      <c r="E28" s="74">
        <v>2</v>
      </c>
      <c r="F28" s="5"/>
    </row>
    <row r="29" spans="1:6" ht="30.75" customHeight="1" x14ac:dyDescent="0.25">
      <c r="B29" s="179" t="s">
        <v>20</v>
      </c>
      <c r="C29" s="8" t="s">
        <v>19</v>
      </c>
      <c r="D29" s="203"/>
      <c r="E29" s="61"/>
      <c r="F29" s="5" t="s">
        <v>164</v>
      </c>
    </row>
    <row r="30" spans="1:6" ht="17.25" customHeight="1" x14ac:dyDescent="0.25">
      <c r="B30" s="180"/>
      <c r="C30" s="72" t="s">
        <v>8</v>
      </c>
      <c r="D30" s="203"/>
      <c r="E30" s="74">
        <v>250</v>
      </c>
      <c r="F30" s="5"/>
    </row>
    <row r="31" spans="1:6" ht="17.25" customHeight="1" x14ac:dyDescent="0.25">
      <c r="B31" s="180"/>
      <c r="C31" s="103" t="s">
        <v>204</v>
      </c>
      <c r="D31" s="203"/>
      <c r="E31" s="74">
        <f>380-100</f>
        <v>280</v>
      </c>
      <c r="F31" s="5"/>
    </row>
    <row r="32" spans="1:6" ht="28.5" customHeight="1" x14ac:dyDescent="0.25">
      <c r="B32" s="177" t="s">
        <v>23</v>
      </c>
      <c r="C32" s="8" t="s">
        <v>21</v>
      </c>
      <c r="D32" s="203"/>
      <c r="E32" s="61"/>
      <c r="F32" s="5" t="s">
        <v>166</v>
      </c>
    </row>
    <row r="33" spans="2:6" ht="17.25" customHeight="1" x14ac:dyDescent="0.25">
      <c r="B33" s="191"/>
      <c r="C33" s="32" t="s">
        <v>204</v>
      </c>
      <c r="D33" s="203"/>
      <c r="E33" s="74">
        <v>557</v>
      </c>
      <c r="F33" s="5"/>
    </row>
    <row r="34" spans="2:6" ht="17.25" customHeight="1" x14ac:dyDescent="0.25">
      <c r="B34" s="192"/>
      <c r="C34" s="56" t="s">
        <v>22</v>
      </c>
      <c r="D34" s="195"/>
      <c r="E34" s="61">
        <f>72.8+30.3</f>
        <v>103.1</v>
      </c>
      <c r="F34" s="5"/>
    </row>
    <row r="35" spans="2:6" ht="30.75" customHeight="1" x14ac:dyDescent="0.25">
      <c r="B35" s="179" t="s">
        <v>24</v>
      </c>
      <c r="C35" s="24" t="s">
        <v>218</v>
      </c>
      <c r="D35" s="224" t="s">
        <v>210</v>
      </c>
      <c r="E35" s="61"/>
      <c r="F35" s="5"/>
    </row>
    <row r="36" spans="2:6" ht="30.75" customHeight="1" x14ac:dyDescent="0.25">
      <c r="B36" s="180"/>
      <c r="C36" s="32" t="s">
        <v>7</v>
      </c>
      <c r="D36" s="235"/>
      <c r="E36" s="119"/>
      <c r="F36" s="5"/>
    </row>
    <row r="37" spans="2:6" ht="55.5" customHeight="1" x14ac:dyDescent="0.25">
      <c r="B37" s="179" t="s">
        <v>26</v>
      </c>
      <c r="C37" s="8" t="s">
        <v>25</v>
      </c>
      <c r="D37" s="194" t="s">
        <v>209</v>
      </c>
      <c r="E37" s="61"/>
      <c r="F37" s="5"/>
    </row>
    <row r="38" spans="2:6" ht="29.25" customHeight="1" x14ac:dyDescent="0.25">
      <c r="B38" s="204"/>
      <c r="C38" s="4" t="s">
        <v>7</v>
      </c>
      <c r="D38" s="195"/>
      <c r="E38" s="61">
        <v>30</v>
      </c>
      <c r="F38" s="5"/>
    </row>
    <row r="39" spans="2:6" ht="18.75" customHeight="1" x14ac:dyDescent="0.25">
      <c r="B39" s="180" t="s">
        <v>28</v>
      </c>
      <c r="C39" s="116" t="s">
        <v>27</v>
      </c>
      <c r="D39" s="226" t="s">
        <v>211</v>
      </c>
      <c r="E39" s="61"/>
      <c r="F39" s="5" t="s">
        <v>164</v>
      </c>
    </row>
    <row r="40" spans="2:6" ht="29.25" customHeight="1" x14ac:dyDescent="0.25">
      <c r="B40" s="180"/>
      <c r="C40" s="115" t="s">
        <v>7</v>
      </c>
      <c r="D40" s="227"/>
      <c r="E40" s="99">
        <v>2</v>
      </c>
      <c r="F40" s="5"/>
    </row>
    <row r="41" spans="2:6" ht="18" customHeight="1" x14ac:dyDescent="0.25">
      <c r="B41" s="193"/>
      <c r="C41" s="112" t="s">
        <v>8</v>
      </c>
      <c r="D41" s="227"/>
      <c r="E41" s="159">
        <f>432-152</f>
        <v>280</v>
      </c>
      <c r="F41" s="5"/>
    </row>
    <row r="42" spans="2:6" ht="27.75" customHeight="1" x14ac:dyDescent="0.25">
      <c r="B42" s="229" t="s">
        <v>30</v>
      </c>
      <c r="C42" s="118" t="s">
        <v>29</v>
      </c>
      <c r="D42" s="227"/>
      <c r="E42" s="113"/>
      <c r="F42" s="27"/>
    </row>
    <row r="43" spans="2:6" ht="28.5" customHeight="1" x14ac:dyDescent="0.25">
      <c r="B43" s="230"/>
      <c r="C43" s="105" t="s">
        <v>7</v>
      </c>
      <c r="D43" s="227"/>
      <c r="E43" s="100">
        <f>2691+191</f>
        <v>2882</v>
      </c>
      <c r="F43" s="5"/>
    </row>
    <row r="44" spans="2:6" ht="16.8" customHeight="1" x14ac:dyDescent="0.25">
      <c r="B44" s="230"/>
      <c r="C44" s="72" t="s">
        <v>8</v>
      </c>
      <c r="D44" s="227"/>
      <c r="E44" s="98">
        <v>450</v>
      </c>
      <c r="F44" s="155"/>
    </row>
    <row r="45" spans="2:6" ht="20.25" customHeight="1" x14ac:dyDescent="0.25">
      <c r="B45" s="177" t="s">
        <v>31</v>
      </c>
      <c r="C45" s="151" t="s">
        <v>181</v>
      </c>
      <c r="D45" s="227"/>
      <c r="E45" s="74"/>
      <c r="F45" s="27"/>
    </row>
    <row r="46" spans="2:6" ht="29.25" customHeight="1" x14ac:dyDescent="0.25">
      <c r="B46" s="191"/>
      <c r="C46" s="106" t="s">
        <v>7</v>
      </c>
      <c r="D46" s="227"/>
      <c r="E46" s="74">
        <v>394.2</v>
      </c>
      <c r="F46" s="27"/>
    </row>
    <row r="47" spans="2:6" ht="20.25" customHeight="1" x14ac:dyDescent="0.25">
      <c r="B47" s="177" t="s">
        <v>34</v>
      </c>
      <c r="C47" s="124" t="s">
        <v>32</v>
      </c>
      <c r="D47" s="227"/>
      <c r="E47" s="74"/>
      <c r="F47" s="27"/>
    </row>
    <row r="48" spans="2:6" ht="17.25" customHeight="1" x14ac:dyDescent="0.25">
      <c r="B48" s="191"/>
      <c r="C48" s="106" t="s">
        <v>33</v>
      </c>
      <c r="D48" s="227"/>
      <c r="E48" s="74">
        <f>721.4-471.4</f>
        <v>250</v>
      </c>
      <c r="F48" s="27"/>
    </row>
    <row r="49" spans="2:7" ht="18" customHeight="1" x14ac:dyDescent="0.25">
      <c r="B49" s="177" t="s">
        <v>36</v>
      </c>
      <c r="C49" s="124" t="s">
        <v>35</v>
      </c>
      <c r="D49" s="227"/>
      <c r="E49" s="74"/>
      <c r="F49" s="27"/>
    </row>
    <row r="50" spans="2:7" ht="29.25" customHeight="1" x14ac:dyDescent="0.25">
      <c r="B50" s="191"/>
      <c r="C50" s="106" t="s">
        <v>7</v>
      </c>
      <c r="D50" s="227"/>
      <c r="E50" s="74"/>
      <c r="F50" s="27"/>
    </row>
    <row r="51" spans="2:7" ht="17.25" customHeight="1" x14ac:dyDescent="0.25">
      <c r="B51" s="179" t="s">
        <v>38</v>
      </c>
      <c r="C51" s="24" t="s">
        <v>37</v>
      </c>
      <c r="D51" s="227"/>
      <c r="E51" s="61"/>
      <c r="F51" s="5"/>
    </row>
    <row r="52" spans="2:7" ht="29.25" customHeight="1" x14ac:dyDescent="0.25">
      <c r="B52" s="180"/>
      <c r="C52" s="32" t="s">
        <v>7</v>
      </c>
      <c r="D52" s="227"/>
      <c r="E52" s="99">
        <f>902-620-157</f>
        <v>125</v>
      </c>
      <c r="F52" s="5"/>
    </row>
    <row r="53" spans="2:7" ht="17.25" customHeight="1" x14ac:dyDescent="0.25">
      <c r="B53" s="193"/>
      <c r="C53" s="32" t="s">
        <v>8</v>
      </c>
      <c r="D53" s="228"/>
      <c r="E53" s="61">
        <v>200</v>
      </c>
      <c r="F53" s="5"/>
    </row>
    <row r="54" spans="2:7" ht="42.6" customHeight="1" x14ac:dyDescent="0.25">
      <c r="B54" s="179" t="s">
        <v>40</v>
      </c>
      <c r="C54" s="24" t="s">
        <v>39</v>
      </c>
      <c r="D54" s="194" t="s">
        <v>211</v>
      </c>
      <c r="E54" s="61"/>
      <c r="F54" s="5"/>
    </row>
    <row r="55" spans="2:7" ht="17.25" customHeight="1" x14ac:dyDescent="0.25">
      <c r="B55" s="202"/>
      <c r="C55" s="32" t="s">
        <v>8</v>
      </c>
      <c r="D55" s="195"/>
      <c r="E55" s="99">
        <v>8</v>
      </c>
      <c r="F55" s="5"/>
    </row>
    <row r="56" spans="2:7" ht="29.25" customHeight="1" x14ac:dyDescent="0.25">
      <c r="B56" s="179" t="s">
        <v>42</v>
      </c>
      <c r="C56" s="24" t="s">
        <v>41</v>
      </c>
      <c r="D56" s="231" t="s">
        <v>209</v>
      </c>
      <c r="E56" s="61"/>
      <c r="F56" s="5" t="s">
        <v>165</v>
      </c>
    </row>
    <row r="57" spans="2:7" ht="19.5" customHeight="1" x14ac:dyDescent="0.25">
      <c r="B57" s="202"/>
      <c r="C57" s="72" t="s">
        <v>204</v>
      </c>
      <c r="D57" s="232"/>
      <c r="E57" s="74">
        <v>2.2999999999999998</v>
      </c>
      <c r="F57" s="140"/>
    </row>
    <row r="58" spans="2:7" ht="17.25" customHeight="1" x14ac:dyDescent="0.25">
      <c r="B58" s="179" t="s">
        <v>44</v>
      </c>
      <c r="C58" s="8" t="s">
        <v>43</v>
      </c>
      <c r="D58" s="232"/>
      <c r="E58" s="61"/>
      <c r="F58" s="5" t="s">
        <v>164</v>
      </c>
    </row>
    <row r="59" spans="2:7" ht="17.399999999999999" customHeight="1" x14ac:dyDescent="0.25">
      <c r="B59" s="180"/>
      <c r="C59" s="32" t="s">
        <v>204</v>
      </c>
      <c r="D59" s="232"/>
      <c r="E59" s="74">
        <f>660-140</f>
        <v>520</v>
      </c>
      <c r="F59" s="5"/>
    </row>
    <row r="60" spans="2:7" ht="17.25" customHeight="1" x14ac:dyDescent="0.25">
      <c r="B60" s="180"/>
      <c r="C60" s="32" t="s">
        <v>8</v>
      </c>
      <c r="D60" s="232"/>
      <c r="E60" s="74">
        <f>1300+140</f>
        <v>1440</v>
      </c>
      <c r="F60" s="5"/>
    </row>
    <row r="61" spans="2:7" ht="16.5" customHeight="1" x14ac:dyDescent="0.25">
      <c r="B61" s="179" t="s">
        <v>47</v>
      </c>
      <c r="C61" s="109" t="s">
        <v>45</v>
      </c>
      <c r="D61" s="233" t="s">
        <v>211</v>
      </c>
      <c r="E61" s="61"/>
      <c r="F61" s="5" t="s">
        <v>168</v>
      </c>
    </row>
    <row r="62" spans="2:7" ht="30" customHeight="1" x14ac:dyDescent="0.25">
      <c r="B62" s="180"/>
      <c r="C62" s="4" t="s">
        <v>7</v>
      </c>
      <c r="D62" s="233"/>
      <c r="E62" s="99">
        <f>95+575.4-71</f>
        <v>599.4</v>
      </c>
      <c r="F62" s="5"/>
    </row>
    <row r="63" spans="2:7" ht="17.25" customHeight="1" x14ac:dyDescent="0.25">
      <c r="B63" s="202"/>
      <c r="C63" s="32" t="s">
        <v>22</v>
      </c>
      <c r="D63" s="233"/>
      <c r="E63" s="97">
        <v>24.6</v>
      </c>
      <c r="F63" s="5"/>
      <c r="G63" s="145"/>
    </row>
    <row r="64" spans="2:7" ht="43.2" customHeight="1" x14ac:dyDescent="0.25">
      <c r="B64" s="179" t="s">
        <v>49</v>
      </c>
      <c r="C64" s="109" t="s">
        <v>48</v>
      </c>
      <c r="D64" s="194" t="s">
        <v>209</v>
      </c>
      <c r="E64" s="74"/>
      <c r="F64" s="5" t="s">
        <v>165</v>
      </c>
    </row>
    <row r="65" spans="2:6" ht="35.25" customHeight="1" x14ac:dyDescent="0.25">
      <c r="B65" s="180"/>
      <c r="C65" s="4" t="s">
        <v>7</v>
      </c>
      <c r="D65" s="203"/>
      <c r="E65" s="74">
        <f>609.6-200-190</f>
        <v>219.60000000000002</v>
      </c>
      <c r="F65" s="27"/>
    </row>
    <row r="66" spans="2:6" ht="17.25" customHeight="1" x14ac:dyDescent="0.25">
      <c r="B66" s="180"/>
      <c r="C66" s="32" t="s">
        <v>8</v>
      </c>
      <c r="D66" s="203"/>
      <c r="E66" s="74">
        <f>200+200+190</f>
        <v>590</v>
      </c>
      <c r="F66" s="5"/>
    </row>
    <row r="67" spans="2:6" ht="30.75" customHeight="1" x14ac:dyDescent="0.25">
      <c r="B67" s="179" t="s">
        <v>51</v>
      </c>
      <c r="C67" s="8" t="s">
        <v>50</v>
      </c>
      <c r="D67" s="203"/>
      <c r="E67" s="61"/>
      <c r="F67" s="5"/>
    </row>
    <row r="68" spans="2:6" ht="30.75" customHeight="1" x14ac:dyDescent="0.25">
      <c r="B68" s="180"/>
      <c r="C68" s="4" t="s">
        <v>7</v>
      </c>
      <c r="D68" s="203"/>
      <c r="E68" s="61">
        <f>100.3-49.9</f>
        <v>50.4</v>
      </c>
      <c r="F68" s="5"/>
    </row>
    <row r="69" spans="2:6" ht="18" customHeight="1" x14ac:dyDescent="0.25">
      <c r="B69" s="179" t="s">
        <v>54</v>
      </c>
      <c r="C69" s="24" t="s">
        <v>52</v>
      </c>
      <c r="D69" s="234" t="s">
        <v>53</v>
      </c>
      <c r="E69" s="61"/>
      <c r="F69" s="27"/>
    </row>
    <row r="70" spans="2:6" ht="16.5" customHeight="1" x14ac:dyDescent="0.25">
      <c r="B70" s="180"/>
      <c r="C70" s="32" t="s">
        <v>204</v>
      </c>
      <c r="D70" s="234"/>
      <c r="E70" s="74">
        <f>359-357.2</f>
        <v>1.8000000000000114</v>
      </c>
      <c r="F70" s="5"/>
    </row>
    <row r="71" spans="2:6" ht="29.25" customHeight="1" x14ac:dyDescent="0.25">
      <c r="B71" s="179" t="s">
        <v>56</v>
      </c>
      <c r="C71" s="24" t="s">
        <v>55</v>
      </c>
      <c r="D71" s="181" t="s">
        <v>209</v>
      </c>
      <c r="E71" s="61"/>
      <c r="F71" s="5" t="s">
        <v>165</v>
      </c>
    </row>
    <row r="72" spans="2:6" ht="29.25" customHeight="1" x14ac:dyDescent="0.25">
      <c r="B72" s="180"/>
      <c r="C72" s="4" t="s">
        <v>7</v>
      </c>
      <c r="D72" s="182"/>
      <c r="E72" s="61">
        <f>167+190</f>
        <v>357</v>
      </c>
      <c r="F72" s="176"/>
    </row>
    <row r="73" spans="2:6" ht="20.399999999999999" customHeight="1" x14ac:dyDescent="0.25">
      <c r="B73" s="180"/>
      <c r="C73" s="72" t="s">
        <v>8</v>
      </c>
      <c r="D73" s="182"/>
      <c r="E73" s="74">
        <f>700-330</f>
        <v>370</v>
      </c>
      <c r="F73" s="5"/>
    </row>
    <row r="74" spans="2:6" ht="17.25" customHeight="1" x14ac:dyDescent="0.25">
      <c r="B74" s="180"/>
      <c r="C74" s="4" t="s">
        <v>204</v>
      </c>
      <c r="D74" s="182"/>
      <c r="E74" s="74">
        <f>200-167+140</f>
        <v>173</v>
      </c>
      <c r="F74" s="139"/>
    </row>
    <row r="75" spans="2:6" ht="40.799999999999997" customHeight="1" x14ac:dyDescent="0.25">
      <c r="B75" s="177" t="s">
        <v>58</v>
      </c>
      <c r="C75" s="109" t="s">
        <v>57</v>
      </c>
      <c r="D75" s="182"/>
      <c r="E75" s="61"/>
      <c r="F75" s="5" t="s">
        <v>169</v>
      </c>
    </row>
    <row r="76" spans="2:6" ht="29.25" customHeight="1" x14ac:dyDescent="0.25">
      <c r="B76" s="191"/>
      <c r="C76" s="4" t="s">
        <v>7</v>
      </c>
      <c r="D76" s="182"/>
      <c r="E76" s="61">
        <f>72-0.2-45</f>
        <v>26.799999999999997</v>
      </c>
      <c r="F76" s="5"/>
    </row>
    <row r="77" spans="2:6" ht="17.25" customHeight="1" x14ac:dyDescent="0.25">
      <c r="B77" s="191"/>
      <c r="C77" s="102" t="s">
        <v>10</v>
      </c>
      <c r="D77" s="182"/>
      <c r="E77" s="61"/>
      <c r="F77" s="5"/>
    </row>
    <row r="78" spans="2:6" ht="32.25" customHeight="1" x14ac:dyDescent="0.25">
      <c r="B78" s="179" t="s">
        <v>59</v>
      </c>
      <c r="C78" s="46" t="s">
        <v>182</v>
      </c>
      <c r="D78" s="182"/>
      <c r="E78" s="61"/>
      <c r="F78" s="5" t="s">
        <v>170</v>
      </c>
    </row>
    <row r="79" spans="2:6" ht="20.25" customHeight="1" x14ac:dyDescent="0.25">
      <c r="B79" s="204"/>
      <c r="C79" s="117" t="s">
        <v>9</v>
      </c>
      <c r="D79" s="182"/>
      <c r="E79" s="100">
        <f>2321.8-1121.8</f>
        <v>1200.0000000000002</v>
      </c>
      <c r="F79" s="5"/>
    </row>
    <row r="80" spans="2:6" ht="32.25" customHeight="1" x14ac:dyDescent="0.25">
      <c r="B80" s="179" t="s">
        <v>61</v>
      </c>
      <c r="C80" s="109" t="s">
        <v>60</v>
      </c>
      <c r="D80" s="182"/>
      <c r="E80" s="61"/>
      <c r="F80" s="5" t="s">
        <v>167</v>
      </c>
    </row>
    <row r="81" spans="2:7" ht="20.25" customHeight="1" x14ac:dyDescent="0.25">
      <c r="B81" s="202"/>
      <c r="C81" s="4" t="s">
        <v>204</v>
      </c>
      <c r="D81" s="182"/>
      <c r="E81" s="74">
        <v>300</v>
      </c>
      <c r="F81" s="27"/>
    </row>
    <row r="82" spans="2:7" ht="42.75" customHeight="1" x14ac:dyDescent="0.25">
      <c r="B82" s="179" t="s">
        <v>63</v>
      </c>
      <c r="C82" s="24" t="s">
        <v>62</v>
      </c>
      <c r="D82" s="182"/>
      <c r="E82" s="61"/>
      <c r="F82" s="5"/>
    </row>
    <row r="83" spans="2:7" ht="29.25" customHeight="1" x14ac:dyDescent="0.25">
      <c r="B83" s="180"/>
      <c r="C83" s="4" t="s">
        <v>7</v>
      </c>
      <c r="D83" s="182"/>
      <c r="E83" s="61">
        <f>40-12.9</f>
        <v>27.1</v>
      </c>
      <c r="F83" s="5"/>
    </row>
    <row r="84" spans="2:7" ht="20.399999999999999" customHeight="1" x14ac:dyDescent="0.25">
      <c r="B84" s="179" t="s">
        <v>64</v>
      </c>
      <c r="C84" s="109" t="s">
        <v>66</v>
      </c>
      <c r="D84" s="182"/>
      <c r="E84" s="61"/>
      <c r="F84" s="27"/>
    </row>
    <row r="85" spans="2:7" ht="24" customHeight="1" x14ac:dyDescent="0.25">
      <c r="B85" s="202"/>
      <c r="C85" s="32" t="s">
        <v>204</v>
      </c>
      <c r="D85" s="182"/>
      <c r="E85" s="74">
        <v>6.6</v>
      </c>
      <c r="F85" s="5"/>
    </row>
    <row r="86" spans="2:7" ht="40.5" customHeight="1" x14ac:dyDescent="0.25">
      <c r="B86" s="179" t="s">
        <v>65</v>
      </c>
      <c r="C86" s="151" t="s">
        <v>183</v>
      </c>
      <c r="D86" s="182"/>
      <c r="E86" s="61"/>
      <c r="F86" s="27"/>
    </row>
    <row r="87" spans="2:7" ht="29.25" customHeight="1" x14ac:dyDescent="0.25">
      <c r="B87" s="180"/>
      <c r="C87" s="106" t="s">
        <v>7</v>
      </c>
      <c r="D87" s="183"/>
      <c r="E87" s="61"/>
      <c r="F87" s="5"/>
    </row>
    <row r="88" spans="2:7" ht="18.75" customHeight="1" x14ac:dyDescent="0.25">
      <c r="B88" s="154" t="s">
        <v>157</v>
      </c>
      <c r="C88" s="136" t="s">
        <v>67</v>
      </c>
      <c r="D88" s="181" t="s">
        <v>211</v>
      </c>
      <c r="E88" s="134"/>
      <c r="F88" s="133"/>
      <c r="G88" s="146"/>
    </row>
    <row r="89" spans="2:7" ht="45" customHeight="1" x14ac:dyDescent="0.25">
      <c r="B89" s="149"/>
      <c r="C89" s="32" t="s">
        <v>204</v>
      </c>
      <c r="D89" s="183"/>
      <c r="E89" s="147">
        <v>400</v>
      </c>
      <c r="F89" s="141"/>
    </row>
    <row r="90" spans="2:7" ht="17.55" customHeight="1" x14ac:dyDescent="0.25">
      <c r="B90" s="222" t="s">
        <v>158</v>
      </c>
      <c r="C90" s="136" t="s">
        <v>184</v>
      </c>
      <c r="D90" s="224" t="s">
        <v>216</v>
      </c>
      <c r="E90" s="152"/>
      <c r="F90" s="153" t="s">
        <v>171</v>
      </c>
    </row>
    <row r="91" spans="2:7" ht="40.200000000000003" customHeight="1" x14ac:dyDescent="0.25">
      <c r="B91" s="223"/>
      <c r="C91" s="137" t="s">
        <v>7</v>
      </c>
      <c r="D91" s="225"/>
      <c r="E91" s="152"/>
      <c r="F91" s="153"/>
    </row>
    <row r="92" spans="2:7" ht="28.95" customHeight="1" x14ac:dyDescent="0.25">
      <c r="B92" s="184" t="s">
        <v>195</v>
      </c>
      <c r="C92" s="164" t="s">
        <v>196</v>
      </c>
      <c r="D92" s="186" t="s">
        <v>197</v>
      </c>
      <c r="E92" s="165"/>
      <c r="F92" s="162"/>
    </row>
    <row r="93" spans="2:7" ht="17.55" customHeight="1" x14ac:dyDescent="0.25">
      <c r="B93" s="185"/>
      <c r="C93" s="102" t="s">
        <v>204</v>
      </c>
      <c r="D93" s="187"/>
      <c r="E93" s="165">
        <v>1</v>
      </c>
      <c r="F93" s="162"/>
    </row>
    <row r="94" spans="2:7" ht="29.55" customHeight="1" x14ac:dyDescent="0.25">
      <c r="B94" s="184" t="s">
        <v>198</v>
      </c>
      <c r="C94" s="166" t="s">
        <v>199</v>
      </c>
      <c r="D94" s="186" t="s">
        <v>209</v>
      </c>
      <c r="E94" s="165"/>
      <c r="F94" s="162"/>
    </row>
    <row r="95" spans="2:7" ht="27" customHeight="1" x14ac:dyDescent="0.25">
      <c r="B95" s="185"/>
      <c r="C95" s="167" t="s">
        <v>7</v>
      </c>
      <c r="D95" s="196"/>
      <c r="E95" s="165"/>
      <c r="F95" s="162"/>
    </row>
    <row r="96" spans="2:7" ht="16.5" customHeight="1" x14ac:dyDescent="0.25">
      <c r="B96" s="184" t="s">
        <v>200</v>
      </c>
      <c r="C96" s="166" t="s">
        <v>201</v>
      </c>
      <c r="D96" s="196"/>
      <c r="E96" s="165"/>
      <c r="F96" s="162"/>
    </row>
    <row r="97" spans="2:7" ht="17.55" customHeight="1" x14ac:dyDescent="0.25">
      <c r="B97" s="185"/>
      <c r="C97" s="102" t="s">
        <v>8</v>
      </c>
      <c r="D97" s="187"/>
      <c r="E97" s="165">
        <v>60</v>
      </c>
      <c r="F97" s="162"/>
    </row>
    <row r="98" spans="2:7" ht="19.5" customHeight="1" x14ac:dyDescent="0.25">
      <c r="B98" s="28"/>
      <c r="C98" s="29" t="s">
        <v>68</v>
      </c>
      <c r="D98" s="30"/>
      <c r="E98" s="65">
        <f>+E100+E101+E102+E103+E104</f>
        <v>13277.800000000001</v>
      </c>
      <c r="F98" s="31"/>
      <c r="G98" s="146"/>
    </row>
    <row r="99" spans="2:7" ht="17.25" customHeight="1" x14ac:dyDescent="0.25">
      <c r="B99" s="188"/>
      <c r="C99" s="24" t="s">
        <v>69</v>
      </c>
      <c r="D99" s="41"/>
      <c r="E99" s="126"/>
      <c r="F99" s="26"/>
    </row>
    <row r="100" spans="2:7" ht="27.75" customHeight="1" x14ac:dyDescent="0.25">
      <c r="B100" s="189"/>
      <c r="C100" s="8" t="s">
        <v>70</v>
      </c>
      <c r="D100" s="42"/>
      <c r="E100" s="66">
        <f>SUMIF($C12:$C97,$C76,E12:E97)</f>
        <v>4823.7</v>
      </c>
      <c r="F100" s="6"/>
    </row>
    <row r="101" spans="2:7" ht="20.25" customHeight="1" x14ac:dyDescent="0.25">
      <c r="B101" s="189"/>
      <c r="C101" s="24" t="s">
        <v>71</v>
      </c>
      <c r="D101" s="42"/>
      <c r="E101" s="66">
        <f>SUMIF($C12:$C97,$C14,E12:E97)</f>
        <v>5072.3</v>
      </c>
      <c r="F101" s="6"/>
    </row>
    <row r="102" spans="2:7" ht="31.2" customHeight="1" x14ac:dyDescent="0.25">
      <c r="B102" s="189"/>
      <c r="C102" s="46" t="s">
        <v>194</v>
      </c>
      <c r="D102" s="42"/>
      <c r="E102" s="66">
        <f>SUMIF($C12:$C97,$C21,E12:E97)</f>
        <v>409.70000000000005</v>
      </c>
      <c r="F102" s="6"/>
    </row>
    <row r="103" spans="2:7" ht="16.2" customHeight="1" x14ac:dyDescent="0.25">
      <c r="B103" s="189"/>
      <c r="C103" s="8" t="s">
        <v>72</v>
      </c>
      <c r="D103" s="42"/>
      <c r="E103" s="66">
        <f>SUMIF($C12:$C97,$C15,E12:E97)</f>
        <v>2722.1</v>
      </c>
      <c r="F103" s="6"/>
    </row>
    <row r="104" spans="2:7" ht="16.5" customHeight="1" x14ac:dyDescent="0.25">
      <c r="B104" s="190"/>
      <c r="C104" s="114" t="s">
        <v>73</v>
      </c>
      <c r="D104" s="42"/>
      <c r="E104" s="66">
        <f>SUMIF($C12:$C97,$C48,E12:E97)</f>
        <v>250</v>
      </c>
      <c r="F104" s="6"/>
    </row>
    <row r="105" spans="2:7" ht="17.25" customHeight="1" x14ac:dyDescent="0.25">
      <c r="B105" s="28"/>
      <c r="C105" s="55" t="s">
        <v>74</v>
      </c>
      <c r="D105" s="30"/>
      <c r="E105" s="65">
        <f>+E107+E108+E109</f>
        <v>1327.7000000000003</v>
      </c>
      <c r="F105" s="31"/>
    </row>
    <row r="106" spans="2:7" ht="15" customHeight="1" x14ac:dyDescent="0.25">
      <c r="B106" s="188"/>
      <c r="C106" s="24" t="s">
        <v>75</v>
      </c>
      <c r="D106" s="58"/>
      <c r="E106" s="64"/>
      <c r="F106" s="26"/>
    </row>
    <row r="107" spans="2:7" ht="15" customHeight="1" x14ac:dyDescent="0.25">
      <c r="B107" s="189"/>
      <c r="C107" s="57" t="s">
        <v>76</v>
      </c>
      <c r="D107" s="58"/>
      <c r="E107" s="66">
        <f>SUMIF($C12:$C97,$C34,E12:E97)</f>
        <v>127.69999999999999</v>
      </c>
      <c r="F107" s="26"/>
    </row>
    <row r="108" spans="2:7" ht="15" customHeight="1" x14ac:dyDescent="0.25">
      <c r="B108" s="189"/>
      <c r="C108" s="40" t="s">
        <v>77</v>
      </c>
      <c r="D108" s="58"/>
      <c r="E108" s="66">
        <f>SUMIF($C12:$C97,$C77,E12:E97)</f>
        <v>0</v>
      </c>
      <c r="F108" s="26"/>
    </row>
    <row r="109" spans="2:7" ht="15" customHeight="1" x14ac:dyDescent="0.25">
      <c r="B109" s="190"/>
      <c r="C109" s="73" t="s">
        <v>78</v>
      </c>
      <c r="D109" s="58"/>
      <c r="E109" s="107">
        <f>SUMIF($C12:$C97,$C79,E12:E97)</f>
        <v>1200.0000000000002</v>
      </c>
      <c r="F109" s="26"/>
    </row>
    <row r="110" spans="2:7" ht="28.5" customHeight="1" x14ac:dyDescent="0.25">
      <c r="B110" s="17" t="s">
        <v>153</v>
      </c>
      <c r="C110" s="17" t="s">
        <v>79</v>
      </c>
      <c r="D110" s="18"/>
      <c r="E110" s="108"/>
      <c r="F110" s="19"/>
    </row>
    <row r="111" spans="2:7" ht="27" customHeight="1" x14ac:dyDescent="0.25">
      <c r="B111" s="20" t="s">
        <v>154</v>
      </c>
      <c r="C111" s="21" t="s">
        <v>80</v>
      </c>
      <c r="D111" s="22"/>
      <c r="E111" s="67"/>
      <c r="F111" s="23"/>
    </row>
    <row r="112" spans="2:7" ht="18.75" customHeight="1" x14ac:dyDescent="0.25">
      <c r="B112" s="179" t="s">
        <v>81</v>
      </c>
      <c r="C112" s="8" t="s">
        <v>82</v>
      </c>
      <c r="D112" s="194" t="s">
        <v>212</v>
      </c>
      <c r="E112" s="11"/>
      <c r="F112" s="4"/>
    </row>
    <row r="113" spans="2:7" ht="28.5" customHeight="1" x14ac:dyDescent="0.25">
      <c r="B113" s="180"/>
      <c r="C113" s="4" t="s">
        <v>7</v>
      </c>
      <c r="D113" s="203"/>
      <c r="E113" s="74">
        <f>638.5+503.4</f>
        <v>1141.9000000000001</v>
      </c>
      <c r="F113" s="4"/>
    </row>
    <row r="114" spans="2:7" ht="17.25" customHeight="1" x14ac:dyDescent="0.25">
      <c r="B114" s="193"/>
      <c r="C114" s="4" t="s">
        <v>204</v>
      </c>
      <c r="D114" s="203"/>
      <c r="E114" s="74">
        <f>8200.9+921.5</f>
        <v>9122.4</v>
      </c>
      <c r="F114" s="6"/>
      <c r="G114" s="144"/>
    </row>
    <row r="115" spans="2:7" ht="57.6" customHeight="1" x14ac:dyDescent="0.25">
      <c r="B115" s="177" t="s">
        <v>83</v>
      </c>
      <c r="C115" s="79" t="s">
        <v>84</v>
      </c>
      <c r="D115" s="203"/>
      <c r="E115" s="61"/>
      <c r="F115" s="5"/>
      <c r="G115" s="144"/>
    </row>
    <row r="116" spans="2:7" ht="31.2" customHeight="1" x14ac:dyDescent="0.25">
      <c r="B116" s="191"/>
      <c r="C116" s="4" t="s">
        <v>7</v>
      </c>
      <c r="D116" s="203"/>
      <c r="E116" s="61">
        <v>965.3</v>
      </c>
      <c r="F116" s="176"/>
      <c r="G116" s="144"/>
    </row>
    <row r="117" spans="2:7" ht="16.5" customHeight="1" x14ac:dyDescent="0.25">
      <c r="B117" s="192"/>
      <c r="C117" s="32" t="s">
        <v>204</v>
      </c>
      <c r="D117" s="203"/>
      <c r="E117" s="100">
        <f>1777-171-606+88.9</f>
        <v>1088.9000000000001</v>
      </c>
      <c r="F117" s="6"/>
    </row>
    <row r="118" spans="2:7" ht="42.75" customHeight="1" x14ac:dyDescent="0.25">
      <c r="B118" s="177" t="s">
        <v>85</v>
      </c>
      <c r="C118" s="79" t="s">
        <v>86</v>
      </c>
      <c r="D118" s="203"/>
      <c r="E118" s="61"/>
      <c r="F118" s="5"/>
    </row>
    <row r="119" spans="2:7" ht="18.75" customHeight="1" x14ac:dyDescent="0.25">
      <c r="B119" s="193"/>
      <c r="C119" s="32" t="s">
        <v>204</v>
      </c>
      <c r="D119" s="203"/>
      <c r="E119" s="74">
        <f>370.2-88.9</f>
        <v>281.29999999999995</v>
      </c>
      <c r="F119" s="6"/>
    </row>
    <row r="120" spans="2:7" ht="42.6" customHeight="1" x14ac:dyDescent="0.25">
      <c r="B120" s="177" t="s">
        <v>87</v>
      </c>
      <c r="C120" s="80" t="s">
        <v>88</v>
      </c>
      <c r="D120" s="203"/>
      <c r="E120" s="98" t="s">
        <v>46</v>
      </c>
      <c r="F120" s="5"/>
    </row>
    <row r="121" spans="2:7" ht="30" customHeight="1" x14ac:dyDescent="0.25">
      <c r="B121" s="191"/>
      <c r="C121" s="32" t="s">
        <v>7</v>
      </c>
      <c r="D121" s="203"/>
      <c r="E121" s="98">
        <f>1112.3-668.7</f>
        <v>443.59999999999991</v>
      </c>
      <c r="F121" s="5"/>
    </row>
    <row r="122" spans="2:7" ht="28.5" customHeight="1" x14ac:dyDescent="0.25">
      <c r="B122" s="177" t="s">
        <v>89</v>
      </c>
      <c r="C122" s="24" t="s">
        <v>90</v>
      </c>
      <c r="D122" s="203"/>
      <c r="E122" s="125" t="s">
        <v>46</v>
      </c>
      <c r="F122" s="6"/>
    </row>
    <row r="123" spans="2:7" ht="28.5" customHeight="1" x14ac:dyDescent="0.25">
      <c r="B123" s="191"/>
      <c r="C123" s="32" t="s">
        <v>7</v>
      </c>
      <c r="D123" s="203"/>
      <c r="E123" s="98">
        <v>80</v>
      </c>
      <c r="F123" s="6"/>
    </row>
    <row r="124" spans="2:7" ht="33" customHeight="1" x14ac:dyDescent="0.25">
      <c r="B124" s="177" t="s">
        <v>91</v>
      </c>
      <c r="C124" s="109" t="s">
        <v>92</v>
      </c>
      <c r="D124" s="203"/>
      <c r="E124" s="125" t="s">
        <v>46</v>
      </c>
      <c r="F124" s="5"/>
    </row>
    <row r="125" spans="2:7" ht="16.5" customHeight="1" x14ac:dyDescent="0.25">
      <c r="B125" s="178"/>
      <c r="C125" s="4" t="s">
        <v>204</v>
      </c>
      <c r="D125" s="195"/>
      <c r="E125" s="98">
        <v>174.8</v>
      </c>
      <c r="F125" s="6"/>
    </row>
    <row r="126" spans="2:7" ht="30.75" customHeight="1" x14ac:dyDescent="0.25">
      <c r="B126" s="156" t="s">
        <v>93</v>
      </c>
      <c r="C126" s="24" t="s">
        <v>94</v>
      </c>
      <c r="D126" s="194" t="s">
        <v>211</v>
      </c>
      <c r="E126" s="97" t="s">
        <v>46</v>
      </c>
      <c r="F126" s="27"/>
    </row>
    <row r="127" spans="2:7" ht="27.75" customHeight="1" x14ac:dyDescent="0.25">
      <c r="B127" s="157"/>
      <c r="C127" s="32" t="s">
        <v>7</v>
      </c>
      <c r="D127" s="195"/>
      <c r="E127" s="97">
        <v>45</v>
      </c>
      <c r="F127" s="5"/>
    </row>
    <row r="128" spans="2:7" ht="30" customHeight="1" x14ac:dyDescent="0.25">
      <c r="B128" s="177" t="s">
        <v>95</v>
      </c>
      <c r="C128" s="24" t="s">
        <v>96</v>
      </c>
      <c r="D128" s="206" t="s">
        <v>209</v>
      </c>
      <c r="E128" s="78" t="s">
        <v>46</v>
      </c>
      <c r="F128" s="5" t="s">
        <v>172</v>
      </c>
    </row>
    <row r="129" spans="2:6" ht="29.25" customHeight="1" x14ac:dyDescent="0.25">
      <c r="B129" s="178"/>
      <c r="C129" s="32" t="s">
        <v>7</v>
      </c>
      <c r="D129" s="206"/>
      <c r="E129" s="81">
        <f>280-28.3</f>
        <v>251.7</v>
      </c>
      <c r="F129" s="6"/>
    </row>
    <row r="130" spans="2:6" ht="46.8" customHeight="1" x14ac:dyDescent="0.25">
      <c r="B130" s="216" t="s">
        <v>202</v>
      </c>
      <c r="C130" s="169" t="s">
        <v>203</v>
      </c>
      <c r="D130" s="218" t="s">
        <v>219</v>
      </c>
      <c r="E130" s="168"/>
      <c r="F130" s="163" t="s">
        <v>172</v>
      </c>
    </row>
    <row r="131" spans="2:6" ht="29.25" customHeight="1" x14ac:dyDescent="0.25">
      <c r="B131" s="185"/>
      <c r="C131" s="170" t="s">
        <v>7</v>
      </c>
      <c r="D131" s="219"/>
      <c r="E131" s="168">
        <v>603.4</v>
      </c>
      <c r="F131" s="6"/>
    </row>
    <row r="132" spans="2:6" ht="16.95" customHeight="1" x14ac:dyDescent="0.25">
      <c r="B132" s="217"/>
      <c r="C132" s="171" t="s">
        <v>204</v>
      </c>
      <c r="D132" s="220"/>
      <c r="E132" s="168">
        <v>1081.4000000000001</v>
      </c>
      <c r="F132" s="6"/>
    </row>
    <row r="133" spans="2:6" ht="17.25" customHeight="1" x14ac:dyDescent="0.25">
      <c r="B133" s="28"/>
      <c r="C133" s="33" t="s">
        <v>68</v>
      </c>
      <c r="D133" s="34"/>
      <c r="E133" s="68">
        <f>+E135+E136</f>
        <v>15279.699999999997</v>
      </c>
      <c r="F133" s="31"/>
    </row>
    <row r="134" spans="2:6" ht="17.25" customHeight="1" x14ac:dyDescent="0.25">
      <c r="B134" s="188"/>
      <c r="C134" s="45" t="s">
        <v>69</v>
      </c>
      <c r="D134" s="40"/>
      <c r="E134" s="63"/>
      <c r="F134" s="25"/>
    </row>
    <row r="135" spans="2:6" ht="27.75" customHeight="1" x14ac:dyDescent="0.25">
      <c r="B135" s="189"/>
      <c r="C135" s="40" t="s">
        <v>70</v>
      </c>
      <c r="D135" s="40"/>
      <c r="E135" s="69">
        <f>SUMIF($C112:$C132,$C113,E112:E132)</f>
        <v>3530.8999999999996</v>
      </c>
      <c r="F135" s="43"/>
    </row>
    <row r="136" spans="2:6" ht="16.5" customHeight="1" x14ac:dyDescent="0.25">
      <c r="B136" s="190"/>
      <c r="C136" s="40" t="s">
        <v>72</v>
      </c>
      <c r="D136" s="40"/>
      <c r="E136" s="69">
        <f>SUMIF($C112:$C132,$C114,E112:E132)</f>
        <v>11748.799999999997</v>
      </c>
      <c r="F136" s="43"/>
    </row>
    <row r="137" spans="2:6" ht="30.75" customHeight="1" x14ac:dyDescent="0.25">
      <c r="B137" s="17" t="s">
        <v>155</v>
      </c>
      <c r="C137" s="35" t="s">
        <v>97</v>
      </c>
      <c r="D137" s="36"/>
      <c r="E137" s="70"/>
      <c r="F137" s="19"/>
    </row>
    <row r="138" spans="2:6" ht="30" customHeight="1" x14ac:dyDescent="0.25">
      <c r="B138" s="20" t="s">
        <v>156</v>
      </c>
      <c r="C138" s="37" t="s">
        <v>98</v>
      </c>
      <c r="D138" s="22"/>
      <c r="E138" s="67"/>
      <c r="F138" s="23"/>
    </row>
    <row r="139" spans="2:6" ht="29.25" customHeight="1" x14ac:dyDescent="0.25">
      <c r="B139" s="179" t="s">
        <v>99</v>
      </c>
      <c r="C139" s="59" t="s">
        <v>100</v>
      </c>
      <c r="D139" s="212" t="s">
        <v>212</v>
      </c>
      <c r="E139" s="61"/>
      <c r="F139" s="27" t="s">
        <v>173</v>
      </c>
    </row>
    <row r="140" spans="2:6" ht="29.25" customHeight="1" x14ac:dyDescent="0.25">
      <c r="B140" s="180"/>
      <c r="C140" s="4" t="s">
        <v>7</v>
      </c>
      <c r="D140" s="213"/>
      <c r="E140" s="99">
        <f>1167.3-98.1-100</f>
        <v>969.2</v>
      </c>
      <c r="F140" s="5"/>
    </row>
    <row r="141" spans="2:6" ht="17.25" customHeight="1" x14ac:dyDescent="0.25">
      <c r="B141" s="180"/>
      <c r="C141" s="85" t="s">
        <v>204</v>
      </c>
      <c r="D141" s="213"/>
      <c r="E141" s="97">
        <f>121.2+98.1</f>
        <v>219.3</v>
      </c>
      <c r="F141" s="10"/>
    </row>
    <row r="142" spans="2:6" ht="29.25" customHeight="1" x14ac:dyDescent="0.25">
      <c r="B142" s="179" t="s">
        <v>101</v>
      </c>
      <c r="C142" s="12" t="s">
        <v>102</v>
      </c>
      <c r="D142" s="194" t="s">
        <v>211</v>
      </c>
      <c r="E142" s="81" t="s">
        <v>46</v>
      </c>
      <c r="F142" s="5" t="s">
        <v>174</v>
      </c>
    </row>
    <row r="143" spans="2:6" ht="27.75" customHeight="1" x14ac:dyDescent="0.25">
      <c r="B143" s="202"/>
      <c r="C143" s="4" t="s">
        <v>7</v>
      </c>
      <c r="D143" s="195"/>
      <c r="E143" s="97"/>
      <c r="F143" s="11"/>
    </row>
    <row r="144" spans="2:6" ht="28.5" customHeight="1" x14ac:dyDescent="0.25">
      <c r="B144" s="179" t="s">
        <v>103</v>
      </c>
      <c r="C144" s="12" t="s">
        <v>104</v>
      </c>
      <c r="D144" s="194" t="s">
        <v>212</v>
      </c>
      <c r="E144" s="97" t="s">
        <v>46</v>
      </c>
      <c r="F144" s="5" t="s">
        <v>175</v>
      </c>
    </row>
    <row r="145" spans="2:6" ht="28.5" customHeight="1" x14ac:dyDescent="0.25">
      <c r="B145" s="180"/>
      <c r="C145" s="4" t="s">
        <v>7</v>
      </c>
      <c r="D145" s="203"/>
      <c r="E145" s="97">
        <f>1016.2</f>
        <v>1016.2</v>
      </c>
      <c r="F145" s="5"/>
    </row>
    <row r="146" spans="2:6" ht="29.25" customHeight="1" x14ac:dyDescent="0.25">
      <c r="B146" s="179" t="s">
        <v>105</v>
      </c>
      <c r="C146" s="12" t="s">
        <v>106</v>
      </c>
      <c r="D146" s="194" t="s">
        <v>213</v>
      </c>
      <c r="E146" s="81" t="s">
        <v>46</v>
      </c>
      <c r="F146" s="5" t="s">
        <v>176</v>
      </c>
    </row>
    <row r="147" spans="2:6" ht="27.75" customHeight="1" x14ac:dyDescent="0.25">
      <c r="B147" s="202"/>
      <c r="C147" s="4" t="s">
        <v>7</v>
      </c>
      <c r="D147" s="195"/>
      <c r="E147" s="97">
        <f>242.8-27</f>
        <v>215.8</v>
      </c>
      <c r="F147" s="11"/>
    </row>
    <row r="148" spans="2:6" ht="31.2" customHeight="1" x14ac:dyDescent="0.25">
      <c r="B148" s="207" t="s">
        <v>107</v>
      </c>
      <c r="C148" s="46" t="s">
        <v>185</v>
      </c>
      <c r="D148" s="209" t="s">
        <v>212</v>
      </c>
      <c r="E148" s="10"/>
      <c r="F148" s="5"/>
    </row>
    <row r="149" spans="2:6" ht="27.75" customHeight="1" x14ac:dyDescent="0.25">
      <c r="B149" s="208"/>
      <c r="C149" s="104" t="s">
        <v>7</v>
      </c>
      <c r="D149" s="210"/>
      <c r="E149" s="99">
        <f>323.7-242</f>
        <v>81.699999999999989</v>
      </c>
      <c r="F149" s="11"/>
    </row>
    <row r="150" spans="2:6" ht="18.75" customHeight="1" x14ac:dyDescent="0.25">
      <c r="B150" s="214" t="s">
        <v>108</v>
      </c>
      <c r="C150" s="40" t="s">
        <v>186</v>
      </c>
      <c r="D150" s="210"/>
      <c r="E150" s="99"/>
      <c r="F150" s="130"/>
    </row>
    <row r="151" spans="2:6" ht="27.75" customHeight="1" x14ac:dyDescent="0.25">
      <c r="B151" s="215"/>
      <c r="C151" s="54" t="s">
        <v>7</v>
      </c>
      <c r="D151" s="211"/>
      <c r="E151" s="138"/>
      <c r="F151" s="11"/>
    </row>
    <row r="152" spans="2:6" ht="17.25" customHeight="1" x14ac:dyDescent="0.25">
      <c r="B152" s="28"/>
      <c r="C152" s="29" t="s">
        <v>68</v>
      </c>
      <c r="D152" s="38"/>
      <c r="E152" s="65">
        <f>+E154+E155</f>
        <v>2502.2000000000003</v>
      </c>
      <c r="F152" s="14"/>
    </row>
    <row r="153" spans="2:6" ht="17.25" customHeight="1" x14ac:dyDescent="0.25">
      <c r="B153" s="188"/>
      <c r="C153" s="46" t="s">
        <v>69</v>
      </c>
      <c r="D153" s="47"/>
      <c r="E153" s="63"/>
      <c r="F153" s="13"/>
    </row>
    <row r="154" spans="2:6" ht="27" customHeight="1" x14ac:dyDescent="0.25">
      <c r="B154" s="189"/>
      <c r="C154" s="40" t="s">
        <v>70</v>
      </c>
      <c r="D154" s="47"/>
      <c r="E154" s="66">
        <f>SUMIF($C139:$C151,$C140,E139:E151)</f>
        <v>2282.9</v>
      </c>
      <c r="F154" s="13"/>
    </row>
    <row r="155" spans="2:6" ht="16.5" customHeight="1" x14ac:dyDescent="0.25">
      <c r="B155" s="190"/>
      <c r="C155" s="40" t="s">
        <v>72</v>
      </c>
      <c r="D155" s="47"/>
      <c r="E155" s="66">
        <f>SUMIF($C139:$C149,$C141,E139:E149)</f>
        <v>219.3</v>
      </c>
      <c r="F155" s="44"/>
    </row>
    <row r="156" spans="2:6" ht="18.75" customHeight="1" x14ac:dyDescent="0.25">
      <c r="B156" s="20" t="s">
        <v>159</v>
      </c>
      <c r="C156" s="37" t="s">
        <v>109</v>
      </c>
      <c r="D156" s="22"/>
      <c r="E156" s="67"/>
      <c r="F156" s="23"/>
    </row>
    <row r="157" spans="2:6" ht="57.6" customHeight="1" x14ac:dyDescent="0.25">
      <c r="B157" s="179" t="s">
        <v>110</v>
      </c>
      <c r="C157" s="110" t="s">
        <v>111</v>
      </c>
      <c r="D157" s="194" t="s">
        <v>217</v>
      </c>
      <c r="E157" s="61"/>
      <c r="F157" s="5" t="s">
        <v>177</v>
      </c>
    </row>
    <row r="158" spans="2:6" ht="27.75" customHeight="1" x14ac:dyDescent="0.25">
      <c r="B158" s="180"/>
      <c r="C158" s="104" t="s">
        <v>7</v>
      </c>
      <c r="D158" s="203"/>
      <c r="E158" s="99">
        <f>122.1+11</f>
        <v>133.1</v>
      </c>
      <c r="F158" s="5"/>
    </row>
    <row r="159" spans="2:6" ht="30" customHeight="1" x14ac:dyDescent="0.25">
      <c r="B159" s="179" t="s">
        <v>112</v>
      </c>
      <c r="C159" s="60" t="s">
        <v>113</v>
      </c>
      <c r="D159" s="203"/>
      <c r="E159" s="81" t="s">
        <v>46</v>
      </c>
      <c r="F159" s="5" t="s">
        <v>178</v>
      </c>
    </row>
    <row r="160" spans="2:6" ht="27.75" customHeight="1" x14ac:dyDescent="0.25">
      <c r="B160" s="180"/>
      <c r="C160" s="4" t="s">
        <v>7</v>
      </c>
      <c r="D160" s="203"/>
      <c r="E160" s="97">
        <v>114.9</v>
      </c>
      <c r="F160" s="5"/>
    </row>
    <row r="161" spans="2:7" ht="21.45" customHeight="1" x14ac:dyDescent="0.25">
      <c r="B161" s="222" t="s">
        <v>161</v>
      </c>
      <c r="C161" s="60" t="s">
        <v>146</v>
      </c>
      <c r="D161" s="203"/>
      <c r="E161" s="81" t="s">
        <v>46</v>
      </c>
      <c r="F161" s="5" t="s">
        <v>179</v>
      </c>
    </row>
    <row r="162" spans="2:7" ht="29.25" customHeight="1" x14ac:dyDescent="0.25">
      <c r="B162" s="223"/>
      <c r="C162" s="4" t="s">
        <v>7</v>
      </c>
      <c r="D162" s="203"/>
      <c r="E162" s="97">
        <v>157.30000000000001</v>
      </c>
      <c r="F162" s="5"/>
    </row>
    <row r="163" spans="2:7" ht="29.25" customHeight="1" x14ac:dyDescent="0.25">
      <c r="B163" s="175"/>
      <c r="C163" s="4" t="s">
        <v>7</v>
      </c>
      <c r="D163" s="195"/>
      <c r="E163" s="97">
        <v>5.7</v>
      </c>
      <c r="F163" s="176"/>
    </row>
    <row r="164" spans="2:7" ht="17.25" customHeight="1" x14ac:dyDescent="0.25">
      <c r="B164" s="28"/>
      <c r="C164" s="29" t="s">
        <v>68</v>
      </c>
      <c r="D164" s="38"/>
      <c r="E164" s="65">
        <f>+E166</f>
        <v>411</v>
      </c>
      <c r="F164" s="31"/>
    </row>
    <row r="165" spans="2:7" ht="17.25" customHeight="1" x14ac:dyDescent="0.25">
      <c r="B165" s="200"/>
      <c r="C165" s="24" t="s">
        <v>69</v>
      </c>
      <c r="D165" s="39"/>
      <c r="E165" s="64"/>
      <c r="F165" s="26"/>
    </row>
    <row r="166" spans="2:7" ht="27.75" customHeight="1" x14ac:dyDescent="0.25">
      <c r="B166" s="201"/>
      <c r="C166" s="40" t="s">
        <v>70</v>
      </c>
      <c r="D166" s="47"/>
      <c r="E166" s="66">
        <f>SUMIF($C157:$C163,$C158,E157:E163)</f>
        <v>411</v>
      </c>
      <c r="F166" s="6"/>
    </row>
    <row r="167" spans="2:7" ht="26.25" customHeight="1" x14ac:dyDescent="0.25">
      <c r="B167" s="52"/>
      <c r="C167" s="49" t="s">
        <v>114</v>
      </c>
      <c r="D167" s="48"/>
      <c r="E167" s="71">
        <f>+E98+E105+E133+E152+E164</f>
        <v>32798.399999999994</v>
      </c>
      <c r="F167" s="31"/>
    </row>
    <row r="168" spans="2:7" ht="15.75" customHeight="1" x14ac:dyDescent="0.25">
      <c r="B168" s="3"/>
      <c r="C168" s="40" t="s">
        <v>115</v>
      </c>
      <c r="D168" s="2"/>
      <c r="E168" s="64">
        <f>+E162+E163</f>
        <v>163</v>
      </c>
      <c r="F168" s="6"/>
    </row>
    <row r="169" spans="2:7" ht="15" customHeight="1" x14ac:dyDescent="0.25">
      <c r="C169" s="9"/>
    </row>
    <row r="170" spans="2:7" ht="15" customHeight="1" x14ac:dyDescent="0.25">
      <c r="B170" s="198" t="s">
        <v>147</v>
      </c>
      <c r="C170" s="198"/>
      <c r="D170" s="198"/>
      <c r="E170" s="198"/>
      <c r="F170" s="198"/>
      <c r="G170" s="143"/>
    </row>
    <row r="171" spans="2:7" ht="15" customHeight="1" x14ac:dyDescent="0.25">
      <c r="B171" s="199" t="s">
        <v>148</v>
      </c>
      <c r="C171" s="199"/>
      <c r="D171" s="199"/>
      <c r="E171" s="199"/>
      <c r="F171" s="199"/>
      <c r="G171" s="143"/>
    </row>
    <row r="172" spans="2:7" ht="15" customHeight="1" x14ac:dyDescent="0.25">
      <c r="B172" s="198" t="s">
        <v>149</v>
      </c>
      <c r="C172" s="198"/>
      <c r="D172" s="198"/>
      <c r="E172" s="198"/>
      <c r="F172" s="198"/>
      <c r="G172" s="143"/>
    </row>
    <row r="173" spans="2:7" ht="15" customHeight="1" x14ac:dyDescent="0.25">
      <c r="B173" s="198" t="s">
        <v>150</v>
      </c>
      <c r="C173" s="198"/>
      <c r="D173" s="198"/>
      <c r="E173" s="198"/>
      <c r="F173" s="198"/>
      <c r="G173" s="143"/>
    </row>
    <row r="174" spans="2:7" ht="15" customHeight="1" x14ac:dyDescent="0.25">
      <c r="B174" s="198" t="s">
        <v>160</v>
      </c>
      <c r="C174" s="198"/>
      <c r="D174" s="198"/>
      <c r="E174" s="198"/>
      <c r="F174" s="198"/>
      <c r="G174" s="143"/>
    </row>
    <row r="176" spans="2:7" ht="15.6" customHeight="1" x14ac:dyDescent="0.25">
      <c r="B176" s="197" t="s">
        <v>214</v>
      </c>
      <c r="C176" s="197"/>
      <c r="D176" s="197"/>
      <c r="E176" s="197"/>
      <c r="F176" s="197"/>
    </row>
    <row r="177" spans="2:6" ht="15.6" customHeight="1" x14ac:dyDescent="0.25">
      <c r="B177" s="197" t="s">
        <v>215</v>
      </c>
      <c r="C177" s="197"/>
      <c r="D177" s="197"/>
      <c r="E177" s="197"/>
      <c r="F177" s="197"/>
    </row>
    <row r="178" spans="2:6" x14ac:dyDescent="0.25">
      <c r="B178" s="77"/>
      <c r="C178" s="111"/>
      <c r="D178" s="77"/>
      <c r="E178" s="77"/>
      <c r="F178" s="77"/>
    </row>
    <row r="179" spans="2:6" x14ac:dyDescent="0.25">
      <c r="B179" s="77"/>
      <c r="C179" s="111"/>
      <c r="D179" s="77"/>
      <c r="E179" s="77"/>
      <c r="F179" s="77"/>
    </row>
    <row r="180" spans="2:6" x14ac:dyDescent="0.25">
      <c r="B180" s="77"/>
      <c r="C180" s="111"/>
      <c r="D180" s="77"/>
      <c r="E180" s="77"/>
      <c r="F180" s="77"/>
    </row>
    <row r="181" spans="2:6" x14ac:dyDescent="0.25">
      <c r="B181" s="77"/>
      <c r="C181" s="111"/>
      <c r="D181" s="77"/>
      <c r="E181" s="77"/>
      <c r="F181" s="77"/>
    </row>
    <row r="182" spans="2:6" x14ac:dyDescent="0.25">
      <c r="B182" s="77"/>
      <c r="C182" s="111"/>
      <c r="D182" s="77"/>
      <c r="E182" s="77"/>
      <c r="F182" s="77"/>
    </row>
    <row r="183" spans="2:6" x14ac:dyDescent="0.25">
      <c r="B183" s="77"/>
      <c r="C183" s="111"/>
      <c r="D183" s="77"/>
      <c r="E183" s="77"/>
      <c r="F183" s="77"/>
    </row>
    <row r="184" spans="2:6" x14ac:dyDescent="0.25">
      <c r="B184" s="77"/>
      <c r="C184" s="111"/>
      <c r="D184" s="77"/>
      <c r="E184" s="77"/>
      <c r="F184" s="77"/>
    </row>
    <row r="185" spans="2:6" x14ac:dyDescent="0.25">
      <c r="B185" s="77"/>
      <c r="C185" s="111"/>
      <c r="D185" s="77"/>
      <c r="E185" s="77"/>
      <c r="F185" s="77"/>
    </row>
    <row r="186" spans="2:6" x14ac:dyDescent="0.25">
      <c r="B186" s="77"/>
      <c r="C186" s="111"/>
      <c r="D186" s="77"/>
      <c r="E186" s="77"/>
      <c r="F186" s="77"/>
    </row>
    <row r="187" spans="2:6" x14ac:dyDescent="0.25">
      <c r="B187" s="77"/>
      <c r="C187" s="111"/>
      <c r="D187" s="205"/>
      <c r="E187" s="131"/>
      <c r="F187" s="131"/>
    </row>
    <row r="188" spans="2:6" x14ac:dyDescent="0.25">
      <c r="B188" s="77"/>
      <c r="C188" s="111"/>
      <c r="D188" s="205"/>
      <c r="E188" s="131"/>
      <c r="F188" s="131"/>
    </row>
    <row r="189" spans="2:6" x14ac:dyDescent="0.25">
      <c r="B189" s="77"/>
      <c r="C189" s="111"/>
      <c r="D189" s="205"/>
      <c r="E189" s="131"/>
      <c r="F189" s="131"/>
    </row>
    <row r="190" spans="2:6" x14ac:dyDescent="0.25">
      <c r="B190" s="77"/>
      <c r="C190" s="111"/>
      <c r="D190" s="77"/>
      <c r="E190" s="131"/>
      <c r="F190" s="77"/>
    </row>
    <row r="191" spans="2:6" x14ac:dyDescent="0.25">
      <c r="B191" s="77"/>
      <c r="C191" s="111"/>
      <c r="D191" s="77"/>
      <c r="E191" s="77"/>
      <c r="F191" s="77"/>
    </row>
    <row r="192" spans="2:6" x14ac:dyDescent="0.25">
      <c r="B192" s="77"/>
      <c r="C192" s="111"/>
      <c r="D192" s="77"/>
      <c r="E192" s="77"/>
      <c r="F192" s="77"/>
    </row>
    <row r="193" spans="2:6" x14ac:dyDescent="0.25">
      <c r="B193" s="77"/>
      <c r="C193" s="111"/>
      <c r="D193" s="77"/>
      <c r="E193" s="77"/>
      <c r="F193" s="77"/>
    </row>
    <row r="194" spans="2:6" x14ac:dyDescent="0.25">
      <c r="B194" s="77"/>
      <c r="C194" s="111"/>
      <c r="D194" s="77"/>
      <c r="E194" s="77"/>
      <c r="F194" s="77"/>
    </row>
    <row r="195" spans="2:6" x14ac:dyDescent="0.25">
      <c r="B195" s="77"/>
      <c r="C195" s="111"/>
      <c r="D195" s="77"/>
      <c r="E195" s="77"/>
      <c r="F195" s="77"/>
    </row>
    <row r="196" spans="2:6" x14ac:dyDescent="0.25">
      <c r="B196" s="77"/>
      <c r="C196" s="111"/>
      <c r="D196" s="77"/>
      <c r="E196" s="132"/>
      <c r="F196" s="77"/>
    </row>
    <row r="197" spans="2:6" x14ac:dyDescent="0.25">
      <c r="B197" s="77"/>
      <c r="C197" s="111"/>
      <c r="D197" s="77"/>
      <c r="E197" s="132"/>
      <c r="F197" s="77"/>
    </row>
    <row r="198" spans="2:6" x14ac:dyDescent="0.25">
      <c r="B198" s="77"/>
      <c r="C198" s="111"/>
      <c r="D198" s="77"/>
      <c r="E198" s="132"/>
      <c r="F198" s="77"/>
    </row>
    <row r="199" spans="2:6" x14ac:dyDescent="0.25">
      <c r="B199" s="77"/>
      <c r="C199" s="111"/>
      <c r="D199" s="77"/>
      <c r="E199" s="77"/>
      <c r="F199" s="77"/>
    </row>
    <row r="200" spans="2:6" x14ac:dyDescent="0.25">
      <c r="B200" s="77"/>
      <c r="C200" s="111"/>
      <c r="D200" s="77"/>
      <c r="E200" s="77"/>
      <c r="F200" s="77"/>
    </row>
    <row r="201" spans="2:6" x14ac:dyDescent="0.25">
      <c r="B201" s="77"/>
      <c r="C201" s="111"/>
      <c r="D201" s="77"/>
      <c r="E201" s="77"/>
      <c r="F201" s="77"/>
    </row>
    <row r="202" spans="2:6" x14ac:dyDescent="0.25">
      <c r="B202" s="77"/>
      <c r="C202" s="111"/>
      <c r="D202" s="77"/>
      <c r="E202" s="77"/>
      <c r="F202" s="77"/>
    </row>
    <row r="203" spans="2:6" x14ac:dyDescent="0.25">
      <c r="B203" s="77"/>
      <c r="C203" s="111"/>
      <c r="D203" s="77"/>
      <c r="E203" s="77"/>
      <c r="F203" s="77"/>
    </row>
    <row r="204" spans="2:6" x14ac:dyDescent="0.25">
      <c r="B204" s="77"/>
      <c r="C204" s="111"/>
      <c r="D204" s="77"/>
      <c r="E204" s="132"/>
      <c r="F204" s="77"/>
    </row>
    <row r="205" spans="2:6" x14ac:dyDescent="0.25">
      <c r="B205" s="77"/>
      <c r="C205" s="111"/>
      <c r="D205" s="77"/>
      <c r="E205" s="77"/>
      <c r="F205" s="77"/>
    </row>
    <row r="206" spans="2:6" x14ac:dyDescent="0.25">
      <c r="C206" s="127"/>
      <c r="D206" s="128"/>
      <c r="E206" s="129"/>
      <c r="F206" s="128"/>
    </row>
    <row r="207" spans="2:6" x14ac:dyDescent="0.25">
      <c r="C207" s="127"/>
      <c r="D207" s="128"/>
      <c r="E207" s="129"/>
      <c r="F207" s="128"/>
    </row>
    <row r="208" spans="2:6" x14ac:dyDescent="0.25">
      <c r="C208" s="127"/>
      <c r="D208" s="128"/>
      <c r="E208" s="128"/>
      <c r="F208" s="128"/>
    </row>
    <row r="209" spans="3:6" x14ac:dyDescent="0.25">
      <c r="C209" s="127"/>
      <c r="D209" s="128"/>
      <c r="E209" s="129"/>
      <c r="F209" s="128"/>
    </row>
    <row r="210" spans="3:6" x14ac:dyDescent="0.25">
      <c r="C210" s="111"/>
      <c r="D210" s="77"/>
      <c r="E210" s="77"/>
      <c r="F210" s="77"/>
    </row>
    <row r="211" spans="3:6" x14ac:dyDescent="0.25">
      <c r="C211" s="111"/>
      <c r="D211" s="77"/>
      <c r="E211" s="77"/>
      <c r="F211" s="77"/>
    </row>
    <row r="212" spans="3:6" x14ac:dyDescent="0.25">
      <c r="C212" s="111"/>
      <c r="D212" s="77"/>
      <c r="E212" s="77"/>
      <c r="F212" s="77"/>
    </row>
    <row r="213" spans="3:6" x14ac:dyDescent="0.25">
      <c r="C213" s="111"/>
      <c r="D213" s="77"/>
      <c r="E213" s="77"/>
      <c r="F213" s="77"/>
    </row>
    <row r="214" spans="3:6" x14ac:dyDescent="0.25">
      <c r="C214" s="111"/>
      <c r="D214" s="77"/>
      <c r="E214" s="77"/>
      <c r="F214" s="77"/>
    </row>
    <row r="215" spans="3:6" x14ac:dyDescent="0.25">
      <c r="C215" s="111"/>
      <c r="D215" s="77"/>
      <c r="E215" s="77"/>
      <c r="F215" s="77"/>
    </row>
    <row r="216" spans="3:6" x14ac:dyDescent="0.25">
      <c r="C216" s="111"/>
      <c r="D216" s="77"/>
      <c r="E216" s="77"/>
      <c r="F216" s="77"/>
    </row>
    <row r="217" spans="3:6" x14ac:dyDescent="0.25">
      <c r="C217" s="111"/>
      <c r="D217" s="77"/>
      <c r="E217" s="77"/>
      <c r="F217" s="77"/>
    </row>
    <row r="218" spans="3:6" x14ac:dyDescent="0.25">
      <c r="C218" s="111"/>
      <c r="D218" s="77"/>
      <c r="E218" s="77"/>
      <c r="F218" s="77"/>
    </row>
    <row r="219" spans="3:6" x14ac:dyDescent="0.25">
      <c r="C219" s="111"/>
      <c r="D219" s="77"/>
      <c r="E219" s="77"/>
      <c r="F219" s="77"/>
    </row>
    <row r="220" spans="3:6" x14ac:dyDescent="0.25">
      <c r="C220" s="111"/>
      <c r="D220" s="77"/>
      <c r="E220" s="77"/>
      <c r="F220" s="77"/>
    </row>
    <row r="221" spans="3:6" x14ac:dyDescent="0.25">
      <c r="C221" s="111"/>
      <c r="D221" s="77"/>
      <c r="E221" s="77"/>
      <c r="F221" s="77"/>
    </row>
    <row r="222" spans="3:6" x14ac:dyDescent="0.25">
      <c r="C222" s="111"/>
      <c r="D222" s="77"/>
      <c r="E222" s="77"/>
      <c r="F222" s="77"/>
    </row>
  </sheetData>
  <mergeCells count="95">
    <mergeCell ref="B35:B36"/>
    <mergeCell ref="B37:B38"/>
    <mergeCell ref="C2:F2"/>
    <mergeCell ref="C3:F3"/>
    <mergeCell ref="B7:F7"/>
    <mergeCell ref="C4:F4"/>
    <mergeCell ref="C5:F5"/>
    <mergeCell ref="D157:D163"/>
    <mergeCell ref="B12:B15"/>
    <mergeCell ref="D20:D25"/>
    <mergeCell ref="B16:B19"/>
    <mergeCell ref="B26:B28"/>
    <mergeCell ref="B32:B34"/>
    <mergeCell ref="B23:B25"/>
    <mergeCell ref="B20:B22"/>
    <mergeCell ref="D12:D19"/>
    <mergeCell ref="B29:B31"/>
    <mergeCell ref="D26:D34"/>
    <mergeCell ref="B51:B53"/>
    <mergeCell ref="D54:D55"/>
    <mergeCell ref="D35:D36"/>
    <mergeCell ref="D37:D38"/>
    <mergeCell ref="B122:B123"/>
    <mergeCell ref="D56:D60"/>
    <mergeCell ref="B56:B57"/>
    <mergeCell ref="D61:D63"/>
    <mergeCell ref="D69:D70"/>
    <mergeCell ref="B75:B77"/>
    <mergeCell ref="B39:B41"/>
    <mergeCell ref="D39:D53"/>
    <mergeCell ref="B45:B46"/>
    <mergeCell ref="B47:B48"/>
    <mergeCell ref="B49:B50"/>
    <mergeCell ref="B42:B44"/>
    <mergeCell ref="C1:F1"/>
    <mergeCell ref="B161:B162"/>
    <mergeCell ref="B84:B85"/>
    <mergeCell ref="B80:B81"/>
    <mergeCell ref="D88:D89"/>
    <mergeCell ref="B86:B87"/>
    <mergeCell ref="B99:B104"/>
    <mergeCell ref="B90:B91"/>
    <mergeCell ref="D144:D145"/>
    <mergeCell ref="B146:B147"/>
    <mergeCell ref="D146:D147"/>
    <mergeCell ref="B142:B143"/>
    <mergeCell ref="B159:B160"/>
    <mergeCell ref="B134:B136"/>
    <mergeCell ref="D90:D91"/>
    <mergeCell ref="B54:B55"/>
    <mergeCell ref="D187:D189"/>
    <mergeCell ref="B128:B129"/>
    <mergeCell ref="D112:D125"/>
    <mergeCell ref="D128:D129"/>
    <mergeCell ref="B148:B149"/>
    <mergeCell ref="D148:D151"/>
    <mergeCell ref="D139:D141"/>
    <mergeCell ref="B153:B155"/>
    <mergeCell ref="B157:B158"/>
    <mergeCell ref="B120:B121"/>
    <mergeCell ref="B112:B114"/>
    <mergeCell ref="B150:B151"/>
    <mergeCell ref="B139:B141"/>
    <mergeCell ref="B177:F177"/>
    <mergeCell ref="B130:B132"/>
    <mergeCell ref="D130:D132"/>
    <mergeCell ref="D142:D143"/>
    <mergeCell ref="B58:B60"/>
    <mergeCell ref="D94:D97"/>
    <mergeCell ref="B96:B97"/>
    <mergeCell ref="B176:F176"/>
    <mergeCell ref="B172:F172"/>
    <mergeCell ref="B170:F170"/>
    <mergeCell ref="B171:F171"/>
    <mergeCell ref="B165:B166"/>
    <mergeCell ref="B173:F173"/>
    <mergeCell ref="B144:B145"/>
    <mergeCell ref="B174:F174"/>
    <mergeCell ref="B61:B63"/>
    <mergeCell ref="D64:D68"/>
    <mergeCell ref="B78:B79"/>
    <mergeCell ref="D126:D127"/>
    <mergeCell ref="B124:B125"/>
    <mergeCell ref="B69:B70"/>
    <mergeCell ref="B71:B74"/>
    <mergeCell ref="D71:D87"/>
    <mergeCell ref="B64:B66"/>
    <mergeCell ref="B92:B93"/>
    <mergeCell ref="D92:D93"/>
    <mergeCell ref="B94:B95"/>
    <mergeCell ref="B106:B109"/>
    <mergeCell ref="B67:B68"/>
    <mergeCell ref="B115:B117"/>
    <mergeCell ref="B118:B119"/>
    <mergeCell ref="B82:B83"/>
  </mergeCells>
  <pageMargins left="0.39370078740157483" right="0.39370078740157483" top="0.59055118110236227" bottom="0.59055118110236227" header="0" footer="0"/>
  <pageSetup paperSize="9" scale="86" fitToHeight="0" orientation="portrait" r:id="rId1"/>
  <rowBreaks count="5" manualBreakCount="5">
    <brk id="36" max="5" man="1"/>
    <brk id="66" max="5" man="1"/>
    <brk id="93" max="5" man="1"/>
    <brk id="123" max="5" man="1"/>
    <brk id="151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18E8B-1004-4D4A-B00B-0C021F301FE7}">
  <sheetPr>
    <pageSetUpPr fitToPage="1"/>
  </sheetPr>
  <dimension ref="B1:D24"/>
  <sheetViews>
    <sheetView zoomScaleNormal="100" workbookViewId="0">
      <selection activeCell="B1" sqref="B1:D1"/>
    </sheetView>
  </sheetViews>
  <sheetFormatPr defaultColWidth="9.33203125" defaultRowHeight="13.2" x14ac:dyDescent="0.25"/>
  <cols>
    <col min="1" max="1" width="2.5546875" style="82" customWidth="1"/>
    <col min="2" max="2" width="4.6640625" style="82" customWidth="1"/>
    <col min="3" max="3" width="49" style="86" customWidth="1"/>
    <col min="4" max="4" width="20.77734375" style="82" customWidth="1"/>
    <col min="5" max="16384" width="9.33203125" style="82"/>
  </cols>
  <sheetData>
    <row r="1" spans="2:4" ht="15.75" customHeight="1" x14ac:dyDescent="0.25">
      <c r="B1" s="239" t="s">
        <v>189</v>
      </c>
      <c r="C1" s="239"/>
      <c r="D1" s="239"/>
    </row>
    <row r="2" spans="2:4" x14ac:dyDescent="0.25">
      <c r="C2" s="82"/>
    </row>
    <row r="3" spans="2:4" ht="45.75" customHeight="1" x14ac:dyDescent="0.25">
      <c r="B3" s="87" t="s">
        <v>116</v>
      </c>
      <c r="C3" s="88" t="s">
        <v>117</v>
      </c>
      <c r="D3" s="89" t="s">
        <v>118</v>
      </c>
    </row>
    <row r="4" spans="2:4" ht="12.75" customHeight="1" x14ac:dyDescent="0.25">
      <c r="B4" s="160">
        <v>1</v>
      </c>
      <c r="C4" s="161">
        <v>2</v>
      </c>
      <c r="D4" s="160">
        <v>3</v>
      </c>
    </row>
    <row r="5" spans="2:4" ht="18.75" customHeight="1" x14ac:dyDescent="0.25">
      <c r="B5" s="240" t="s">
        <v>119</v>
      </c>
      <c r="C5" s="241"/>
      <c r="D5" s="242"/>
    </row>
    <row r="6" spans="2:4" ht="15.75" customHeight="1" x14ac:dyDescent="0.25">
      <c r="B6" s="90" t="s">
        <v>120</v>
      </c>
      <c r="C6" s="91" t="s">
        <v>68</v>
      </c>
      <c r="D6" s="120">
        <f t="shared" ref="D6" si="0">+D8+D9+D10+D11+D12+D13</f>
        <v>31470.7</v>
      </c>
    </row>
    <row r="7" spans="2:4" ht="15" customHeight="1" x14ac:dyDescent="0.25">
      <c r="B7" s="92"/>
      <c r="C7" s="93" t="s">
        <v>121</v>
      </c>
      <c r="D7" s="121"/>
    </row>
    <row r="8" spans="2:4" ht="27.75" customHeight="1" x14ac:dyDescent="0.25">
      <c r="B8" s="92" t="s">
        <v>122</v>
      </c>
      <c r="C8" s="172" t="s">
        <v>205</v>
      </c>
      <c r="D8" s="122">
        <f>SUMIF('6 programa 3 lentelė'!$C10:$C168,'6 programa 3 lentelė'!$C17,'6 programa 3 lentelė'!E10:E168)</f>
        <v>11048.500000000002</v>
      </c>
    </row>
    <row r="9" spans="2:4" ht="16.5" customHeight="1" x14ac:dyDescent="0.25">
      <c r="B9" s="92" t="s">
        <v>123</v>
      </c>
      <c r="C9" s="94" t="s">
        <v>8</v>
      </c>
      <c r="D9" s="122">
        <f>SUMIF('6 programa 3 lentelė'!$C10:$C168,'6 programa 3 lentelė'!$C14,'6 programa 3 lentelė'!E10:E168)</f>
        <v>5072.3</v>
      </c>
    </row>
    <row r="10" spans="2:4" ht="15" customHeight="1" x14ac:dyDescent="0.25">
      <c r="B10" s="92" t="s">
        <v>124</v>
      </c>
      <c r="C10" s="94" t="s">
        <v>206</v>
      </c>
      <c r="D10" s="122" cm="1">
        <f t="array" ref="D10">SUMIF('6 programa 3 lentelė'!$C10:$C168,'6 programa 3 lentelė'!C00,'6 programa 3 lentelė'!E10:E168)</f>
        <v>0</v>
      </c>
    </row>
    <row r="11" spans="2:4" ht="28.5" customHeight="1" x14ac:dyDescent="0.25">
      <c r="B11" s="92" t="s">
        <v>125</v>
      </c>
      <c r="C11" s="94" t="s">
        <v>14</v>
      </c>
      <c r="D11" s="122">
        <f>SUMIF('6 programa 3 lentelė'!$C10:$C168,'6 programa 3 lentelė'!$C21,'6 programa 3 lentelė'!E10:E168)</f>
        <v>409.70000000000005</v>
      </c>
    </row>
    <row r="12" spans="2:4" ht="13.5" customHeight="1" x14ac:dyDescent="0.25">
      <c r="B12" s="92" t="s">
        <v>126</v>
      </c>
      <c r="C12" s="94" t="s">
        <v>127</v>
      </c>
      <c r="D12" s="122">
        <f>SUMIF('6 programa 3 lentelė'!$C10:$C168,'6 programa 3 lentelė'!$C48,'6 programa 3 lentelė'!E10:E168)</f>
        <v>250</v>
      </c>
    </row>
    <row r="13" spans="2:4" ht="14.25" customHeight="1" x14ac:dyDescent="0.25">
      <c r="B13" s="92" t="s">
        <v>128</v>
      </c>
      <c r="C13" s="94" t="s">
        <v>129</v>
      </c>
      <c r="D13" s="122">
        <f>SUMIF('6 programa 3 lentelė'!$C10:$C168,'6 programa 3 lentelė'!$C15,'6 programa 3 lentelė'!E10:E168)</f>
        <v>14690.199999999997</v>
      </c>
    </row>
    <row r="14" spans="2:4" ht="40.5" customHeight="1" x14ac:dyDescent="0.25">
      <c r="B14" s="90" t="s">
        <v>130</v>
      </c>
      <c r="C14" s="93" t="s">
        <v>131</v>
      </c>
      <c r="D14" s="123">
        <f>+D16+D17+D18+D19+D20+D21</f>
        <v>1327.7000000000003</v>
      </c>
    </row>
    <row r="15" spans="2:4" ht="15" customHeight="1" x14ac:dyDescent="0.25">
      <c r="B15" s="92"/>
      <c r="C15" s="93" t="s">
        <v>121</v>
      </c>
      <c r="D15" s="83"/>
    </row>
    <row r="16" spans="2:4" ht="15" customHeight="1" x14ac:dyDescent="0.25">
      <c r="B16" s="92" t="s">
        <v>132</v>
      </c>
      <c r="C16" s="173" t="s">
        <v>133</v>
      </c>
      <c r="D16" s="122" cm="1">
        <f t="array" ref="D16">SUMIF('6 programa 3 lentelė'!$C10:$C168,'6 programa 3 lentelė'!C00,'6 programa 3 lentelė'!E10:E168)</f>
        <v>0</v>
      </c>
    </row>
    <row r="17" spans="2:4" ht="16.5" customHeight="1" x14ac:dyDescent="0.25">
      <c r="B17" s="92" t="s">
        <v>134</v>
      </c>
      <c r="C17" s="173" t="s">
        <v>135</v>
      </c>
      <c r="D17" s="122" cm="1">
        <f t="array" ref="D17">SUMIF('6 programa 3 lentelė'!$C10:$C168,'6 programa 3 lentelė'!C00,'6 programa 3 lentelė'!E10:E168)</f>
        <v>0</v>
      </c>
    </row>
    <row r="18" spans="2:4" ht="27.75" customHeight="1" x14ac:dyDescent="0.25">
      <c r="B18" s="92" t="s">
        <v>136</v>
      </c>
      <c r="C18" s="173" t="s">
        <v>137</v>
      </c>
      <c r="D18" s="122">
        <f>SUMIF('6 programa 3 lentelė'!$C10:$C168,'6 programa 3 lentelė'!$C77,'6 programa 3 lentelė'!E10:E168)</f>
        <v>0</v>
      </c>
    </row>
    <row r="19" spans="2:4" ht="15" customHeight="1" x14ac:dyDescent="0.25">
      <c r="B19" s="92" t="s">
        <v>138</v>
      </c>
      <c r="C19" s="173" t="s">
        <v>139</v>
      </c>
      <c r="D19" s="122">
        <f>SUMIF('6 programa 3 lentelė'!$C10:$C168,'6 programa 3 lentelė'!$C79,'6 programa 3 lentelė'!E10:E168)</f>
        <v>1200.0000000000002</v>
      </c>
    </row>
    <row r="20" spans="2:4" ht="15" customHeight="1" x14ac:dyDescent="0.25">
      <c r="B20" s="92" t="s">
        <v>140</v>
      </c>
      <c r="C20" s="173" t="s">
        <v>141</v>
      </c>
      <c r="D20" s="122">
        <f>SUMIF('6 programa 3 lentelė'!$C10:$C168,'6 programa 3 lentelė'!$C34,'6 programa 3 lentelė'!E10:E168)</f>
        <v>127.69999999999999</v>
      </c>
    </row>
    <row r="21" spans="2:4" ht="18.75" customHeight="1" x14ac:dyDescent="0.25">
      <c r="B21" s="92" t="s">
        <v>142</v>
      </c>
      <c r="C21" s="173" t="s">
        <v>143</v>
      </c>
      <c r="D21" s="122" cm="1">
        <f t="array" ref="D21">SUMIF('6 programa 3 lentelė'!$C10:$C168,'6 programa 3 lentelė'!C00,'6 programa 3 lentelė'!E10:E168)</f>
        <v>0</v>
      </c>
    </row>
    <row r="22" spans="2:4" ht="26.4" x14ac:dyDescent="0.25">
      <c r="B22" s="92"/>
      <c r="C22" s="174" t="s">
        <v>144</v>
      </c>
      <c r="D22" s="120">
        <f t="shared" ref="D22" si="1">+D6+D14</f>
        <v>32798.400000000001</v>
      </c>
    </row>
    <row r="23" spans="2:4" ht="17.399999999999999" customHeight="1" x14ac:dyDescent="0.25">
      <c r="B23" s="92"/>
      <c r="C23" s="94" t="s">
        <v>115</v>
      </c>
      <c r="D23" s="83">
        <f>+'6 programa 3 lentelė'!E168</f>
        <v>163</v>
      </c>
    </row>
    <row r="24" spans="2:4" x14ac:dyDescent="0.25">
      <c r="B24" s="95"/>
      <c r="C24" s="96"/>
      <c r="D24" s="96"/>
    </row>
  </sheetData>
  <mergeCells count="2">
    <mergeCell ref="B1:D1"/>
    <mergeCell ref="B5:D5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6 programa 3 lentelė</vt:lpstr>
      <vt:lpstr>Lėšų suvestinė 2 lentelė</vt:lpstr>
      <vt:lpstr>'6 programa 3 lentelė'!Print_Area</vt:lpstr>
      <vt:lpstr>'6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2024-11-22T06:41:39Z</cp:lastPrinted>
  <dcterms:created xsi:type="dcterms:W3CDTF">2023-07-11T10:34:54Z</dcterms:created>
  <dcterms:modified xsi:type="dcterms:W3CDTF">2024-12-03T11:38:39Z</dcterms:modified>
  <cp:category/>
  <cp:contentStatus/>
</cp:coreProperties>
</file>