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4 MVP\17. Keitimas (gruodis 2)\"/>
    </mc:Choice>
  </mc:AlternateContent>
  <xr:revisionPtr revIDLastSave="0" documentId="13_ncr:1_{1DAD7C62-2C9F-4E2C-A3A0-E6CC0D229AC9}" xr6:coauthVersionLast="47" xr6:coauthVersionMax="47" xr10:uidLastSave="{00000000-0000-0000-0000-000000000000}"/>
  <bookViews>
    <workbookView xWindow="-120" yWindow="-120" windowWidth="29040" windowHeight="15720" xr2:uid="{EF082B20-5454-481E-8ECF-44F36E11C9BB}"/>
  </bookViews>
  <sheets>
    <sheet name="4 programa 3 lentelė" sheetId="1" r:id="rId1"/>
    <sheet name="Lėšų suvestinė 2 lentelė" sheetId="2" r:id="rId2"/>
  </sheets>
  <definedNames>
    <definedName name="_xlnm.Print_Area" localSheetId="0">'4 programa 3 lentelė'!$A$1:$F$160</definedName>
    <definedName name="_xlnm.Print_Titles" localSheetId="0">'4 programa 3 lentelė'!$5:$5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5" i="1" l="1"/>
  <c r="E83" i="1"/>
  <c r="E118" i="1"/>
  <c r="E104" i="1"/>
  <c r="E106" i="1"/>
  <c r="D20" i="2"/>
  <c r="E146" i="1"/>
  <c r="E147" i="1"/>
  <c r="E142" i="1"/>
  <c r="E148" i="1"/>
  <c r="E141" i="1"/>
  <c r="E140" i="1"/>
  <c r="E98" i="1"/>
  <c r="E96" i="1"/>
  <c r="E94" i="1" s="1"/>
  <c r="E92" i="1"/>
  <c r="E90" i="1" s="1"/>
  <c r="E72" i="1"/>
  <c r="E49" i="1"/>
  <c r="E41" i="1"/>
  <c r="E126" i="1"/>
  <c r="E23" i="1"/>
  <c r="E21" i="1" s="1"/>
  <c r="E127" i="1"/>
  <c r="E143" i="1" s="1"/>
  <c r="E16" i="1"/>
  <c r="E65" i="1"/>
  <c r="E57" i="1"/>
  <c r="E54" i="1"/>
  <c r="E19" i="1"/>
  <c r="E9" i="1"/>
  <c r="E150" i="1" l="1"/>
  <c r="D23" i="2"/>
  <c r="E144" i="1"/>
  <c r="E14" i="1"/>
  <c r="D17" i="2"/>
  <c r="D21" i="2" a="1"/>
  <c r="D21" i="2" s="1"/>
  <c r="D19" i="2" a="1"/>
  <c r="D19" i="2" s="1"/>
  <c r="D18" i="2" a="1"/>
  <c r="D18" i="2" s="1"/>
  <c r="D12" i="2" l="1" a="1"/>
  <c r="D12" i="2" s="1"/>
  <c r="D11" i="2" l="1"/>
  <c r="D10" i="2"/>
  <c r="D16" i="2" l="1"/>
  <c r="D14" i="2" s="1"/>
  <c r="D13" i="2"/>
  <c r="E43" i="1"/>
  <c r="E47" i="1"/>
  <c r="E52" i="1"/>
  <c r="E26" i="1"/>
  <c r="E86" i="1"/>
  <c r="E75" i="1"/>
  <c r="E34" i="1"/>
  <c r="E39" i="1"/>
  <c r="E88" i="1"/>
  <c r="E78" i="1"/>
  <c r="D9" i="2" s="1"/>
  <c r="E77" i="1"/>
  <c r="E58" i="1"/>
  <c r="E62" i="1"/>
  <c r="E67" i="1"/>
  <c r="D8" i="2" l="1"/>
  <c r="D6" i="2" s="1"/>
  <c r="D22" i="2" s="1"/>
  <c r="E138" i="1"/>
  <c r="E14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<sst xmlns="http://schemas.openxmlformats.org/spreadsheetml/2006/main" count="281" uniqueCount="170">
  <si>
    <t>Programos uždavinio, priemonės kodas ir požymis</t>
  </si>
  <si>
    <t>Uždavinio, priemonės pavadinimas, finansavimo šaltiniai</t>
  </si>
  <si>
    <t>2024 metų asignavimai ir kitos lėšos</t>
  </si>
  <si>
    <t>Savivaldybės strateginio plėtros plano priemonės kodas</t>
  </si>
  <si>
    <t>Uždavinys: Užtikrinti visuomenės sveikatos priežiūros paslaugų teikimą</t>
  </si>
  <si>
    <t>Priemonė: Klaipėdos miesto savivaldybės visuomenės sveikatos rėmimo specialiosios programos įgyvendinimas prioritetinėse srityse</t>
  </si>
  <si>
    <t>Savivaldybės biudžetas (įskaitant skolintas lėšas)</t>
  </si>
  <si>
    <t>Iš jo:</t>
  </si>
  <si>
    <t>Savivaldybės biudžeto lėšos (nuosavos, be ankstesnių metų likučio)</t>
  </si>
  <si>
    <t>Ankstesnių metų likučiai</t>
  </si>
  <si>
    <t>004-01-02 (TP)</t>
  </si>
  <si>
    <t>Priemonė: BĮ Klaipėdos miesto visuomenės sveikatos biuro veiklos organizavimas, vykdant visuomenės sveikatos stiprinimą ir stebėseną ugdymo įstaigose ir bendruomenėse</t>
  </si>
  <si>
    <t>Lietuvos Respublikos valstybės biudžeto dotacijos</t>
  </si>
  <si>
    <t>Europos Sąjungos ir kitos tarptautinės finansinės paramos lėšos</t>
  </si>
  <si>
    <t>004-01-03 (TP)</t>
  </si>
  <si>
    <t>Priemonė: Sveikatos ir su sveikata susijusių dienų minėjimo renginių organizavimas</t>
  </si>
  <si>
    <t>Priemonė: Projekto ,,Neįtikėtini metai“ įgyvendinimas</t>
  </si>
  <si>
    <t xml:space="preserve">Kiti šaltiniai </t>
  </si>
  <si>
    <t>Iš jų:</t>
  </si>
  <si>
    <t>Kiti šaltiniai (Europos Sąjungos paramos lėšos)</t>
  </si>
  <si>
    <t>Priemonė: Projekto ,,Sveikos gyvensenos skatinimas, sveikatos raštingumo, visuomenės sveikatos paslaugų prieinamumo ir kokybės tikslinėms grupėms didinimas Klaipėdos mieste“ įgyvendinimas</t>
  </si>
  <si>
    <t>Priemonė: Projekto ,,Jungtiniai veiksmai įgyvendinant gerąją praktiką pirminėje sveikatos priežiūroje“ įgyvendinimas</t>
  </si>
  <si>
    <t>Priemonė: Projekto ,,Holistinis klimato kaitos, aplinkos streso veiksnių ir epidemiologinių modelių Borealiniame regione supratimas – AURORA“ įgyvendinimas</t>
  </si>
  <si>
    <t>004-01-08 (TP)</t>
  </si>
  <si>
    <t>Priemonė: Komunalinių paslaugų įsigijimas</t>
  </si>
  <si>
    <t>004-02 (T)</t>
  </si>
  <si>
    <t>Uždavinys: Užtikrinti asmens sveikatos priežiūros paslaugų teikimą</t>
  </si>
  <si>
    <t>004-02-01 (TP)</t>
  </si>
  <si>
    <t>Priemonė: BĮ Klaipėdos sutrikusio vystymosi kūdikių namų išlaikymas ir veiklos organizavimas</t>
  </si>
  <si>
    <t>004-02-02 (TP)</t>
  </si>
  <si>
    <t xml:space="preserve">Priemonė: Atokvėpio paslaugos teikimas šeimoms, auginančioms vaiką su negalia (BĮ Klaipėdos sutrikusio vystymosi kūdikių namuose) </t>
  </si>
  <si>
    <t>004-02-03 (TP)</t>
  </si>
  <si>
    <t xml:space="preserve">Priemonė: Tiesiogiai stebimo trumpo gydymo kurso (DOTS) kabineto paslaugų organizavimas </t>
  </si>
  <si>
    <t>004-02-04 (TP)</t>
  </si>
  <si>
    <t>Priemonė: Fizinio asmens pripažinimo neveiksniu tam tikroje srityje organizavimas</t>
  </si>
  <si>
    <t>004-02-04-01</t>
  </si>
  <si>
    <t xml:space="preserve">Asmens gebėjimo pasirūpinti savimi ir priimti kasdienius sprendimus savarankiškai ar naudojantis pagalba konkrečioje srityje vertinimas ir išvadų rengimas </t>
  </si>
  <si>
    <t>004-02-04-02</t>
  </si>
  <si>
    <t xml:space="preserve">Neveiksnių asmenų būklės peržiūrėjimo užtikrinimas </t>
  </si>
  <si>
    <t>004-02-05 (TP)</t>
  </si>
  <si>
    <t>Priemonė: Klaipėdos miesto gyventojų sveikatos priežiūros paslaugų rėmimas</t>
  </si>
  <si>
    <t>004-02-05-01</t>
  </si>
  <si>
    <t>Budinčio odontologo kabineto paslaugų organizavimas Klaipėdos miesto gyventojams</t>
  </si>
  <si>
    <t>004-02-05-02</t>
  </si>
  <si>
    <t>Asmens sveikatos priežiūros specialistų pritraukimas ir (ar) išlaikymas</t>
  </si>
  <si>
    <t>004-02-05-03</t>
  </si>
  <si>
    <t>Ortodontinių aparatų, naudojamų ortodontiniam gydymui, išlaidų kompensavimas vaikams iki 16 metų</t>
  </si>
  <si>
    <t>Uždavinys: Modernizuoti sveikatos priežiūros įstaigų infrastruktūrą</t>
  </si>
  <si>
    <t>Priemonė: Teikiamų sveikatos priežiūros paslaugų infrastruktūros tobulinimas</t>
  </si>
  <si>
    <t>Turto valdymo skyrius</t>
  </si>
  <si>
    <t>004-03-01-02</t>
  </si>
  <si>
    <t>Projektų skyrius</t>
  </si>
  <si>
    <t>004-03-01-03</t>
  </si>
  <si>
    <t xml:space="preserve">004-03-01-07
</t>
  </si>
  <si>
    <t xml:space="preserve">004-03-01-08
</t>
  </si>
  <si>
    <t xml:space="preserve">004-03-01-09
</t>
  </si>
  <si>
    <t>BĮ Klaipėdos miesto visuomenės sveikatos biuro iškėlimas iš patalpų Taikos pr. 76</t>
  </si>
  <si>
    <t>Ilgalaikės priežiūros dienos centro steigimas ir mobiliųjų brigadų aprūpinimas įranga ir transporto priemonėmis Klaipėdoje</t>
  </si>
  <si>
    <t xml:space="preserve">IŠ VISO programai finansuoti pagal finansavimo šaltinius </t>
  </si>
  <si>
    <t>Iš jų: regioninių pažangos priemonių lėšos</t>
  </si>
  <si>
    <t xml:space="preserve">004-03-01-06
</t>
  </si>
  <si>
    <t>Sveikatos centro sudėtyje teikiamų sveikatos priežiūros paslaugų infrastruktūros modernizavimas</t>
  </si>
  <si>
    <t>004-01-09 (TP)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</si>
  <si>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</si>
  <si>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</si>
  <si>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</si>
  <si>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</si>
  <si>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004-01 (T)</t>
  </si>
  <si>
    <t>004-01-01 (TP)</t>
  </si>
  <si>
    <t xml:space="preserve">004-03-01-05
</t>
  </si>
  <si>
    <t>004-03 (P)</t>
  </si>
  <si>
    <t>004-03-01 (PP)</t>
  </si>
  <si>
    <t>004-01-06 (PP)</t>
  </si>
  <si>
    <t>004-01-07 (PP)</t>
  </si>
  <si>
    <t>004-01-04 (PP)</t>
  </si>
  <si>
    <t>Sveikatos centro teikiamų sveikatos priežiūros paslaugų prieinamumo ir kokybės gerinimas</t>
  </si>
  <si>
    <t>RP – regioninė pažangos priemonė.</t>
  </si>
  <si>
    <t>004-03-01-01 (RP)</t>
  </si>
  <si>
    <t>004-01-05 (RP)</t>
  </si>
  <si>
    <t>2.3.2.1.</t>
  </si>
  <si>
    <t>3.3.5.1.</t>
  </si>
  <si>
    <t>2.3.1.3.</t>
  </si>
  <si>
    <t xml:space="preserve">2.3.1.3. </t>
  </si>
  <si>
    <t>2.3.1.2.</t>
  </si>
  <si>
    <t>Pastato J. Karoso g. 13 pritaikymo naujoms sveikatos priežiūros paslaugoms teikti techninio projekto parengimas</t>
  </si>
  <si>
    <t>004-03-01-11</t>
  </si>
  <si>
    <t>Dalininko įnašo perdavimas VšĮ Klaipėdos vaikų ligoninei pastato (K. Donelaičio g. 7) šlaitinio stogo konstrukcijų kapitaliniam remontui atlikti</t>
  </si>
  <si>
    <t>Dalininko įnašo perdavimas VšĮ Klaipėdos vaikų ligoninei pastato (K. Donelaičio g. 9) vamzdynų kapitaliniam remontui atlikti</t>
  </si>
  <si>
    <t>VšĮ Klaipėdos psichikos sveikatos centro gydymo paskirties pastato (Galinio Pylimo g. 3) kapitalinis remontas ir infrastruktūros apie pastatą sutvarkymas</t>
  </si>
  <si>
    <t>Priemonė: Klaipėdos miesto savivaldybės triukšmo prevencijos veiksmų 2024–2028 m. plano parengimas</t>
  </si>
  <si>
    <t>3 lentelė. Klaipėdos miesto savivaldybės 2024 metų 004 Sveikatos apsaugos programos uždaviniai, priemonės, asignavimai ir kitos lėšos (tūkst. eurų)</t>
  </si>
  <si>
    <t>Eil. Nr.</t>
  </si>
  <si>
    <t>Programos kodas ir pavadinimas</t>
  </si>
  <si>
    <t>2024 m. asignavimai ir kitos lėšos</t>
  </si>
  <si>
    <t>004 Sveikatos apsaugos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</si>
  <si>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</si>
  <si>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</si>
  <si>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</si>
  <si>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</si>
  <si>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</si>
  <si>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</si>
  <si>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</si>
  <si>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</si>
  <si>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</si>
  <si>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</si>
  <si>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</si>
  <si>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</si>
  <si>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</si>
  <si>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</si>
  <si>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</si>
  <si>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</si>
  <si>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</si>
  <si>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</si>
  <si>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</si>
  <si>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</si>
  <si>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</si>
  <si>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</si>
  <si>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</si>
  <si>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</si>
  <si>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</si>
  <si>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</si>
  <si>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</si>
  <si>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Savivaldybės biudžeto lėšos (nuosavos, be ankstesnių metų likučio)'</t>
  </si>
  <si>
    <t>Lietuvos Respublikos valstybės biudžeto dotacijos'</t>
  </si>
  <si>
    <t>Pajamų įmokos ir kitos pajamos'</t>
  </si>
  <si>
    <t>Ankstesnių metų likučiai'</t>
  </si>
  <si>
    <t>Kiti šaltiniai (Europos Sąjungos paramos lėšos)'</t>
  </si>
  <si>
    <t>Europos Sąjungos ir kitos tarptautinės finansinės paramos lėšos'</t>
  </si>
  <si>
    <t>Kiti šaltiniai (Privalomojo sveikatos draudimo fondo lėšos)'</t>
  </si>
  <si>
    <t>2 lentelė.  2024 metų asignavimų ir kitų lėšų pasiskirstymas (tūkst. Eur)</t>
  </si>
  <si>
    <t>Dalininko įnašo perdavimas VšĮ Klaipėdos medicininės slaugos ligoninei liftui rekonstruoti, pastato, esančio K. Donelaičio g. 15, fasadui apšiltinti ir saulės elektrinei įrengti</t>
  </si>
  <si>
    <t xml:space="preserve">                                                              PATVIRTINTA
                                                              Klaipėdos miesto savivaldybės administracijos direktoriaus 
                                                              2024 m. vasario 22 d. įsakymu Nr. AD1-164</t>
  </si>
  <si>
    <t>004-03-01-12</t>
  </si>
  <si>
    <t>C-lanko sistemos įsigijimas VšĮ Klaipėdos vaikų ligoninei</t>
  </si>
  <si>
    <t>004-03-01-13</t>
  </si>
  <si>
    <t>BĮ Klaipėdos sutrikusio vystymosi kūdikių namų pastato (Turistų g. 28) remontas</t>
  </si>
  <si>
    <t>Kiti šaltiniai (Privalomojo sveikatos draudimo fondo lėšos)</t>
  </si>
  <si>
    <t>004-02-06 (PP)</t>
  </si>
  <si>
    <t>004-02-07 (PP)</t>
  </si>
  <si>
    <t>Vykdytojas (padalinys / asmuo)</t>
  </si>
  <si>
    <t>KSTD – Kultūros, sporto ir turizmo departamentas.</t>
  </si>
  <si>
    <t>ŠSD – Švietimo ir sveikatos departamentas.</t>
  </si>
  <si>
    <t>MVPD – Miesto vystymo ir priežiūros departamentas.</t>
  </si>
  <si>
    <t>ŠSD 
Sveikatos ir šeimos skyrius</t>
  </si>
  <si>
    <t>ŠSD
Sveikatos ir šeimos skyrius –  priemonės vykdymas,  Planavimo ir analizės skyrius –  programos sąmatos rengėjas</t>
  </si>
  <si>
    <t>ŠSD 
Sveikatos ir šeimos skyrius –  priemonės vykdymas, Planavimo ir analizės skyrius –  programos sąmatos rengėjas</t>
  </si>
  <si>
    <t>KSTD 
Kultūros skyrius –  priemonės vykdymas, 
ŠSD 
Planavimo ir analizės skyrius –  programos sąmatos rengėjas</t>
  </si>
  <si>
    <t>ŠSD 
Sveikatos ir šeimos skyrius –  priemonės vykdymas,
Planavimo ir analizės skyrius –  programos sąmatos rengėjas</t>
  </si>
  <si>
    <t>ŠSD 
Sveikatos ir šeimos skyrius –  priemonės vykdymas,  Planavimo ir analizės skyrius –  programos sąmatos rengėjas</t>
  </si>
  <si>
    <t>MVPD 
Statinių administravimo  skyrius</t>
  </si>
  <si>
    <t>Projektų skyrius,
MVPD 
Statybos skyrius</t>
  </si>
  <si>
    <t>MVPD 
Statybos skyrius</t>
  </si>
  <si>
    <t>Priemonė: Sveikatos centro veiklos modelio diegimas Klaipėdos mieste</t>
  </si>
  <si>
    <t>Priemonė: Sveikatos priežiūros specialistų rengimas ir pritraukimas į Sveikatos centrą Klaipėdos mieste</t>
  </si>
  <si>
    <t>Priemonė: Asmens sveikatos priežiūros paslaugų teikimo prieinamumo didinimo ir efektyvumo užtikrinimo priemonių įgyvendinimas VšĮ Klaipėdos miesto poliklinikoje (vykdytoja – VšĮ Klaipėdos miesto poliklinika)</t>
  </si>
  <si>
    <t>004-02-08</t>
  </si>
  <si>
    <t>VšĮ Jūrininkų sveikatos priežiūros centro patalpų (Pievų Tako g. 38) išlaikymas, vykdant pirminės sveikatos priežiūros funkcijas (vykdytojas – VšĮ Jūrininkų sveikatos priežiūros centras)</t>
  </si>
  <si>
    <t>004-03-01-14</t>
  </si>
  <si>
    <t>BĮ Klaipėdos sutrikusio vystymosi kūdikių namų pastato (Turistų g. 28) vertikalaus keltuvo neįgaliesiems įrengimas</t>
  </si>
  <si>
    <t>004-03-01-15</t>
  </si>
  <si>
    <t>Dalies patalpų sujungimas ir infrastruktūros Taikos pr. 107, Klaipėdoje, pritaikymas BĮ Klaipėdos miesto visuomenės sveikatos centro biuro veiklai</t>
  </si>
  <si>
    <t>VšĮ Klaipėdos medicininės slaugos ligoninės personalo pagalbos iškvietimo sistemos modernizavimas (vykdytoja – VšĮ Klaipėdos medicininės slaugos ligoninė)</t>
  </si>
  <si>
    <t>Kiti finansavimo šaltiniai'</t>
  </si>
  <si>
    <t xml:space="preserve">ŠSD 
Sveikatos ir šeimos skyrius,
VšĮ Klaipėdos miesto poliklinika
</t>
  </si>
  <si>
    <t>ŠSD 
Sveikatos ir šeimos skyrius,
VšĮ Jūrininkų sveikatos priežiūros centras</t>
  </si>
  <si>
    <t>ŠSD 
Sveikatos ir šeimos skyrius,
VšĮ Klaipėdos medicininės slaugos ligoninė</t>
  </si>
  <si>
    <t>ŠSD 
Sveikatos ir šeimos skyrius,
Turto valdymo skyrius</t>
  </si>
  <si>
    <t xml:space="preserve">004-03-01-04
</t>
  </si>
  <si>
    <t>004-03-01-10</t>
  </si>
  <si>
    <t xml:space="preserve">                                                             (Klaipėdos miesto savivaldybės administracijos direktoriaus
                                                              2024 m. gruodžio 12 d. įsakymo Nr. AD1-1115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</si>
</sst>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[$-409]General"/>
  </numFmts>
  <fonts count="29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i/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color theme="1"/>
      <name val="Calibri"/>
      <family val="2"/>
      <charset val="186"/>
    </font>
    <font>
      <sz val="10"/>
      <color theme="0"/>
      <name val="Calibri"/>
      <family val="2"/>
      <charset val="186"/>
      <scheme val="minor"/>
    </font>
    <font>
      <sz val="10"/>
      <color theme="0"/>
      <name val="Times New Roman"/>
      <family val="1"/>
    </font>
    <font>
      <sz val="10"/>
      <color rgb="FFFF0000"/>
      <name val="Calibri"/>
      <family val="2"/>
      <charset val="186"/>
      <scheme val="minor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CC"/>
        <bgColor rgb="FF000000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165" fontId="3" fillId="0" borderId="0" applyBorder="0" applyProtection="0"/>
  </cellStyleXfs>
  <cellXfs count="223">
    <xf numFmtId="0" fontId="0" fillId="0" borderId="0" xfId="0"/>
    <xf numFmtId="0" fontId="2" fillId="0" borderId="0" xfId="0" applyFont="1" applyAlignment="1">
      <alignment horizontal="center" vertical="top"/>
    </xf>
    <xf numFmtId="164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/>
    <xf numFmtId="164" fontId="6" fillId="3" borderId="1" xfId="0" applyNumberFormat="1" applyFont="1" applyFill="1" applyBorder="1" applyAlignment="1">
      <alignment horizontal="center" vertical="top"/>
    </xf>
    <xf numFmtId="0" fontId="1" fillId="3" borderId="0" xfId="0" applyFont="1" applyFill="1"/>
    <xf numFmtId="164" fontId="4" fillId="0" borderId="1" xfId="0" applyNumberFormat="1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164" fontId="6" fillId="5" borderId="1" xfId="0" applyNumberFormat="1" applyFont="1" applyFill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2" fillId="0" borderId="1" xfId="0" applyFont="1" applyBorder="1" applyAlignment="1">
      <alignment vertical="top" wrapText="1"/>
    </xf>
    <xf numFmtId="164" fontId="5" fillId="0" borderId="1" xfId="0" applyNumberFormat="1" applyFont="1" applyBorder="1" applyAlignment="1">
      <alignment vertical="top" wrapText="1"/>
    </xf>
    <xf numFmtId="164" fontId="5" fillId="7" borderId="1" xfId="0" applyNumberFormat="1" applyFont="1" applyFill="1" applyBorder="1" applyAlignment="1">
      <alignment horizontal="center" vertical="top" wrapText="1"/>
    </xf>
    <xf numFmtId="164" fontId="2" fillId="7" borderId="1" xfId="0" applyNumberFormat="1" applyFont="1" applyFill="1" applyBorder="1" applyAlignment="1">
      <alignment horizontal="center" vertical="top" wrapText="1"/>
    </xf>
    <xf numFmtId="0" fontId="5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horizontal="center" vertical="top" wrapText="1"/>
    </xf>
    <xf numFmtId="0" fontId="5" fillId="7" borderId="1" xfId="0" applyFont="1" applyFill="1" applyBorder="1" applyAlignment="1">
      <alignment horizontal="justify" vertical="top" wrapText="1"/>
    </xf>
    <xf numFmtId="0" fontId="5" fillId="8" borderId="1" xfId="0" applyFont="1" applyFill="1" applyBorder="1" applyAlignment="1">
      <alignment vertical="top" wrapText="1"/>
    </xf>
    <xf numFmtId="0" fontId="4" fillId="8" borderId="1" xfId="0" applyFont="1" applyFill="1" applyBorder="1" applyAlignment="1">
      <alignment vertical="top" wrapText="1"/>
    </xf>
    <xf numFmtId="164" fontId="5" fillId="8" borderId="1" xfId="0" applyNumberFormat="1" applyFont="1" applyFill="1" applyBorder="1" applyAlignment="1">
      <alignment horizontal="center" vertical="top" wrapText="1"/>
    </xf>
    <xf numFmtId="0" fontId="2" fillId="8" borderId="1" xfId="0" applyFont="1" applyFill="1" applyBorder="1" applyAlignment="1">
      <alignment vertical="top" wrapText="1"/>
    </xf>
    <xf numFmtId="0" fontId="2" fillId="8" borderId="1" xfId="0" applyFont="1" applyFill="1" applyBorder="1" applyAlignment="1">
      <alignment horizontal="justify" vertical="top" wrapText="1"/>
    </xf>
    <xf numFmtId="0" fontId="4" fillId="7" borderId="1" xfId="0" applyFont="1" applyFill="1" applyBorder="1" applyAlignment="1">
      <alignment horizontal="justify" vertical="top" wrapText="1"/>
    </xf>
    <xf numFmtId="164" fontId="5" fillId="8" borderId="1" xfId="0" applyNumberFormat="1" applyFont="1" applyFill="1" applyBorder="1" applyAlignment="1">
      <alignment vertical="top" wrapText="1"/>
    </xf>
    <xf numFmtId="164" fontId="4" fillId="8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4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164" fontId="4" fillId="5" borderId="1" xfId="0" applyNumberFormat="1" applyFont="1" applyFill="1" applyBorder="1" applyAlignment="1">
      <alignment horizontal="center" vertical="top"/>
    </xf>
    <xf numFmtId="164" fontId="4" fillId="8" borderId="1" xfId="0" applyNumberFormat="1" applyFont="1" applyFill="1" applyBorder="1" applyAlignment="1">
      <alignment horizontal="center" vertical="top"/>
    </xf>
    <xf numFmtId="164" fontId="2" fillId="8" borderId="1" xfId="0" applyNumberFormat="1" applyFont="1" applyFill="1" applyBorder="1" applyAlignment="1">
      <alignment horizontal="left" vertical="top" wrapText="1"/>
    </xf>
    <xf numFmtId="164" fontId="4" fillId="3" borderId="1" xfId="0" applyNumberFormat="1" applyFont="1" applyFill="1" applyBorder="1" applyAlignment="1">
      <alignment horizontal="center" vertical="top"/>
    </xf>
    <xf numFmtId="164" fontId="5" fillId="3" borderId="1" xfId="0" applyNumberFormat="1" applyFont="1" applyFill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2" fillId="0" borderId="0" xfId="0" applyFont="1"/>
    <xf numFmtId="0" fontId="4" fillId="3" borderId="1" xfId="0" applyFont="1" applyFill="1" applyBorder="1" applyAlignment="1">
      <alignment vertical="top" wrapText="1"/>
    </xf>
    <xf numFmtId="0" fontId="5" fillId="4" borderId="1" xfId="0" applyFont="1" applyFill="1" applyBorder="1" applyAlignment="1">
      <alignment vertical="top" wrapText="1"/>
    </xf>
    <xf numFmtId="0" fontId="4" fillId="8" borderId="1" xfId="0" applyFont="1" applyFill="1" applyBorder="1" applyAlignment="1">
      <alignment horizontal="center" vertical="top" wrapText="1"/>
    </xf>
    <xf numFmtId="164" fontId="2" fillId="7" borderId="1" xfId="0" applyNumberFormat="1" applyFont="1" applyFill="1" applyBorder="1" applyAlignment="1">
      <alignment horizontal="center" vertical="top"/>
    </xf>
    <xf numFmtId="0" fontId="5" fillId="8" borderId="1" xfId="0" applyFont="1" applyFill="1" applyBorder="1" applyAlignment="1">
      <alignment horizontal="center" vertical="top" wrapText="1"/>
    </xf>
    <xf numFmtId="0" fontId="2" fillId="8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49" fontId="4" fillId="8" borderId="1" xfId="0" applyNumberFormat="1" applyFont="1" applyFill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 wrapText="1"/>
    </xf>
    <xf numFmtId="164" fontId="4" fillId="6" borderId="1" xfId="1" applyNumberFormat="1" applyFont="1" applyFill="1" applyBorder="1" applyAlignment="1">
      <alignment horizontal="center" vertical="top"/>
    </xf>
    <xf numFmtId="49" fontId="4" fillId="3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justify" vertical="top" wrapText="1"/>
    </xf>
    <xf numFmtId="0" fontId="5" fillId="4" borderId="1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vertical="top" wrapText="1"/>
    </xf>
    <xf numFmtId="0" fontId="4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center" vertical="top" wrapText="1"/>
    </xf>
    <xf numFmtId="164" fontId="4" fillId="7" borderId="1" xfId="0" applyNumberFormat="1" applyFont="1" applyFill="1" applyBorder="1" applyAlignment="1">
      <alignment horizontal="center" vertical="top" wrapText="1"/>
    </xf>
    <xf numFmtId="0" fontId="12" fillId="0" borderId="0" xfId="0" applyFont="1"/>
    <xf numFmtId="164" fontId="5" fillId="8" borderId="6" xfId="0" applyNumberFormat="1" applyFont="1" applyFill="1" applyBorder="1" applyAlignment="1">
      <alignment horizontal="center" vertical="top" wrapText="1"/>
    </xf>
    <xf numFmtId="164" fontId="5" fillId="0" borderId="3" xfId="0" applyNumberFormat="1" applyFont="1" applyBorder="1" applyAlignment="1">
      <alignment vertical="top" wrapText="1"/>
    </xf>
    <xf numFmtId="164" fontId="2" fillId="3" borderId="1" xfId="0" applyNumberFormat="1" applyFont="1" applyFill="1" applyBorder="1" applyAlignment="1">
      <alignment horizontal="center" vertical="top" wrapText="1"/>
    </xf>
    <xf numFmtId="164" fontId="6" fillId="3" borderId="1" xfId="1" applyNumberFormat="1" applyFont="1" applyFill="1" applyBorder="1" applyAlignment="1">
      <alignment horizontal="center" vertical="top"/>
    </xf>
    <xf numFmtId="164" fontId="5" fillId="3" borderId="1" xfId="0" applyNumberFormat="1" applyFont="1" applyFill="1" applyBorder="1" applyAlignment="1">
      <alignment horizontal="center" vertical="top" wrapText="1"/>
    </xf>
    <xf numFmtId="0" fontId="11" fillId="7" borderId="1" xfId="0" applyFont="1" applyFill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4" fillId="3" borderId="1" xfId="0" applyFont="1" applyFill="1" applyBorder="1" applyAlignment="1">
      <alignment horizontal="center" vertical="top" wrapText="1"/>
    </xf>
    <xf numFmtId="164" fontId="13" fillId="3" borderId="1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wrapText="1"/>
    </xf>
    <xf numFmtId="0" fontId="2" fillId="3" borderId="5" xfId="0" applyFont="1" applyFill="1" applyBorder="1" applyAlignment="1">
      <alignment vertical="top" wrapText="1"/>
    </xf>
    <xf numFmtId="0" fontId="1" fillId="3" borderId="0" xfId="0" applyFont="1" applyFill="1" applyAlignment="1">
      <alignment horizontal="center" vertical="top"/>
    </xf>
    <xf numFmtId="0" fontId="12" fillId="3" borderId="0" xfId="0" applyFont="1" applyFill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4" fillId="3" borderId="0" xfId="0" applyFont="1" applyFill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" fillId="3" borderId="8" xfId="0" applyFont="1" applyFill="1" applyBorder="1" applyAlignment="1">
      <alignment vertical="top" wrapText="1"/>
    </xf>
    <xf numFmtId="0" fontId="5" fillId="3" borderId="10" xfId="0" applyFont="1" applyFill="1" applyBorder="1" applyAlignment="1">
      <alignment vertical="top" wrapText="1"/>
    </xf>
    <xf numFmtId="0" fontId="4" fillId="3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0" xfId="0" applyFont="1"/>
    <xf numFmtId="0" fontId="14" fillId="3" borderId="0" xfId="0" applyFont="1" applyFill="1" applyAlignment="1">
      <alignment horizontal="left" vertical="top" wrapText="1"/>
    </xf>
    <xf numFmtId="0" fontId="14" fillId="3" borderId="0" xfId="0" applyFont="1" applyFill="1" applyBorder="1" applyAlignment="1">
      <alignment horizontal="left" vertical="top" wrapText="1"/>
    </xf>
    <xf numFmtId="0" fontId="4" fillId="9" borderId="10" xfId="0" applyFont="1" applyFill="1" applyBorder="1" applyAlignment="1">
      <alignment vertical="top" wrapText="1"/>
    </xf>
    <xf numFmtId="0" fontId="11" fillId="3" borderId="10" xfId="0" applyFont="1" applyFill="1" applyBorder="1" applyAlignment="1">
      <alignment vertical="top" wrapText="1"/>
    </xf>
    <xf numFmtId="0" fontId="6" fillId="0" borderId="0" xfId="0" applyFont="1" applyAlignment="1">
      <alignment horizontal="left" vertical="top" wrapText="1"/>
    </xf>
    <xf numFmtId="164" fontId="2" fillId="3" borderId="1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3" borderId="1" xfId="0" applyFont="1" applyFill="1" applyBorder="1" applyAlignment="1">
      <alignment vertical="top" wrapText="1"/>
    </xf>
    <xf numFmtId="164" fontId="8" fillId="0" borderId="0" xfId="0" applyNumberFormat="1" applyFont="1" applyAlignment="1">
      <alignment horizontal="right" vertical="top"/>
    </xf>
    <xf numFmtId="164" fontId="8" fillId="0" borderId="0" xfId="0" applyNumberFormat="1" applyFont="1" applyAlignment="1">
      <alignment horizontal="left" vertical="top"/>
    </xf>
    <xf numFmtId="0" fontId="5" fillId="0" borderId="14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4" fillId="3" borderId="10" xfId="0" applyFont="1" applyFill="1" applyBorder="1" applyAlignment="1">
      <alignment vertical="top" wrapText="1"/>
    </xf>
    <xf numFmtId="0" fontId="20" fillId="0" borderId="5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left" vertical="top" wrapText="1"/>
    </xf>
    <xf numFmtId="0" fontId="21" fillId="3" borderId="16" xfId="0" applyFont="1" applyFill="1" applyBorder="1" applyAlignment="1">
      <alignment horizontal="left" vertical="top" wrapText="1"/>
    </xf>
    <xf numFmtId="164" fontId="2" fillId="3" borderId="2" xfId="0" applyNumberFormat="1" applyFont="1" applyFill="1" applyBorder="1" applyAlignment="1">
      <alignment horizontal="center" vertical="top" wrapText="1"/>
    </xf>
    <xf numFmtId="0" fontId="2" fillId="0" borderId="15" xfId="0" applyFont="1" applyBorder="1" applyAlignment="1">
      <alignment horizontal="left"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0" fontId="21" fillId="0" borderId="15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164" fontId="2" fillId="0" borderId="2" xfId="0" applyNumberFormat="1" applyFont="1" applyBorder="1" applyAlignment="1">
      <alignment horizontal="center" vertical="top" wrapText="1"/>
    </xf>
    <xf numFmtId="0" fontId="2" fillId="0" borderId="0" xfId="0" applyFont="1" applyBorder="1" applyAlignment="1">
      <alignment horizontal="left" vertical="top"/>
    </xf>
    <xf numFmtId="0" fontId="5" fillId="0" borderId="17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top"/>
    </xf>
    <xf numFmtId="0" fontId="2" fillId="0" borderId="19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13" fillId="7" borderId="0" xfId="0" applyFont="1" applyFill="1" applyAlignment="1">
      <alignment horizontal="left" vertical="top" wrapText="1"/>
    </xf>
    <xf numFmtId="0" fontId="13" fillId="8" borderId="1" xfId="0" applyFont="1" applyFill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164" fontId="4" fillId="7" borderId="1" xfId="0" applyNumberFormat="1" applyFont="1" applyFill="1" applyBorder="1" applyAlignment="1">
      <alignment horizontal="center" vertical="top"/>
    </xf>
    <xf numFmtId="164" fontId="5" fillId="7" borderId="1" xfId="0" applyNumberFormat="1" applyFont="1" applyFill="1" applyBorder="1" applyAlignment="1">
      <alignment vertical="top" wrapText="1"/>
    </xf>
    <xf numFmtId="0" fontId="13" fillId="10" borderId="0" xfId="0" applyFont="1" applyFill="1" applyAlignment="1">
      <alignment vertical="top" wrapText="1"/>
    </xf>
    <xf numFmtId="0" fontId="2" fillId="8" borderId="3" xfId="0" applyFont="1" applyFill="1" applyBorder="1" applyAlignment="1">
      <alignment horizontal="center" vertical="top" wrapText="1"/>
    </xf>
    <xf numFmtId="0" fontId="4" fillId="3" borderId="14" xfId="0" applyFont="1" applyFill="1" applyBorder="1" applyAlignment="1">
      <alignment vertical="top" wrapText="1"/>
    </xf>
    <xf numFmtId="0" fontId="6" fillId="3" borderId="3" xfId="0" applyFont="1" applyFill="1" applyBorder="1" applyAlignment="1">
      <alignment vertical="top" wrapText="1"/>
    </xf>
    <xf numFmtId="0" fontId="4" fillId="3" borderId="22" xfId="0" applyFont="1" applyFill="1" applyBorder="1" applyAlignment="1">
      <alignment vertical="top" wrapText="1"/>
    </xf>
    <xf numFmtId="0" fontId="6" fillId="3" borderId="13" xfId="0" applyFont="1" applyFill="1" applyBorder="1" applyAlignment="1">
      <alignment vertical="top" wrapText="1"/>
    </xf>
    <xf numFmtId="0" fontId="4" fillId="3" borderId="3" xfId="0" applyFont="1" applyFill="1" applyBorder="1" applyAlignment="1">
      <alignment vertical="top" wrapText="1"/>
    </xf>
    <xf numFmtId="0" fontId="4" fillId="3" borderId="13" xfId="0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center" vertical="top" wrapText="1"/>
    </xf>
    <xf numFmtId="0" fontId="6" fillId="0" borderId="10" xfId="0" applyFont="1" applyBorder="1" applyAlignment="1">
      <alignment vertical="top" wrapText="1"/>
    </xf>
    <xf numFmtId="0" fontId="2" fillId="3" borderId="1" xfId="0" applyFont="1" applyFill="1" applyBorder="1" applyAlignment="1">
      <alignment horizontal="center" vertical="top" wrapText="1"/>
    </xf>
    <xf numFmtId="0" fontId="4" fillId="0" borderId="24" xfId="0" applyFont="1" applyBorder="1" applyAlignment="1">
      <alignment vertical="top" wrapText="1"/>
    </xf>
    <xf numFmtId="0" fontId="6" fillId="0" borderId="24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14" fillId="3" borderId="0" xfId="0" applyFont="1" applyFill="1" applyAlignment="1">
      <alignment horizontal="left" vertical="top" wrapText="1"/>
    </xf>
    <xf numFmtId="164" fontId="24" fillId="8" borderId="1" xfId="0" applyNumberFormat="1" applyFont="1" applyFill="1" applyBorder="1" applyAlignment="1">
      <alignment horizontal="center" vertical="top" wrapText="1"/>
    </xf>
    <xf numFmtId="164" fontId="24" fillId="3" borderId="1" xfId="0" applyNumberFormat="1" applyFont="1" applyFill="1" applyBorder="1" applyAlignment="1">
      <alignment horizontal="center" vertical="top" wrapText="1"/>
    </xf>
    <xf numFmtId="0" fontId="13" fillId="8" borderId="1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3" fillId="7" borderId="1" xfId="0" applyFont="1" applyFill="1" applyBorder="1" applyAlignment="1">
      <alignment horizontal="justify" vertical="top" wrapText="1"/>
    </xf>
    <xf numFmtId="0" fontId="13" fillId="7" borderId="0" xfId="0" applyFont="1" applyFill="1" applyAlignment="1">
      <alignment vertical="top" wrapText="1"/>
    </xf>
    <xf numFmtId="164" fontId="13" fillId="7" borderId="1" xfId="0" applyNumberFormat="1" applyFont="1" applyFill="1" applyBorder="1" applyAlignment="1">
      <alignment horizontal="center" vertical="top"/>
    </xf>
    <xf numFmtId="164" fontId="13" fillId="7" borderId="1" xfId="0" applyNumberFormat="1" applyFont="1" applyFill="1" applyBorder="1" applyAlignment="1">
      <alignment vertical="top" wrapText="1"/>
    </xf>
    <xf numFmtId="0" fontId="25" fillId="8" borderId="3" xfId="0" applyFont="1" applyFill="1" applyBorder="1" applyAlignment="1">
      <alignment horizontal="center" vertical="top" wrapText="1"/>
    </xf>
    <xf numFmtId="164" fontId="13" fillId="8" borderId="1" xfId="0" applyNumberFormat="1" applyFont="1" applyFill="1" applyBorder="1" applyAlignment="1">
      <alignment horizontal="center" vertical="top"/>
    </xf>
    <xf numFmtId="164" fontId="13" fillId="8" borderId="1" xfId="0" applyNumberFormat="1" applyFont="1" applyFill="1" applyBorder="1" applyAlignment="1">
      <alignment vertical="top" wrapText="1"/>
    </xf>
    <xf numFmtId="164" fontId="13" fillId="5" borderId="1" xfId="0" applyNumberFormat="1" applyFont="1" applyFill="1" applyBorder="1" applyAlignment="1">
      <alignment horizontal="center" vertical="top"/>
    </xf>
    <xf numFmtId="164" fontId="13" fillId="0" borderId="1" xfId="0" applyNumberFormat="1" applyFont="1" applyBorder="1" applyAlignment="1">
      <alignment vertical="top" wrapText="1"/>
    </xf>
    <xf numFmtId="0" fontId="26" fillId="0" borderId="1" xfId="0" applyFont="1" applyBorder="1" applyAlignment="1">
      <alignment horizontal="left" vertical="top" wrapText="1"/>
    </xf>
    <xf numFmtId="0" fontId="27" fillId="0" borderId="22" xfId="0" applyFont="1" applyBorder="1" applyAlignment="1">
      <alignment horizontal="left" vertical="top" wrapText="1"/>
    </xf>
    <xf numFmtId="0" fontId="4" fillId="3" borderId="26" xfId="0" applyFont="1" applyFill="1" applyBorder="1" applyAlignment="1">
      <alignment vertical="top" wrapText="1"/>
    </xf>
    <xf numFmtId="0" fontId="11" fillId="3" borderId="13" xfId="0" applyFont="1" applyFill="1" applyBorder="1" applyAlignment="1">
      <alignment vertical="top" wrapText="1"/>
    </xf>
    <xf numFmtId="0" fontId="28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14" fillId="3" borderId="11" xfId="0" applyFont="1" applyFill="1" applyBorder="1" applyAlignment="1">
      <alignment horizontal="left" vertical="top" wrapText="1"/>
    </xf>
    <xf numFmtId="0" fontId="14" fillId="3" borderId="0" xfId="0" applyFont="1" applyFill="1" applyAlignment="1">
      <alignment horizontal="left" vertical="top" wrapText="1"/>
    </xf>
    <xf numFmtId="164" fontId="2" fillId="0" borderId="2" xfId="0" applyNumberFormat="1" applyFont="1" applyBorder="1" applyAlignment="1">
      <alignment horizontal="left" vertical="top" wrapText="1"/>
    </xf>
    <xf numFmtId="164" fontId="2" fillId="0" borderId="3" xfId="0" applyNumberFormat="1" applyFont="1" applyBorder="1" applyAlignment="1">
      <alignment horizontal="left" vertical="top" wrapText="1"/>
    </xf>
    <xf numFmtId="0" fontId="17" fillId="3" borderId="11" xfId="0" applyFont="1" applyFill="1" applyBorder="1" applyAlignment="1">
      <alignment horizontal="center" vertical="top"/>
    </xf>
    <xf numFmtId="0" fontId="17" fillId="3" borderId="0" xfId="0" applyFont="1" applyFill="1" applyAlignment="1">
      <alignment horizontal="center" vertical="top"/>
    </xf>
    <xf numFmtId="0" fontId="1" fillId="3" borderId="11" xfId="0" applyFont="1" applyFill="1" applyBorder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0" fontId="14" fillId="3" borderId="11" xfId="0" applyFont="1" applyFill="1" applyBorder="1" applyAlignment="1">
      <alignment horizontal="left" vertical="top"/>
    </xf>
    <xf numFmtId="0" fontId="14" fillId="3" borderId="0" xfId="0" applyFont="1" applyFill="1" applyAlignment="1">
      <alignment horizontal="left" vertical="top"/>
    </xf>
    <xf numFmtId="49" fontId="6" fillId="3" borderId="2" xfId="0" applyNumberFormat="1" applyFont="1" applyFill="1" applyBorder="1" applyAlignment="1">
      <alignment horizontal="center" vertical="top" wrapText="1"/>
    </xf>
    <xf numFmtId="49" fontId="6" fillId="3" borderId="4" xfId="0" applyNumberFormat="1" applyFont="1" applyFill="1" applyBorder="1" applyAlignment="1">
      <alignment horizontal="center" vertical="top" wrapText="1"/>
    </xf>
    <xf numFmtId="49" fontId="6" fillId="3" borderId="3" xfId="0" applyNumberFormat="1" applyFont="1" applyFill="1" applyBorder="1" applyAlignment="1">
      <alignment horizontal="center" vertical="top" wrapText="1"/>
    </xf>
    <xf numFmtId="164" fontId="2" fillId="0" borderId="7" xfId="0" applyNumberFormat="1" applyFont="1" applyBorder="1" applyAlignment="1">
      <alignment horizontal="left" vertical="top" wrapText="1"/>
    </xf>
    <xf numFmtId="49" fontId="6" fillId="3" borderId="12" xfId="0" applyNumberFormat="1" applyFont="1" applyFill="1" applyBorder="1" applyAlignment="1">
      <alignment horizontal="center" vertical="top" wrapText="1"/>
    </xf>
    <xf numFmtId="49" fontId="6" fillId="3" borderId="13" xfId="0" applyNumberFormat="1" applyFont="1" applyFill="1" applyBorder="1" applyAlignment="1">
      <alignment horizontal="center" vertical="top" wrapText="1"/>
    </xf>
    <xf numFmtId="164" fontId="2" fillId="0" borderId="9" xfId="0" applyNumberFormat="1" applyFont="1" applyBorder="1" applyAlignment="1">
      <alignment horizontal="left" vertical="top" wrapText="1"/>
    </xf>
    <xf numFmtId="164" fontId="2" fillId="0" borderId="11" xfId="0" applyNumberFormat="1" applyFont="1" applyBorder="1" applyAlignment="1">
      <alignment horizontal="left" vertical="top" wrapText="1"/>
    </xf>
    <xf numFmtId="164" fontId="2" fillId="3" borderId="9" xfId="0" applyNumberFormat="1" applyFont="1" applyFill="1" applyBorder="1" applyAlignment="1">
      <alignment horizontal="center" vertical="top" wrapText="1"/>
    </xf>
    <xf numFmtId="164" fontId="2" fillId="3" borderId="11" xfId="0" applyNumberFormat="1" applyFont="1" applyFill="1" applyBorder="1" applyAlignment="1">
      <alignment horizontal="center" vertical="top" wrapText="1"/>
    </xf>
    <xf numFmtId="164" fontId="2" fillId="3" borderId="7" xfId="0" applyNumberFormat="1" applyFont="1" applyFill="1" applyBorder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164" fontId="2" fillId="0" borderId="2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164" fontId="2" fillId="0" borderId="3" xfId="0" applyNumberFormat="1" applyFont="1" applyBorder="1" applyAlignment="1">
      <alignment horizontal="center" vertical="top" wrapText="1"/>
    </xf>
    <xf numFmtId="164" fontId="6" fillId="3" borderId="9" xfId="0" applyNumberFormat="1" applyFont="1" applyFill="1" applyBorder="1" applyAlignment="1">
      <alignment horizontal="left" vertical="top" wrapText="1"/>
    </xf>
    <xf numFmtId="164" fontId="6" fillId="3" borderId="7" xfId="0" applyNumberFormat="1" applyFont="1" applyFill="1" applyBorder="1" applyAlignment="1">
      <alignment horizontal="left" vertical="top" wrapText="1"/>
    </xf>
    <xf numFmtId="49" fontId="6" fillId="5" borderId="2" xfId="0" applyNumberFormat="1" applyFont="1" applyFill="1" applyBorder="1" applyAlignment="1">
      <alignment horizontal="center" vertical="top" wrapText="1"/>
    </xf>
    <xf numFmtId="49" fontId="6" fillId="5" borderId="3" xfId="0" applyNumberFormat="1" applyFont="1" applyFill="1" applyBorder="1" applyAlignment="1">
      <alignment horizontal="center" vertical="top" wrapText="1"/>
    </xf>
    <xf numFmtId="49" fontId="6" fillId="0" borderId="2" xfId="0" applyNumberFormat="1" applyFont="1" applyBorder="1" applyAlignment="1">
      <alignment horizontal="center" vertical="top" wrapText="1"/>
    </xf>
    <xf numFmtId="49" fontId="6" fillId="0" borderId="4" xfId="0" applyNumberFormat="1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left" vertical="top" wrapText="1"/>
    </xf>
    <xf numFmtId="164" fontId="6" fillId="3" borderId="3" xfId="0" applyNumberFormat="1" applyFont="1" applyFill="1" applyBorder="1" applyAlignment="1">
      <alignment horizontal="left" vertical="top" wrapText="1"/>
    </xf>
    <xf numFmtId="164" fontId="6" fillId="0" borderId="17" xfId="0" applyNumberFormat="1" applyFont="1" applyBorder="1" applyAlignment="1">
      <alignment horizontal="left" vertical="top" wrapText="1"/>
    </xf>
    <xf numFmtId="164" fontId="6" fillId="0" borderId="23" xfId="0" applyNumberFormat="1" applyFont="1" applyBorder="1" applyAlignment="1">
      <alignment horizontal="left" vertical="top" wrapText="1"/>
    </xf>
    <xf numFmtId="164" fontId="6" fillId="0" borderId="2" xfId="0" applyNumberFormat="1" applyFont="1" applyBorder="1" applyAlignment="1">
      <alignment horizontal="left" vertical="top" wrapText="1"/>
    </xf>
    <xf numFmtId="164" fontId="6" fillId="0" borderId="3" xfId="0" applyNumberFormat="1" applyFont="1" applyBorder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0" fontId="25" fillId="0" borderId="2" xfId="0" applyFont="1" applyBorder="1" applyAlignment="1">
      <alignment horizontal="center" vertical="top" wrapText="1"/>
    </xf>
    <xf numFmtId="0" fontId="25" fillId="0" borderId="3" xfId="0" applyFont="1" applyBorder="1" applyAlignment="1">
      <alignment horizontal="center" vertical="top" wrapText="1"/>
    </xf>
    <xf numFmtId="164" fontId="2" fillId="0" borderId="17" xfId="0" applyNumberFormat="1" applyFont="1" applyBorder="1" applyAlignment="1">
      <alignment horizontal="left" vertical="top" wrapText="1"/>
    </xf>
    <xf numFmtId="164" fontId="2" fillId="0" borderId="25" xfId="0" applyNumberFormat="1" applyFont="1" applyBorder="1" applyAlignment="1">
      <alignment horizontal="left" vertical="top" wrapText="1"/>
    </xf>
    <xf numFmtId="164" fontId="2" fillId="0" borderId="23" xfId="0" applyNumberFormat="1" applyFont="1" applyBorder="1" applyAlignment="1">
      <alignment horizontal="left" vertical="top" wrapText="1"/>
    </xf>
    <xf numFmtId="164" fontId="6" fillId="3" borderId="17" xfId="0" applyNumberFormat="1" applyFont="1" applyFill="1" applyBorder="1" applyAlignment="1">
      <alignment horizontal="left" vertical="top" wrapText="1"/>
    </xf>
    <xf numFmtId="164" fontId="6" fillId="3" borderId="23" xfId="0" applyNumberFormat="1" applyFont="1" applyFill="1" applyBorder="1" applyAlignment="1">
      <alignment horizontal="left" vertical="top" wrapText="1"/>
    </xf>
    <xf numFmtId="0" fontId="18" fillId="0" borderId="0" xfId="0" applyFont="1" applyAlignment="1">
      <alignment horizontal="center" vertical="center" wrapText="1"/>
    </xf>
    <xf numFmtId="0" fontId="19" fillId="7" borderId="11" xfId="0" applyFont="1" applyFill="1" applyBorder="1" applyAlignment="1">
      <alignment horizontal="center" vertical="center" wrapText="1"/>
    </xf>
    <xf numFmtId="0" fontId="19" fillId="7" borderId="0" xfId="0" applyFont="1" applyFill="1" applyBorder="1" applyAlignment="1">
      <alignment horizontal="center" vertical="center" wrapText="1"/>
    </xf>
    <xf numFmtId="0" fontId="19" fillId="7" borderId="21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FFFFFF"/>
      <color rgb="FF99FFCC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B1:O160"/>
  <sheetViews>
    <sheetView tabSelected="1" zoomScaleNormal="100" zoomScaleSheetLayoutView="100" workbookViewId="0">
      <selection activeCell="B4" sqref="B4:F4"/>
    </sheetView>
  </sheetViews>
  <sheetFormatPr defaultColWidth="9.140625" defaultRowHeight="12.75" x14ac:dyDescent="0.2"/>
  <cols>
    <col min="1" max="1" width="2.5703125" style="4" customWidth="1"/>
    <col min="2" max="2" width="17.7109375" style="11" customWidth="1"/>
    <col min="3" max="3" width="44.7109375" style="11" customWidth="1"/>
    <col min="4" max="4" width="14.5703125" style="12" customWidth="1"/>
    <col min="5" max="6" width="14.7109375" style="2" customWidth="1"/>
    <col min="7" max="7" width="10.42578125" style="12" customWidth="1"/>
    <col min="8" max="9" width="9.140625" style="12"/>
    <col min="10" max="16384" width="9.140625" style="4"/>
  </cols>
  <sheetData>
    <row r="1" spans="2:6" ht="51" customHeight="1" x14ac:dyDescent="0.2">
      <c r="B1" s="3"/>
      <c r="C1" s="186" t="s">
        <v>131</v>
      </c>
      <c r="D1" s="186"/>
      <c r="E1" s="186"/>
      <c r="F1" s="186"/>
    </row>
    <row r="2" spans="2:6" ht="34.15" customHeight="1" x14ac:dyDescent="0.2">
      <c r="B2" s="3"/>
      <c r="C2" s="186" t="s">
        <v>169</v>
      </c>
      <c r="D2" s="186"/>
      <c r="E2" s="186"/>
      <c r="F2" s="186"/>
    </row>
    <row r="3" spans="2:6" ht="15.75" x14ac:dyDescent="0.2">
      <c r="B3" s="3"/>
      <c r="C3" s="3"/>
      <c r="D3" s="1"/>
      <c r="E3" s="94"/>
      <c r="F3" s="95"/>
    </row>
    <row r="4" spans="2:6" ht="33" customHeight="1" x14ac:dyDescent="0.2">
      <c r="B4" s="196" t="s">
        <v>90</v>
      </c>
      <c r="C4" s="196"/>
      <c r="D4" s="196"/>
      <c r="E4" s="196"/>
      <c r="F4" s="196"/>
    </row>
    <row r="5" spans="2:6" ht="60" customHeight="1" x14ac:dyDescent="0.2">
      <c r="B5" s="53" t="s">
        <v>0</v>
      </c>
      <c r="C5" s="53" t="s">
        <v>1</v>
      </c>
      <c r="D5" s="53" t="s">
        <v>139</v>
      </c>
      <c r="E5" s="54" t="s">
        <v>2</v>
      </c>
      <c r="F5" s="54" t="s">
        <v>3</v>
      </c>
    </row>
    <row r="6" spans="2:6" ht="12.6" customHeight="1" x14ac:dyDescent="0.2">
      <c r="B6" s="55">
        <v>1</v>
      </c>
      <c r="C6" s="55">
        <v>2</v>
      </c>
      <c r="D6" s="55">
        <v>3</v>
      </c>
      <c r="E6" s="55">
        <v>4</v>
      </c>
      <c r="F6" s="55">
        <v>5</v>
      </c>
    </row>
    <row r="7" spans="2:6" ht="32.25" customHeight="1" x14ac:dyDescent="0.2">
      <c r="B7" s="56" t="s">
        <v>67</v>
      </c>
      <c r="C7" s="57" t="s">
        <v>4</v>
      </c>
      <c r="D7" s="57"/>
      <c r="E7" s="57"/>
      <c r="F7" s="57"/>
    </row>
    <row r="8" spans="2:6" ht="43.15" customHeight="1" x14ac:dyDescent="0.2">
      <c r="B8" s="58" t="s">
        <v>68</v>
      </c>
      <c r="C8" s="58" t="s">
        <v>5</v>
      </c>
      <c r="D8" s="59" t="s">
        <v>143</v>
      </c>
      <c r="E8" s="60"/>
      <c r="F8" s="16" t="s">
        <v>79</v>
      </c>
    </row>
    <row r="9" spans="2:6" ht="17.45" customHeight="1" x14ac:dyDescent="0.2">
      <c r="B9" s="20"/>
      <c r="C9" s="21" t="s">
        <v>6</v>
      </c>
      <c r="D9" s="42"/>
      <c r="E9" s="22">
        <f>+E11+E12</f>
        <v>344.2</v>
      </c>
      <c r="F9" s="22"/>
    </row>
    <row r="10" spans="2:6" x14ac:dyDescent="0.2">
      <c r="B10" s="208"/>
      <c r="C10" s="28" t="s">
        <v>7</v>
      </c>
      <c r="D10" s="31"/>
      <c r="E10" s="14"/>
      <c r="F10" s="14"/>
    </row>
    <row r="11" spans="2:6" ht="28.15" customHeight="1" x14ac:dyDescent="0.2">
      <c r="B11" s="209"/>
      <c r="C11" s="28" t="s">
        <v>122</v>
      </c>
      <c r="D11" s="31"/>
      <c r="E11" s="66">
        <v>342.9</v>
      </c>
      <c r="F11" s="14"/>
    </row>
    <row r="12" spans="2:6" ht="18.600000000000001" customHeight="1" x14ac:dyDescent="0.2">
      <c r="B12" s="210"/>
      <c r="C12" s="30" t="s">
        <v>125</v>
      </c>
      <c r="D12" s="119"/>
      <c r="E12" s="66">
        <v>1.3</v>
      </c>
      <c r="F12" s="14"/>
    </row>
    <row r="13" spans="2:6" ht="125.45" customHeight="1" x14ac:dyDescent="0.2">
      <c r="B13" s="19" t="s">
        <v>10</v>
      </c>
      <c r="C13" s="17" t="s">
        <v>11</v>
      </c>
      <c r="D13" s="18" t="s">
        <v>144</v>
      </c>
      <c r="E13" s="43"/>
      <c r="F13" s="16" t="s">
        <v>79</v>
      </c>
    </row>
    <row r="14" spans="2:6" ht="15.75" customHeight="1" x14ac:dyDescent="0.2">
      <c r="B14" s="23"/>
      <c r="C14" s="21" t="s">
        <v>6</v>
      </c>
      <c r="D14" s="44"/>
      <c r="E14" s="22">
        <f>SUM(E16:E19)</f>
        <v>2741.6</v>
      </c>
      <c r="F14" s="22"/>
    </row>
    <row r="15" spans="2:6" ht="15.6" customHeight="1" x14ac:dyDescent="0.2">
      <c r="B15" s="158"/>
      <c r="C15" s="28" t="s">
        <v>7</v>
      </c>
      <c r="D15" s="31"/>
      <c r="E15" s="14"/>
      <c r="F15" s="14"/>
    </row>
    <row r="16" spans="2:6" ht="29.45" customHeight="1" x14ac:dyDescent="0.2">
      <c r="B16" s="158"/>
      <c r="C16" s="28" t="s">
        <v>122</v>
      </c>
      <c r="D16" s="31"/>
      <c r="E16" s="36">
        <f>1339.3+4.8</f>
        <v>1344.1</v>
      </c>
      <c r="F16" s="14"/>
    </row>
    <row r="17" spans="2:6" ht="16.149999999999999" customHeight="1" x14ac:dyDescent="0.2">
      <c r="B17" s="158"/>
      <c r="C17" s="28" t="s">
        <v>123</v>
      </c>
      <c r="D17" s="31"/>
      <c r="E17" s="36">
        <v>1382.2</v>
      </c>
      <c r="F17" s="9"/>
    </row>
    <row r="18" spans="2:6" ht="14.45" customHeight="1" x14ac:dyDescent="0.2">
      <c r="B18" s="158"/>
      <c r="C18" s="28" t="s">
        <v>124</v>
      </c>
      <c r="D18" s="31"/>
      <c r="E18" s="36">
        <v>9.6</v>
      </c>
      <c r="F18" s="9"/>
    </row>
    <row r="19" spans="2:6" x14ac:dyDescent="0.2">
      <c r="B19" s="158"/>
      <c r="C19" s="28" t="s">
        <v>125</v>
      </c>
      <c r="D19" s="31"/>
      <c r="E19" s="66">
        <f>5.6+0.1</f>
        <v>5.6999999999999993</v>
      </c>
      <c r="F19" s="9"/>
    </row>
    <row r="20" spans="2:6" ht="34.9" customHeight="1" x14ac:dyDescent="0.2">
      <c r="B20" s="19" t="s">
        <v>14</v>
      </c>
      <c r="C20" s="17" t="s">
        <v>15</v>
      </c>
      <c r="D20" s="18"/>
      <c r="E20" s="15"/>
      <c r="F20" s="15"/>
    </row>
    <row r="21" spans="2:6" ht="14.45" customHeight="1" x14ac:dyDescent="0.2">
      <c r="B21" s="24"/>
      <c r="C21" s="21" t="s">
        <v>6</v>
      </c>
      <c r="D21" s="45"/>
      <c r="E21" s="22">
        <f>+E23+E24</f>
        <v>13.1</v>
      </c>
      <c r="F21" s="22"/>
    </row>
    <row r="22" spans="2:6" ht="14.45" customHeight="1" x14ac:dyDescent="0.2">
      <c r="B22" s="161"/>
      <c r="C22" s="28" t="s">
        <v>7</v>
      </c>
      <c r="D22" s="31"/>
      <c r="E22" s="14"/>
      <c r="F22" s="14"/>
    </row>
    <row r="23" spans="2:6" ht="124.15" customHeight="1" x14ac:dyDescent="0.2">
      <c r="B23" s="162"/>
      <c r="C23" s="28" t="s">
        <v>122</v>
      </c>
      <c r="D23" s="135" t="s">
        <v>145</v>
      </c>
      <c r="E23" s="66">
        <f>7</f>
        <v>7</v>
      </c>
      <c r="F23" s="14"/>
    </row>
    <row r="24" spans="2:6" ht="127.15" customHeight="1" x14ac:dyDescent="0.2">
      <c r="B24" s="163"/>
      <c r="C24" s="28" t="s">
        <v>122</v>
      </c>
      <c r="D24" s="133" t="s">
        <v>146</v>
      </c>
      <c r="E24" s="66">
        <v>6.1</v>
      </c>
      <c r="F24" s="14"/>
    </row>
    <row r="25" spans="2:6" ht="122.45" customHeight="1" x14ac:dyDescent="0.2">
      <c r="B25" s="25" t="s">
        <v>74</v>
      </c>
      <c r="C25" s="17" t="s">
        <v>16</v>
      </c>
      <c r="D25" s="18" t="s">
        <v>147</v>
      </c>
      <c r="E25" s="15"/>
      <c r="F25" s="16" t="s">
        <v>79</v>
      </c>
    </row>
    <row r="26" spans="2:6" ht="17.25" customHeight="1" x14ac:dyDescent="0.2">
      <c r="B26" s="23"/>
      <c r="C26" s="21" t="s">
        <v>6</v>
      </c>
      <c r="D26" s="42"/>
      <c r="E26" s="27">
        <f>E28</f>
        <v>41.4</v>
      </c>
      <c r="F26" s="27"/>
    </row>
    <row r="27" spans="2:6" ht="15.6" customHeight="1" x14ac:dyDescent="0.2">
      <c r="B27" s="159"/>
      <c r="C27" s="40" t="s">
        <v>7</v>
      </c>
      <c r="D27" s="46"/>
      <c r="E27" s="7"/>
      <c r="F27" s="7"/>
    </row>
    <row r="28" spans="2:6" ht="30.6" customHeight="1" x14ac:dyDescent="0.2">
      <c r="B28" s="160"/>
      <c r="C28" s="30" t="s">
        <v>127</v>
      </c>
      <c r="D28" s="70"/>
      <c r="E28" s="71">
        <v>41.4</v>
      </c>
      <c r="F28" s="7"/>
    </row>
    <row r="29" spans="2:6" ht="125.45" customHeight="1" x14ac:dyDescent="0.2">
      <c r="B29" s="25" t="s">
        <v>78</v>
      </c>
      <c r="C29" s="17" t="s">
        <v>20</v>
      </c>
      <c r="D29" s="18" t="s">
        <v>145</v>
      </c>
      <c r="E29" s="15"/>
      <c r="F29" s="16" t="s">
        <v>79</v>
      </c>
    </row>
    <row r="30" spans="2:6" ht="20.25" customHeight="1" x14ac:dyDescent="0.2">
      <c r="B30" s="45"/>
      <c r="C30" s="21" t="s">
        <v>6</v>
      </c>
      <c r="D30" s="42"/>
      <c r="E30" s="140"/>
      <c r="F30" s="27"/>
    </row>
    <row r="31" spans="2:6" ht="20.25" customHeight="1" x14ac:dyDescent="0.2">
      <c r="B31" s="161"/>
      <c r="C31" s="28" t="s">
        <v>7</v>
      </c>
      <c r="D31" s="46"/>
      <c r="E31" s="141"/>
      <c r="F31" s="7"/>
    </row>
    <row r="32" spans="2:6" ht="28.5" customHeight="1" x14ac:dyDescent="0.2">
      <c r="B32" s="163"/>
      <c r="C32" s="28" t="s">
        <v>122</v>
      </c>
      <c r="D32" s="46"/>
      <c r="E32" s="141"/>
      <c r="F32" s="7"/>
    </row>
    <row r="33" spans="2:9" s="6" customFormat="1" ht="124.9" customHeight="1" x14ac:dyDescent="0.2">
      <c r="B33" s="19" t="s">
        <v>72</v>
      </c>
      <c r="C33" s="67" t="s">
        <v>21</v>
      </c>
      <c r="D33" s="18" t="s">
        <v>148</v>
      </c>
      <c r="E33" s="15"/>
      <c r="F33" s="16" t="s">
        <v>79</v>
      </c>
      <c r="G33" s="75"/>
      <c r="H33" s="74"/>
      <c r="I33" s="74"/>
    </row>
    <row r="34" spans="2:9" ht="16.899999999999999" customHeight="1" x14ac:dyDescent="0.2">
      <c r="B34" s="23"/>
      <c r="C34" s="21" t="s">
        <v>6</v>
      </c>
      <c r="D34" s="45"/>
      <c r="E34" s="62">
        <f>SUM(E36:E37)</f>
        <v>27.1</v>
      </c>
      <c r="F34" s="22"/>
    </row>
    <row r="35" spans="2:9" ht="14.45" customHeight="1" x14ac:dyDescent="0.2">
      <c r="B35" s="158"/>
      <c r="C35" s="28" t="s">
        <v>7</v>
      </c>
      <c r="D35" s="31"/>
      <c r="E35" s="63"/>
      <c r="F35" s="14"/>
    </row>
    <row r="36" spans="2:9" ht="28.15" customHeight="1" x14ac:dyDescent="0.2">
      <c r="B36" s="158"/>
      <c r="C36" s="28" t="s">
        <v>122</v>
      </c>
      <c r="D36" s="31"/>
      <c r="E36" s="9">
        <v>5.4</v>
      </c>
      <c r="F36" s="14"/>
      <c r="G36" s="74"/>
    </row>
    <row r="37" spans="2:9" ht="27.6" customHeight="1" x14ac:dyDescent="0.2">
      <c r="B37" s="158"/>
      <c r="C37" s="28" t="s">
        <v>127</v>
      </c>
      <c r="D37" s="31"/>
      <c r="E37" s="9">
        <v>21.7</v>
      </c>
      <c r="F37" s="9"/>
    </row>
    <row r="38" spans="2:9" s="61" customFormat="1" ht="123.6" customHeight="1" x14ac:dyDescent="0.2">
      <c r="B38" s="25" t="s">
        <v>73</v>
      </c>
      <c r="C38" s="58" t="s">
        <v>22</v>
      </c>
      <c r="D38" s="18" t="s">
        <v>148</v>
      </c>
      <c r="E38" s="15"/>
      <c r="F38" s="16" t="s">
        <v>79</v>
      </c>
      <c r="G38" s="76"/>
      <c r="H38" s="76"/>
      <c r="I38" s="76"/>
    </row>
    <row r="39" spans="2:9" s="61" customFormat="1" ht="18.75" customHeight="1" x14ac:dyDescent="0.2">
      <c r="B39" s="23"/>
      <c r="C39" s="21" t="s">
        <v>17</v>
      </c>
      <c r="D39" s="42"/>
      <c r="E39" s="27">
        <f>+E41</f>
        <v>8.8999999999999986</v>
      </c>
      <c r="F39" s="27"/>
      <c r="G39" s="76"/>
      <c r="H39" s="76"/>
      <c r="I39" s="76"/>
    </row>
    <row r="40" spans="2:9" s="61" customFormat="1" ht="15.6" customHeight="1" x14ac:dyDescent="0.2">
      <c r="B40" s="158"/>
      <c r="C40" s="30" t="s">
        <v>18</v>
      </c>
      <c r="D40" s="46"/>
      <c r="E40" s="7"/>
      <c r="F40" s="7"/>
      <c r="G40" s="76"/>
      <c r="H40" s="76"/>
      <c r="I40" s="76"/>
    </row>
    <row r="41" spans="2:9" s="61" customFormat="1" ht="16.149999999999999" customHeight="1" x14ac:dyDescent="0.2">
      <c r="B41" s="158"/>
      <c r="C41" s="30" t="s">
        <v>126</v>
      </c>
      <c r="D41" s="46"/>
      <c r="E41" s="38">
        <f>31.5-22.6</f>
        <v>8.8999999999999986</v>
      </c>
      <c r="F41" s="7"/>
      <c r="G41" s="76"/>
      <c r="H41" s="76"/>
      <c r="I41" s="76"/>
    </row>
    <row r="42" spans="2:9" s="61" customFormat="1" ht="45.6" customHeight="1" x14ac:dyDescent="0.2">
      <c r="B42" s="19" t="s">
        <v>23</v>
      </c>
      <c r="C42" s="17" t="s">
        <v>89</v>
      </c>
      <c r="D42" s="18" t="s">
        <v>143</v>
      </c>
      <c r="E42" s="15"/>
      <c r="F42" s="16" t="s">
        <v>80</v>
      </c>
      <c r="G42" s="76"/>
      <c r="H42" s="76"/>
      <c r="I42" s="76"/>
    </row>
    <row r="43" spans="2:9" s="61" customFormat="1" ht="16.149999999999999" customHeight="1" x14ac:dyDescent="0.2">
      <c r="B43" s="23"/>
      <c r="C43" s="21" t="s">
        <v>6</v>
      </c>
      <c r="D43" s="44"/>
      <c r="E43" s="22">
        <f>+E45</f>
        <v>28.9</v>
      </c>
      <c r="F43" s="26"/>
      <c r="G43" s="76"/>
      <c r="H43" s="76"/>
      <c r="I43" s="76"/>
    </row>
    <row r="44" spans="2:9" s="61" customFormat="1" ht="16.149999999999999" customHeight="1" x14ac:dyDescent="0.2">
      <c r="B44" s="158"/>
      <c r="C44" s="30" t="s">
        <v>7</v>
      </c>
      <c r="D44" s="46"/>
      <c r="E44" s="7"/>
      <c r="F44" s="7"/>
      <c r="G44" s="76"/>
      <c r="H44" s="76"/>
      <c r="I44" s="76"/>
    </row>
    <row r="45" spans="2:9" s="61" customFormat="1" ht="27.6" customHeight="1" x14ac:dyDescent="0.2">
      <c r="B45" s="158"/>
      <c r="C45" s="28" t="s">
        <v>122</v>
      </c>
      <c r="D45" s="82"/>
      <c r="E45" s="36">
        <v>28.9</v>
      </c>
      <c r="F45" s="14"/>
      <c r="G45" s="76"/>
      <c r="H45" s="76"/>
      <c r="I45" s="76"/>
    </row>
    <row r="46" spans="2:9" ht="57.6" customHeight="1" x14ac:dyDescent="0.2">
      <c r="B46" s="25" t="s">
        <v>62</v>
      </c>
      <c r="C46" s="17" t="s">
        <v>24</v>
      </c>
      <c r="D46" s="18" t="s">
        <v>149</v>
      </c>
      <c r="E46" s="15"/>
      <c r="F46" s="15"/>
    </row>
    <row r="47" spans="2:9" ht="18" customHeight="1" x14ac:dyDescent="0.2">
      <c r="B47" s="23"/>
      <c r="C47" s="21" t="s">
        <v>6</v>
      </c>
      <c r="D47" s="45"/>
      <c r="E47" s="22">
        <f>+E49</f>
        <v>41</v>
      </c>
      <c r="F47" s="26"/>
    </row>
    <row r="48" spans="2:9" ht="15.6" customHeight="1" x14ac:dyDescent="0.2">
      <c r="B48" s="158"/>
      <c r="C48" s="30" t="s">
        <v>7</v>
      </c>
      <c r="D48" s="46"/>
      <c r="E48" s="7"/>
      <c r="F48" s="7"/>
      <c r="G48" s="2"/>
    </row>
    <row r="49" spans="2:6" ht="28.15" customHeight="1" x14ac:dyDescent="0.2">
      <c r="B49" s="158"/>
      <c r="C49" s="28" t="s">
        <v>122</v>
      </c>
      <c r="D49" s="31"/>
      <c r="E49" s="66">
        <f>57-7-9</f>
        <v>41</v>
      </c>
      <c r="F49" s="14"/>
    </row>
    <row r="50" spans="2:6" ht="30.6" customHeight="1" x14ac:dyDescent="0.2">
      <c r="B50" s="29" t="s">
        <v>25</v>
      </c>
      <c r="C50" s="41" t="s">
        <v>26</v>
      </c>
      <c r="D50" s="52"/>
      <c r="E50" s="52"/>
      <c r="F50" s="52"/>
    </row>
    <row r="51" spans="2:6" ht="124.15" customHeight="1" x14ac:dyDescent="0.2">
      <c r="B51" s="19" t="s">
        <v>27</v>
      </c>
      <c r="C51" s="17" t="s">
        <v>28</v>
      </c>
      <c r="D51" s="18" t="s">
        <v>145</v>
      </c>
      <c r="E51" s="15"/>
      <c r="F51" s="16" t="s">
        <v>81</v>
      </c>
    </row>
    <row r="52" spans="2:6" ht="15" customHeight="1" x14ac:dyDescent="0.2">
      <c r="B52" s="23"/>
      <c r="C52" s="21" t="s">
        <v>6</v>
      </c>
      <c r="D52" s="45"/>
      <c r="E52" s="22">
        <f>SUM(E54:E57)</f>
        <v>763.69999999999993</v>
      </c>
      <c r="F52" s="26"/>
    </row>
    <row r="53" spans="2:6" ht="15.6" customHeight="1" x14ac:dyDescent="0.2">
      <c r="B53" s="158"/>
      <c r="C53" s="30" t="s">
        <v>7</v>
      </c>
      <c r="D53" s="46"/>
      <c r="E53" s="7"/>
      <c r="F53" s="7"/>
    </row>
    <row r="54" spans="2:6" ht="29.45" customHeight="1" x14ac:dyDescent="0.2">
      <c r="B54" s="158"/>
      <c r="C54" s="28" t="s">
        <v>122</v>
      </c>
      <c r="D54" s="31"/>
      <c r="E54" s="66">
        <f>745.3-6.9</f>
        <v>738.4</v>
      </c>
      <c r="F54" s="14"/>
    </row>
    <row r="55" spans="2:6" ht="20.45" customHeight="1" x14ac:dyDescent="0.2">
      <c r="B55" s="158"/>
      <c r="C55" s="30" t="s">
        <v>123</v>
      </c>
      <c r="D55" s="118"/>
      <c r="E55" s="66">
        <v>3</v>
      </c>
      <c r="F55" s="14"/>
    </row>
    <row r="56" spans="2:6" ht="16.899999999999999" customHeight="1" x14ac:dyDescent="0.2">
      <c r="B56" s="158"/>
      <c r="C56" s="28" t="s">
        <v>124</v>
      </c>
      <c r="D56" s="31"/>
      <c r="E56" s="36">
        <v>20</v>
      </c>
      <c r="F56" s="9"/>
    </row>
    <row r="57" spans="2:6" ht="15.6" customHeight="1" x14ac:dyDescent="0.2">
      <c r="B57" s="158"/>
      <c r="C57" s="28" t="s">
        <v>125</v>
      </c>
      <c r="D57" s="31"/>
      <c r="E57" s="66">
        <f>1.3+1</f>
        <v>2.2999999999999998</v>
      </c>
      <c r="F57" s="9"/>
    </row>
    <row r="58" spans="2:6" ht="17.25" customHeight="1" x14ac:dyDescent="0.2">
      <c r="B58" s="24"/>
      <c r="C58" s="21" t="s">
        <v>17</v>
      </c>
      <c r="D58" s="42"/>
      <c r="E58" s="27">
        <f>+E60</f>
        <v>811.1</v>
      </c>
      <c r="F58" s="27"/>
    </row>
    <row r="59" spans="2:6" ht="15.6" customHeight="1" x14ac:dyDescent="0.2">
      <c r="B59" s="158"/>
      <c r="C59" s="30" t="s">
        <v>18</v>
      </c>
      <c r="D59" s="46"/>
      <c r="E59" s="7"/>
      <c r="F59" s="7"/>
    </row>
    <row r="60" spans="2:6" ht="26.25" customHeight="1" x14ac:dyDescent="0.2">
      <c r="B60" s="158"/>
      <c r="C60" s="30" t="s">
        <v>128</v>
      </c>
      <c r="D60" s="46"/>
      <c r="E60" s="36">
        <v>811.1</v>
      </c>
      <c r="F60" s="7"/>
    </row>
    <row r="61" spans="2:6" ht="124.15" customHeight="1" x14ac:dyDescent="0.2">
      <c r="B61" s="19" t="s">
        <v>29</v>
      </c>
      <c r="C61" s="17" t="s">
        <v>30</v>
      </c>
      <c r="D61" s="18" t="s">
        <v>145</v>
      </c>
      <c r="E61" s="15"/>
      <c r="F61" s="16" t="s">
        <v>82</v>
      </c>
    </row>
    <row r="62" spans="2:6" ht="18.600000000000001" customHeight="1" x14ac:dyDescent="0.2">
      <c r="B62" s="23"/>
      <c r="C62" s="21" t="s">
        <v>6</v>
      </c>
      <c r="D62" s="45"/>
      <c r="E62" s="22">
        <f>SUM(E63:E65)</f>
        <v>55.9</v>
      </c>
      <c r="F62" s="26"/>
    </row>
    <row r="63" spans="2:6" ht="15.6" customHeight="1" x14ac:dyDescent="0.2">
      <c r="B63" s="158"/>
      <c r="C63" s="30" t="s">
        <v>7</v>
      </c>
      <c r="D63" s="46"/>
      <c r="E63" s="7"/>
      <c r="F63" s="7"/>
    </row>
    <row r="64" spans="2:6" ht="16.899999999999999" customHeight="1" x14ac:dyDescent="0.2">
      <c r="B64" s="158"/>
      <c r="C64" s="28" t="s">
        <v>124</v>
      </c>
      <c r="D64" s="31"/>
      <c r="E64" s="38">
        <v>40</v>
      </c>
      <c r="F64" s="9"/>
    </row>
    <row r="65" spans="2:6" ht="15.6" customHeight="1" x14ac:dyDescent="0.2">
      <c r="B65" s="158"/>
      <c r="C65" s="28" t="s">
        <v>125</v>
      </c>
      <c r="D65" s="31"/>
      <c r="E65" s="66">
        <f>13+2.9</f>
        <v>15.9</v>
      </c>
      <c r="F65" s="9"/>
    </row>
    <row r="66" spans="2:6" ht="45" customHeight="1" x14ac:dyDescent="0.2">
      <c r="B66" s="19" t="s">
        <v>31</v>
      </c>
      <c r="C66" s="17" t="s">
        <v>32</v>
      </c>
      <c r="D66" s="18" t="s">
        <v>143</v>
      </c>
      <c r="E66" s="15"/>
      <c r="F66" s="15"/>
    </row>
    <row r="67" spans="2:6" ht="15.6" customHeight="1" x14ac:dyDescent="0.2">
      <c r="B67" s="23"/>
      <c r="C67" s="21" t="s">
        <v>6</v>
      </c>
      <c r="D67" s="45"/>
      <c r="E67" s="22">
        <f>SUM(E69)</f>
        <v>16.399999999999999</v>
      </c>
      <c r="F67" s="26"/>
    </row>
    <row r="68" spans="2:6" ht="15.6" customHeight="1" x14ac:dyDescent="0.2">
      <c r="B68" s="158"/>
      <c r="C68" s="30" t="s">
        <v>7</v>
      </c>
      <c r="D68" s="46"/>
      <c r="E68" s="7"/>
      <c r="F68" s="7"/>
    </row>
    <row r="69" spans="2:6" ht="29.45" customHeight="1" x14ac:dyDescent="0.2">
      <c r="B69" s="158"/>
      <c r="C69" s="28" t="s">
        <v>122</v>
      </c>
      <c r="D69" s="31"/>
      <c r="E69" s="9">
        <v>16.399999999999999</v>
      </c>
      <c r="F69" s="14"/>
    </row>
    <row r="70" spans="2:6" ht="30.6" customHeight="1" x14ac:dyDescent="0.2">
      <c r="B70" s="19" t="s">
        <v>33</v>
      </c>
      <c r="C70" s="17" t="s">
        <v>34</v>
      </c>
      <c r="D70" s="18"/>
      <c r="E70" s="15"/>
      <c r="F70" s="16"/>
    </row>
    <row r="71" spans="2:6" ht="54.6" customHeight="1" x14ac:dyDescent="0.2">
      <c r="B71" s="164" t="s">
        <v>35</v>
      </c>
      <c r="C71" s="28" t="s">
        <v>36</v>
      </c>
      <c r="D71" s="161" t="s">
        <v>143</v>
      </c>
      <c r="E71" s="9"/>
      <c r="F71" s="9"/>
    </row>
    <row r="72" spans="2:6" ht="28.15" customHeight="1" x14ac:dyDescent="0.2">
      <c r="B72" s="164"/>
      <c r="C72" s="13" t="s">
        <v>8</v>
      </c>
      <c r="D72" s="162"/>
      <c r="E72" s="8">
        <f>16+3.4</f>
        <v>19.399999999999999</v>
      </c>
      <c r="F72" s="14"/>
    </row>
    <row r="73" spans="2:6" ht="16.149999999999999" customHeight="1" x14ac:dyDescent="0.2">
      <c r="B73" s="164" t="s">
        <v>37</v>
      </c>
      <c r="C73" s="28" t="s">
        <v>38</v>
      </c>
      <c r="D73" s="162"/>
      <c r="E73" s="9"/>
      <c r="F73" s="9"/>
    </row>
    <row r="74" spans="2:6" ht="15.6" customHeight="1" x14ac:dyDescent="0.2">
      <c r="B74" s="164"/>
      <c r="C74" s="13" t="s">
        <v>12</v>
      </c>
      <c r="D74" s="163"/>
      <c r="E74" s="64">
        <v>8.4</v>
      </c>
      <c r="F74" s="14"/>
    </row>
    <row r="75" spans="2:6" ht="16.149999999999999" customHeight="1" x14ac:dyDescent="0.2">
      <c r="B75" s="23"/>
      <c r="C75" s="21" t="s">
        <v>6</v>
      </c>
      <c r="D75" s="45"/>
      <c r="E75" s="22">
        <f>SUM(E71:E74)</f>
        <v>27.799999999999997</v>
      </c>
      <c r="F75" s="26"/>
    </row>
    <row r="76" spans="2:6" ht="13.9" customHeight="1" x14ac:dyDescent="0.2">
      <c r="B76" s="158"/>
      <c r="C76" s="30" t="s">
        <v>7</v>
      </c>
      <c r="D76" s="31"/>
      <c r="E76" s="9"/>
      <c r="F76" s="14"/>
    </row>
    <row r="77" spans="2:6" ht="28.15" customHeight="1" x14ac:dyDescent="0.2">
      <c r="B77" s="158"/>
      <c r="C77" s="28" t="s">
        <v>122</v>
      </c>
      <c r="D77" s="31"/>
      <c r="E77" s="9">
        <f ca="1">E72+SUMIF(C71:C74,C72,E72:E74)</f>
        <v>19.399999999999999</v>
      </c>
      <c r="F77" s="14"/>
    </row>
    <row r="78" spans="2:6" ht="16.149999999999999" customHeight="1" x14ac:dyDescent="0.2">
      <c r="B78" s="158"/>
      <c r="C78" s="28" t="s">
        <v>123</v>
      </c>
      <c r="D78" s="31"/>
      <c r="E78" s="9">
        <f>SUMIF(C71:C74,C74,E71:E74)</f>
        <v>8.4</v>
      </c>
      <c r="F78" s="14"/>
    </row>
    <row r="79" spans="2:6" ht="28.9" customHeight="1" x14ac:dyDescent="0.2">
      <c r="B79" s="19" t="s">
        <v>39</v>
      </c>
      <c r="C79" s="17" t="s">
        <v>40</v>
      </c>
      <c r="D79" s="18"/>
      <c r="E79" s="15"/>
      <c r="F79" s="16"/>
    </row>
    <row r="80" spans="2:6" ht="27.6" customHeight="1" x14ac:dyDescent="0.2">
      <c r="B80" s="164" t="s">
        <v>41</v>
      </c>
      <c r="C80" s="28" t="s">
        <v>42</v>
      </c>
      <c r="D80" s="158" t="s">
        <v>143</v>
      </c>
      <c r="E80" s="10"/>
      <c r="F80" s="9"/>
    </row>
    <row r="81" spans="2:6" ht="27.6" customHeight="1" x14ac:dyDescent="0.2">
      <c r="B81" s="164"/>
      <c r="C81" s="13" t="s">
        <v>8</v>
      </c>
      <c r="D81" s="158"/>
      <c r="E81" s="10">
        <v>53.3</v>
      </c>
      <c r="F81" s="9"/>
    </row>
    <row r="82" spans="2:6" ht="28.15" customHeight="1" x14ac:dyDescent="0.2">
      <c r="B82" s="164" t="s">
        <v>43</v>
      </c>
      <c r="C82" s="28" t="s">
        <v>44</v>
      </c>
      <c r="D82" s="158"/>
      <c r="E82" s="5"/>
      <c r="F82" s="9"/>
    </row>
    <row r="83" spans="2:6" ht="28.15" customHeight="1" x14ac:dyDescent="0.2">
      <c r="B83" s="164"/>
      <c r="C83" s="13" t="s">
        <v>8</v>
      </c>
      <c r="D83" s="158"/>
      <c r="E83" s="5">
        <f>225-40</f>
        <v>185</v>
      </c>
      <c r="F83" s="9"/>
    </row>
    <row r="84" spans="2:6" ht="29.25" customHeight="1" x14ac:dyDescent="0.2">
      <c r="B84" s="164" t="s">
        <v>45</v>
      </c>
      <c r="C84" s="28" t="s">
        <v>46</v>
      </c>
      <c r="D84" s="158"/>
      <c r="E84" s="5"/>
      <c r="F84" s="9"/>
    </row>
    <row r="85" spans="2:6" ht="30" customHeight="1" x14ac:dyDescent="0.2">
      <c r="B85" s="164"/>
      <c r="C85" s="13" t="s">
        <v>8</v>
      </c>
      <c r="D85" s="158"/>
      <c r="E85" s="5">
        <f>99.9-60+40</f>
        <v>79.900000000000006</v>
      </c>
      <c r="F85" s="9"/>
    </row>
    <row r="86" spans="2:6" ht="18" customHeight="1" x14ac:dyDescent="0.2">
      <c r="B86" s="23"/>
      <c r="C86" s="21" t="s">
        <v>6</v>
      </c>
      <c r="D86" s="45"/>
      <c r="E86" s="22">
        <f>SUM(E80:E85)</f>
        <v>318.20000000000005</v>
      </c>
      <c r="F86" s="26"/>
    </row>
    <row r="87" spans="2:6" ht="15.6" customHeight="1" x14ac:dyDescent="0.2">
      <c r="B87" s="158"/>
      <c r="C87" s="30" t="s">
        <v>7</v>
      </c>
      <c r="D87" s="46"/>
      <c r="E87" s="7"/>
      <c r="F87" s="7"/>
    </row>
    <row r="88" spans="2:6" ht="29.45" customHeight="1" x14ac:dyDescent="0.2">
      <c r="B88" s="158"/>
      <c r="C88" s="28" t="s">
        <v>122</v>
      </c>
      <c r="D88" s="31"/>
      <c r="E88" s="33">
        <f>SUMIF(C80:C85,C81,E80:E85)</f>
        <v>318.20000000000005</v>
      </c>
      <c r="F88" s="14"/>
    </row>
    <row r="89" spans="2:6" ht="29.45" customHeight="1" x14ac:dyDescent="0.2">
      <c r="B89" s="25" t="s">
        <v>137</v>
      </c>
      <c r="C89" s="120" t="s">
        <v>152</v>
      </c>
      <c r="D89" s="18" t="s">
        <v>51</v>
      </c>
      <c r="E89" s="123"/>
      <c r="F89" s="124"/>
    </row>
    <row r="90" spans="2:6" ht="20.45" customHeight="1" x14ac:dyDescent="0.2">
      <c r="B90" s="45"/>
      <c r="C90" s="121" t="s">
        <v>6</v>
      </c>
      <c r="D90" s="44"/>
      <c r="E90" s="34">
        <f>E92</f>
        <v>2.7</v>
      </c>
      <c r="F90" s="26"/>
    </row>
    <row r="91" spans="2:6" ht="19.149999999999999" customHeight="1" x14ac:dyDescent="0.2">
      <c r="B91" s="161"/>
      <c r="C91" s="122" t="s">
        <v>7</v>
      </c>
      <c r="D91" s="119"/>
      <c r="E91" s="33"/>
      <c r="F91" s="14"/>
    </row>
    <row r="92" spans="2:6" ht="29.45" customHeight="1" x14ac:dyDescent="0.2">
      <c r="B92" s="163"/>
      <c r="C92" s="122" t="s">
        <v>122</v>
      </c>
      <c r="D92" s="119"/>
      <c r="E92" s="33">
        <f>5.7-3</f>
        <v>2.7</v>
      </c>
      <c r="F92" s="14"/>
    </row>
    <row r="93" spans="2:6" ht="29.45" customHeight="1" x14ac:dyDescent="0.2">
      <c r="B93" s="25" t="s">
        <v>138</v>
      </c>
      <c r="C93" s="125" t="s">
        <v>153</v>
      </c>
      <c r="D93" s="18" t="s">
        <v>51</v>
      </c>
      <c r="E93" s="123"/>
      <c r="F93" s="124"/>
    </row>
    <row r="94" spans="2:6" ht="19.899999999999999" customHeight="1" x14ac:dyDescent="0.2">
      <c r="B94" s="126"/>
      <c r="C94" s="121" t="s">
        <v>6</v>
      </c>
      <c r="D94" s="44"/>
      <c r="E94" s="34">
        <f>E96</f>
        <v>4.3000000000000007</v>
      </c>
      <c r="F94" s="26"/>
    </row>
    <row r="95" spans="2:6" ht="19.149999999999999" customHeight="1" x14ac:dyDescent="0.2">
      <c r="B95" s="161"/>
      <c r="C95" s="122" t="s">
        <v>7</v>
      </c>
      <c r="D95" s="119"/>
      <c r="E95" s="33"/>
      <c r="F95" s="14"/>
    </row>
    <row r="96" spans="2:6" ht="29.45" customHeight="1" x14ac:dyDescent="0.2">
      <c r="B96" s="163"/>
      <c r="C96" s="122" t="s">
        <v>122</v>
      </c>
      <c r="D96" s="119"/>
      <c r="E96" s="33">
        <f>5.7-1.4</f>
        <v>4.3000000000000007</v>
      </c>
      <c r="F96" s="14"/>
    </row>
    <row r="97" spans="2:9" ht="70.900000000000006" customHeight="1" x14ac:dyDescent="0.2">
      <c r="B97" s="144" t="s">
        <v>155</v>
      </c>
      <c r="C97" s="145" t="s">
        <v>154</v>
      </c>
      <c r="D97" s="59" t="s">
        <v>163</v>
      </c>
      <c r="E97" s="146"/>
      <c r="F97" s="147"/>
    </row>
    <row r="98" spans="2:9" ht="20.45" customHeight="1" x14ac:dyDescent="0.2">
      <c r="B98" s="148"/>
      <c r="C98" s="121" t="s">
        <v>6</v>
      </c>
      <c r="D98" s="142"/>
      <c r="E98" s="149">
        <f>E100</f>
        <v>296.3</v>
      </c>
      <c r="F98" s="150"/>
    </row>
    <row r="99" spans="2:9" ht="22.9" customHeight="1" x14ac:dyDescent="0.2">
      <c r="B99" s="212"/>
      <c r="C99" s="122" t="s">
        <v>7</v>
      </c>
      <c r="D99" s="143"/>
      <c r="E99" s="151"/>
      <c r="F99" s="152"/>
    </row>
    <row r="100" spans="2:9" ht="29.45" customHeight="1" x14ac:dyDescent="0.2">
      <c r="B100" s="213"/>
      <c r="C100" s="122" t="s">
        <v>122</v>
      </c>
      <c r="D100" s="143"/>
      <c r="E100" s="151">
        <v>296.3</v>
      </c>
      <c r="F100" s="152"/>
    </row>
    <row r="101" spans="2:9" ht="32.25" customHeight="1" x14ac:dyDescent="0.2">
      <c r="B101" s="29" t="s">
        <v>70</v>
      </c>
      <c r="C101" s="41" t="s">
        <v>47</v>
      </c>
      <c r="D101" s="41"/>
      <c r="E101" s="41"/>
      <c r="F101" s="41"/>
    </row>
    <row r="102" spans="2:9" ht="28.9" customHeight="1" x14ac:dyDescent="0.2">
      <c r="B102" s="19" t="s">
        <v>71</v>
      </c>
      <c r="C102" s="17" t="s">
        <v>48</v>
      </c>
      <c r="D102" s="18"/>
      <c r="E102" s="15"/>
      <c r="F102" s="15"/>
    </row>
    <row r="103" spans="2:9" ht="31.9" customHeight="1" x14ac:dyDescent="0.2">
      <c r="B103" s="205" t="s">
        <v>77</v>
      </c>
      <c r="C103" s="40" t="s">
        <v>75</v>
      </c>
      <c r="D103" s="175" t="s">
        <v>150</v>
      </c>
      <c r="E103" s="66"/>
      <c r="F103" s="91" t="s">
        <v>83</v>
      </c>
      <c r="G103" s="169"/>
      <c r="H103" s="170"/>
    </row>
    <row r="104" spans="2:9" ht="29.45" customHeight="1" x14ac:dyDescent="0.2">
      <c r="B104" s="206"/>
      <c r="C104" s="93" t="s">
        <v>8</v>
      </c>
      <c r="D104" s="176"/>
      <c r="E104" s="65">
        <f>201-80.6+1.5</f>
        <v>121.9</v>
      </c>
      <c r="F104" s="37"/>
      <c r="G104" s="169"/>
      <c r="H104" s="170"/>
    </row>
    <row r="105" spans="2:9" ht="42" customHeight="1" x14ac:dyDescent="0.2">
      <c r="B105" s="167" t="s">
        <v>50</v>
      </c>
      <c r="C105" s="136" t="s">
        <v>86</v>
      </c>
      <c r="D105" s="194" t="s">
        <v>49</v>
      </c>
      <c r="E105" s="65"/>
      <c r="F105" s="8" t="s">
        <v>83</v>
      </c>
      <c r="G105" s="74"/>
    </row>
    <row r="106" spans="2:9" ht="29.45" customHeight="1" x14ac:dyDescent="0.2">
      <c r="B106" s="168"/>
      <c r="C106" s="137" t="s">
        <v>8</v>
      </c>
      <c r="D106" s="195"/>
      <c r="E106" s="65">
        <f>513.6+150</f>
        <v>663.6</v>
      </c>
      <c r="F106" s="14"/>
      <c r="G106" s="74"/>
    </row>
    <row r="107" spans="2:9" ht="43.15" customHeight="1" x14ac:dyDescent="0.2">
      <c r="B107" s="167" t="s">
        <v>52</v>
      </c>
      <c r="C107" s="138" t="s">
        <v>87</v>
      </c>
      <c r="D107" s="195"/>
      <c r="E107" s="65"/>
      <c r="F107" s="8" t="s">
        <v>83</v>
      </c>
      <c r="G107" s="75"/>
    </row>
    <row r="108" spans="2:9" ht="29.45" customHeight="1" x14ac:dyDescent="0.2">
      <c r="B108" s="178"/>
      <c r="C108" s="98" t="s">
        <v>8</v>
      </c>
      <c r="D108" s="195"/>
      <c r="E108" s="65">
        <v>167.5</v>
      </c>
      <c r="F108" s="14"/>
      <c r="G108" s="75"/>
    </row>
    <row r="109" spans="2:9" ht="46.15" customHeight="1" x14ac:dyDescent="0.2">
      <c r="B109" s="181" t="s">
        <v>167</v>
      </c>
      <c r="C109" s="99" t="s">
        <v>88</v>
      </c>
      <c r="D109" s="175" t="s">
        <v>151</v>
      </c>
      <c r="E109" s="65"/>
      <c r="F109" s="8" t="s">
        <v>83</v>
      </c>
      <c r="G109" s="77"/>
    </row>
    <row r="110" spans="2:9" ht="29.45" customHeight="1" x14ac:dyDescent="0.2">
      <c r="B110" s="178"/>
      <c r="C110" s="73" t="s">
        <v>8</v>
      </c>
      <c r="D110" s="177"/>
      <c r="E110" s="65"/>
      <c r="F110" s="14"/>
      <c r="G110" s="171"/>
      <c r="H110" s="172"/>
      <c r="I110" s="172"/>
    </row>
    <row r="111" spans="2:9" ht="55.15" customHeight="1" x14ac:dyDescent="0.2">
      <c r="B111" s="181" t="s">
        <v>69</v>
      </c>
      <c r="C111" s="81" t="s">
        <v>130</v>
      </c>
      <c r="D111" s="179" t="s">
        <v>49</v>
      </c>
      <c r="E111" s="65"/>
      <c r="F111" s="8" t="s">
        <v>83</v>
      </c>
      <c r="G111" s="77"/>
    </row>
    <row r="112" spans="2:9" ht="29.45" customHeight="1" x14ac:dyDescent="0.2">
      <c r="B112" s="178"/>
      <c r="C112" s="68" t="s">
        <v>8</v>
      </c>
      <c r="D112" s="180"/>
      <c r="E112" s="65">
        <v>232.5</v>
      </c>
      <c r="F112" s="14"/>
      <c r="G112" s="173"/>
      <c r="H112" s="174"/>
      <c r="I112" s="174"/>
    </row>
    <row r="113" spans="2:15" ht="29.45" customHeight="1" x14ac:dyDescent="0.2">
      <c r="B113" s="181" t="s">
        <v>60</v>
      </c>
      <c r="C113" s="80" t="s">
        <v>56</v>
      </c>
      <c r="D113" s="175" t="s">
        <v>166</v>
      </c>
      <c r="E113" s="65"/>
      <c r="F113" s="14"/>
      <c r="G113" s="171"/>
      <c r="H113" s="172"/>
      <c r="I113" s="172"/>
    </row>
    <row r="114" spans="2:15" ht="45" customHeight="1" x14ac:dyDescent="0.2">
      <c r="B114" s="178"/>
      <c r="C114" s="79" t="s">
        <v>8</v>
      </c>
      <c r="D114" s="177"/>
      <c r="E114" s="65"/>
      <c r="F114" s="14"/>
      <c r="G114" s="74"/>
      <c r="H114" s="74"/>
      <c r="I114" s="74"/>
    </row>
    <row r="115" spans="2:15" ht="63" customHeight="1" x14ac:dyDescent="0.2">
      <c r="B115" s="181" t="s">
        <v>53</v>
      </c>
      <c r="C115" s="99" t="s">
        <v>156</v>
      </c>
      <c r="D115" s="192" t="s">
        <v>164</v>
      </c>
      <c r="E115" s="65"/>
      <c r="F115" s="14"/>
      <c r="G115" s="74"/>
      <c r="H115" s="74"/>
      <c r="I115" s="74"/>
    </row>
    <row r="116" spans="2:15" ht="29.45" customHeight="1" x14ac:dyDescent="0.2">
      <c r="B116" s="178"/>
      <c r="C116" s="69" t="s">
        <v>8</v>
      </c>
      <c r="D116" s="193"/>
      <c r="E116" s="65">
        <v>48</v>
      </c>
      <c r="F116" s="14"/>
      <c r="G116" s="74"/>
    </row>
    <row r="117" spans="2:15" ht="33" customHeight="1" x14ac:dyDescent="0.2">
      <c r="B117" s="214" t="s">
        <v>54</v>
      </c>
      <c r="C117" s="88" t="s">
        <v>61</v>
      </c>
      <c r="D117" s="175" t="s">
        <v>51</v>
      </c>
      <c r="E117" s="65"/>
      <c r="F117" s="14"/>
      <c r="G117" s="165"/>
      <c r="H117" s="166"/>
      <c r="I117" s="166"/>
      <c r="J117" s="166"/>
      <c r="K117" s="166"/>
      <c r="L117" s="166"/>
      <c r="M117" s="166"/>
      <c r="N117" s="166"/>
      <c r="O117" s="72"/>
    </row>
    <row r="118" spans="2:15" ht="33" customHeight="1" x14ac:dyDescent="0.2">
      <c r="B118" s="215"/>
      <c r="C118" s="69" t="s">
        <v>8</v>
      </c>
      <c r="D118" s="176"/>
      <c r="E118" s="65">
        <f>6.3+3-1.5</f>
        <v>7.8000000000000007</v>
      </c>
      <c r="F118" s="14"/>
      <c r="G118" s="87"/>
      <c r="H118" s="86"/>
      <c r="I118" s="86"/>
      <c r="J118" s="86"/>
      <c r="K118" s="86"/>
      <c r="L118" s="86"/>
      <c r="M118" s="86"/>
      <c r="N118" s="86"/>
      <c r="O118" s="72"/>
    </row>
    <row r="119" spans="2:15" ht="24.6" customHeight="1" x14ac:dyDescent="0.2">
      <c r="B119" s="216"/>
      <c r="C119" s="134" t="s">
        <v>19</v>
      </c>
      <c r="D119" s="176"/>
      <c r="E119" s="65">
        <v>1.7</v>
      </c>
      <c r="F119" s="14"/>
      <c r="G119" s="87"/>
      <c r="H119" s="139"/>
      <c r="I119" s="139"/>
      <c r="J119" s="139"/>
      <c r="K119" s="139"/>
      <c r="L119" s="139"/>
      <c r="M119" s="139"/>
      <c r="N119" s="139"/>
      <c r="O119" s="72"/>
    </row>
    <row r="120" spans="2:15" ht="45" customHeight="1" x14ac:dyDescent="0.2">
      <c r="B120" s="181" t="s">
        <v>55</v>
      </c>
      <c r="C120" s="89" t="s">
        <v>57</v>
      </c>
      <c r="D120" s="176"/>
      <c r="E120" s="65"/>
      <c r="F120" s="14"/>
      <c r="G120" s="77"/>
    </row>
    <row r="121" spans="2:15" ht="34.15" customHeight="1" x14ac:dyDescent="0.2">
      <c r="B121" s="182"/>
      <c r="C121" s="69" t="s">
        <v>8</v>
      </c>
      <c r="D121" s="176"/>
      <c r="E121" s="65">
        <v>4</v>
      </c>
      <c r="F121" s="14"/>
      <c r="G121" s="77"/>
    </row>
    <row r="122" spans="2:15" ht="31.15" customHeight="1" x14ac:dyDescent="0.2">
      <c r="B122" s="182"/>
      <c r="C122" s="153" t="s">
        <v>13</v>
      </c>
      <c r="D122" s="176"/>
      <c r="E122" s="65">
        <v>79.7</v>
      </c>
      <c r="F122" s="14"/>
      <c r="G122" s="77"/>
    </row>
    <row r="123" spans="2:15" ht="22.15" customHeight="1" x14ac:dyDescent="0.2">
      <c r="B123" s="182"/>
      <c r="C123" s="153" t="s">
        <v>12</v>
      </c>
      <c r="D123" s="176"/>
      <c r="E123" s="65">
        <v>16.8</v>
      </c>
      <c r="F123" s="14"/>
      <c r="G123" s="77"/>
    </row>
    <row r="124" spans="2:15" ht="22.9" customHeight="1" x14ac:dyDescent="0.2">
      <c r="B124" s="182"/>
      <c r="C124" s="154" t="s">
        <v>118</v>
      </c>
      <c r="D124" s="176"/>
      <c r="E124" s="65">
        <v>1.1000000000000001</v>
      </c>
      <c r="F124" s="14"/>
      <c r="G124" s="77"/>
    </row>
    <row r="125" spans="2:15" ht="43.15" customHeight="1" x14ac:dyDescent="0.2">
      <c r="B125" s="181" t="s">
        <v>168</v>
      </c>
      <c r="C125" s="96" t="s">
        <v>84</v>
      </c>
      <c r="D125" s="176"/>
      <c r="E125" s="65"/>
      <c r="F125" s="14"/>
    </row>
    <row r="126" spans="2:15" ht="32.450000000000003" customHeight="1" x14ac:dyDescent="0.2">
      <c r="B126" s="182"/>
      <c r="C126" s="134" t="s">
        <v>8</v>
      </c>
      <c r="D126" s="176"/>
      <c r="E126" s="65">
        <f>2+6.5</f>
        <v>8.5</v>
      </c>
      <c r="F126" s="14"/>
    </row>
    <row r="127" spans="2:15" ht="20.45" customHeight="1" x14ac:dyDescent="0.2">
      <c r="B127" s="178"/>
      <c r="C127" s="97" t="s">
        <v>9</v>
      </c>
      <c r="D127" s="176"/>
      <c r="E127" s="65">
        <f>72.8+5</f>
        <v>77.8</v>
      </c>
      <c r="F127" s="14"/>
    </row>
    <row r="128" spans="2:15" ht="30" customHeight="1" x14ac:dyDescent="0.2">
      <c r="B128" s="201" t="s">
        <v>85</v>
      </c>
      <c r="C128" s="127" t="s">
        <v>133</v>
      </c>
      <c r="D128" s="176"/>
      <c r="E128" s="65"/>
      <c r="F128" s="14"/>
    </row>
    <row r="129" spans="2:9" ht="20.45" customHeight="1" x14ac:dyDescent="0.2">
      <c r="B129" s="202"/>
      <c r="C129" s="128" t="s">
        <v>12</v>
      </c>
      <c r="D129" s="177"/>
      <c r="E129" s="65">
        <v>189</v>
      </c>
      <c r="F129" s="14"/>
    </row>
    <row r="130" spans="2:9" ht="31.15" customHeight="1" x14ac:dyDescent="0.2">
      <c r="B130" s="199" t="s">
        <v>132</v>
      </c>
      <c r="C130" s="129" t="s">
        <v>135</v>
      </c>
      <c r="D130" s="175" t="s">
        <v>144</v>
      </c>
      <c r="E130" s="65"/>
      <c r="F130" s="14"/>
    </row>
    <row r="131" spans="2:9" ht="91.9" customHeight="1" x14ac:dyDescent="0.2">
      <c r="B131" s="200"/>
      <c r="C131" s="130" t="s">
        <v>136</v>
      </c>
      <c r="D131" s="177"/>
      <c r="E131" s="65">
        <v>52.1</v>
      </c>
      <c r="F131" s="14"/>
    </row>
    <row r="132" spans="2:9" ht="43.15" customHeight="1" x14ac:dyDescent="0.2">
      <c r="B132" s="217" t="s">
        <v>134</v>
      </c>
      <c r="C132" s="129" t="s">
        <v>158</v>
      </c>
      <c r="D132" s="175" t="s">
        <v>143</v>
      </c>
      <c r="E132" s="65"/>
      <c r="F132" s="14"/>
    </row>
    <row r="133" spans="2:9" ht="28.15" customHeight="1" x14ac:dyDescent="0.2">
      <c r="B133" s="218"/>
      <c r="C133" s="130" t="s">
        <v>136</v>
      </c>
      <c r="D133" s="177"/>
      <c r="E133" s="65">
        <v>5.3</v>
      </c>
      <c r="F133" s="14"/>
    </row>
    <row r="134" spans="2:9" ht="46.9" customHeight="1" x14ac:dyDescent="0.2">
      <c r="B134" s="190" t="s">
        <v>157</v>
      </c>
      <c r="C134" s="155" t="s">
        <v>160</v>
      </c>
      <c r="D134" s="175" t="s">
        <v>151</v>
      </c>
      <c r="E134" s="65"/>
      <c r="F134" s="14"/>
    </row>
    <row r="135" spans="2:9" ht="36" customHeight="1" x14ac:dyDescent="0.2">
      <c r="B135" s="191"/>
      <c r="C135" s="93" t="s">
        <v>8</v>
      </c>
      <c r="D135" s="177"/>
      <c r="E135" s="65"/>
      <c r="F135" s="14"/>
    </row>
    <row r="136" spans="2:9" ht="57" customHeight="1" x14ac:dyDescent="0.2">
      <c r="B136" s="197" t="s">
        <v>159</v>
      </c>
      <c r="C136" s="40" t="s">
        <v>161</v>
      </c>
      <c r="D136" s="175" t="s">
        <v>165</v>
      </c>
      <c r="E136" s="65"/>
      <c r="F136" s="14"/>
    </row>
    <row r="137" spans="2:9" ht="32.450000000000003" customHeight="1" x14ac:dyDescent="0.2">
      <c r="B137" s="198"/>
      <c r="C137" s="93" t="s">
        <v>8</v>
      </c>
      <c r="D137" s="177"/>
      <c r="E137" s="65">
        <v>5</v>
      </c>
      <c r="F137" s="14"/>
    </row>
    <row r="138" spans="2:9" ht="14.45" customHeight="1" x14ac:dyDescent="0.2">
      <c r="B138" s="35"/>
      <c r="C138" s="20" t="s">
        <v>6</v>
      </c>
      <c r="D138" s="47"/>
      <c r="E138" s="34">
        <f>SUM(E139:E143)</f>
        <v>1622.1</v>
      </c>
      <c r="F138" s="26"/>
      <c r="I138" s="78"/>
    </row>
    <row r="139" spans="2:9" ht="15" customHeight="1" x14ac:dyDescent="0.2">
      <c r="B139" s="187"/>
      <c r="C139" s="30" t="s">
        <v>7</v>
      </c>
      <c r="D139" s="48"/>
      <c r="E139" s="49"/>
      <c r="F139" s="14"/>
      <c r="I139" s="78"/>
    </row>
    <row r="140" spans="2:9" ht="29.45" customHeight="1" x14ac:dyDescent="0.2">
      <c r="B140" s="188"/>
      <c r="C140" s="28" t="s">
        <v>122</v>
      </c>
      <c r="D140" s="48"/>
      <c r="E140" s="36">
        <f>SUMIF(C103:C137,C104,E103:E137)</f>
        <v>1258.8</v>
      </c>
      <c r="F140" s="14"/>
      <c r="I140" s="78"/>
    </row>
    <row r="141" spans="2:9" ht="21" customHeight="1" x14ac:dyDescent="0.2">
      <c r="B141" s="188"/>
      <c r="C141" s="131" t="s">
        <v>123</v>
      </c>
      <c r="D141" s="48"/>
      <c r="E141" s="36">
        <f>SUMIF(C103:C137,C129,E103:E137)</f>
        <v>205.8</v>
      </c>
      <c r="F141" s="14"/>
      <c r="I141" s="78"/>
    </row>
    <row r="142" spans="2:9" ht="29.45" customHeight="1" x14ac:dyDescent="0.2">
      <c r="B142" s="188"/>
      <c r="C142" s="157" t="s">
        <v>127</v>
      </c>
      <c r="D142" s="48"/>
      <c r="E142" s="36">
        <f>SUMIF(C103:C137,C122,E103:E137)</f>
        <v>79.7</v>
      </c>
      <c r="F142" s="14"/>
      <c r="I142" s="78"/>
    </row>
    <row r="143" spans="2:9" ht="16.899999999999999" customHeight="1" x14ac:dyDescent="0.2">
      <c r="B143" s="189"/>
      <c r="C143" s="28" t="s">
        <v>125</v>
      </c>
      <c r="D143" s="48"/>
      <c r="E143" s="33">
        <f>SUMIF(C103:C137,C127,E103:E137)</f>
        <v>77.8</v>
      </c>
      <c r="F143" s="14"/>
    </row>
    <row r="144" spans="2:9" ht="18.75" customHeight="1" x14ac:dyDescent="0.2">
      <c r="B144" s="35"/>
      <c r="C144" s="20" t="s">
        <v>17</v>
      </c>
      <c r="D144" s="47"/>
      <c r="E144" s="34">
        <f>SUM(E145:E148)</f>
        <v>60.2</v>
      </c>
      <c r="F144" s="26"/>
    </row>
    <row r="145" spans="2:9" ht="15.6" customHeight="1" x14ac:dyDescent="0.2">
      <c r="B145" s="183"/>
      <c r="C145" s="32" t="s">
        <v>18</v>
      </c>
      <c r="D145" s="50"/>
      <c r="E145" s="49"/>
      <c r="F145" s="37"/>
    </row>
    <row r="146" spans="2:9" ht="15.6" customHeight="1" x14ac:dyDescent="0.2">
      <c r="B146" s="184"/>
      <c r="C146" s="32" t="s">
        <v>126</v>
      </c>
      <c r="D146" s="50"/>
      <c r="E146" s="36">
        <f>SUMIF(C103:C137,C119,E103:E137)</f>
        <v>1.7</v>
      </c>
      <c r="F146" s="37"/>
    </row>
    <row r="147" spans="2:9" ht="30" customHeight="1" x14ac:dyDescent="0.2">
      <c r="B147" s="184"/>
      <c r="C147" s="132" t="s">
        <v>128</v>
      </c>
      <c r="D147" s="50"/>
      <c r="E147" s="36">
        <f>SUMIF(C104:C137,C131,E104:E137)</f>
        <v>57.4</v>
      </c>
      <c r="F147" s="37"/>
    </row>
    <row r="148" spans="2:9" ht="30" customHeight="1" x14ac:dyDescent="0.2">
      <c r="B148" s="185"/>
      <c r="C148" s="156" t="s">
        <v>162</v>
      </c>
      <c r="D148" s="50"/>
      <c r="E148" s="36">
        <f>SUMIF(C105:C137,C124,E105:E137)</f>
        <v>1.1000000000000001</v>
      </c>
      <c r="F148" s="37"/>
    </row>
    <row r="149" spans="2:9" ht="27.75" customHeight="1" x14ac:dyDescent="0.2">
      <c r="B149" s="24"/>
      <c r="C149" s="20" t="s">
        <v>58</v>
      </c>
      <c r="D149" s="45"/>
      <c r="E149" s="22">
        <f>E9+E14+E21+E26+E47+E52+E58+E62+E67+E75+E86+E138+E144+E39+E34+E30+E43+E94+E90+E98</f>
        <v>7224.8999999999978</v>
      </c>
      <c r="F149" s="22"/>
    </row>
    <row r="150" spans="2:9" ht="17.45" customHeight="1" x14ac:dyDescent="0.2">
      <c r="B150" s="51"/>
      <c r="C150" s="30" t="s">
        <v>59</v>
      </c>
      <c r="D150" s="46"/>
      <c r="E150" s="38">
        <f>E30+E104</f>
        <v>121.9</v>
      </c>
      <c r="F150" s="7"/>
    </row>
    <row r="151" spans="2:9" ht="15" customHeight="1" x14ac:dyDescent="0.2">
      <c r="B151" s="211"/>
      <c r="C151" s="211"/>
      <c r="D151" s="211"/>
      <c r="E151" s="211"/>
      <c r="F151" s="211"/>
    </row>
    <row r="152" spans="2:9" s="39" customFormat="1" ht="15" customHeight="1" x14ac:dyDescent="0.2">
      <c r="B152" s="204" t="s">
        <v>63</v>
      </c>
      <c r="C152" s="204"/>
      <c r="D152" s="204"/>
      <c r="E152" s="204"/>
      <c r="F152" s="204"/>
      <c r="G152" s="83"/>
      <c r="H152" s="84"/>
      <c r="I152" s="85"/>
    </row>
    <row r="153" spans="2:9" s="39" customFormat="1" ht="15" customHeight="1" x14ac:dyDescent="0.2">
      <c r="B153" s="207" t="s">
        <v>64</v>
      </c>
      <c r="C153" s="207"/>
      <c r="D153" s="207"/>
      <c r="E153" s="207"/>
      <c r="F153" s="207"/>
      <c r="G153" s="83"/>
      <c r="H153" s="84"/>
      <c r="I153" s="85"/>
    </row>
    <row r="154" spans="2:9" s="39" customFormat="1" ht="15" customHeight="1" x14ac:dyDescent="0.2">
      <c r="B154" s="204" t="s">
        <v>65</v>
      </c>
      <c r="C154" s="204"/>
      <c r="D154" s="204"/>
      <c r="E154" s="204"/>
      <c r="F154" s="204"/>
      <c r="G154" s="83"/>
      <c r="H154" s="84"/>
      <c r="I154" s="85"/>
    </row>
    <row r="155" spans="2:9" s="39" customFormat="1" ht="15" customHeight="1" x14ac:dyDescent="0.2">
      <c r="B155" s="204" t="s">
        <v>66</v>
      </c>
      <c r="C155" s="204"/>
      <c r="D155" s="204"/>
      <c r="E155" s="204"/>
      <c r="F155" s="204"/>
      <c r="G155" s="83"/>
      <c r="H155" s="84"/>
      <c r="I155" s="85"/>
    </row>
    <row r="156" spans="2:9" s="39" customFormat="1" ht="15" customHeight="1" x14ac:dyDescent="0.2">
      <c r="B156" s="203" t="s">
        <v>76</v>
      </c>
      <c r="C156" s="203"/>
      <c r="D156" s="90"/>
      <c r="E156" s="90"/>
      <c r="F156" s="90"/>
      <c r="G156" s="92"/>
      <c r="H156" s="84"/>
      <c r="I156" s="85"/>
    </row>
    <row r="158" spans="2:9" x14ac:dyDescent="0.2">
      <c r="B158" s="3" t="s">
        <v>140</v>
      </c>
      <c r="C158" s="3"/>
    </row>
    <row r="159" spans="2:9" x14ac:dyDescent="0.2">
      <c r="B159" s="3" t="s">
        <v>141</v>
      </c>
      <c r="C159" s="3"/>
    </row>
    <row r="160" spans="2:9" x14ac:dyDescent="0.2">
      <c r="B160" s="3" t="s">
        <v>142</v>
      </c>
      <c r="C160" s="3"/>
    </row>
  </sheetData>
  <mergeCells count="67">
    <mergeCell ref="C1:F1"/>
    <mergeCell ref="B156:C156"/>
    <mergeCell ref="B82:B83"/>
    <mergeCell ref="D80:D85"/>
    <mergeCell ref="D103:D104"/>
    <mergeCell ref="B155:F155"/>
    <mergeCell ref="B84:B85"/>
    <mergeCell ref="B103:B104"/>
    <mergeCell ref="B154:F154"/>
    <mergeCell ref="B152:F152"/>
    <mergeCell ref="B153:F153"/>
    <mergeCell ref="B10:B12"/>
    <mergeCell ref="B151:F151"/>
    <mergeCell ref="B99:B100"/>
    <mergeCell ref="B117:B119"/>
    <mergeCell ref="B132:B133"/>
    <mergeCell ref="B120:B124"/>
    <mergeCell ref="B136:B137"/>
    <mergeCell ref="B115:B116"/>
    <mergeCell ref="B130:B131"/>
    <mergeCell ref="B128:B129"/>
    <mergeCell ref="D136:D137"/>
    <mergeCell ref="B145:B148"/>
    <mergeCell ref="C2:F2"/>
    <mergeCell ref="B139:B143"/>
    <mergeCell ref="D132:D133"/>
    <mergeCell ref="B134:B135"/>
    <mergeCell ref="D134:D135"/>
    <mergeCell ref="D113:D114"/>
    <mergeCell ref="D115:D116"/>
    <mergeCell ref="D109:D110"/>
    <mergeCell ref="B109:B110"/>
    <mergeCell ref="B111:B112"/>
    <mergeCell ref="B113:B114"/>
    <mergeCell ref="D130:D131"/>
    <mergeCell ref="D105:D108"/>
    <mergeCell ref="B4:F4"/>
    <mergeCell ref="G117:N117"/>
    <mergeCell ref="B53:B57"/>
    <mergeCell ref="B76:B78"/>
    <mergeCell ref="B105:B106"/>
    <mergeCell ref="B87:B88"/>
    <mergeCell ref="B80:B81"/>
    <mergeCell ref="G103:H104"/>
    <mergeCell ref="G110:I110"/>
    <mergeCell ref="G112:I112"/>
    <mergeCell ref="G113:I113"/>
    <mergeCell ref="D117:D129"/>
    <mergeCell ref="B95:B96"/>
    <mergeCell ref="B91:B92"/>
    <mergeCell ref="B107:B108"/>
    <mergeCell ref="D111:D112"/>
    <mergeCell ref="B125:B127"/>
    <mergeCell ref="D71:D74"/>
    <mergeCell ref="B35:B37"/>
    <mergeCell ref="B40:B41"/>
    <mergeCell ref="B73:B74"/>
    <mergeCell ref="B59:B60"/>
    <mergeCell ref="B63:B65"/>
    <mergeCell ref="B71:B72"/>
    <mergeCell ref="B68:B69"/>
    <mergeCell ref="B48:B49"/>
    <mergeCell ref="B15:B19"/>
    <mergeCell ref="B44:B45"/>
    <mergeCell ref="B27:B28"/>
    <mergeCell ref="B22:B24"/>
    <mergeCell ref="B31:B32"/>
  </mergeCells>
  <printOptions horizontalCentered="1"/>
  <pageMargins left="0.39370078740157483" right="0.39370078740157483" top="0.59055118110236227" bottom="0.59055118110236227" header="0" footer="0"/>
  <pageSetup paperSize="9" scale="87" orientation="portrait" r:id="rId1"/>
  <rowBreaks count="6" manualBreakCount="6">
    <brk id="23" max="5" man="1"/>
    <brk id="36" max="5" man="1"/>
    <brk id="57" max="5" man="1"/>
    <brk id="83" max="5" man="1"/>
    <brk id="108" max="5" man="1"/>
    <brk id="129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AD497-A826-430B-A94F-F60754CA318C}">
  <dimension ref="B1:D24"/>
  <sheetViews>
    <sheetView zoomScaleNormal="100" zoomScaleSheetLayoutView="100" workbookViewId="0">
      <selection activeCell="B1" sqref="B1:D1"/>
    </sheetView>
  </sheetViews>
  <sheetFormatPr defaultColWidth="9.140625" defaultRowHeight="12.75" x14ac:dyDescent="0.2"/>
  <cols>
    <col min="1" max="1" width="2.5703125" style="39" customWidth="1"/>
    <col min="2" max="2" width="4.7109375" style="39" customWidth="1"/>
    <col min="3" max="3" width="44.7109375" style="3" customWidth="1"/>
    <col min="4" max="4" width="14.7109375" style="39" customWidth="1"/>
    <col min="5" max="16384" width="9.140625" style="39"/>
  </cols>
  <sheetData>
    <row r="1" spans="2:4" ht="41.45" customHeight="1" x14ac:dyDescent="0.2">
      <c r="B1" s="219" t="s">
        <v>129</v>
      </c>
      <c r="C1" s="219"/>
      <c r="D1" s="219"/>
    </row>
    <row r="2" spans="2:4" x14ac:dyDescent="0.2">
      <c r="C2" s="39"/>
    </row>
    <row r="3" spans="2:4" ht="47.25" x14ac:dyDescent="0.2">
      <c r="B3" s="111" t="s">
        <v>91</v>
      </c>
      <c r="C3" s="112" t="s">
        <v>92</v>
      </c>
      <c r="D3" s="113" t="s">
        <v>93</v>
      </c>
    </row>
    <row r="4" spans="2:4" x14ac:dyDescent="0.2">
      <c r="B4" s="114">
        <v>1</v>
      </c>
      <c r="C4" s="100">
        <v>2</v>
      </c>
      <c r="D4" s="115">
        <v>3</v>
      </c>
    </row>
    <row r="5" spans="2:4" ht="15.75" x14ac:dyDescent="0.2">
      <c r="B5" s="220" t="s">
        <v>94</v>
      </c>
      <c r="C5" s="221"/>
      <c r="D5" s="222"/>
    </row>
    <row r="6" spans="2:4" x14ac:dyDescent="0.2">
      <c r="B6" s="116" t="s">
        <v>95</v>
      </c>
      <c r="C6" s="101" t="s">
        <v>6</v>
      </c>
      <c r="D6" s="9">
        <f ca="1">SUM(D8:D13)</f>
        <v>6344.7000000000016</v>
      </c>
    </row>
    <row r="7" spans="2:4" ht="19.149999999999999" customHeight="1" x14ac:dyDescent="0.2">
      <c r="B7" s="117"/>
      <c r="C7" s="102" t="s">
        <v>96</v>
      </c>
      <c r="D7" s="109"/>
    </row>
    <row r="8" spans="2:4" ht="31.9" customHeight="1" x14ac:dyDescent="0.2">
      <c r="B8" s="117" t="s">
        <v>97</v>
      </c>
      <c r="C8" s="103" t="s">
        <v>98</v>
      </c>
      <c r="D8" s="104">
        <f ca="1">SUMIF('4 programa 3 lentelė'!C7:C150,'4 programa 3 lentelė'!C11,'4 programa 3 lentelė'!E7:E150)</f>
        <v>4429.9000000000005</v>
      </c>
    </row>
    <row r="9" spans="2:4" x14ac:dyDescent="0.2">
      <c r="B9" s="117" t="s">
        <v>99</v>
      </c>
      <c r="C9" s="105" t="s">
        <v>12</v>
      </c>
      <c r="D9" s="104">
        <f>SUMIF('4 programa 3 lentelė'!C7:C150,'4 programa 3 lentelė'!C17,'4 programa 3 lentelė'!E7:E150)</f>
        <v>1599.4</v>
      </c>
    </row>
    <row r="10" spans="2:4" ht="21" customHeight="1" x14ac:dyDescent="0.2">
      <c r="B10" s="117" t="s">
        <v>100</v>
      </c>
      <c r="C10" s="105" t="s">
        <v>101</v>
      </c>
      <c r="D10" s="104">
        <f>SUMIF('4 programa 3 lentelė'!C7:C150,'4 programa 3 lentelė'!C18,'4 programa 3 lentelė'!E7:E150)</f>
        <v>69.599999999999994</v>
      </c>
    </row>
    <row r="11" spans="2:4" ht="25.5" x14ac:dyDescent="0.2">
      <c r="B11" s="117" t="s">
        <v>102</v>
      </c>
      <c r="C11" s="105" t="s">
        <v>13</v>
      </c>
      <c r="D11" s="104">
        <f>SUMIF('4 programa 3 lentelė'!C7:C150,'4 programa 3 lentelė'!C37,'4 programa 3 lentelė'!E7:E150)</f>
        <v>142.80000000000001</v>
      </c>
    </row>
    <row r="12" spans="2:4" x14ac:dyDescent="0.2">
      <c r="B12" s="117" t="s">
        <v>103</v>
      </c>
      <c r="C12" s="105" t="s">
        <v>104</v>
      </c>
      <c r="D12" s="104" cm="1">
        <f t="array" ref="D12">SUMIF('4 programa 3 lentelė'!C7:C150,'4 programa 3 lentelė'!C00,'4 programa 3 lentelė'!E7:E150)</f>
        <v>0</v>
      </c>
    </row>
    <row r="13" spans="2:4" x14ac:dyDescent="0.2">
      <c r="B13" s="117" t="s">
        <v>105</v>
      </c>
      <c r="C13" s="105" t="s">
        <v>106</v>
      </c>
      <c r="D13" s="104">
        <f>SUMIF('4 programa 3 lentelė'!C7:C150,'4 programa 3 lentelė'!C19,'4 programa 3 lentelė'!E7:E150)</f>
        <v>103</v>
      </c>
    </row>
    <row r="14" spans="2:4" ht="45" customHeight="1" x14ac:dyDescent="0.2">
      <c r="B14" s="116" t="s">
        <v>107</v>
      </c>
      <c r="C14" s="102" t="s">
        <v>108</v>
      </c>
      <c r="D14" s="106">
        <f>SUM(D16:D21)</f>
        <v>880.2</v>
      </c>
    </row>
    <row r="15" spans="2:4" ht="18" customHeight="1" x14ac:dyDescent="0.2">
      <c r="B15" s="117"/>
      <c r="C15" s="102" t="s">
        <v>96</v>
      </c>
      <c r="D15" s="8"/>
    </row>
    <row r="16" spans="2:4" x14ac:dyDescent="0.2">
      <c r="B16" s="117" t="s">
        <v>109</v>
      </c>
      <c r="C16" s="107" t="s">
        <v>110</v>
      </c>
      <c r="D16" s="104">
        <f>SUMIF('4 programa 3 lentelė'!C7:C150,'4 programa 3 lentelė'!C41,'4 programa 3 lentelė'!E7:E150)</f>
        <v>10.599999999999998</v>
      </c>
    </row>
    <row r="17" spans="2:4" x14ac:dyDescent="0.2">
      <c r="B17" s="117" t="s">
        <v>111</v>
      </c>
      <c r="C17" s="107" t="s">
        <v>112</v>
      </c>
      <c r="D17" s="104">
        <f>SUMIF('4 programa 3 lentelė'!C7:C150,'4 programa 3 lentelė'!C60,'4 programa 3 lentelė'!E7:E150)</f>
        <v>868.5</v>
      </c>
    </row>
    <row r="18" spans="2:4" ht="25.5" x14ac:dyDescent="0.2">
      <c r="B18" s="117" t="s">
        <v>113</v>
      </c>
      <c r="C18" s="107" t="s">
        <v>114</v>
      </c>
      <c r="D18" s="104" cm="1">
        <f t="array" ref="D18">SUMIF('4 programa 3 lentelė'!C7:C150,C00,'4 programa 3 lentelė'!E7:E150)</f>
        <v>0</v>
      </c>
    </row>
    <row r="19" spans="2:4" x14ac:dyDescent="0.2">
      <c r="B19" s="117" t="s">
        <v>115</v>
      </c>
      <c r="C19" s="107" t="s">
        <v>116</v>
      </c>
      <c r="D19" s="104" cm="1">
        <f t="array" ref="D19">SUMIF('4 programa 3 lentelė'!C7:C150,C00,'4 programa 3 lentelė'!E7:E150)</f>
        <v>0</v>
      </c>
    </row>
    <row r="20" spans="2:4" x14ac:dyDescent="0.2">
      <c r="B20" s="117" t="s">
        <v>117</v>
      </c>
      <c r="C20" s="107" t="s">
        <v>118</v>
      </c>
      <c r="D20" s="104">
        <f>SUMIF('4 programa 3 lentelė'!C7:C148,'4 programa 3 lentelė'!C124,'4 programa 3 lentelė'!E7:E148)</f>
        <v>1.1000000000000001</v>
      </c>
    </row>
    <row r="21" spans="2:4" x14ac:dyDescent="0.2">
      <c r="B21" s="117" t="s">
        <v>119</v>
      </c>
      <c r="C21" s="107" t="s">
        <v>120</v>
      </c>
      <c r="D21" s="104" cm="1">
        <f t="array" ref="D21">SUMIF('4 programa 3 lentelė'!C7:C150,C00,'4 programa 3 lentelė'!E7:E150)</f>
        <v>0</v>
      </c>
    </row>
    <row r="22" spans="2:4" ht="25.5" x14ac:dyDescent="0.2">
      <c r="B22" s="117"/>
      <c r="C22" s="105" t="s">
        <v>121</v>
      </c>
      <c r="D22" s="9">
        <f ca="1">D6+D14</f>
        <v>7224.9000000000015</v>
      </c>
    </row>
    <row r="23" spans="2:4" x14ac:dyDescent="0.2">
      <c r="B23" s="117"/>
      <c r="C23" s="105" t="s">
        <v>59</v>
      </c>
      <c r="D23" s="8">
        <f>'4 programa 3 lentelė'!E30+'4 programa 3 lentelė'!E104</f>
        <v>121.9</v>
      </c>
    </row>
    <row r="24" spans="2:4" x14ac:dyDescent="0.2">
      <c r="B24" s="108"/>
      <c r="C24" s="110"/>
      <c r="D24" s="110"/>
    </row>
  </sheetData>
  <mergeCells count="2">
    <mergeCell ref="B1:D1"/>
    <mergeCell ref="B5:D5"/>
  </mergeCells>
  <pageMargins left="0.7" right="0.7" top="0.75" bottom="0.75" header="0.3" footer="0.3"/>
  <pageSetup paperSize="9" scale="131" orientation="portrait" r:id="rId1"/>
  <ignoredErrors>
    <ignoredError sqref="D2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4 programa 3 lentelė</vt:lpstr>
      <vt:lpstr>Lėšų suvestinė 2 lentelė</vt:lpstr>
      <vt:lpstr>'4 programa 3 lentelė'!Print_Area</vt:lpstr>
      <vt:lpstr>'4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2024-12-11T11:43:13Z</cp:lastPrinted>
  <dcterms:created xsi:type="dcterms:W3CDTF">2023-07-10T07:04:14Z</dcterms:created>
  <dcterms:modified xsi:type="dcterms:W3CDTF">2024-12-12T12:33:57Z</dcterms:modified>
  <cp:category/>
  <cp:contentStatus/>
</cp:coreProperties>
</file>