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valdyba\kmsa\Savivaldybės administracija\BENDROSIOS VALDYMO FUNKCIJOS\Strateginio planavimo skyrius\MVP PLANAI\2024 MVP\19. Keitimas (gruodis 4)\"/>
    </mc:Choice>
  </mc:AlternateContent>
  <xr:revisionPtr revIDLastSave="0" documentId="13_ncr:1_{468E45CC-AD9D-4DA9-A12C-12E2D8CB8631}" xr6:coauthVersionLast="47" xr6:coauthVersionMax="47" xr10:uidLastSave="{00000000-0000-0000-0000-000000000000}"/>
  <bookViews>
    <workbookView xWindow="2685" yWindow="2685" windowWidth="28800" windowHeight="15345" xr2:uid="{EF082B20-5454-481E-8ECF-44F36E11C9BB}"/>
  </bookViews>
  <sheets>
    <sheet name="12 programa 3 lentelė" sheetId="1" r:id="rId1"/>
    <sheet name="Lėšų suvestinė 2 lentelė" sheetId="3" r:id="rId2"/>
  </sheets>
  <definedNames>
    <definedName name="_xlnm.Print_Area" localSheetId="0">'12 programa 3 lentelė'!$A$1:$F$296</definedName>
    <definedName name="_xlnm.Print_Titles" localSheetId="0">'12 programa 3 lentelė'!$5:$5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3" i="1" l="1"/>
  <c r="E150" i="1"/>
  <c r="E114" i="1"/>
  <c r="E103" i="1"/>
  <c r="E89" i="1"/>
  <c r="E79" i="1"/>
  <c r="E62" i="1"/>
  <c r="E41" i="1"/>
  <c r="E37" i="1"/>
  <c r="E18" i="1"/>
  <c r="E14" i="1"/>
  <c r="E12" i="1"/>
  <c r="E11" i="1"/>
  <c r="E163" i="1"/>
  <c r="E159" i="1"/>
  <c r="E157" i="1"/>
  <c r="E152" i="1"/>
  <c r="E147" i="1"/>
  <c r="E49" i="1"/>
  <c r="E16" i="1"/>
  <c r="E198" i="1"/>
  <c r="E194" i="1"/>
  <c r="E193" i="1"/>
  <c r="E235" i="1"/>
  <c r="E233" i="1"/>
  <c r="E217" i="1"/>
  <c r="E216" i="1"/>
  <c r="E161" i="1"/>
  <c r="E155" i="1"/>
  <c r="E149" i="1"/>
  <c r="E141" i="1"/>
  <c r="E139" i="1"/>
  <c r="E124" i="1"/>
  <c r="E122" i="1"/>
  <c r="E113" i="1"/>
  <c r="E110" i="1"/>
  <c r="E108" i="1"/>
  <c r="E102" i="1"/>
  <c r="E88" i="1"/>
  <c r="E65" i="1"/>
  <c r="E53" i="1"/>
  <c r="E35" i="1"/>
  <c r="E22" i="1"/>
  <c r="E20" i="1"/>
  <c r="E278" i="1"/>
  <c r="E219" i="1"/>
  <c r="E207" i="1"/>
  <c r="E57" i="1"/>
  <c r="E191" i="1" l="1"/>
  <c r="E30" i="1"/>
  <c r="E137" i="1"/>
  <c r="E240" i="1"/>
  <c r="E209" i="1"/>
  <c r="E225" i="1" s="1"/>
  <c r="E184" i="1"/>
  <c r="E182" i="1" s="1"/>
  <c r="E167" i="1"/>
  <c r="E118" i="1"/>
  <c r="E111" i="1"/>
  <c r="E100" i="1"/>
  <c r="E97" i="1"/>
  <c r="E95" i="1"/>
  <c r="E83" i="1"/>
  <c r="E75" i="1"/>
  <c r="E31" i="1"/>
  <c r="E10" i="1"/>
  <c r="E224" i="1"/>
  <c r="E177" i="1"/>
  <c r="E119" i="1"/>
  <c r="E175" i="1"/>
  <c r="E173" i="1" s="1"/>
  <c r="E245" i="1" l="1"/>
  <c r="E144" i="1"/>
  <c r="E142" i="1"/>
  <c r="D11" i="3"/>
  <c r="E130" i="1"/>
  <c r="E128" i="1"/>
  <c r="E284" i="1"/>
  <c r="E223" i="1"/>
  <c r="E228" i="1"/>
  <c r="E226" i="1" s="1"/>
  <c r="E221" i="1" l="1"/>
  <c r="D23" i="3"/>
  <c r="E77" i="1"/>
  <c r="E73" i="1"/>
  <c r="E246" i="1"/>
  <c r="E243" i="1" s="1"/>
  <c r="E55" i="1"/>
  <c r="E51" i="1"/>
  <c r="E200" i="1"/>
  <c r="E127" i="1"/>
  <c r="E131" i="1"/>
  <c r="E129" i="1"/>
  <c r="E70" i="1"/>
  <c r="E29" i="1"/>
  <c r="E71" i="1"/>
  <c r="E196" i="1"/>
  <c r="E59" i="1"/>
  <c r="D21" i="3" a="1"/>
  <c r="D21" i="3" s="1"/>
  <c r="D20" i="3"/>
  <c r="D19" i="3"/>
  <c r="D18" i="3" a="1"/>
  <c r="D18" i="3" s="1"/>
  <c r="D17" i="3" a="1"/>
  <c r="D17" i="3" s="1"/>
  <c r="D16" i="3"/>
  <c r="D13" i="3"/>
  <c r="D12" i="3" a="1"/>
  <c r="D12" i="3" s="1"/>
  <c r="D10" i="3"/>
  <c r="D9" i="3"/>
  <c r="E125" i="1" l="1"/>
  <c r="E27" i="1"/>
  <c r="E68" i="1"/>
  <c r="D8" i="3"/>
  <c r="D6" i="3" s="1"/>
  <c r="D14" i="3"/>
  <c r="E282" i="1"/>
  <c r="E280" i="1" s="1"/>
  <c r="E279" i="1"/>
  <c r="E257" i="1"/>
  <c r="E256" i="1"/>
  <c r="E254" i="1" l="1"/>
  <c r="D22" i="3"/>
  <c r="E276" i="1"/>
  <c r="E187" i="1" l="1"/>
  <c r="E166" i="1"/>
  <c r="E164" i="1" s="1"/>
  <c r="E134" i="1" l="1"/>
  <c r="E132" i="1" s="1"/>
  <c r="E43" i="1" l="1"/>
  <c r="E39" i="1"/>
  <c r="E47" i="1" l="1"/>
  <c r="E28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<sst xmlns="http://schemas.openxmlformats.org/spreadsheetml/2006/main" count="472" uniqueCount="256">
  <si>
    <t>Programos uždavinio, priemonės kodas ir požymis</t>
  </si>
  <si>
    <t>Uždavinio, priemonės pavadinimas, finansavimo šaltiniai</t>
  </si>
  <si>
    <t>2024 metų asignavimai ir kitos lėšos</t>
  </si>
  <si>
    <t>Savivaldybės strateginio plėtros plano priemonės kodas</t>
  </si>
  <si>
    <t>Priemonė: Socialinių paslaugų ir kitos socialinės paramos teikimas</t>
  </si>
  <si>
    <t>012-01-01-01</t>
  </si>
  <si>
    <t xml:space="preserve">Piniginės socialinės paramos nepasiturinčioms šeimoms ir vieniems gyvenantiems asmenims bei paramos mirties atveju teikimas, išmokant pašalpas ir kompensacijas </t>
  </si>
  <si>
    <t>Savivaldybės biudžeto lėšos (nuosavos, be ankstesnių metų likučio)</t>
  </si>
  <si>
    <t>Lietuvos Respublikos valstybės biudžeto dotacijos</t>
  </si>
  <si>
    <t>012-01-01-02</t>
  </si>
  <si>
    <t>Socialinės globos paslaugų teikimas asmenims su sunkia negalia</t>
  </si>
  <si>
    <t>012-01-01-03</t>
  </si>
  <si>
    <t>Pagalbos socialinės rizikos šeimoms teikimas</t>
  </si>
  <si>
    <t>012-01-01-04</t>
  </si>
  <si>
    <t>Mokinių nemokamo maitinimo ir aprūpinimo mokinio reikmenimis organizavimas</t>
  </si>
  <si>
    <t>012-01-01-05</t>
  </si>
  <si>
    <t>Mokinių iš mažas pajamas gaunančių šeimų nemokamo maitinimo gamybos išlaidų padengimas</t>
  </si>
  <si>
    <t>012-01-01-06</t>
  </si>
  <si>
    <t>Europos Sąjungos ir kitos tarptautinės finansinės paramos lėšos</t>
  </si>
  <si>
    <t>Ankstesnių metų likučiai</t>
  </si>
  <si>
    <t>012-01-01-07</t>
  </si>
  <si>
    <t>Projekto „Materialinio nepritekliaus mažinimas Lietuvoje“ įgyvendinimas</t>
  </si>
  <si>
    <t>Savivaldybės biudžetas (įskaitant skolintas lėšas)</t>
  </si>
  <si>
    <t>Iš jo:</t>
  </si>
  <si>
    <t>Savivaldybės biudžeto lėšos (nuosavos, be ankstesnių metų likučio)'</t>
  </si>
  <si>
    <t>Lietuvos Respublikos valstybės biudžeto dotacijos'</t>
  </si>
  <si>
    <t>Europos Sąjungos ir kitos tarptautinės finansinės paramos lėšos'</t>
  </si>
  <si>
    <t>Ankstesnių metų likučiai'</t>
  </si>
  <si>
    <t>012-01-02 (TP)</t>
  </si>
  <si>
    <t>Kiti šaltiniai</t>
  </si>
  <si>
    <t>Iš jų:</t>
  </si>
  <si>
    <t>Kiti šaltiniai (valstybės biudžeto lėšos)</t>
  </si>
  <si>
    <t>012-01-03 (TP)</t>
  </si>
  <si>
    <t>Priemonė: Išmokų vaikams skaičiavimas ir mokėjimas</t>
  </si>
  <si>
    <t>012-01-04 (TP)</t>
  </si>
  <si>
    <t>Priemonė: Materialinės paramos Klaipėdos miesto savivaldybės gyventojams, atsidūrusiems sunkioje materialinėje padėtyje, teikimas</t>
  </si>
  <si>
    <t>012-01-05 (TP)</t>
  </si>
  <si>
    <t>Priemonė: Darbo rinkos politikos priemonių, skirtų socialinę atskirtį patiriantiems asmenims, vykdymas</t>
  </si>
  <si>
    <t>012-01-06 (TP)</t>
  </si>
  <si>
    <t>Priemonė: Akredituotos vaikų dienos socialinės priežiūros organizavimas</t>
  </si>
  <si>
    <t>012-01-07 (TP)</t>
  </si>
  <si>
    <t>Priemonė: Asmeninės pagalbos teikimo organizavimas</t>
  </si>
  <si>
    <t>012-01-08 (TP)</t>
  </si>
  <si>
    <t>Priemonė: Socialinės reabilitacijos neįgaliesiems bendruomenėje organizavimas</t>
  </si>
  <si>
    <t>012-01-09 (TP)</t>
  </si>
  <si>
    <t>Priemonė: Prevencinių socialinių paslaugų organizavimas ir teikimas</t>
  </si>
  <si>
    <t>012-01-09-01</t>
  </si>
  <si>
    <t>Potencialių socialinių paslaugų gavėjų paieška</t>
  </si>
  <si>
    <t>012-01-09-02</t>
  </si>
  <si>
    <t>Kompleksinių paslaugų šeimai teikimas</t>
  </si>
  <si>
    <t>Kiti šaltiniai (valstybės biudžeto lėšos)'</t>
  </si>
  <si>
    <t>012-01-10 (TP)</t>
  </si>
  <si>
    <t>Priemonė: Kompensacijų už būsto suteikimą užsieniečiams, pasitraukusiems iš Ukrainos dėl Rusijos Federacijos karinių veiksmų Ukrainoje, mokėjimas</t>
  </si>
  <si>
    <t>Priemonė: Vienkartinių išmokų įsikurti gyvenamojoje vietoje savivaldybės teritorijoje ir (ar) mėnesinių kompensacijų vaiko ugdymo pagal ikimokyklinio ir priešmokyklinio ugdymo programą mokėjimas</t>
  </si>
  <si>
    <t>012-02 (T)</t>
  </si>
  <si>
    <t xml:space="preserve">Uždavinys: Teikti visuomenės poreikius atitinkančias socialines paslaugas įvairioms gyventojų grupėms </t>
  </si>
  <si>
    <t>012-02-01 (TP)</t>
  </si>
  <si>
    <t>Priemonė: Socialinių paslaugų teikimas socialinių paslaugų įstaigose</t>
  </si>
  <si>
    <t>012-02-01-01</t>
  </si>
  <si>
    <t>BĮ Klaipėdos miesto globos namuose</t>
  </si>
  <si>
    <t>Pajamų įmokos ir kitos pajamos</t>
  </si>
  <si>
    <t>012-02-01-02</t>
  </si>
  <si>
    <t>BĮ Klaipėdos miesto socialinės paramos centre</t>
  </si>
  <si>
    <t>012-02-01-03</t>
  </si>
  <si>
    <t>Projekto „Integralios pagalbos teikimas ir plėtra Lietuvos savivaldybėse“ įgyvendinimas</t>
  </si>
  <si>
    <t>Kiti šaltiniai (Europos Sąjungos paramos lėšos)</t>
  </si>
  <si>
    <t>012-02-01-04</t>
  </si>
  <si>
    <t>012-02-01-05</t>
  </si>
  <si>
    <t>BĮ Klaipėdos miesto šeimos ir vaiko gerovės centre</t>
  </si>
  <si>
    <t>012-02-01-06</t>
  </si>
  <si>
    <t>Projekto „Paslaugų, skatinančių ir efektyviai palaikančių globą šeimos aplinkoje, vystymas“ įgyvendinimas</t>
  </si>
  <si>
    <t>012-02-01-07</t>
  </si>
  <si>
    <t>BĮ Klaipėdos miesto nakvynės namuose</t>
  </si>
  <si>
    <t>012-02-01-08</t>
  </si>
  <si>
    <t>BĮ Klaipėdos socialinių paslaugų centre „Danė“</t>
  </si>
  <si>
    <t>012-02-01-09</t>
  </si>
  <si>
    <t>012-02-01-10</t>
  </si>
  <si>
    <t>Komunalinių paslaugų įsigijimas</t>
  </si>
  <si>
    <t>Pajamų įmokos ir kitos pajamos'</t>
  </si>
  <si>
    <t>Kiti šaltiniai (Europos Sąjungos paramos lėšos)'</t>
  </si>
  <si>
    <t>Priemonė: Socialinės globos paslaugų teikimas ne savivaldybės institucijose</t>
  </si>
  <si>
    <t>012-02-02-01</t>
  </si>
  <si>
    <t xml:space="preserve">Socialinės globos paslaugų teikimas senyvo amžiaus asmenims ir asmenims su negalia </t>
  </si>
  <si>
    <t>012-02-02-02</t>
  </si>
  <si>
    <t>Šeimynų veiklos organizavimas</t>
  </si>
  <si>
    <t>012-02-03 (TP)</t>
  </si>
  <si>
    <t>Priemonė: Dienos socialinės globos, trumpalaikės socialinės globos ir socialinės priežiūros paslaugų teikimo organizavimas miesto gyventojams ne savivaldybės institucijose</t>
  </si>
  <si>
    <t>012-02-03-01</t>
  </si>
  <si>
    <t>Dienos socialinės globos paslaugų teikimas asmenims su psichine negalia dienos socialinės globos centre</t>
  </si>
  <si>
    <t>012-02-03-02</t>
  </si>
  <si>
    <t>Dienos socialinės globos paslaugų teikimas vaikams su negalia dienos socialinės globos centre</t>
  </si>
  <si>
    <t>Socialinių įgūdžių ugdymo, palaikymo ir (ar) atkūrimo paslaugų teikimas vaikų dienos centre</t>
  </si>
  <si>
    <t>Pagalbos į namus paslaugos teikimas senyvo amžiaus asmenims ir suaugusiems asmenims su negalia</t>
  </si>
  <si>
    <t>Nemokamo maitinimo organizavimas labdaros valgykloje Klaipėdos mieste gyvenantiems asmenims, nepajėgiantiems maitintis savo namuose</t>
  </si>
  <si>
    <t>Dienos globos asmens namuose teikimas asmenims su negalia</t>
  </si>
  <si>
    <t>012-02-04 (TP)</t>
  </si>
  <si>
    <t>Priemonė: Socialinių projektų dalinis finansavimas</t>
  </si>
  <si>
    <t>012-02-04-01</t>
  </si>
  <si>
    <t>Nevyriausybinių organizacijų socialinių projektų dalinis finansavimas</t>
  </si>
  <si>
    <t>012-02-04-02</t>
  </si>
  <si>
    <t>012-02-05 (TP)</t>
  </si>
  <si>
    <t>Priemonė: Būsto pritaikymas neįgaliesiems</t>
  </si>
  <si>
    <t>012-02-06 (TP)</t>
  </si>
  <si>
    <t>Priemonė: Socialinės srities renginių organizavimas</t>
  </si>
  <si>
    <t>012-02-07 (TP)</t>
  </si>
  <si>
    <t>Priemonė: Smurto artimoje aplinkoje prevencijos priemonių įgyvendinimas</t>
  </si>
  <si>
    <t>Uždavinys: Plėtoti socialinių paslaugų infrastruktūrą, įrengiant  naujus ir modernizuojant esamus socialines paslaugas teikiančių įstaigų pastatus, užtikrinti įstaigų ūkinį aptarnavimą</t>
  </si>
  <si>
    <t>Priemonė: Teikiamų socialinių paslaugų infrastruktūros tobulinimas siekiant atitikti keliamus reikalavimus</t>
  </si>
  <si>
    <t>Projektų skyrius</t>
  </si>
  <si>
    <t>012-03-01-01</t>
  </si>
  <si>
    <t>Projekto „Bendruomeninių vaikų globos namų steigimas Klaipėdos mieste“ įgyvendinimas (Kalvos g. 4)</t>
  </si>
  <si>
    <t>Senyvo amžiaus asmenų globos paslaugų plėtra rekonstruojant pastatą, esantį Melnragės gyvenamajame rajone, Aušros g. 41</t>
  </si>
  <si>
    <t>Grupinio gyvenimo namų steigimas Klaipėdos mieste</t>
  </si>
  <si>
    <t>Globos namų paslaugų plėtra, teikiant laikino atokvėpio paslaugą (Debreceno g. 48)</t>
  </si>
  <si>
    <t>Pastato Smiltelės g. 14, Klaipėda, kapitalinis remontas</t>
  </si>
  <si>
    <t>012-04 (T)</t>
  </si>
  <si>
    <t xml:space="preserve">Uždavinys: Užtikrinti Klaipėdos miesto socialinio būsto fondo plėtrą ir valstybės politikos, padedančios apsirūpinti būstu, įgyvendinimą </t>
  </si>
  <si>
    <t>Priemonė: Socialinio būsto fondo plėtra</t>
  </si>
  <si>
    <t xml:space="preserve">Socialinio būsto plėtra Klaipėdos miesto savivaldybėje </t>
  </si>
  <si>
    <t>012-04-01-02</t>
  </si>
  <si>
    <t>Socialinių būstų pirkimas</t>
  </si>
  <si>
    <t>Turto valdymo skyrius</t>
  </si>
  <si>
    <t>012-04-02 (TP)</t>
  </si>
  <si>
    <t>012-04-02-01</t>
  </si>
  <si>
    <t xml:space="preserve">Savivaldybės gyvenamųjų patalpų techninės būklės vertinimas ir remontas </t>
  </si>
  <si>
    <t>012-04-02-02</t>
  </si>
  <si>
    <t>Apmokėjimas savivaldybei tenkančia dalimi už daugiabučių namų bendrosios  nuosavybės objektų atnaujinimą ir renovaciją bei lėšų kaupimą</t>
  </si>
  <si>
    <t>012-04-02-03</t>
  </si>
  <si>
    <t>Rezervo naudojimas nenumatytiems darbams apmokėti ir avarinėms situacijoms likviduoti</t>
  </si>
  <si>
    <t>012-04-02-04</t>
  </si>
  <si>
    <t>Savivaldybės gyvenamųjų patalpų nuomos administravimas</t>
  </si>
  <si>
    <t>012-04-02-05</t>
  </si>
  <si>
    <t>Savininkams grąžintų nuomotų patalpų vertės įskaičiavimas į nuompinigius</t>
  </si>
  <si>
    <t>012-04-02-06</t>
  </si>
  <si>
    <t>Apmokėjimas už daugiabučių namų bendrųjų objektų administravimą ir nuolatinę techninę priežiūrą</t>
  </si>
  <si>
    <t xml:space="preserve">IŠ VISO programai finansuoti pagal finansavimo šaltinius </t>
  </si>
  <si>
    <t>Iš jų: regioninių pažangos priemonių lėšos</t>
  </si>
  <si>
    <t>Eil. Nr.</t>
  </si>
  <si>
    <t>Programos kodas ir pavadinimas</t>
  </si>
  <si>
    <t>2024 m. asignavimai ir kitos lėšos</t>
  </si>
  <si>
    <t>012 Socialinės atskirties mažinimo programa</t>
  </si>
  <si>
    <t>1.</t>
  </si>
  <si>
    <r>
      <rPr>
        <sz val="10"/>
        <color rgb="FF000000"/>
        <rFont val="Times New Roman"/>
        <family val="1"/>
        <charset val="186"/>
      </rPr>
      <t xml:space="preserve">Iš jo:
</t>
    </r>
    <r>
      <rPr>
        <b/>
        <sz val="10"/>
        <color rgb="FF000000"/>
        <rFont val="Times New Roman"/>
        <family val="1"/>
        <charset val="186"/>
      </rPr>
      <t xml:space="preserve">
</t>
    </r>
  </si>
  <si>
    <t>1.1.</t>
  </si>
  <si>
    <r>
      <rPr>
        <sz val="10"/>
        <color rgb="FF000000"/>
        <rFont val="Times New Roman"/>
        <family val="1"/>
        <charset val="186"/>
      </rPr>
      <t xml:space="preserve">savivaldybės biudžeto lėšos (nuosavos, be ankstesnių metų likučio)
</t>
    </r>
    <r>
      <rPr>
        <b/>
        <sz val="10"/>
        <color rgb="FF000000"/>
        <rFont val="Times New Roman"/>
        <family val="1"/>
        <charset val="186"/>
      </rPr>
      <t xml:space="preserve">
</t>
    </r>
  </si>
  <si>
    <t>1.2.</t>
  </si>
  <si>
    <t>1.3.</t>
  </si>
  <si>
    <t xml:space="preserve">pajamų įmokos ir kitos pajamos
</t>
  </si>
  <si>
    <t>1.4.</t>
  </si>
  <si>
    <t>1.5.</t>
  </si>
  <si>
    <t>skolintos lėšos</t>
  </si>
  <si>
    <t>1.6.</t>
  </si>
  <si>
    <t>ankstesnių metų likučiai</t>
  </si>
  <si>
    <t>2.</t>
  </si>
  <si>
    <t xml:space="preserve">Kiti šaltiniai (Europos Sąjungos finansinė parama projektams įgyvendinti ir kitos teisėtai gautos lėšos, nurodant atskirus šaltinius)
</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</si>
  <si>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</si>
  <si>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</si>
  <si>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</si>
  <si>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</si>
  <si>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</si>
  <si>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</si>
  <si>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</si>
  <si>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</si>
  <si>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</si>
  <si>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</si>
  <si>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</si>
  <si>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</si>
  <si>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r>
      <rPr>
        <b/>
        <sz val="10"/>
        <color theme="1"/>
        <rFont val="Times New Roman"/>
        <family val="1"/>
        <charset val="186"/>
      </rPr>
      <t>IŠ VISO</t>
    </r>
    <r>
      <rPr>
        <sz val="10"/>
        <color theme="1"/>
        <rFont val="Times New Roman"/>
        <family val="1"/>
        <charset val="186"/>
      </rPr>
      <t xml:space="preserve"> programai finansuoti pagal finansavimo šaltinius </t>
    </r>
    <r>
      <rPr>
        <i/>
        <sz val="10"/>
        <color theme="1"/>
        <rFont val="Times New Roman"/>
        <family val="1"/>
        <charset val="186"/>
      </rPr>
      <t>(1 ir 2 punktai)</t>
    </r>
  </si>
  <si>
    <t>BĮ Socialinių paslaugų centre „Klaipėdos lakštutė“</t>
  </si>
  <si>
    <t>BĮ Klaipėdos socialinių paslaugų centre „Rytas“</t>
  </si>
  <si>
    <t>012-02-01-11</t>
  </si>
  <si>
    <t>Dienos socialinės globos asmens namuose ir pagalbos į namus veiklos procesų skaitmenizavimas</t>
  </si>
  <si>
    <t>BĮ Klaipėdos miesto šeimos ir vaiko gerovės centro remonto darbai</t>
  </si>
  <si>
    <t>BĮ Klaipėdos miesto nakvynės namų remonto darbai</t>
  </si>
  <si>
    <t>BĮ Klaipėdos socialinių paslaugų centro „Rytas“ remonto darbai</t>
  </si>
  <si>
    <t>BĮ Klaipėdos miesto globos namų remonto darbai</t>
  </si>
  <si>
    <t>012-02-02 (TP)</t>
  </si>
  <si>
    <t>012-02-03-03</t>
  </si>
  <si>
    <t>012-02-03-04</t>
  </si>
  <si>
    <t>012-02-03-05</t>
  </si>
  <si>
    <t>012-02-03-06</t>
  </si>
  <si>
    <t>012-02-03-07</t>
  </si>
  <si>
    <t>012-02-03-08</t>
  </si>
  <si>
    <t>012-03-02-01</t>
  </si>
  <si>
    <t>012-03-02-02</t>
  </si>
  <si>
    <t>012-03-02-03</t>
  </si>
  <si>
    <t>012-03-02-04</t>
  </si>
  <si>
    <t>012-03-02-05</t>
  </si>
  <si>
    <t>Transporto paslaugų įsigijimas, užtikrinant paslaugų gavėjų poreikius</t>
  </si>
  <si>
    <t xml:space="preserve">T – tęstinės veiklos uždavinys. </t>
  </si>
  <si>
    <t>P – pažangos uždavinys.</t>
  </si>
  <si>
    <t>TP – tęstinės veiklos priemonė.</t>
  </si>
  <si>
    <t>PP – pažangos priemonė.</t>
  </si>
  <si>
    <t>012-01 (T)</t>
  </si>
  <si>
    <t>012-01-01 (TP)</t>
  </si>
  <si>
    <t>012-02-01-12</t>
  </si>
  <si>
    <t>Priemonė: Socialinių paslaugų įstaigų remontas</t>
  </si>
  <si>
    <t>Priemonė: Projekto „Pabėgėlių iš Ukrainos priėmimas ir ankstyva integracija“ įgyvendinimas</t>
  </si>
  <si>
    <t>Uždavinys: Užtikrinti Lietuvos Respublikos įstatymais, Vyriausybės nutarimais ir kitais teisės aktais numatytos socialinės paramos teikimą</t>
  </si>
  <si>
    <t>012-03 (P)</t>
  </si>
  <si>
    <t>012-03-01 (PP)</t>
  </si>
  <si>
    <t>012-03-02 (TP)</t>
  </si>
  <si>
    <t>012-04-01 (PP)</t>
  </si>
  <si>
    <t>012-02-08 (PP)</t>
  </si>
  <si>
    <t>012-02-09 (PP)</t>
  </si>
  <si>
    <t xml:space="preserve">Priemonė: Individualios pagalbos teikimo išlaidų kompensacijų skaičiavimas ir mokėjimas, siekiant neįgaliesiems kompensuoti specialiųjų poreikių tenkinimo išlaidas </t>
  </si>
  <si>
    <t>012-01-11 (TP)</t>
  </si>
  <si>
    <t>012-03-01-02 (RP)</t>
  </si>
  <si>
    <t>012-03-01-03 (RP)</t>
  </si>
  <si>
    <t>012-03-01-04 (RP)</t>
  </si>
  <si>
    <t>012-04-01-01 (RP)</t>
  </si>
  <si>
    <t>RP – regioninė pažangos priemonė.</t>
  </si>
  <si>
    <t>2.4.1.9.</t>
  </si>
  <si>
    <t>2.4.1.2.</t>
  </si>
  <si>
    <t>2.4.1.4.</t>
  </si>
  <si>
    <t>2.4.1.1.</t>
  </si>
  <si>
    <t>2.4.1.3.</t>
  </si>
  <si>
    <t>2.4.1.1. 
2.4.1.8.</t>
  </si>
  <si>
    <t>2.4.1.8.</t>
  </si>
  <si>
    <t>2.4.1.1. 
2.4.1.3.</t>
  </si>
  <si>
    <t>2.4.1.5.</t>
  </si>
  <si>
    <t>2.4.1.7.</t>
  </si>
  <si>
    <t>Priemonė: Savivaldybės gyvenamųjų patalpų tinkamos fizinės būklės užtikrinimas ir nuomos administravimas</t>
  </si>
  <si>
    <t>Psichosocialinės pagalbos teikimas asmenims (šeimoms), patiriantiems krizes</t>
  </si>
  <si>
    <t>Intensyvios krizių įveikimo pagalbos ar (ir) psichosocialinės pagalbos teikimas smurtą patyrusiems asmenims ir smurtautojams</t>
  </si>
  <si>
    <t>Ne savivaldybės įsteigtų įstaigų, teikiančių trumpalaikę ir (ar) ilgalaikę, ir (ar) dienos socialinės globos paslaugas senyvo amžiaus asmenims ir neįgaliems asmenims bei dienos socialinę globą neįgaliems asmenims institucijoje, projektų, skirtų socialinių paslaugų infrastruktūros gerinimui, dalinis finansavimas</t>
  </si>
  <si>
    <t>Priemonė: Projekto „Perėjimas nuo institucinės globos prie bendruomeninių paslaugų Sostinės regione, Vidurio ir vakarų Lietuvos regione“ įgyvendinimas</t>
  </si>
  <si>
    <t>3 lentelė. Klaipėdos miesto savivaldybės 2024 metų 012 Socialinės atskirties mažinimo programos uždaviniai, priemonės, asignavimai ir kitos lėšos (tūkst. eurų)</t>
  </si>
  <si>
    <t xml:space="preserve">012-03-01-05
</t>
  </si>
  <si>
    <t>2 lentelė.  2024 metų asignavimų ir kitų lėšų pasiskirstymas (tūkst. Eur)</t>
  </si>
  <si>
    <t xml:space="preserve">Budinčio ir nuolatinio globotojo veiklos organizavimas </t>
  </si>
  <si>
    <t>BĮ Socialinių paslaugų centro „Klaipėdos lakštutė“ remonto darbai</t>
  </si>
  <si>
    <t>012-03-02-06</t>
  </si>
  <si>
    <t>Socialinės globos paslaugų teikimas vaikams</t>
  </si>
  <si>
    <t>012-02-02-03</t>
  </si>
  <si>
    <t>Vykdytojas (padalinys / asmuo)</t>
  </si>
  <si>
    <t xml:space="preserve"> SGD Savivaldybės būsto skyrius</t>
  </si>
  <si>
    <t>SGD – Socialinės gerovės departamentas.</t>
  </si>
  <si>
    <t>AD – Administravimo departamentas.</t>
  </si>
  <si>
    <t>ŠSD – Švietimo ir sveikatos departamentas.</t>
  </si>
  <si>
    <t>MVPD – Miesto vystymo ir priežiūros departamentas.</t>
  </si>
  <si>
    <t>SGD 
Socialinių išmokų skyriai 1 ir 2</t>
  </si>
  <si>
    <t>SGD 
Savivaldybės būsto skyrius</t>
  </si>
  <si>
    <t>SGD 
Socialinių paslaugų skyrius</t>
  </si>
  <si>
    <t xml:space="preserve">SGD 
Socialinių paslaugų skyrius –  priemonės vykdymas,
ŠSD 
Planavimo ir analizės skyrius –  programos sąmatų rengimas
</t>
  </si>
  <si>
    <r>
      <t>AD</t>
    </r>
    <r>
      <rPr>
        <b/>
        <sz val="10"/>
        <color theme="1"/>
        <rFont val="Times New Roman"/>
        <family val="1"/>
        <charset val="186"/>
      </rPr>
      <t xml:space="preserve"> 
</t>
    </r>
    <r>
      <rPr>
        <sz val="10"/>
        <color theme="1"/>
        <rFont val="Times New Roman"/>
        <family val="1"/>
        <charset val="186"/>
      </rPr>
      <t>Kibernetinio saugumo ir IT skyrius</t>
    </r>
  </si>
  <si>
    <t>MVPD 
Statinių administravimo skyrius</t>
  </si>
  <si>
    <t>Projektų skyrius,
MVPD 
Statybos skyrius</t>
  </si>
  <si>
    <t>SGD 
vyr. specialistas</t>
  </si>
  <si>
    <t>SGD 
Asmenų su negalia reikalų koordinatorius</t>
  </si>
  <si>
    <t xml:space="preserve">SGD 
Socialinių paslaugų skyrius,   vyr. specialistas     </t>
  </si>
  <si>
    <t>012-01-01-08</t>
  </si>
  <si>
    <t>Laikino atokvėpio paslaugos teikimas</t>
  </si>
  <si>
    <t>BĮ Klaipėdos socialinių paslaugų centro „Danė“ infrastruktūros plėtra</t>
  </si>
  <si>
    <t xml:space="preserve">                                                             PATVIRTINTA
                                                             Klaipėdos miesto savivaldybės administracijos  direktoriaus 
                                                             2024 m. vasario 22  d. įsakymu Nr. AD1-164</t>
  </si>
  <si>
    <t xml:space="preserve">                                                       (Klaipėdos miesto savivaldybės administracijos direktoriaus 
                                                        2024 m. gruodžio 30 d. įsakymo Nr. AD1- 1172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</si>
</sst>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General"/>
    <numFmt numFmtId="166" formatCode="0.0"/>
  </numFmts>
  <fonts count="26" x14ac:knownFonts="1">
    <font>
      <sz val="11"/>
      <color theme="1"/>
      <name val="Calibri"/>
      <family val="2"/>
      <charset val="186"/>
      <scheme val="minor"/>
    </font>
    <font>
      <sz val="10"/>
      <color theme="1"/>
      <name val="Calibri"/>
      <family val="2"/>
      <charset val="186"/>
      <scheme val="minor"/>
    </font>
    <font>
      <sz val="10"/>
      <color theme="1"/>
      <name val="Times New Roman"/>
      <family val="1"/>
      <charset val="186"/>
    </font>
    <font>
      <sz val="11"/>
      <color rgb="FF000000"/>
      <name val="Calibri"/>
      <family val="2"/>
      <charset val="186"/>
    </font>
    <font>
      <b/>
      <sz val="10"/>
      <name val="Times New Roman"/>
      <family val="1"/>
      <charset val="186"/>
    </font>
    <font>
      <b/>
      <sz val="10"/>
      <color theme="1"/>
      <name val="Times New Roman"/>
      <family val="1"/>
      <charset val="186"/>
    </font>
    <font>
      <sz val="10"/>
      <name val="Times New Roman"/>
      <family val="1"/>
      <charset val="186"/>
    </font>
    <font>
      <i/>
      <sz val="10"/>
      <color theme="1"/>
      <name val="Times New Roman"/>
      <family val="1"/>
      <charset val="186"/>
    </font>
    <font>
      <b/>
      <sz val="12"/>
      <name val="Times New Roman"/>
      <family val="1"/>
      <charset val="186"/>
    </font>
    <font>
      <sz val="8"/>
      <name val="Times New Roman"/>
      <family val="1"/>
      <charset val="186"/>
    </font>
    <font>
      <i/>
      <sz val="10"/>
      <name val="Times New Roman"/>
      <family val="1"/>
      <charset val="186"/>
    </font>
    <font>
      <sz val="12"/>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b/>
      <sz val="9"/>
      <color theme="1"/>
      <name val="Times New Roman"/>
      <family val="1"/>
      <charset val="186"/>
    </font>
    <font>
      <b/>
      <sz val="10"/>
      <color rgb="FF000000"/>
      <name val="Times New Roman"/>
      <family val="1"/>
      <charset val="186"/>
    </font>
    <font>
      <sz val="10"/>
      <color rgb="FF000000"/>
      <name val="Times New Roman"/>
      <family val="1"/>
      <charset val="186"/>
    </font>
    <font>
      <b/>
      <sz val="10"/>
      <color rgb="FF00B050"/>
      <name val="Times New Roman"/>
      <family val="1"/>
      <charset val="186"/>
    </font>
    <font>
      <i/>
      <sz val="10"/>
      <color theme="1"/>
      <name val="Calibri"/>
      <family val="2"/>
      <charset val="186"/>
      <scheme val="minor"/>
    </font>
    <font>
      <b/>
      <sz val="10"/>
      <color rgb="FF000000"/>
      <name val="Times New Roman"/>
      <family val="1"/>
      <charset val="186"/>
    </font>
    <font>
      <b/>
      <sz val="10"/>
      <name val="Times New Roman"/>
      <family val="1"/>
    </font>
    <font>
      <sz val="10"/>
      <color rgb="FFFF0000"/>
      <name val="Calibri"/>
      <family val="2"/>
      <charset val="186"/>
      <scheme val="minor"/>
    </font>
    <font>
      <sz val="10"/>
      <color theme="0"/>
      <name val="Calibri"/>
      <family val="2"/>
      <charset val="186"/>
      <scheme val="minor"/>
    </font>
    <font>
      <sz val="10"/>
      <color theme="0"/>
      <name val="Times New Roman"/>
      <family val="1"/>
    </font>
    <font>
      <sz val="12"/>
      <color theme="1"/>
      <name val="Times New Roman"/>
      <family val="1"/>
      <charset val="186"/>
    </font>
  </fonts>
  <fills count="13">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CC"/>
        <bgColor rgb="FF000000"/>
      </patternFill>
    </fill>
    <fill>
      <patternFill patternType="solid">
        <fgColor rgb="FFFFFFFF"/>
        <bgColor rgb="FF000000"/>
      </patternFill>
    </fill>
    <fill>
      <patternFill patternType="solid">
        <fgColor rgb="FFDDEBF7"/>
        <bgColor rgb="FF000000"/>
      </patternFill>
    </fill>
    <fill>
      <patternFill patternType="solid">
        <fgColor theme="0"/>
        <bgColor rgb="FF000000"/>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diagonal/>
    </border>
    <border>
      <left style="thin">
        <color rgb="FF000000"/>
      </left>
      <right style="thin">
        <color indexed="64"/>
      </right>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rgb="FF000000"/>
      </left>
      <right style="thin">
        <color indexed="64"/>
      </right>
      <top style="thin">
        <color indexed="64"/>
      </top>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diagonal/>
    </border>
  </borders>
  <cellStyleXfs count="2">
    <xf numFmtId="0" fontId="0" fillId="0" borderId="0"/>
    <xf numFmtId="165" fontId="3" fillId="0" borderId="0" applyBorder="0" applyProtection="0"/>
  </cellStyleXfs>
  <cellXfs count="328">
    <xf numFmtId="0" fontId="0" fillId="0" borderId="0" xfId="0"/>
    <xf numFmtId="0" fontId="2" fillId="0" borderId="0" xfId="0" applyFont="1" applyAlignment="1">
      <alignment horizontal="center" vertical="top"/>
    </xf>
    <xf numFmtId="164" fontId="1" fillId="0" borderId="0" xfId="0" applyNumberFormat="1" applyFont="1" applyAlignment="1">
      <alignment horizontal="center" vertical="top"/>
    </xf>
    <xf numFmtId="0" fontId="2" fillId="0" borderId="0" xfId="0" applyFont="1" applyAlignment="1">
      <alignment vertical="top"/>
    </xf>
    <xf numFmtId="0" fontId="1" fillId="0" borderId="0" xfId="0" applyFont="1"/>
    <xf numFmtId="0" fontId="1" fillId="3" borderId="0" xfId="0" applyFont="1" applyFill="1"/>
    <xf numFmtId="164" fontId="4" fillId="0" borderId="1" xfId="0" applyNumberFormat="1" applyFont="1" applyBorder="1" applyAlignment="1">
      <alignment horizontal="center" vertical="top" wrapText="1"/>
    </xf>
    <xf numFmtId="164" fontId="2" fillId="0" borderId="1" xfId="0" applyNumberFormat="1" applyFont="1" applyBorder="1" applyAlignment="1">
      <alignment horizontal="center" vertical="top" wrapText="1"/>
    </xf>
    <xf numFmtId="164" fontId="5" fillId="0" borderId="1" xfId="0" applyNumberFormat="1" applyFont="1" applyBorder="1" applyAlignment="1">
      <alignment horizontal="center" vertical="top" wrapText="1"/>
    </xf>
    <xf numFmtId="0" fontId="1" fillId="0" borderId="0" xfId="0" applyFont="1" applyAlignment="1">
      <alignment vertical="top"/>
    </xf>
    <xf numFmtId="0" fontId="1" fillId="0" borderId="0" xfId="0" applyFont="1" applyAlignment="1">
      <alignment horizontal="center" vertical="top"/>
    </xf>
    <xf numFmtId="0" fontId="2" fillId="0" borderId="1" xfId="0" applyFont="1" applyBorder="1" applyAlignment="1">
      <alignment vertical="top" wrapText="1"/>
    </xf>
    <xf numFmtId="164" fontId="5" fillId="0" borderId="1" xfId="0" applyNumberFormat="1" applyFont="1" applyBorder="1" applyAlignment="1">
      <alignment vertical="top" wrapText="1"/>
    </xf>
    <xf numFmtId="164" fontId="5" fillId="7" borderId="1" xfId="0" applyNumberFormat="1" applyFont="1" applyFill="1" applyBorder="1" applyAlignment="1">
      <alignment horizontal="center" vertical="top" wrapText="1"/>
    </xf>
    <xf numFmtId="164" fontId="2" fillId="7" borderId="1" xfId="0" applyNumberFormat="1" applyFont="1" applyFill="1" applyBorder="1" applyAlignment="1">
      <alignment horizontal="center" vertical="top" wrapText="1"/>
    </xf>
    <xf numFmtId="0" fontId="5" fillId="7" borderId="1" xfId="0" applyFont="1" applyFill="1" applyBorder="1" applyAlignment="1">
      <alignment vertical="top" wrapText="1"/>
    </xf>
    <xf numFmtId="0" fontId="2" fillId="7" borderId="1" xfId="0" applyFont="1" applyFill="1" applyBorder="1" applyAlignment="1">
      <alignment horizontal="center" vertical="top" wrapText="1"/>
    </xf>
    <xf numFmtId="0" fontId="5" fillId="7" borderId="1" xfId="0" applyFont="1" applyFill="1" applyBorder="1" applyAlignment="1">
      <alignment horizontal="justify" vertical="top" wrapText="1"/>
    </xf>
    <xf numFmtId="0" fontId="5" fillId="8" borderId="1" xfId="0" applyFont="1" applyFill="1" applyBorder="1" applyAlignment="1">
      <alignment vertical="top" wrapText="1"/>
    </xf>
    <xf numFmtId="0" fontId="4" fillId="8" borderId="1" xfId="0" applyFont="1" applyFill="1" applyBorder="1" applyAlignment="1">
      <alignment vertical="top" wrapText="1"/>
    </xf>
    <xf numFmtId="164" fontId="5" fillId="8" borderId="1" xfId="0" applyNumberFormat="1" applyFont="1" applyFill="1" applyBorder="1" applyAlignment="1">
      <alignment horizontal="center" vertical="top" wrapText="1"/>
    </xf>
    <xf numFmtId="0" fontId="2" fillId="8" borderId="1" xfId="0" applyFont="1" applyFill="1" applyBorder="1" applyAlignment="1">
      <alignment vertical="top" wrapText="1"/>
    </xf>
    <xf numFmtId="0" fontId="2" fillId="8" borderId="1" xfId="0" applyFont="1" applyFill="1" applyBorder="1" applyAlignment="1">
      <alignment horizontal="justify" vertical="top" wrapText="1"/>
    </xf>
    <xf numFmtId="0" fontId="4" fillId="7" borderId="1" xfId="0" applyFont="1" applyFill="1" applyBorder="1" applyAlignment="1">
      <alignment horizontal="justify" vertical="top" wrapText="1"/>
    </xf>
    <xf numFmtId="164" fontId="5" fillId="8" borderId="1" xfId="0" applyNumberFormat="1" applyFont="1" applyFill="1" applyBorder="1" applyAlignment="1">
      <alignment vertical="top" wrapText="1"/>
    </xf>
    <xf numFmtId="164" fontId="4" fillId="8" borderId="1" xfId="0" applyNumberFormat="1" applyFont="1" applyFill="1" applyBorder="1" applyAlignment="1">
      <alignment horizontal="center" vertical="top" wrapText="1"/>
    </xf>
    <xf numFmtId="0" fontId="5" fillId="0" borderId="1" xfId="0" applyFont="1" applyBorder="1" applyAlignment="1">
      <alignment vertical="top" wrapText="1"/>
    </xf>
    <xf numFmtId="0" fontId="5" fillId="4" borderId="1" xfId="0" applyFont="1" applyFill="1" applyBorder="1" applyAlignment="1">
      <alignment horizontal="left" vertical="top" wrapText="1"/>
    </xf>
    <xf numFmtId="0" fontId="4" fillId="0" borderId="1" xfId="0" applyFont="1" applyBorder="1" applyAlignment="1">
      <alignment vertical="top" wrapText="1"/>
    </xf>
    <xf numFmtId="0" fontId="5" fillId="3" borderId="1" xfId="0" applyFont="1" applyFill="1" applyBorder="1" applyAlignment="1">
      <alignment vertical="top" wrapText="1"/>
    </xf>
    <xf numFmtId="164" fontId="4" fillId="5" borderId="1" xfId="0" applyNumberFormat="1" applyFont="1" applyFill="1" applyBorder="1" applyAlignment="1">
      <alignment horizontal="center" vertical="top"/>
    </xf>
    <xf numFmtId="164" fontId="4" fillId="8" borderId="1" xfId="0" applyNumberFormat="1" applyFont="1" applyFill="1" applyBorder="1" applyAlignment="1">
      <alignment horizontal="center" vertical="top"/>
    </xf>
    <xf numFmtId="164" fontId="2" fillId="8" borderId="1" xfId="0" applyNumberFormat="1" applyFont="1" applyFill="1" applyBorder="1" applyAlignment="1">
      <alignment horizontal="left" vertical="top" wrapText="1"/>
    </xf>
    <xf numFmtId="164" fontId="1" fillId="0" borderId="0" xfId="0" applyNumberFormat="1" applyFont="1"/>
    <xf numFmtId="0" fontId="2" fillId="0" borderId="0" xfId="0" applyFont="1"/>
    <xf numFmtId="0" fontId="5" fillId="0" borderId="1" xfId="0" applyFont="1" applyBorder="1" applyAlignment="1">
      <alignment horizontal="center" vertical="top" wrapText="1"/>
    </xf>
    <xf numFmtId="0" fontId="2" fillId="3" borderId="2" xfId="0" applyFont="1" applyFill="1" applyBorder="1" applyAlignment="1">
      <alignment vertical="top" wrapText="1"/>
    </xf>
    <xf numFmtId="0" fontId="4" fillId="3" borderId="1" xfId="0" applyFont="1" applyFill="1" applyBorder="1" applyAlignment="1">
      <alignment vertical="top" wrapText="1"/>
    </xf>
    <xf numFmtId="0" fontId="5" fillId="4" borderId="1" xfId="0" applyFont="1" applyFill="1" applyBorder="1" applyAlignment="1">
      <alignment vertical="top" wrapText="1"/>
    </xf>
    <xf numFmtId="0" fontId="4" fillId="8" borderId="1" xfId="0" applyFont="1" applyFill="1" applyBorder="1" applyAlignment="1">
      <alignment horizontal="center" vertical="top" wrapText="1"/>
    </xf>
    <xf numFmtId="164" fontId="2" fillId="7" borderId="1" xfId="0" applyNumberFormat="1" applyFont="1" applyFill="1" applyBorder="1" applyAlignment="1">
      <alignment horizontal="center" vertical="top"/>
    </xf>
    <xf numFmtId="0" fontId="5" fillId="8" borderId="1" xfId="0" applyFont="1" applyFill="1" applyBorder="1" applyAlignment="1">
      <alignment horizontal="center" vertical="top" wrapText="1"/>
    </xf>
    <xf numFmtId="0" fontId="2" fillId="8" borderId="1" xfId="0" applyFont="1" applyFill="1" applyBorder="1" applyAlignment="1">
      <alignment horizontal="center" vertical="top" wrapText="1"/>
    </xf>
    <xf numFmtId="0" fontId="4" fillId="0" borderId="1" xfId="0" applyFont="1" applyBorder="1" applyAlignment="1">
      <alignment horizontal="center" vertical="top" wrapText="1"/>
    </xf>
    <xf numFmtId="49" fontId="4" fillId="8" borderId="1" xfId="0" applyNumberFormat="1" applyFont="1" applyFill="1" applyBorder="1" applyAlignment="1">
      <alignment horizontal="center" vertical="top" wrapText="1"/>
    </xf>
    <xf numFmtId="49" fontId="4" fillId="0" borderId="1" xfId="0" applyNumberFormat="1" applyFont="1" applyBorder="1" applyAlignment="1">
      <alignment horizontal="center" vertical="top" wrapText="1"/>
    </xf>
    <xf numFmtId="164" fontId="4" fillId="6" borderId="1" xfId="1" applyNumberFormat="1" applyFont="1" applyFill="1" applyBorder="1" applyAlignment="1">
      <alignment horizontal="center" vertical="top"/>
    </xf>
    <xf numFmtId="0" fontId="5" fillId="4" borderId="1" xfId="0" applyFont="1" applyFill="1" applyBorder="1" applyAlignment="1">
      <alignment vertical="top"/>
    </xf>
    <xf numFmtId="0" fontId="5" fillId="8" borderId="4" xfId="0" applyFont="1" applyFill="1" applyBorder="1" applyAlignment="1">
      <alignment horizontal="left" vertical="top" wrapText="1"/>
    </xf>
    <xf numFmtId="164" fontId="2" fillId="3" borderId="1" xfId="0" applyNumberFormat="1" applyFont="1" applyFill="1" applyBorder="1" applyAlignment="1">
      <alignment horizontal="center" vertical="top" wrapText="1"/>
    </xf>
    <xf numFmtId="0" fontId="4" fillId="8" borderId="4" xfId="0" applyFont="1" applyFill="1" applyBorder="1" applyAlignment="1">
      <alignment horizontal="left" vertical="top" wrapText="1"/>
    </xf>
    <xf numFmtId="0" fontId="2" fillId="3" borderId="1" xfId="0" applyFont="1" applyFill="1" applyBorder="1" applyAlignment="1">
      <alignment horizontal="center" vertical="top" wrapText="1"/>
    </xf>
    <xf numFmtId="164" fontId="2" fillId="3" borderId="1" xfId="0" applyNumberFormat="1" applyFont="1" applyFill="1" applyBorder="1" applyAlignment="1">
      <alignment horizontal="center" vertical="top"/>
    </xf>
    <xf numFmtId="164" fontId="5" fillId="3" borderId="1" xfId="0" applyNumberFormat="1" applyFont="1" applyFill="1" applyBorder="1" applyAlignment="1">
      <alignment horizontal="center" vertical="top" wrapText="1"/>
    </xf>
    <xf numFmtId="0" fontId="5" fillId="3" borderId="4" xfId="0" applyFont="1" applyFill="1" applyBorder="1" applyAlignment="1">
      <alignment horizontal="center" vertical="top" wrapText="1"/>
    </xf>
    <xf numFmtId="164" fontId="2" fillId="0" borderId="2" xfId="0" applyNumberFormat="1" applyFont="1" applyBorder="1" applyAlignment="1">
      <alignment horizontal="center" vertical="top" wrapText="1"/>
    </xf>
    <xf numFmtId="0" fontId="5" fillId="8" borderId="4" xfId="0" applyFont="1" applyFill="1" applyBorder="1" applyAlignment="1">
      <alignment horizontal="center" vertical="top" wrapText="1"/>
    </xf>
    <xf numFmtId="164" fontId="5" fillId="7" borderId="4" xfId="0" applyNumberFormat="1" applyFont="1" applyFill="1" applyBorder="1" applyAlignment="1">
      <alignment horizontal="left" vertical="top" wrapText="1"/>
    </xf>
    <xf numFmtId="49" fontId="4" fillId="7" borderId="1" xfId="0" applyNumberFormat="1" applyFont="1" applyFill="1" applyBorder="1" applyAlignment="1">
      <alignment horizontal="center" vertical="top" wrapText="1"/>
    </xf>
    <xf numFmtId="164" fontId="4" fillId="7" borderId="1" xfId="0" applyNumberFormat="1" applyFont="1" applyFill="1" applyBorder="1" applyAlignment="1">
      <alignment horizontal="center" vertical="top"/>
    </xf>
    <xf numFmtId="0" fontId="2" fillId="0" borderId="4" xfId="0" applyFont="1" applyBorder="1" applyAlignment="1">
      <alignment vertical="top" wrapText="1"/>
    </xf>
    <xf numFmtId="0" fontId="2" fillId="0" borderId="6" xfId="0" applyFont="1" applyBorder="1" applyAlignment="1">
      <alignment vertical="top" wrapText="1"/>
    </xf>
    <xf numFmtId="164" fontId="4" fillId="5" borderId="4" xfId="0" applyNumberFormat="1" applyFont="1" applyFill="1" applyBorder="1" applyAlignment="1">
      <alignment horizontal="center" vertical="top"/>
    </xf>
    <xf numFmtId="164" fontId="5" fillId="0" borderId="4" xfId="0" applyNumberFormat="1" applyFont="1" applyBorder="1" applyAlignment="1">
      <alignment vertical="top" wrapText="1"/>
    </xf>
    <xf numFmtId="0" fontId="5" fillId="0" borderId="4" xfId="0" applyFont="1" applyBorder="1" applyAlignment="1">
      <alignment vertical="top" wrapText="1"/>
    </xf>
    <xf numFmtId="164" fontId="5" fillId="8" borderId="4" xfId="0" applyNumberFormat="1" applyFont="1" applyFill="1" applyBorder="1" applyAlignment="1">
      <alignment horizontal="left" vertical="top" wrapText="1"/>
    </xf>
    <xf numFmtId="49" fontId="6" fillId="8" borderId="4" xfId="0" applyNumberFormat="1" applyFont="1" applyFill="1" applyBorder="1" applyAlignment="1">
      <alignment horizontal="center" vertical="top" wrapText="1"/>
    </xf>
    <xf numFmtId="164" fontId="4" fillId="8" borderId="4" xfId="0" applyNumberFormat="1" applyFont="1" applyFill="1" applyBorder="1" applyAlignment="1">
      <alignment horizontal="center" vertical="top"/>
    </xf>
    <xf numFmtId="164" fontId="5" fillId="8" borderId="4" xfId="0" applyNumberFormat="1" applyFont="1" applyFill="1" applyBorder="1" applyAlignment="1">
      <alignment vertical="top" wrapText="1"/>
    </xf>
    <xf numFmtId="49" fontId="4" fillId="0" borderId="4" xfId="0" applyNumberFormat="1" applyFont="1" applyBorder="1" applyAlignment="1">
      <alignment horizontal="center" vertical="top" wrapText="1"/>
    </xf>
    <xf numFmtId="49" fontId="4" fillId="8" borderId="4" xfId="0" applyNumberFormat="1" applyFont="1" applyFill="1" applyBorder="1" applyAlignment="1">
      <alignment horizontal="center" vertical="top" wrapText="1"/>
    </xf>
    <xf numFmtId="164" fontId="4" fillId="7" borderId="4" xfId="0" applyNumberFormat="1" applyFont="1" applyFill="1" applyBorder="1" applyAlignment="1">
      <alignment horizontal="center" vertical="top"/>
    </xf>
    <xf numFmtId="164" fontId="5" fillId="7" borderId="4" xfId="0" applyNumberFormat="1" applyFont="1" applyFill="1" applyBorder="1" applyAlignment="1">
      <alignment vertical="top" wrapText="1"/>
    </xf>
    <xf numFmtId="49" fontId="4" fillId="3" borderId="4" xfId="0" applyNumberFormat="1" applyFont="1" applyFill="1" applyBorder="1" applyAlignment="1">
      <alignment horizontal="center" vertical="top" wrapText="1"/>
    </xf>
    <xf numFmtId="164" fontId="4" fillId="3" borderId="4" xfId="0" applyNumberFormat="1" applyFont="1" applyFill="1" applyBorder="1" applyAlignment="1">
      <alignment horizontal="center" vertical="top"/>
    </xf>
    <xf numFmtId="164" fontId="5" fillId="3" borderId="4" xfId="0" applyNumberFormat="1" applyFont="1" applyFill="1" applyBorder="1" applyAlignment="1">
      <alignment vertical="top" wrapText="1"/>
    </xf>
    <xf numFmtId="49" fontId="6" fillId="7" borderId="4" xfId="0" applyNumberFormat="1" applyFont="1" applyFill="1" applyBorder="1" applyAlignment="1">
      <alignment horizontal="center" vertical="top" wrapText="1"/>
    </xf>
    <xf numFmtId="0" fontId="2" fillId="3" borderId="4" xfId="0" applyFont="1" applyFill="1" applyBorder="1" applyAlignment="1">
      <alignment horizontal="center" vertical="top" wrapText="1"/>
    </xf>
    <xf numFmtId="0" fontId="6" fillId="3" borderId="2" xfId="0" applyFont="1" applyFill="1" applyBorder="1" applyAlignment="1">
      <alignment vertical="top" wrapText="1"/>
    </xf>
    <xf numFmtId="0" fontId="4" fillId="3" borderId="2" xfId="0" applyFont="1" applyFill="1" applyBorder="1" applyAlignment="1">
      <alignment vertical="top" wrapText="1"/>
    </xf>
    <xf numFmtId="164" fontId="5" fillId="0" borderId="2" xfId="0" applyNumberFormat="1" applyFont="1" applyBorder="1" applyAlignment="1">
      <alignment horizontal="center" vertical="top" wrapText="1"/>
    </xf>
    <xf numFmtId="164" fontId="5" fillId="0" borderId="5" xfId="0" applyNumberFormat="1" applyFont="1" applyBorder="1" applyAlignment="1">
      <alignment horizontal="center" vertical="top" wrapText="1"/>
    </xf>
    <xf numFmtId="0" fontId="6" fillId="3" borderId="5" xfId="0" applyFont="1" applyFill="1" applyBorder="1" applyAlignment="1">
      <alignment horizontal="center" vertical="top" wrapText="1"/>
    </xf>
    <xf numFmtId="0" fontId="5" fillId="8" borderId="4" xfId="0" applyFont="1" applyFill="1" applyBorder="1" applyAlignment="1">
      <alignment horizontal="justify" vertical="top" wrapText="1"/>
    </xf>
    <xf numFmtId="0" fontId="2" fillId="8" borderId="4" xfId="0" applyFont="1" applyFill="1" applyBorder="1" applyAlignment="1">
      <alignment horizontal="center" vertical="top" wrapText="1"/>
    </xf>
    <xf numFmtId="164" fontId="2" fillId="8" borderId="1" xfId="0" applyNumberFormat="1" applyFont="1" applyFill="1" applyBorder="1" applyAlignment="1">
      <alignment horizontal="center" vertical="top" wrapText="1"/>
    </xf>
    <xf numFmtId="164" fontId="5" fillId="8" borderId="1" xfId="0" applyNumberFormat="1" applyFont="1" applyFill="1" applyBorder="1" applyAlignment="1">
      <alignment horizontal="center" vertical="top"/>
    </xf>
    <xf numFmtId="164" fontId="2" fillId="0" borderId="1" xfId="0" applyNumberFormat="1" applyFont="1" applyBorder="1" applyAlignment="1">
      <alignment vertical="top" wrapText="1"/>
    </xf>
    <xf numFmtId="0" fontId="4" fillId="8" borderId="1" xfId="0" applyFont="1" applyFill="1" applyBorder="1" applyAlignment="1">
      <alignment horizontal="justify" vertical="top" wrapText="1"/>
    </xf>
    <xf numFmtId="0" fontId="4" fillId="8" borderId="4" xfId="0" applyFont="1" applyFill="1" applyBorder="1" applyAlignment="1">
      <alignment horizontal="justify" vertical="top" wrapText="1"/>
    </xf>
    <xf numFmtId="0" fontId="2" fillId="3" borderId="1" xfId="0" applyFont="1" applyFill="1" applyBorder="1" applyAlignment="1">
      <alignment vertical="top" wrapText="1"/>
    </xf>
    <xf numFmtId="0" fontId="5" fillId="3" borderId="1" xfId="0" applyFont="1" applyFill="1" applyBorder="1" applyAlignment="1">
      <alignment horizontal="center" vertical="top" wrapText="1"/>
    </xf>
    <xf numFmtId="0" fontId="5" fillId="3" borderId="2" xfId="0" applyFont="1" applyFill="1" applyBorder="1" applyAlignment="1">
      <alignment vertical="top" wrapText="1"/>
    </xf>
    <xf numFmtId="0" fontId="5" fillId="3" borderId="3" xfId="0" applyFont="1" applyFill="1" applyBorder="1" applyAlignment="1">
      <alignment vertical="top" wrapText="1"/>
    </xf>
    <xf numFmtId="0" fontId="5" fillId="3" borderId="4" xfId="0" applyFont="1" applyFill="1" applyBorder="1" applyAlignment="1">
      <alignment vertical="top" wrapText="1"/>
    </xf>
    <xf numFmtId="0" fontId="2" fillId="8" borderId="4" xfId="0" applyFont="1" applyFill="1" applyBorder="1" applyAlignment="1">
      <alignment horizontal="left" vertical="top" wrapText="1"/>
    </xf>
    <xf numFmtId="164" fontId="5" fillId="3" borderId="1" xfId="0" applyNumberFormat="1" applyFont="1" applyFill="1" applyBorder="1" applyAlignment="1">
      <alignment vertical="top" wrapText="1"/>
    </xf>
    <xf numFmtId="0" fontId="2" fillId="3" borderId="3" xfId="0" applyFont="1" applyFill="1" applyBorder="1" applyAlignment="1">
      <alignment vertical="top" wrapText="1"/>
    </xf>
    <xf numFmtId="0" fontId="4" fillId="0" borderId="4" xfId="0" applyFont="1" applyBorder="1" applyAlignment="1">
      <alignment vertical="top" wrapText="1"/>
    </xf>
    <xf numFmtId="164" fontId="5" fillId="3" borderId="4" xfId="0" applyNumberFormat="1" applyFont="1" applyFill="1" applyBorder="1" applyAlignment="1">
      <alignment horizontal="center" vertical="top" wrapText="1"/>
    </xf>
    <xf numFmtId="0" fontId="5" fillId="8" borderId="4" xfId="0" applyFont="1" applyFill="1" applyBorder="1" applyAlignment="1">
      <alignment vertical="top" wrapText="1"/>
    </xf>
    <xf numFmtId="164" fontId="2" fillId="8" borderId="4" xfId="0" applyNumberFormat="1" applyFont="1" applyFill="1" applyBorder="1" applyAlignment="1">
      <alignment horizontal="left" vertical="top" wrapText="1"/>
    </xf>
    <xf numFmtId="164" fontId="6" fillId="3" borderId="4" xfId="0" applyNumberFormat="1" applyFont="1" applyFill="1" applyBorder="1" applyAlignment="1">
      <alignment horizontal="center" vertical="top"/>
    </xf>
    <xf numFmtId="164" fontId="2" fillId="3" borderId="4" xfId="0" applyNumberFormat="1" applyFont="1" applyFill="1" applyBorder="1" applyAlignment="1">
      <alignment horizontal="center" vertical="top"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top" wrapText="1"/>
    </xf>
    <xf numFmtId="0" fontId="4" fillId="4" borderId="1" xfId="0" applyFont="1" applyFill="1" applyBorder="1" applyAlignment="1">
      <alignment horizontal="left" vertical="top" wrapText="1"/>
    </xf>
    <xf numFmtId="0" fontId="4" fillId="4" borderId="1" xfId="0" applyFont="1" applyFill="1" applyBorder="1" applyAlignment="1">
      <alignment vertical="top" wrapText="1"/>
    </xf>
    <xf numFmtId="0" fontId="4" fillId="7" borderId="1" xfId="0" applyFont="1" applyFill="1" applyBorder="1" applyAlignment="1">
      <alignment vertical="top" wrapText="1"/>
    </xf>
    <xf numFmtId="0" fontId="6" fillId="7" borderId="1" xfId="0" applyFont="1" applyFill="1" applyBorder="1" applyAlignment="1">
      <alignment horizontal="center" vertical="top" wrapText="1"/>
    </xf>
    <xf numFmtId="164" fontId="4" fillId="7" borderId="1" xfId="0" applyNumberFormat="1" applyFont="1" applyFill="1" applyBorder="1" applyAlignment="1">
      <alignment horizontal="center" vertical="top" wrapText="1"/>
    </xf>
    <xf numFmtId="164" fontId="6" fillId="7" borderId="1" xfId="0" applyNumberFormat="1" applyFont="1" applyFill="1" applyBorder="1" applyAlignment="1">
      <alignment horizontal="center" vertical="top" wrapText="1"/>
    </xf>
    <xf numFmtId="0" fontId="2" fillId="3" borderId="8" xfId="0" applyFont="1" applyFill="1" applyBorder="1" applyAlignment="1">
      <alignment vertical="top" wrapText="1"/>
    </xf>
    <xf numFmtId="164" fontId="5" fillId="3" borderId="9" xfId="0" applyNumberFormat="1" applyFont="1" applyFill="1" applyBorder="1" applyAlignment="1">
      <alignment vertical="top" wrapText="1"/>
    </xf>
    <xf numFmtId="0" fontId="5" fillId="3" borderId="10" xfId="0" applyFont="1" applyFill="1" applyBorder="1" applyAlignment="1">
      <alignment vertical="top" wrapText="1"/>
    </xf>
    <xf numFmtId="0" fontId="2" fillId="0" borderId="10" xfId="0" applyFont="1" applyBorder="1" applyAlignment="1">
      <alignment vertical="top" wrapText="1"/>
    </xf>
    <xf numFmtId="0" fontId="5" fillId="0" borderId="10" xfId="0" applyFont="1" applyBorder="1" applyAlignment="1">
      <alignment vertical="top" wrapText="1"/>
    </xf>
    <xf numFmtId="0" fontId="12" fillId="3" borderId="1" xfId="0" applyFont="1" applyFill="1" applyBorder="1" applyAlignment="1">
      <alignment vertical="top" wrapText="1"/>
    </xf>
    <xf numFmtId="0" fontId="12" fillId="3" borderId="4" xfId="0" applyFont="1" applyFill="1" applyBorder="1" applyAlignment="1">
      <alignment vertical="top" wrapText="1"/>
    </xf>
    <xf numFmtId="164" fontId="12" fillId="3" borderId="4" xfId="0" applyNumberFormat="1" applyFont="1" applyFill="1" applyBorder="1" applyAlignment="1">
      <alignment horizontal="center" vertical="top"/>
    </xf>
    <xf numFmtId="164" fontId="12" fillId="3" borderId="9" xfId="0" applyNumberFormat="1" applyFont="1" applyFill="1" applyBorder="1" applyAlignment="1">
      <alignment horizontal="center" vertical="top"/>
    </xf>
    <xf numFmtId="0" fontId="2" fillId="0" borderId="0" xfId="0" applyFont="1" applyAlignment="1">
      <alignment horizontal="left" vertical="top"/>
    </xf>
    <xf numFmtId="0" fontId="15" fillId="0" borderId="14" xfId="0" applyFont="1" applyBorder="1" applyAlignment="1">
      <alignment horizontal="center" vertical="center"/>
    </xf>
    <xf numFmtId="0" fontId="5" fillId="0" borderId="13" xfId="0" applyFont="1" applyBorder="1" applyAlignment="1">
      <alignment horizontal="left" vertical="top" wrapText="1"/>
    </xf>
    <xf numFmtId="0" fontId="16" fillId="0" borderId="13" xfId="0" applyFont="1" applyBorder="1" applyAlignment="1">
      <alignment horizontal="left" vertical="top" wrapText="1"/>
    </xf>
    <xf numFmtId="0" fontId="17" fillId="3" borderId="16" xfId="0" applyFont="1" applyFill="1" applyBorder="1" applyAlignment="1">
      <alignment horizontal="left" vertical="top" wrapText="1"/>
    </xf>
    <xf numFmtId="0" fontId="2" fillId="0" borderId="13" xfId="0" applyFont="1" applyBorder="1" applyAlignment="1">
      <alignment horizontal="left" vertical="top" wrapText="1"/>
    </xf>
    <xf numFmtId="0" fontId="17" fillId="0" borderId="13" xfId="0" applyFont="1" applyBorder="1" applyAlignment="1">
      <alignment horizontal="left" vertical="top" wrapText="1"/>
    </xf>
    <xf numFmtId="0" fontId="12" fillId="0" borderId="1" xfId="0" applyFont="1" applyBorder="1" applyAlignment="1">
      <alignment vertical="top" wrapText="1"/>
    </xf>
    <xf numFmtId="164" fontId="2" fillId="3" borderId="2" xfId="0" applyNumberFormat="1" applyFont="1" applyFill="1" applyBorder="1" applyAlignment="1">
      <alignment horizontal="center" vertical="top" wrapText="1"/>
    </xf>
    <xf numFmtId="164" fontId="5" fillId="3" borderId="8" xfId="0" applyNumberFormat="1" applyFont="1" applyFill="1" applyBorder="1" applyAlignment="1">
      <alignment horizontal="center" vertical="top" wrapText="1"/>
    </xf>
    <xf numFmtId="164" fontId="5" fillId="7" borderId="4" xfId="0" applyNumberFormat="1" applyFont="1" applyFill="1" applyBorder="1" applyAlignment="1">
      <alignment horizontal="center" vertical="top" wrapText="1"/>
    </xf>
    <xf numFmtId="164" fontId="5" fillId="0" borderId="4" xfId="0" applyNumberFormat="1" applyFont="1" applyBorder="1" applyAlignment="1">
      <alignment horizontal="center" vertical="top" wrapText="1"/>
    </xf>
    <xf numFmtId="164" fontId="5" fillId="8" borderId="8" xfId="0" applyNumberFormat="1" applyFont="1" applyFill="1" applyBorder="1" applyAlignment="1">
      <alignment horizontal="center" vertical="top" wrapText="1"/>
    </xf>
    <xf numFmtId="164" fontId="18" fillId="3" borderId="1" xfId="0" applyNumberFormat="1" applyFont="1" applyFill="1" applyBorder="1" applyAlignment="1">
      <alignment horizontal="center" vertical="top" wrapText="1"/>
    </xf>
    <xf numFmtId="0" fontId="19" fillId="0" borderId="0" xfId="0" applyFont="1"/>
    <xf numFmtId="164" fontId="12" fillId="3" borderId="1" xfId="1" applyNumberFormat="1" applyFont="1" applyFill="1" applyBorder="1" applyAlignment="1">
      <alignment horizontal="center" vertical="top"/>
    </xf>
    <xf numFmtId="164" fontId="12" fillId="3" borderId="1" xfId="0" applyNumberFormat="1" applyFont="1" applyFill="1" applyBorder="1" applyAlignment="1">
      <alignment horizontal="center" vertical="top"/>
    </xf>
    <xf numFmtId="164" fontId="12" fillId="3" borderId="1" xfId="0" applyNumberFormat="1" applyFont="1" applyFill="1" applyBorder="1" applyAlignment="1">
      <alignment horizontal="center" vertical="top" wrapText="1"/>
    </xf>
    <xf numFmtId="164" fontId="12" fillId="0" borderId="1" xfId="0" applyNumberFormat="1" applyFont="1" applyBorder="1" applyAlignment="1">
      <alignment horizontal="center" vertical="top" wrapText="1"/>
    </xf>
    <xf numFmtId="164" fontId="20" fillId="0" borderId="1" xfId="0" applyNumberFormat="1" applyFont="1" applyBorder="1" applyAlignment="1">
      <alignment horizontal="center" vertical="top" wrapText="1"/>
    </xf>
    <xf numFmtId="164" fontId="20" fillId="7" borderId="1" xfId="0" applyNumberFormat="1" applyFont="1" applyFill="1" applyBorder="1" applyAlignment="1">
      <alignment horizontal="center" vertical="top" wrapText="1"/>
    </xf>
    <xf numFmtId="164" fontId="20" fillId="8" borderId="1" xfId="0" applyNumberFormat="1" applyFont="1" applyFill="1" applyBorder="1" applyAlignment="1">
      <alignment horizontal="center" vertical="top" wrapText="1"/>
    </xf>
    <xf numFmtId="164" fontId="20" fillId="0" borderId="1" xfId="0" applyNumberFormat="1" applyFont="1" applyBorder="1" applyAlignment="1">
      <alignment vertical="top" wrapText="1"/>
    </xf>
    <xf numFmtId="164" fontId="20" fillId="3" borderId="1" xfId="0" applyNumberFormat="1" applyFont="1" applyFill="1" applyBorder="1" applyAlignment="1">
      <alignment horizontal="center" vertical="top" wrapText="1"/>
    </xf>
    <xf numFmtId="164" fontId="4" fillId="3" borderId="1" xfId="0" applyNumberFormat="1" applyFont="1" applyFill="1" applyBorder="1" applyAlignment="1">
      <alignment horizontal="center" vertical="top" wrapText="1"/>
    </xf>
    <xf numFmtId="0" fontId="6" fillId="8" borderId="21" xfId="0" applyFont="1" applyFill="1" applyBorder="1" applyAlignment="1">
      <alignment vertical="top" wrapText="1"/>
    </xf>
    <xf numFmtId="0" fontId="5" fillId="8" borderId="21" xfId="0" applyFont="1" applyFill="1" applyBorder="1" applyAlignment="1">
      <alignment vertical="top" wrapText="1"/>
    </xf>
    <xf numFmtId="0" fontId="5" fillId="7" borderId="4" xfId="0" applyFont="1" applyFill="1" applyBorder="1" applyAlignment="1">
      <alignment vertical="top" wrapText="1"/>
    </xf>
    <xf numFmtId="0" fontId="2" fillId="7" borderId="4" xfId="0" applyFont="1" applyFill="1" applyBorder="1" applyAlignment="1">
      <alignment horizontal="center" vertical="top" wrapText="1"/>
    </xf>
    <xf numFmtId="0" fontId="5" fillId="0" borderId="8" xfId="0" applyFont="1" applyBorder="1" applyAlignment="1">
      <alignment vertical="top" wrapText="1"/>
    </xf>
    <xf numFmtId="0" fontId="2" fillId="3" borderId="8" xfId="0" applyFont="1" applyFill="1" applyBorder="1" applyAlignment="1">
      <alignment horizontal="center" vertical="top" wrapText="1"/>
    </xf>
    <xf numFmtId="164" fontId="20" fillId="3" borderId="8" xfId="0" applyNumberFormat="1" applyFont="1" applyFill="1" applyBorder="1" applyAlignment="1">
      <alignment horizontal="center" vertical="top" wrapText="1"/>
    </xf>
    <xf numFmtId="164" fontId="12" fillId="6" borderId="1" xfId="1" applyNumberFormat="1" applyFont="1" applyFill="1" applyBorder="1" applyAlignment="1">
      <alignment horizontal="center" vertical="top"/>
    </xf>
    <xf numFmtId="164" fontId="20" fillId="8" borderId="4" xfId="0" applyNumberFormat="1" applyFont="1" applyFill="1" applyBorder="1" applyAlignment="1">
      <alignment horizontal="center" vertical="top"/>
    </xf>
    <xf numFmtId="164" fontId="20" fillId="3" borderId="4" xfId="0" applyNumberFormat="1" applyFont="1" applyFill="1" applyBorder="1" applyAlignment="1">
      <alignment horizontal="center" vertical="top"/>
    </xf>
    <xf numFmtId="164" fontId="20" fillId="5" borderId="4" xfId="0" applyNumberFormat="1" applyFont="1" applyFill="1" applyBorder="1" applyAlignment="1">
      <alignment horizontal="center" vertical="top"/>
    </xf>
    <xf numFmtId="49" fontId="21" fillId="8" borderId="1" xfId="0" applyNumberFormat="1" applyFont="1" applyFill="1" applyBorder="1" applyAlignment="1">
      <alignment horizontal="center" vertical="top" wrapText="1"/>
    </xf>
    <xf numFmtId="0" fontId="1" fillId="3" borderId="19" xfId="0" applyFont="1" applyFill="1" applyBorder="1" applyAlignment="1">
      <alignment wrapText="1"/>
    </xf>
    <xf numFmtId="0" fontId="1" fillId="3" borderId="0" xfId="0" applyFont="1" applyFill="1" applyAlignment="1">
      <alignment wrapText="1"/>
    </xf>
    <xf numFmtId="0" fontId="1" fillId="3" borderId="19" xfId="0" applyFont="1" applyFill="1" applyBorder="1" applyAlignment="1">
      <alignment vertical="top"/>
    </xf>
    <xf numFmtId="0" fontId="1" fillId="3" borderId="0" xfId="0" applyFont="1" applyFill="1" applyAlignment="1">
      <alignment vertical="top"/>
    </xf>
    <xf numFmtId="0" fontId="23" fillId="0" borderId="0" xfId="0" applyFont="1"/>
    <xf numFmtId="164" fontId="23" fillId="0" borderId="0" xfId="0" applyNumberFormat="1" applyFont="1"/>
    <xf numFmtId="164" fontId="23" fillId="3" borderId="0" xfId="0" applyNumberFormat="1" applyFont="1" applyFill="1"/>
    <xf numFmtId="164" fontId="6" fillId="3" borderId="1" xfId="0" applyNumberFormat="1" applyFont="1" applyFill="1" applyBorder="1" applyAlignment="1">
      <alignment horizontal="center" vertical="top" wrapText="1"/>
    </xf>
    <xf numFmtId="0" fontId="23" fillId="3" borderId="0" xfId="0" applyFont="1" applyFill="1"/>
    <xf numFmtId="0" fontId="2" fillId="3" borderId="3" xfId="0" applyFont="1" applyFill="1" applyBorder="1" applyAlignment="1">
      <alignment horizontal="left" vertical="top" wrapText="1"/>
    </xf>
    <xf numFmtId="0" fontId="16" fillId="9" borderId="17" xfId="0" applyFont="1" applyFill="1" applyBorder="1" applyAlignment="1">
      <alignment horizontal="left" vertical="top" wrapText="1"/>
    </xf>
    <xf numFmtId="0" fontId="16" fillId="9" borderId="14" xfId="0" applyFont="1" applyFill="1" applyBorder="1" applyAlignment="1">
      <alignment vertical="top" wrapText="1"/>
    </xf>
    <xf numFmtId="0" fontId="12" fillId="9" borderId="25" xfId="0" applyFont="1" applyFill="1" applyBorder="1" applyAlignment="1">
      <alignment vertical="top" wrapText="1"/>
    </xf>
    <xf numFmtId="0" fontId="12" fillId="9" borderId="1" xfId="0" applyFont="1" applyFill="1" applyBorder="1" applyAlignment="1">
      <alignment horizontal="center" vertical="top" wrapText="1"/>
    </xf>
    <xf numFmtId="0" fontId="16" fillId="10" borderId="20" xfId="0" applyFont="1" applyFill="1" applyBorder="1" applyAlignment="1">
      <alignment vertical="top" wrapText="1"/>
    </xf>
    <xf numFmtId="0" fontId="12" fillId="10" borderId="1" xfId="0" applyFont="1" applyFill="1" applyBorder="1" applyAlignment="1">
      <alignment horizontal="center" vertical="top" wrapText="1"/>
    </xf>
    <xf numFmtId="0" fontId="12" fillId="10" borderId="20" xfId="0" applyFont="1" applyFill="1" applyBorder="1" applyAlignment="1">
      <alignment vertical="top" wrapText="1"/>
    </xf>
    <xf numFmtId="0" fontId="16" fillId="10" borderId="14" xfId="0" applyFont="1" applyFill="1" applyBorder="1" applyAlignment="1">
      <alignment vertical="top" wrapText="1"/>
    </xf>
    <xf numFmtId="0" fontId="12" fillId="10" borderId="14" xfId="0" applyFont="1" applyFill="1" applyBorder="1" applyAlignment="1">
      <alignment vertical="top" wrapText="1"/>
    </xf>
    <xf numFmtId="0" fontId="12" fillId="11" borderId="17" xfId="0" applyFont="1" applyFill="1" applyBorder="1" applyAlignment="1">
      <alignment horizontal="left" vertical="top" wrapText="1"/>
    </xf>
    <xf numFmtId="0" fontId="4" fillId="11" borderId="4" xfId="0" applyFont="1" applyFill="1" applyBorder="1" applyAlignment="1">
      <alignment vertical="top" wrapText="1"/>
    </xf>
    <xf numFmtId="0" fontId="12" fillId="11" borderId="18" xfId="0" applyFont="1" applyFill="1" applyBorder="1" applyAlignment="1">
      <alignment vertical="top" wrapText="1"/>
    </xf>
    <xf numFmtId="0" fontId="12" fillId="11" borderId="1" xfId="0" applyFont="1" applyFill="1" applyBorder="1" applyAlignment="1">
      <alignment horizontal="center" vertical="top" wrapText="1"/>
    </xf>
    <xf numFmtId="0" fontId="16" fillId="11" borderId="1" xfId="0" applyFont="1" applyFill="1" applyBorder="1" applyAlignment="1">
      <alignment horizontal="center" vertical="top" wrapText="1"/>
    </xf>
    <xf numFmtId="0" fontId="12" fillId="10" borderId="30" xfId="0" applyFont="1" applyFill="1" applyBorder="1" applyAlignment="1">
      <alignment horizontal="left" vertical="top" wrapText="1"/>
    </xf>
    <xf numFmtId="0" fontId="4" fillId="12" borderId="4" xfId="0" applyFont="1" applyFill="1" applyBorder="1" applyAlignment="1">
      <alignment vertical="top" wrapText="1"/>
    </xf>
    <xf numFmtId="0" fontId="12" fillId="12" borderId="18" xfId="0" applyFont="1" applyFill="1" applyBorder="1" applyAlignment="1">
      <alignment vertical="top" wrapText="1"/>
    </xf>
    <xf numFmtId="0" fontId="12" fillId="12" borderId="1" xfId="0" applyFont="1" applyFill="1" applyBorder="1" applyAlignment="1">
      <alignment horizontal="center" vertical="top" wrapText="1"/>
    </xf>
    <xf numFmtId="0" fontId="16" fillId="12" borderId="1" xfId="0" applyFont="1" applyFill="1" applyBorder="1" applyAlignment="1">
      <alignment horizontal="center" vertical="top" wrapText="1"/>
    </xf>
    <xf numFmtId="166" fontId="12" fillId="10" borderId="1" xfId="0" applyNumberFormat="1" applyFont="1" applyFill="1" applyBorder="1" applyAlignment="1">
      <alignment horizontal="center" vertical="top" wrapText="1"/>
    </xf>
    <xf numFmtId="0" fontId="6" fillId="0" borderId="0" xfId="0" applyFont="1" applyAlignment="1">
      <alignment vertical="top" wrapText="1"/>
    </xf>
    <xf numFmtId="0" fontId="24" fillId="0" borderId="0" xfId="0" applyFont="1" applyAlignment="1">
      <alignment vertical="top" wrapText="1"/>
    </xf>
    <xf numFmtId="0" fontId="24" fillId="0" borderId="0" xfId="0" applyFont="1"/>
    <xf numFmtId="0" fontId="2" fillId="3" borderId="4" xfId="0" applyFont="1" applyFill="1" applyBorder="1" applyAlignment="1">
      <alignment vertical="top" wrapText="1"/>
    </xf>
    <xf numFmtId="0" fontId="16" fillId="3" borderId="1" xfId="0" applyFont="1" applyFill="1" applyBorder="1" applyAlignment="1">
      <alignment vertical="top" wrapText="1"/>
    </xf>
    <xf numFmtId="0" fontId="4" fillId="11" borderId="1" xfId="0" applyFont="1" applyFill="1" applyBorder="1" applyAlignment="1">
      <alignment vertical="top" wrapText="1"/>
    </xf>
    <xf numFmtId="0" fontId="16" fillId="0" borderId="1" xfId="0" applyFont="1" applyBorder="1" applyAlignment="1">
      <alignment vertical="top" wrapText="1"/>
    </xf>
    <xf numFmtId="164" fontId="12" fillId="3" borderId="2" xfId="0" applyNumberFormat="1" applyFont="1" applyFill="1" applyBorder="1" applyAlignment="1">
      <alignment horizontal="center" vertical="top" wrapText="1"/>
    </xf>
    <xf numFmtId="164" fontId="12" fillId="3" borderId="5" xfId="0" applyNumberFormat="1" applyFont="1" applyFill="1" applyBorder="1" applyAlignment="1">
      <alignment horizontal="center" vertical="top" wrapText="1"/>
    </xf>
    <xf numFmtId="164" fontId="20" fillId="3" borderId="1" xfId="0" applyNumberFormat="1" applyFont="1" applyFill="1" applyBorder="1" applyAlignment="1">
      <alignment horizontal="center" vertical="top"/>
    </xf>
    <xf numFmtId="0" fontId="6" fillId="0" borderId="0" xfId="0" applyFont="1" applyAlignment="1">
      <alignment vertical="top" wrapText="1"/>
    </xf>
    <xf numFmtId="0" fontId="6" fillId="0" borderId="0" xfId="0" applyFont="1" applyAlignment="1">
      <alignment horizontal="left" vertical="top" wrapText="1"/>
    </xf>
    <xf numFmtId="0" fontId="22" fillId="3" borderId="0" xfId="0" applyFont="1" applyFill="1"/>
    <xf numFmtId="0" fontId="6" fillId="3" borderId="1" xfId="0" applyFont="1" applyFill="1" applyBorder="1" applyAlignment="1">
      <alignment vertical="top" wrapText="1"/>
    </xf>
    <xf numFmtId="0" fontId="19" fillId="3" borderId="0" xfId="0" applyFont="1" applyFill="1"/>
    <xf numFmtId="49" fontId="4" fillId="3" borderId="1" xfId="0" applyNumberFormat="1" applyFont="1" applyFill="1" applyBorder="1" applyAlignment="1">
      <alignment horizontal="center" vertical="top" wrapText="1"/>
    </xf>
    <xf numFmtId="164" fontId="4" fillId="3" borderId="1" xfId="0" applyNumberFormat="1" applyFont="1" applyFill="1" applyBorder="1" applyAlignment="1">
      <alignment horizontal="center" vertical="top"/>
    </xf>
    <xf numFmtId="0" fontId="1" fillId="3" borderId="0" xfId="0" applyFont="1" applyFill="1" applyBorder="1" applyAlignment="1">
      <alignment vertical="top"/>
    </xf>
    <xf numFmtId="164" fontId="2" fillId="0" borderId="4" xfId="0" applyNumberFormat="1" applyFont="1" applyBorder="1" applyAlignment="1">
      <alignment horizontal="center" vertical="top" wrapText="1"/>
    </xf>
    <xf numFmtId="164" fontId="11" fillId="0" borderId="0" xfId="0" applyNumberFormat="1" applyFont="1" applyAlignment="1">
      <alignment vertical="top"/>
    </xf>
    <xf numFmtId="164" fontId="11" fillId="0" borderId="0" xfId="0" applyNumberFormat="1" applyFont="1" applyAlignment="1">
      <alignment horizontal="left" vertical="top"/>
    </xf>
    <xf numFmtId="0" fontId="4" fillId="0" borderId="10" xfId="0" applyFont="1" applyBorder="1" applyAlignment="1">
      <alignment vertical="top" wrapText="1"/>
    </xf>
    <xf numFmtId="164" fontId="5" fillId="3" borderId="2" xfId="0" applyNumberFormat="1" applyFont="1" applyFill="1" applyBorder="1" applyAlignment="1">
      <alignment horizontal="center" vertical="top" wrapText="1"/>
    </xf>
    <xf numFmtId="0" fontId="2" fillId="0" borderId="1" xfId="0" applyFont="1" applyBorder="1" applyAlignment="1">
      <alignment horizontal="center" vertical="top" wrapText="1"/>
    </xf>
    <xf numFmtId="0" fontId="2" fillId="0" borderId="0" xfId="0" applyFont="1" applyBorder="1" applyAlignment="1">
      <alignment horizontal="left" vertical="top"/>
    </xf>
    <xf numFmtId="0" fontId="5" fillId="0" borderId="26" xfId="0" applyFont="1" applyBorder="1" applyAlignment="1">
      <alignment horizontal="center" vertical="center" wrapText="1"/>
    </xf>
    <xf numFmtId="0" fontId="14" fillId="0" borderId="11" xfId="0" applyFont="1" applyBorder="1" applyAlignment="1">
      <alignment horizontal="center" vertical="center"/>
    </xf>
    <xf numFmtId="0" fontId="14" fillId="0" borderId="31"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33" xfId="0" applyFont="1" applyBorder="1" applyAlignment="1">
      <alignment horizontal="center" vertical="center" wrapText="1"/>
    </xf>
    <xf numFmtId="0" fontId="5" fillId="0" borderId="32" xfId="0" applyFont="1" applyBorder="1" applyAlignment="1">
      <alignment horizontal="center" vertical="top"/>
    </xf>
    <xf numFmtId="0" fontId="2" fillId="0" borderId="32" xfId="0" applyFont="1" applyBorder="1" applyAlignment="1">
      <alignment horizontal="center" vertical="top"/>
    </xf>
    <xf numFmtId="0" fontId="2" fillId="3" borderId="3" xfId="0" applyFont="1" applyFill="1" applyBorder="1" applyAlignment="1">
      <alignment horizontal="left" vertical="top" wrapText="1"/>
    </xf>
    <xf numFmtId="0" fontId="6" fillId="0" borderId="1" xfId="0" applyFont="1" applyBorder="1" applyAlignment="1">
      <alignment vertical="top" wrapText="1"/>
    </xf>
    <xf numFmtId="0" fontId="4" fillId="0" borderId="24" xfId="0" applyFont="1" applyBorder="1" applyAlignment="1">
      <alignment vertical="top" wrapText="1"/>
    </xf>
    <xf numFmtId="0" fontId="2" fillId="3" borderId="24" xfId="0" applyFont="1" applyFill="1" applyBorder="1" applyAlignment="1">
      <alignment horizontal="center" vertical="top" wrapText="1"/>
    </xf>
    <xf numFmtId="164" fontId="20" fillId="3" borderId="24" xfId="0" applyNumberFormat="1" applyFont="1" applyFill="1" applyBorder="1" applyAlignment="1">
      <alignment horizontal="center" vertical="top" wrapText="1"/>
    </xf>
    <xf numFmtId="164" fontId="5" fillId="3" borderId="24" xfId="0" applyNumberFormat="1" applyFont="1" applyFill="1" applyBorder="1" applyAlignment="1">
      <alignment horizontal="center" vertical="top" wrapText="1"/>
    </xf>
    <xf numFmtId="0" fontId="2" fillId="3" borderId="3" xfId="0" applyFont="1" applyFill="1" applyBorder="1" applyAlignment="1">
      <alignment horizontal="left" vertical="top" wrapText="1"/>
    </xf>
    <xf numFmtId="0" fontId="2" fillId="3" borderId="1" xfId="0" applyFont="1" applyFill="1" applyBorder="1" applyAlignment="1">
      <alignment horizontal="center" vertical="top" wrapText="1"/>
    </xf>
    <xf numFmtId="0" fontId="5" fillId="8" borderId="1" xfId="0" applyFont="1" applyFill="1" applyBorder="1" applyAlignment="1">
      <alignment horizontal="left" vertical="top" wrapText="1"/>
    </xf>
    <xf numFmtId="0" fontId="4" fillId="3" borderId="34" xfId="0" applyFont="1" applyFill="1" applyBorder="1" applyAlignment="1">
      <alignment vertical="top" wrapText="1"/>
    </xf>
    <xf numFmtId="0" fontId="6" fillId="3" borderId="14" xfId="0" applyFont="1" applyFill="1" applyBorder="1" applyAlignment="1">
      <alignment vertical="top" wrapText="1"/>
    </xf>
    <xf numFmtId="0" fontId="2" fillId="3" borderId="1" xfId="0" applyFont="1" applyFill="1" applyBorder="1" applyAlignment="1">
      <alignment horizontal="center" vertical="top" wrapText="1"/>
    </xf>
    <xf numFmtId="0" fontId="6" fillId="3" borderId="3" xfId="0" applyFont="1" applyFill="1" applyBorder="1" applyAlignment="1">
      <alignment horizontal="center" vertical="top" wrapText="1"/>
    </xf>
    <xf numFmtId="0" fontId="2" fillId="3" borderId="1" xfId="0" applyFont="1" applyFill="1" applyBorder="1" applyAlignment="1">
      <alignment horizontal="center" vertical="top" wrapText="1"/>
    </xf>
    <xf numFmtId="0" fontId="4" fillId="3" borderId="4" xfId="0" applyFont="1" applyFill="1" applyBorder="1" applyAlignment="1">
      <alignment vertical="top" wrapText="1"/>
    </xf>
    <xf numFmtId="0" fontId="6" fillId="3" borderId="1" xfId="0" applyFont="1" applyFill="1" applyBorder="1" applyAlignment="1">
      <alignment horizontal="center" vertical="top" wrapText="1"/>
    </xf>
    <xf numFmtId="0" fontId="6" fillId="3" borderId="2" xfId="0" applyFont="1" applyFill="1"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22" fillId="3" borderId="19" xfId="0" applyFont="1" applyFill="1" applyBorder="1" applyAlignment="1">
      <alignment horizontal="left" vertical="top"/>
    </xf>
    <xf numFmtId="0" fontId="22" fillId="3" borderId="0" xfId="0" applyFont="1" applyFill="1" applyAlignment="1">
      <alignment horizontal="left" vertical="top"/>
    </xf>
    <xf numFmtId="0" fontId="2" fillId="3" borderId="3" xfId="0" applyFont="1" applyFill="1" applyBorder="1" applyAlignment="1">
      <alignment horizontal="center" vertical="top" wrapText="1"/>
    </xf>
    <xf numFmtId="0" fontId="2" fillId="3" borderId="4" xfId="0" applyFont="1" applyFill="1" applyBorder="1" applyAlignment="1">
      <alignment horizontal="center" vertical="top" wrapText="1"/>
    </xf>
    <xf numFmtId="49" fontId="6" fillId="0" borderId="2" xfId="0" applyNumberFormat="1" applyFont="1" applyBorder="1" applyAlignment="1">
      <alignment horizontal="center" vertical="top" wrapText="1"/>
    </xf>
    <xf numFmtId="49" fontId="6" fillId="0" borderId="3" xfId="0" applyNumberFormat="1" applyFont="1" applyBorder="1" applyAlignment="1">
      <alignment horizontal="center" vertical="top" wrapText="1"/>
    </xf>
    <xf numFmtId="49" fontId="6" fillId="0" borderId="4" xfId="0" applyNumberFormat="1" applyFont="1" applyBorder="1" applyAlignment="1">
      <alignment horizontal="center" vertical="top" wrapText="1"/>
    </xf>
    <xf numFmtId="0" fontId="5" fillId="3" borderId="2" xfId="0" applyFont="1" applyFill="1" applyBorder="1" applyAlignment="1">
      <alignment horizontal="center" vertical="top" wrapText="1"/>
    </xf>
    <xf numFmtId="0" fontId="5" fillId="3" borderId="3" xfId="0" applyFont="1" applyFill="1" applyBorder="1" applyAlignment="1">
      <alignment horizontal="center" vertical="top" wrapText="1"/>
    </xf>
    <xf numFmtId="0" fontId="5" fillId="3" borderId="4" xfId="0" applyFont="1" applyFill="1" applyBorder="1" applyAlignment="1">
      <alignment horizontal="center" vertical="top" wrapText="1"/>
    </xf>
    <xf numFmtId="0" fontId="12" fillId="10" borderId="26" xfId="0" applyFont="1" applyFill="1" applyBorder="1" applyAlignment="1">
      <alignment horizontal="left" vertical="top" wrapText="1"/>
    </xf>
    <xf numFmtId="0" fontId="12" fillId="10" borderId="29" xfId="0" applyFont="1" applyFill="1" applyBorder="1" applyAlignment="1">
      <alignment horizontal="left" vertical="top" wrapText="1"/>
    </xf>
    <xf numFmtId="0" fontId="2" fillId="3"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2" fillId="0" borderId="2"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applyAlignment="1">
      <alignment horizontal="justify" vertical="top" wrapText="1"/>
    </xf>
    <xf numFmtId="0" fontId="5" fillId="3" borderId="2" xfId="0" applyFont="1" applyFill="1" applyBorder="1" applyAlignment="1">
      <alignment horizontal="left" vertical="top" wrapText="1"/>
    </xf>
    <xf numFmtId="0" fontId="5" fillId="3" borderId="4" xfId="0" applyFont="1" applyFill="1" applyBorder="1" applyAlignment="1">
      <alignment horizontal="left" vertical="top" wrapText="1"/>
    </xf>
    <xf numFmtId="0" fontId="6" fillId="3" borderId="2" xfId="0" applyFont="1" applyFill="1" applyBorder="1" applyAlignment="1">
      <alignment horizontal="left" vertical="top" wrapText="1"/>
    </xf>
    <xf numFmtId="0" fontId="6" fillId="3" borderId="3" xfId="0" applyFont="1" applyFill="1" applyBorder="1" applyAlignment="1">
      <alignment horizontal="left" vertical="top" wrapText="1"/>
    </xf>
    <xf numFmtId="0" fontId="4" fillId="3" borderId="2" xfId="0" applyFont="1" applyFill="1" applyBorder="1" applyAlignment="1">
      <alignment horizontal="center" vertical="top" wrapText="1"/>
    </xf>
    <xf numFmtId="0" fontId="4" fillId="3" borderId="4" xfId="0" applyFont="1" applyFill="1" applyBorder="1" applyAlignment="1">
      <alignment horizontal="center" vertical="top" wrapText="1"/>
    </xf>
    <xf numFmtId="0" fontId="2" fillId="0" borderId="1" xfId="0" applyFont="1" applyBorder="1" applyAlignment="1">
      <alignment horizontal="center" vertical="top" wrapText="1"/>
    </xf>
    <xf numFmtId="0" fontId="2" fillId="3" borderId="4" xfId="0" applyFont="1" applyFill="1" applyBorder="1" applyAlignment="1">
      <alignment horizontal="left" vertical="top" wrapText="1"/>
    </xf>
    <xf numFmtId="0" fontId="4"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3" borderId="4" xfId="0" applyFont="1" applyFill="1" applyBorder="1" applyAlignment="1">
      <alignment horizontal="left" vertical="top" wrapText="1"/>
    </xf>
    <xf numFmtId="0" fontId="6" fillId="3" borderId="22" xfId="0" applyFont="1" applyFill="1" applyBorder="1" applyAlignment="1">
      <alignment horizontal="left" vertical="top" wrapText="1"/>
    </xf>
    <xf numFmtId="0" fontId="6" fillId="3" borderId="9" xfId="0" applyFont="1" applyFill="1" applyBorder="1" applyAlignment="1">
      <alignment horizontal="left" vertical="top" wrapText="1"/>
    </xf>
    <xf numFmtId="0" fontId="6" fillId="0" borderId="1" xfId="0" applyFont="1" applyBorder="1" applyAlignment="1">
      <alignment horizontal="left" vertical="top" wrapText="1"/>
    </xf>
    <xf numFmtId="0" fontId="25" fillId="0" borderId="0" xfId="0" applyFont="1" applyAlignment="1">
      <alignment horizontal="center" vertical="top" wrapText="1"/>
    </xf>
    <xf numFmtId="0" fontId="2" fillId="0" borderId="3" xfId="0" applyFont="1" applyBorder="1" applyAlignment="1">
      <alignment horizontal="left" vertical="top" wrapText="1"/>
    </xf>
    <xf numFmtId="0" fontId="6" fillId="3" borderId="4" xfId="0" applyFont="1" applyFill="1" applyBorder="1" applyAlignment="1">
      <alignment horizontal="left" vertical="top" wrapText="1"/>
    </xf>
    <xf numFmtId="0" fontId="6" fillId="3" borderId="3" xfId="0" applyFont="1" applyFill="1" applyBorder="1" applyAlignment="1">
      <alignment horizontal="center" vertical="top" wrapText="1"/>
    </xf>
    <xf numFmtId="0" fontId="6" fillId="3" borderId="7" xfId="0" applyFont="1" applyFill="1" applyBorder="1" applyAlignment="1">
      <alignment horizontal="center" vertical="top" wrapText="1"/>
    </xf>
    <xf numFmtId="0" fontId="5" fillId="0" borderId="2"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2" fillId="3" borderId="2" xfId="0" applyFont="1" applyFill="1" applyBorder="1" applyAlignment="1">
      <alignment horizontal="center" vertical="top" wrapText="1"/>
    </xf>
    <xf numFmtId="164" fontId="2" fillId="0" borderId="3" xfId="0" applyNumberFormat="1" applyFont="1" applyBorder="1" applyAlignment="1">
      <alignment horizontal="left" vertical="top" wrapText="1"/>
    </xf>
    <xf numFmtId="164" fontId="2" fillId="0" borderId="4" xfId="0" applyNumberFormat="1" applyFont="1" applyBorder="1" applyAlignment="1">
      <alignment horizontal="left" vertical="top" wrapText="1"/>
    </xf>
    <xf numFmtId="0" fontId="12" fillId="12" borderId="2" xfId="0" applyFont="1" applyFill="1" applyBorder="1" applyAlignment="1">
      <alignment horizontal="left" vertical="top" wrapText="1"/>
    </xf>
    <xf numFmtId="0" fontId="12" fillId="12" borderId="3" xfId="0" applyFont="1" applyFill="1" applyBorder="1" applyAlignment="1">
      <alignment horizontal="left" vertical="top" wrapText="1"/>
    </xf>
    <xf numFmtId="0" fontId="12" fillId="12" borderId="4" xfId="0" applyFont="1" applyFill="1" applyBorder="1" applyAlignment="1">
      <alignment horizontal="left" vertical="top" wrapText="1"/>
    </xf>
    <xf numFmtId="0" fontId="5" fillId="3" borderId="3" xfId="0" applyFont="1" applyFill="1" applyBorder="1" applyAlignment="1">
      <alignment horizontal="left"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6" fillId="0" borderId="0" xfId="0" applyFont="1" applyAlignment="1">
      <alignment horizontal="left" vertical="top" wrapText="1"/>
    </xf>
    <xf numFmtId="0" fontId="10" fillId="0" borderId="0" xfId="0" applyFont="1" applyAlignment="1">
      <alignment horizontal="left" vertical="center" wrapText="1"/>
    </xf>
    <xf numFmtId="0" fontId="1" fillId="3" borderId="19" xfId="0" applyFont="1" applyFill="1" applyBorder="1" applyAlignment="1">
      <alignment horizontal="left" vertical="top"/>
    </xf>
    <xf numFmtId="0" fontId="1" fillId="3" borderId="0" xfId="0" applyFont="1" applyFill="1" applyAlignment="1">
      <alignment horizontal="left" vertical="top"/>
    </xf>
    <xf numFmtId="0" fontId="1" fillId="3" borderId="19" xfId="0" applyFont="1" applyFill="1" applyBorder="1" applyAlignment="1">
      <alignment horizontal="left"/>
    </xf>
    <xf numFmtId="0" fontId="1" fillId="3" borderId="0" xfId="0" applyFont="1" applyFill="1" applyAlignment="1">
      <alignment horizontal="left"/>
    </xf>
    <xf numFmtId="0" fontId="2" fillId="3" borderId="1" xfId="0" applyFont="1" applyFill="1" applyBorder="1" applyAlignment="1">
      <alignment horizontal="left" vertical="top" wrapText="1"/>
    </xf>
    <xf numFmtId="0" fontId="2" fillId="3" borderId="1" xfId="0" applyFont="1" applyFill="1" applyBorder="1" applyAlignment="1">
      <alignment horizontal="center" vertical="top" wrapText="1"/>
    </xf>
    <xf numFmtId="0" fontId="12" fillId="10" borderId="27" xfId="0" applyFont="1" applyFill="1" applyBorder="1" applyAlignment="1">
      <alignment horizontal="center" vertical="top" wrapText="1"/>
    </xf>
    <xf numFmtId="0" fontId="12" fillId="10" borderId="28" xfId="0" applyFont="1" applyFill="1" applyBorder="1" applyAlignment="1">
      <alignment horizontal="center" vertical="top" wrapText="1"/>
    </xf>
    <xf numFmtId="0" fontId="12" fillId="10" borderId="23" xfId="0" applyFont="1" applyFill="1" applyBorder="1" applyAlignment="1">
      <alignment horizontal="center" vertical="top" wrapText="1"/>
    </xf>
    <xf numFmtId="164" fontId="2" fillId="3" borderId="2" xfId="0" applyNumberFormat="1" applyFont="1" applyFill="1" applyBorder="1" applyAlignment="1">
      <alignment horizontal="left" vertical="top" wrapText="1"/>
    </xf>
    <xf numFmtId="164" fontId="2" fillId="3" borderId="3" xfId="0" applyNumberFormat="1" applyFont="1" applyFill="1" applyBorder="1" applyAlignment="1">
      <alignment horizontal="left" vertical="top" wrapText="1"/>
    </xf>
    <xf numFmtId="164" fontId="2" fillId="3" borderId="4" xfId="0" applyNumberFormat="1" applyFont="1" applyFill="1" applyBorder="1" applyAlignment="1">
      <alignment horizontal="left" vertical="top" wrapText="1"/>
    </xf>
    <xf numFmtId="164" fontId="5" fillId="3" borderId="2" xfId="0" applyNumberFormat="1" applyFont="1" applyFill="1" applyBorder="1" applyAlignment="1">
      <alignment horizontal="left" vertical="top" wrapText="1"/>
    </xf>
    <xf numFmtId="164" fontId="5" fillId="3" borderId="3" xfId="0" applyNumberFormat="1" applyFont="1" applyFill="1" applyBorder="1" applyAlignment="1">
      <alignment horizontal="left" vertical="top" wrapText="1"/>
    </xf>
    <xf numFmtId="164" fontId="5" fillId="3" borderId="4" xfId="0" applyNumberFormat="1" applyFont="1" applyFill="1" applyBorder="1" applyAlignment="1">
      <alignment horizontal="left" vertical="top" wrapText="1"/>
    </xf>
    <xf numFmtId="164" fontId="5" fillId="3" borderId="2" xfId="0" applyNumberFormat="1" applyFont="1" applyFill="1" applyBorder="1" applyAlignment="1">
      <alignment horizontal="center" vertical="top" wrapText="1"/>
    </xf>
    <xf numFmtId="164" fontId="5" fillId="3" borderId="4" xfId="0" applyNumberFormat="1" applyFont="1" applyFill="1" applyBorder="1" applyAlignment="1">
      <alignment horizontal="center" vertical="top" wrapText="1"/>
    </xf>
    <xf numFmtId="164" fontId="2" fillId="0" borderId="2" xfId="0" applyNumberFormat="1" applyFont="1" applyBorder="1" applyAlignment="1">
      <alignment horizontal="left" vertical="top" wrapText="1"/>
    </xf>
    <xf numFmtId="0" fontId="6" fillId="0" borderId="0" xfId="0" applyFont="1" applyAlignment="1">
      <alignment vertical="top" wrapText="1"/>
    </xf>
    <xf numFmtId="0" fontId="25" fillId="0" borderId="0" xfId="0" applyFont="1" applyAlignment="1">
      <alignment horizontal="left" vertical="top" wrapText="1"/>
    </xf>
    <xf numFmtId="0" fontId="25" fillId="0" borderId="0" xfId="0" applyFont="1" applyAlignment="1">
      <alignment horizontal="left" vertical="top"/>
    </xf>
    <xf numFmtId="0" fontId="6" fillId="3" borderId="0" xfId="0" applyFont="1" applyFill="1" applyAlignment="1">
      <alignment horizontal="left" vertical="top" wrapText="1"/>
    </xf>
    <xf numFmtId="0" fontId="2" fillId="3" borderId="11" xfId="0" applyFont="1" applyFill="1" applyBorder="1" applyAlignment="1">
      <alignment horizontal="center" vertical="top" wrapText="1"/>
    </xf>
    <xf numFmtId="0" fontId="2" fillId="3" borderId="12" xfId="0" applyFont="1" applyFill="1" applyBorder="1" applyAlignment="1">
      <alignment horizontal="center" vertical="top" wrapText="1"/>
    </xf>
    <xf numFmtId="49" fontId="6" fillId="3" borderId="2" xfId="0" applyNumberFormat="1" applyFont="1" applyFill="1" applyBorder="1" applyAlignment="1">
      <alignment horizontal="center" vertical="top" wrapText="1"/>
    </xf>
    <xf numFmtId="49" fontId="6" fillId="3" borderId="3" xfId="0" applyNumberFormat="1" applyFont="1" applyFill="1" applyBorder="1" applyAlignment="1">
      <alignment horizontal="center" vertical="top" wrapText="1"/>
    </xf>
    <xf numFmtId="164" fontId="5" fillId="0" borderId="2" xfId="0" applyNumberFormat="1" applyFont="1" applyBorder="1" applyAlignment="1">
      <alignment horizontal="center" vertical="top" wrapText="1"/>
    </xf>
    <xf numFmtId="164" fontId="5" fillId="0" borderId="3" xfId="0" applyNumberFormat="1" applyFont="1" applyBorder="1" applyAlignment="1">
      <alignment horizontal="center" vertical="top" wrapText="1"/>
    </xf>
    <xf numFmtId="164" fontId="5" fillId="0" borderId="4" xfId="0" applyNumberFormat="1" applyFont="1" applyBorder="1" applyAlignment="1">
      <alignment horizontal="center" vertical="top" wrapText="1"/>
    </xf>
    <xf numFmtId="49" fontId="6" fillId="3" borderId="4" xfId="0" applyNumberFormat="1" applyFont="1" applyFill="1" applyBorder="1" applyAlignment="1">
      <alignment horizontal="center" vertical="top" wrapText="1"/>
    </xf>
    <xf numFmtId="0" fontId="8" fillId="0" borderId="0" xfId="0" applyFont="1" applyAlignment="1">
      <alignment horizontal="center" vertical="center" wrapText="1"/>
    </xf>
    <xf numFmtId="0" fontId="13" fillId="0" borderId="0" xfId="0" applyFont="1" applyAlignment="1">
      <alignment horizontal="center" vertical="center" wrapText="1"/>
    </xf>
    <xf numFmtId="0" fontId="14" fillId="7" borderId="19" xfId="0" applyFont="1" applyFill="1" applyBorder="1" applyAlignment="1">
      <alignment horizontal="center" vertical="center" wrapText="1"/>
    </xf>
    <xf numFmtId="0" fontId="14" fillId="7" borderId="0" xfId="0" applyFont="1" applyFill="1" applyBorder="1" applyAlignment="1">
      <alignment horizontal="center" vertical="center" wrapText="1"/>
    </xf>
    <xf numFmtId="0" fontId="14" fillId="7" borderId="15" xfId="0" applyFont="1" applyFill="1" applyBorder="1" applyAlignment="1">
      <alignment horizontal="center" vertical="center" wrapText="1"/>
    </xf>
  </cellXfs>
  <cellStyles count="2">
    <cellStyle name="Excel Built-in Normal" xfId="1" xr:uid="{48795526-0D47-4B88-AE3F-56B560CE652A}"/>
    <cellStyle name="Įprastas" xfId="0" builtinId="0"/>
  </cellStyles>
  <dxfs count="0"/>
  <tableStyles count="0" defaultTableStyle="TableStyleMedium2" defaultPivotStyle="PivotStyleLight16"/>
  <colors>
    <mruColors>
      <color rgb="FFFFCCFF"/>
      <color rgb="FFFFFFCC"/>
      <color rgb="FFFFFFFF"/>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E112-3B8F-41F4-9BAA-5145454E912F}">
  <dimension ref="B1:L295"/>
  <sheetViews>
    <sheetView tabSelected="1" zoomScaleNormal="100" zoomScaleSheetLayoutView="68" workbookViewId="0">
      <selection activeCell="B4" sqref="B4:F4"/>
    </sheetView>
  </sheetViews>
  <sheetFormatPr defaultColWidth="9.140625" defaultRowHeight="12.75" x14ac:dyDescent="0.2"/>
  <cols>
    <col min="1" max="1" width="2.5703125" style="4" customWidth="1"/>
    <col min="2" max="2" width="17.7109375" style="9" customWidth="1"/>
    <col min="3" max="3" width="44.7109375" style="9" customWidth="1"/>
    <col min="4" max="4" width="14.5703125" style="10" customWidth="1"/>
    <col min="5" max="6" width="14.7109375" style="2" customWidth="1"/>
    <col min="7" max="16384" width="9.140625" style="4"/>
  </cols>
  <sheetData>
    <row r="1" spans="2:11" ht="48.6" customHeight="1" x14ac:dyDescent="0.2">
      <c r="B1" s="3"/>
      <c r="C1" s="312" t="s">
        <v>254</v>
      </c>
      <c r="D1" s="313"/>
      <c r="E1" s="313"/>
      <c r="F1" s="313"/>
    </row>
    <row r="2" spans="2:11" ht="40.15" customHeight="1" x14ac:dyDescent="0.2">
      <c r="B2" s="3"/>
      <c r="C2" s="271" t="s">
        <v>255</v>
      </c>
      <c r="D2" s="271"/>
      <c r="E2" s="271"/>
      <c r="F2" s="271"/>
    </row>
    <row r="3" spans="2:11" ht="13.9" customHeight="1" x14ac:dyDescent="0.2">
      <c r="B3" s="3"/>
      <c r="C3" s="3"/>
      <c r="D3" s="1"/>
      <c r="E3" s="208"/>
      <c r="F3" s="209"/>
    </row>
    <row r="4" spans="2:11" ht="34.15" customHeight="1" x14ac:dyDescent="0.2">
      <c r="B4" s="323" t="s">
        <v>227</v>
      </c>
      <c r="C4" s="323"/>
      <c r="D4" s="323"/>
      <c r="E4" s="323"/>
      <c r="F4" s="323"/>
    </row>
    <row r="5" spans="2:11" ht="60" customHeight="1" x14ac:dyDescent="0.2">
      <c r="B5" s="104" t="s">
        <v>0</v>
      </c>
      <c r="C5" s="104" t="s">
        <v>1</v>
      </c>
      <c r="D5" s="104" t="s">
        <v>235</v>
      </c>
      <c r="E5" s="105" t="s">
        <v>2</v>
      </c>
      <c r="F5" s="105" t="s">
        <v>3</v>
      </c>
    </row>
    <row r="6" spans="2:11" ht="12.6" customHeight="1" x14ac:dyDescent="0.2">
      <c r="B6" s="106">
        <v>1</v>
      </c>
      <c r="C6" s="106">
        <v>2</v>
      </c>
      <c r="D6" s="106">
        <v>3</v>
      </c>
      <c r="E6" s="106">
        <v>4</v>
      </c>
      <c r="F6" s="106">
        <v>5</v>
      </c>
    </row>
    <row r="7" spans="2:11" ht="49.15" customHeight="1" x14ac:dyDescent="0.2">
      <c r="B7" s="107" t="s">
        <v>193</v>
      </c>
      <c r="C7" s="108" t="s">
        <v>198</v>
      </c>
      <c r="D7" s="108"/>
      <c r="E7" s="108"/>
      <c r="F7" s="108"/>
    </row>
    <row r="8" spans="2:11" ht="31.15" customHeight="1" x14ac:dyDescent="0.2">
      <c r="B8" s="109" t="s">
        <v>194</v>
      </c>
      <c r="C8" s="109" t="s">
        <v>4</v>
      </c>
      <c r="D8" s="110"/>
      <c r="E8" s="111"/>
      <c r="F8" s="112"/>
    </row>
    <row r="9" spans="2:11" ht="54.6" customHeight="1" x14ac:dyDescent="0.2">
      <c r="B9" s="254" t="s">
        <v>5</v>
      </c>
      <c r="C9" s="79" t="s">
        <v>6</v>
      </c>
      <c r="D9" s="78"/>
      <c r="E9" s="80"/>
      <c r="F9" s="55"/>
    </row>
    <row r="10" spans="2:11" ht="28.15" customHeight="1" x14ac:dyDescent="0.2">
      <c r="B10" s="272"/>
      <c r="C10" s="11" t="s">
        <v>7</v>
      </c>
      <c r="D10" s="274" t="s">
        <v>241</v>
      </c>
      <c r="E10" s="139">
        <f>4863.5+685.5</f>
        <v>5549</v>
      </c>
      <c r="F10" s="12"/>
      <c r="G10" s="5"/>
      <c r="H10" s="5"/>
      <c r="I10" s="5"/>
      <c r="J10" s="5"/>
      <c r="K10" s="5"/>
    </row>
    <row r="11" spans="2:11" ht="18" customHeight="1" x14ac:dyDescent="0.2">
      <c r="B11" s="272"/>
      <c r="C11" s="61" t="s">
        <v>8</v>
      </c>
      <c r="D11" s="275"/>
      <c r="E11" s="196">
        <f>990.6+55.3+9.4-2.3+45.5+44.2</f>
        <v>1142.7000000000003</v>
      </c>
      <c r="F11" s="80"/>
      <c r="H11" s="33"/>
    </row>
    <row r="12" spans="2:11" ht="40.15" customHeight="1" x14ac:dyDescent="0.2">
      <c r="B12" s="255"/>
      <c r="C12" s="60" t="s">
        <v>8</v>
      </c>
      <c r="D12" s="82" t="s">
        <v>242</v>
      </c>
      <c r="E12" s="197">
        <f>673.1+2.6+30.9-373.1+56.3+123.1</f>
        <v>512.9</v>
      </c>
      <c r="F12" s="81"/>
      <c r="H12" s="33"/>
    </row>
    <row r="13" spans="2:11" ht="28.5" customHeight="1" x14ac:dyDescent="0.2">
      <c r="B13" s="254" t="s">
        <v>9</v>
      </c>
      <c r="C13" s="26" t="s">
        <v>10</v>
      </c>
      <c r="D13" s="237" t="s">
        <v>243</v>
      </c>
      <c r="E13" s="145"/>
      <c r="F13" s="7"/>
    </row>
    <row r="14" spans="2:11" ht="20.25" customHeight="1" x14ac:dyDescent="0.2">
      <c r="B14" s="255"/>
      <c r="C14" s="11" t="s">
        <v>8</v>
      </c>
      <c r="D14" s="238"/>
      <c r="E14" s="139">
        <f>9468.9+456.3+1700+700</f>
        <v>12325.199999999999</v>
      </c>
      <c r="F14" s="8"/>
    </row>
    <row r="15" spans="2:11" ht="21.6" customHeight="1" x14ac:dyDescent="0.2">
      <c r="B15" s="254" t="s">
        <v>11</v>
      </c>
      <c r="C15" s="26" t="s">
        <v>12</v>
      </c>
      <c r="D15" s="233"/>
      <c r="E15" s="145"/>
      <c r="F15" s="8"/>
    </row>
    <row r="16" spans="2:11" ht="21.6" customHeight="1" x14ac:dyDescent="0.2">
      <c r="B16" s="255"/>
      <c r="C16" s="11" t="s">
        <v>8</v>
      </c>
      <c r="D16" s="233"/>
      <c r="E16" s="139">
        <f>1754.4-209+94</f>
        <v>1639.4</v>
      </c>
      <c r="F16" s="8"/>
    </row>
    <row r="17" spans="2:7" ht="32.25" customHeight="1" x14ac:dyDescent="0.2">
      <c r="B17" s="254" t="s">
        <v>13</v>
      </c>
      <c r="C17" s="26" t="s">
        <v>14</v>
      </c>
      <c r="D17" s="237" t="s">
        <v>241</v>
      </c>
      <c r="E17" s="139"/>
      <c r="F17" s="7" t="s">
        <v>212</v>
      </c>
    </row>
    <row r="18" spans="2:7" ht="19.899999999999999" customHeight="1" x14ac:dyDescent="0.2">
      <c r="B18" s="255"/>
      <c r="C18" s="11" t="s">
        <v>8</v>
      </c>
      <c r="D18" s="238"/>
      <c r="E18" s="139">
        <f>2786+55.2-15.8-19.8-66.3</f>
        <v>2739.2999999999993</v>
      </c>
      <c r="F18" s="8"/>
    </row>
    <row r="19" spans="2:7" ht="42.6" customHeight="1" x14ac:dyDescent="0.2">
      <c r="B19" s="254" t="s">
        <v>15</v>
      </c>
      <c r="C19" s="26" t="s">
        <v>16</v>
      </c>
      <c r="D19" s="238"/>
      <c r="E19" s="139"/>
      <c r="F19" s="7" t="s">
        <v>212</v>
      </c>
    </row>
    <row r="20" spans="2:7" ht="27" customHeight="1" x14ac:dyDescent="0.2">
      <c r="B20" s="255"/>
      <c r="C20" s="11" t="s">
        <v>7</v>
      </c>
      <c r="D20" s="239"/>
      <c r="E20" s="139">
        <f>623.8-16</f>
        <v>607.79999999999995</v>
      </c>
      <c r="F20" s="8"/>
    </row>
    <row r="21" spans="2:7" ht="30.6" customHeight="1" x14ac:dyDescent="0.2">
      <c r="B21" s="254" t="s">
        <v>17</v>
      </c>
      <c r="C21" s="26" t="s">
        <v>230</v>
      </c>
      <c r="D21" s="237" t="s">
        <v>243</v>
      </c>
      <c r="E21" s="141"/>
      <c r="F21" s="7" t="s">
        <v>213</v>
      </c>
    </row>
    <row r="22" spans="2:7" ht="31.5" customHeight="1" x14ac:dyDescent="0.2">
      <c r="B22" s="255"/>
      <c r="C22" s="11" t="s">
        <v>7</v>
      </c>
      <c r="D22" s="239"/>
      <c r="E22" s="140">
        <f>277.9-30</f>
        <v>247.89999999999998</v>
      </c>
      <c r="F22" s="8"/>
    </row>
    <row r="23" spans="2:7" ht="29.25" customHeight="1" x14ac:dyDescent="0.2">
      <c r="B23" s="254" t="s">
        <v>20</v>
      </c>
      <c r="C23" s="26" t="s">
        <v>21</v>
      </c>
      <c r="D23" s="274" t="s">
        <v>241</v>
      </c>
      <c r="E23" s="8"/>
      <c r="F23" s="8"/>
    </row>
    <row r="24" spans="2:7" ht="22.15" customHeight="1" x14ac:dyDescent="0.2">
      <c r="B24" s="272"/>
      <c r="C24" s="78" t="s">
        <v>65</v>
      </c>
      <c r="D24" s="274"/>
      <c r="E24" s="7">
        <v>7.5</v>
      </c>
      <c r="F24" s="8"/>
      <c r="G24" s="136"/>
    </row>
    <row r="25" spans="2:7" ht="22.15" customHeight="1" x14ac:dyDescent="0.2">
      <c r="B25" s="270" t="s">
        <v>251</v>
      </c>
      <c r="C25" s="37" t="s">
        <v>252</v>
      </c>
      <c r="D25" s="236" t="s">
        <v>243</v>
      </c>
      <c r="E25" s="55"/>
      <c r="F25" s="8"/>
      <c r="G25" s="136"/>
    </row>
    <row r="26" spans="2:7" ht="22.15" customHeight="1" x14ac:dyDescent="0.2">
      <c r="B26" s="270"/>
      <c r="C26" s="222" t="s">
        <v>8</v>
      </c>
      <c r="D26" s="236"/>
      <c r="E26" s="55">
        <v>430.7</v>
      </c>
      <c r="F26" s="8"/>
      <c r="G26" s="136"/>
    </row>
    <row r="27" spans="2:7" ht="21.6" customHeight="1" x14ac:dyDescent="0.2">
      <c r="B27" s="48"/>
      <c r="C27" s="19" t="s">
        <v>22</v>
      </c>
      <c r="D27" s="41"/>
      <c r="E27" s="134">
        <f>SUM(E28:E30)</f>
        <v>25194.9</v>
      </c>
      <c r="F27" s="20"/>
    </row>
    <row r="28" spans="2:7" ht="20.25" customHeight="1" x14ac:dyDescent="0.2">
      <c r="B28" s="278"/>
      <c r="C28" s="26" t="s">
        <v>23</v>
      </c>
      <c r="D28" s="35"/>
      <c r="E28" s="133"/>
      <c r="F28" s="8"/>
    </row>
    <row r="29" spans="2:7" ht="30" customHeight="1" x14ac:dyDescent="0.2">
      <c r="B29" s="279"/>
      <c r="C29" s="26" t="s">
        <v>24</v>
      </c>
      <c r="D29" s="35"/>
      <c r="E29" s="8">
        <f>SUMIF(C9:C24,C10,E9:E24)</f>
        <v>6404.7</v>
      </c>
      <c r="F29" s="8"/>
    </row>
    <row r="30" spans="2:7" ht="28.9" customHeight="1" x14ac:dyDescent="0.2">
      <c r="B30" s="280"/>
      <c r="C30" s="26" t="s">
        <v>25</v>
      </c>
      <c r="D30" s="35"/>
      <c r="E30" s="8">
        <f>SUMIF(C9:C26,C11,E9:E26)</f>
        <v>18790.2</v>
      </c>
      <c r="F30" s="8"/>
    </row>
    <row r="31" spans="2:7" ht="19.899999999999999" customHeight="1" x14ac:dyDescent="0.2">
      <c r="B31" s="229"/>
      <c r="C31" s="18" t="s">
        <v>29</v>
      </c>
      <c r="D31" s="41"/>
      <c r="E31" s="20">
        <f>E33</f>
        <v>7.5</v>
      </c>
      <c r="F31" s="20"/>
    </row>
    <row r="32" spans="2:7" ht="19.899999999999999" customHeight="1" x14ac:dyDescent="0.2">
      <c r="B32" s="276"/>
      <c r="C32" s="26" t="s">
        <v>30</v>
      </c>
      <c r="D32" s="35"/>
      <c r="E32" s="8"/>
      <c r="F32" s="8"/>
    </row>
    <row r="33" spans="2:11" ht="19.899999999999999" customHeight="1" x14ac:dyDescent="0.2">
      <c r="B33" s="277"/>
      <c r="C33" s="193" t="s">
        <v>79</v>
      </c>
      <c r="D33" s="35"/>
      <c r="E33" s="8">
        <v>7.5</v>
      </c>
      <c r="F33" s="8"/>
    </row>
    <row r="34" spans="2:11" ht="55.15" customHeight="1" x14ac:dyDescent="0.2">
      <c r="B34" s="17" t="s">
        <v>28</v>
      </c>
      <c r="C34" s="109" t="s">
        <v>205</v>
      </c>
      <c r="D34" s="16" t="s">
        <v>241</v>
      </c>
      <c r="E34" s="40"/>
      <c r="F34" s="14"/>
    </row>
    <row r="35" spans="2:11" ht="19.149999999999999" customHeight="1" x14ac:dyDescent="0.2">
      <c r="B35" s="83"/>
      <c r="C35" s="18" t="s">
        <v>29</v>
      </c>
      <c r="D35" s="84"/>
      <c r="E35" s="86">
        <f>E37</f>
        <v>13167.199999999999</v>
      </c>
      <c r="F35" s="85"/>
    </row>
    <row r="36" spans="2:11" ht="20.45" customHeight="1" x14ac:dyDescent="0.2">
      <c r="B36" s="257"/>
      <c r="C36" s="29" t="s">
        <v>30</v>
      </c>
      <c r="D36" s="77"/>
      <c r="E36" s="52"/>
      <c r="F36" s="49"/>
    </row>
    <row r="37" spans="2:11" ht="18" customHeight="1" x14ac:dyDescent="0.2">
      <c r="B37" s="258"/>
      <c r="C37" s="26" t="s">
        <v>31</v>
      </c>
      <c r="D37" s="77"/>
      <c r="E37" s="198">
        <f>11542.5+40.3+30.7+630+881.4+42.3</f>
        <v>13167.199999999999</v>
      </c>
      <c r="F37" s="49"/>
    </row>
    <row r="38" spans="2:11" s="5" customFormat="1" ht="45" customHeight="1" x14ac:dyDescent="0.2">
      <c r="B38" s="17" t="s">
        <v>32</v>
      </c>
      <c r="C38" s="15" t="s">
        <v>33</v>
      </c>
      <c r="D38" s="16" t="s">
        <v>241</v>
      </c>
      <c r="E38" s="142"/>
      <c r="F38" s="13"/>
    </row>
    <row r="39" spans="2:11" ht="19.149999999999999" customHeight="1" x14ac:dyDescent="0.2">
      <c r="B39" s="21"/>
      <c r="C39" s="18" t="s">
        <v>29</v>
      </c>
      <c r="D39" s="42"/>
      <c r="E39" s="143">
        <f>SUM(E41:E41)</f>
        <v>42345.000000000007</v>
      </c>
      <c r="F39" s="20"/>
    </row>
    <row r="40" spans="2:11" ht="14.45" customHeight="1" x14ac:dyDescent="0.2">
      <c r="B40" s="263"/>
      <c r="C40" s="29" t="s">
        <v>30</v>
      </c>
      <c r="D40" s="35"/>
      <c r="E40" s="144"/>
      <c r="F40" s="12"/>
    </row>
    <row r="41" spans="2:11" ht="19.149999999999999" customHeight="1" x14ac:dyDescent="0.2">
      <c r="B41" s="263"/>
      <c r="C41" s="26" t="s">
        <v>31</v>
      </c>
      <c r="D41" s="35"/>
      <c r="E41" s="145">
        <f>43877.8-319.2-113.9-1832.7+733</f>
        <v>42345.000000000007</v>
      </c>
      <c r="F41" s="12"/>
    </row>
    <row r="42" spans="2:11" ht="54.6" customHeight="1" x14ac:dyDescent="0.2">
      <c r="B42" s="17" t="s">
        <v>34</v>
      </c>
      <c r="C42" s="15" t="s">
        <v>35</v>
      </c>
      <c r="D42" s="16" t="s">
        <v>241</v>
      </c>
      <c r="E42" s="142"/>
      <c r="F42" s="13"/>
    </row>
    <row r="43" spans="2:11" ht="17.45" customHeight="1" x14ac:dyDescent="0.2">
      <c r="B43" s="22"/>
      <c r="C43" s="19" t="s">
        <v>22</v>
      </c>
      <c r="D43" s="42"/>
      <c r="E43" s="143">
        <f>SUM(E45:E45)</f>
        <v>1791.6</v>
      </c>
      <c r="F43" s="20"/>
    </row>
    <row r="44" spans="2:11" ht="14.45" customHeight="1" x14ac:dyDescent="0.2">
      <c r="B44" s="254"/>
      <c r="C44" s="26" t="s">
        <v>23</v>
      </c>
      <c r="D44" s="35"/>
      <c r="E44" s="144"/>
      <c r="F44" s="12"/>
    </row>
    <row r="45" spans="2:11" ht="29.45" customHeight="1" x14ac:dyDescent="0.2">
      <c r="B45" s="272"/>
      <c r="C45" s="26" t="s">
        <v>7</v>
      </c>
      <c r="D45" s="35"/>
      <c r="E45" s="145">
        <v>1791.6</v>
      </c>
      <c r="F45" s="12"/>
      <c r="G45" s="5"/>
      <c r="H45" s="5"/>
      <c r="I45" s="5"/>
      <c r="J45" s="5"/>
      <c r="K45" s="5"/>
    </row>
    <row r="46" spans="2:11" s="5" customFormat="1" ht="45" customHeight="1" x14ac:dyDescent="0.2">
      <c r="B46" s="17" t="s">
        <v>36</v>
      </c>
      <c r="C46" s="15" t="s">
        <v>37</v>
      </c>
      <c r="D46" s="16" t="s">
        <v>248</v>
      </c>
      <c r="E46" s="13"/>
      <c r="F46" s="14"/>
    </row>
    <row r="47" spans="2:11" ht="18" customHeight="1" x14ac:dyDescent="0.2">
      <c r="B47" s="22"/>
      <c r="C47" s="19" t="s">
        <v>22</v>
      </c>
      <c r="D47" s="42"/>
      <c r="E47" s="20">
        <f>+E49</f>
        <v>293.60000000000002</v>
      </c>
      <c r="F47" s="20"/>
    </row>
    <row r="48" spans="2:11" ht="14.45" customHeight="1" x14ac:dyDescent="0.2">
      <c r="B48" s="256"/>
      <c r="C48" s="26" t="s">
        <v>23</v>
      </c>
      <c r="D48" s="35"/>
      <c r="E48" s="12"/>
      <c r="F48" s="12"/>
    </row>
    <row r="49" spans="2:6" ht="19.899999999999999" customHeight="1" x14ac:dyDescent="0.2">
      <c r="B49" s="256"/>
      <c r="C49" s="26" t="s">
        <v>8</v>
      </c>
      <c r="D49" s="35"/>
      <c r="E49" s="145">
        <f>316.6-23</f>
        <v>293.60000000000002</v>
      </c>
      <c r="F49" s="12"/>
    </row>
    <row r="50" spans="2:6" ht="40.9" customHeight="1" x14ac:dyDescent="0.2">
      <c r="B50" s="17" t="s">
        <v>38</v>
      </c>
      <c r="C50" s="15" t="s">
        <v>39</v>
      </c>
      <c r="D50" s="16" t="s">
        <v>243</v>
      </c>
      <c r="E50" s="142"/>
      <c r="F50" s="14" t="s">
        <v>214</v>
      </c>
    </row>
    <row r="51" spans="2:6" ht="16.899999999999999" customHeight="1" x14ac:dyDescent="0.2">
      <c r="B51" s="21"/>
      <c r="C51" s="19" t="s">
        <v>22</v>
      </c>
      <c r="D51" s="42"/>
      <c r="E51" s="143">
        <f>E53</f>
        <v>101.5</v>
      </c>
      <c r="F51" s="20"/>
    </row>
    <row r="52" spans="2:6" ht="14.45" customHeight="1" x14ac:dyDescent="0.2">
      <c r="B52" s="263"/>
      <c r="C52" s="26" t="s">
        <v>23</v>
      </c>
      <c r="D52" s="35"/>
      <c r="E52" s="144"/>
      <c r="F52" s="12"/>
    </row>
    <row r="53" spans="2:6" ht="19.899999999999999" customHeight="1" x14ac:dyDescent="0.2">
      <c r="B53" s="263"/>
      <c r="C53" s="26" t="s">
        <v>8</v>
      </c>
      <c r="D53" s="35"/>
      <c r="E53" s="145">
        <f>95.9+5.6</f>
        <v>101.5</v>
      </c>
      <c r="F53" s="12"/>
    </row>
    <row r="54" spans="2:6" ht="45.6" customHeight="1" x14ac:dyDescent="0.2">
      <c r="B54" s="23" t="s">
        <v>40</v>
      </c>
      <c r="C54" s="15" t="s">
        <v>41</v>
      </c>
      <c r="D54" s="16" t="s">
        <v>243</v>
      </c>
      <c r="E54" s="13"/>
      <c r="F54" s="14" t="s">
        <v>215</v>
      </c>
    </row>
    <row r="55" spans="2:6" ht="21" customHeight="1" x14ac:dyDescent="0.2">
      <c r="B55" s="21"/>
      <c r="C55" s="19" t="s">
        <v>22</v>
      </c>
      <c r="D55" s="39"/>
      <c r="E55" s="25">
        <f>E57</f>
        <v>733.2</v>
      </c>
      <c r="F55" s="25"/>
    </row>
    <row r="56" spans="2:6" ht="15.6" customHeight="1" x14ac:dyDescent="0.2">
      <c r="B56" s="263"/>
      <c r="C56" s="26" t="s">
        <v>23</v>
      </c>
      <c r="D56" s="43"/>
      <c r="E56" s="146"/>
      <c r="F56" s="6"/>
    </row>
    <row r="57" spans="2:6" ht="18.75" customHeight="1" x14ac:dyDescent="0.2">
      <c r="B57" s="263"/>
      <c r="C57" s="26" t="s">
        <v>8</v>
      </c>
      <c r="D57" s="43"/>
      <c r="E57" s="146">
        <f>338+68.6+326.6</f>
        <v>733.2</v>
      </c>
      <c r="F57" s="6"/>
    </row>
    <row r="58" spans="2:6" ht="45.6" customHeight="1" x14ac:dyDescent="0.2">
      <c r="B58" s="23" t="s">
        <v>42</v>
      </c>
      <c r="C58" s="15" t="s">
        <v>43</v>
      </c>
      <c r="D58" s="16" t="s">
        <v>243</v>
      </c>
      <c r="E58" s="13"/>
      <c r="F58" s="13"/>
    </row>
    <row r="59" spans="2:6" ht="27.6" customHeight="1" x14ac:dyDescent="0.2">
      <c r="B59" s="88"/>
      <c r="C59" s="19" t="s">
        <v>22</v>
      </c>
      <c r="D59" s="42"/>
      <c r="E59" s="20">
        <f>SUM(E61:E62)</f>
        <v>211.7</v>
      </c>
      <c r="F59" s="20"/>
    </row>
    <row r="60" spans="2:6" ht="19.899999999999999" customHeight="1" x14ac:dyDescent="0.2">
      <c r="B60" s="265"/>
      <c r="C60" s="26" t="s">
        <v>23</v>
      </c>
      <c r="D60" s="51"/>
      <c r="E60" s="53"/>
      <c r="F60" s="53"/>
    </row>
    <row r="61" spans="2:6" ht="32.450000000000003" customHeight="1" x14ac:dyDescent="0.2">
      <c r="B61" s="266"/>
      <c r="C61" s="26" t="s">
        <v>7</v>
      </c>
      <c r="D61" s="51"/>
      <c r="E61" s="145">
        <v>90.8</v>
      </c>
      <c r="F61" s="53"/>
    </row>
    <row r="62" spans="2:6" ht="20.45" customHeight="1" x14ac:dyDescent="0.2">
      <c r="B62" s="267"/>
      <c r="C62" s="26" t="s">
        <v>8</v>
      </c>
      <c r="D62" s="51"/>
      <c r="E62" s="145">
        <f>139.8-11.9-7</f>
        <v>120.9</v>
      </c>
      <c r="F62" s="53"/>
    </row>
    <row r="63" spans="2:6" ht="30" customHeight="1" x14ac:dyDescent="0.2">
      <c r="B63" s="23" t="s">
        <v>44</v>
      </c>
      <c r="C63" s="15" t="s">
        <v>45</v>
      </c>
      <c r="D63" s="16"/>
      <c r="E63" s="13"/>
      <c r="F63" s="13"/>
    </row>
    <row r="64" spans="2:6" ht="20.45" customHeight="1" x14ac:dyDescent="0.2">
      <c r="B64" s="259" t="s">
        <v>46</v>
      </c>
      <c r="C64" s="29" t="s">
        <v>47</v>
      </c>
      <c r="D64" s="281" t="s">
        <v>243</v>
      </c>
      <c r="E64" s="53"/>
      <c r="F64" s="53"/>
    </row>
    <row r="65" spans="2:6" ht="30" customHeight="1" x14ac:dyDescent="0.2">
      <c r="B65" s="273"/>
      <c r="C65" s="11" t="s">
        <v>7</v>
      </c>
      <c r="D65" s="242"/>
      <c r="E65" s="139">
        <f>18.8-11.5</f>
        <v>7.3000000000000007</v>
      </c>
      <c r="F65" s="53"/>
    </row>
    <row r="66" spans="2:6" ht="21.6" customHeight="1" x14ac:dyDescent="0.2">
      <c r="B66" s="259" t="s">
        <v>48</v>
      </c>
      <c r="C66" s="26" t="s">
        <v>49</v>
      </c>
      <c r="D66" s="242"/>
      <c r="E66" s="53"/>
      <c r="F66" s="53"/>
    </row>
    <row r="67" spans="2:6" ht="18.600000000000001" customHeight="1" x14ac:dyDescent="0.2">
      <c r="B67" s="260"/>
      <c r="C67" s="11" t="s">
        <v>8</v>
      </c>
      <c r="D67" s="242"/>
      <c r="E67" s="49">
        <v>62.5</v>
      </c>
      <c r="F67" s="53"/>
    </row>
    <row r="68" spans="2:6" ht="22.15" customHeight="1" x14ac:dyDescent="0.2">
      <c r="B68" s="147"/>
      <c r="C68" s="19" t="s">
        <v>22</v>
      </c>
      <c r="D68" s="42"/>
      <c r="E68" s="20">
        <f>E71+E70</f>
        <v>69.8</v>
      </c>
      <c r="F68" s="20"/>
    </row>
    <row r="69" spans="2:6" ht="22.15" customHeight="1" x14ac:dyDescent="0.2">
      <c r="B69" s="268"/>
      <c r="C69" s="26" t="s">
        <v>23</v>
      </c>
      <c r="D69" s="51"/>
      <c r="E69" s="53"/>
      <c r="F69" s="53"/>
    </row>
    <row r="70" spans="2:6" ht="29.25" customHeight="1" x14ac:dyDescent="0.2">
      <c r="B70" s="260"/>
      <c r="C70" s="26" t="s">
        <v>24</v>
      </c>
      <c r="D70" s="51"/>
      <c r="E70" s="53">
        <f>SUMIF(C64:C67,C65,E64:E67)</f>
        <v>7.3000000000000007</v>
      </c>
      <c r="F70" s="53"/>
    </row>
    <row r="71" spans="2:6" ht="21.6" customHeight="1" x14ac:dyDescent="0.2">
      <c r="B71" s="269"/>
      <c r="C71" s="26" t="s">
        <v>25</v>
      </c>
      <c r="D71" s="51"/>
      <c r="E71" s="53">
        <f>SUMIF(C64:C67,C67,E64:E67)</f>
        <v>62.5</v>
      </c>
      <c r="F71" s="53"/>
    </row>
    <row r="72" spans="2:6" ht="54" customHeight="1" x14ac:dyDescent="0.2">
      <c r="B72" s="23" t="s">
        <v>51</v>
      </c>
      <c r="C72" s="15" t="s">
        <v>52</v>
      </c>
      <c r="D72" s="16" t="s">
        <v>236</v>
      </c>
      <c r="E72" s="13"/>
      <c r="F72" s="13"/>
    </row>
    <row r="73" spans="2:6" ht="19.899999999999999" customHeight="1" x14ac:dyDescent="0.2">
      <c r="B73" s="89"/>
      <c r="C73" s="19" t="s">
        <v>22</v>
      </c>
      <c r="D73" s="42"/>
      <c r="E73" s="20">
        <f>E75</f>
        <v>78.000000000000014</v>
      </c>
      <c r="F73" s="20"/>
    </row>
    <row r="74" spans="2:6" ht="18.600000000000001" customHeight="1" x14ac:dyDescent="0.2">
      <c r="B74" s="261"/>
      <c r="C74" s="26" t="s">
        <v>23</v>
      </c>
      <c r="D74" s="51"/>
      <c r="E74" s="53"/>
      <c r="F74" s="53"/>
    </row>
    <row r="75" spans="2:6" ht="19.899999999999999" customHeight="1" x14ac:dyDescent="0.2">
      <c r="B75" s="262"/>
      <c r="C75" s="26" t="s">
        <v>8</v>
      </c>
      <c r="D75" s="51"/>
      <c r="E75" s="53">
        <f>75.9+0.2+1.9</f>
        <v>78.000000000000014</v>
      </c>
      <c r="F75" s="53"/>
    </row>
    <row r="76" spans="2:6" ht="69.599999999999994" customHeight="1" x14ac:dyDescent="0.2">
      <c r="B76" s="23" t="s">
        <v>206</v>
      </c>
      <c r="C76" s="15" t="s">
        <v>53</v>
      </c>
      <c r="D76" s="16" t="s">
        <v>241</v>
      </c>
      <c r="E76" s="13"/>
      <c r="F76" s="13"/>
    </row>
    <row r="77" spans="2:6" ht="19.899999999999999" customHeight="1" x14ac:dyDescent="0.2">
      <c r="B77" s="50"/>
      <c r="C77" s="19" t="s">
        <v>22</v>
      </c>
      <c r="D77" s="42"/>
      <c r="E77" s="20">
        <f>E79</f>
        <v>318.10000000000002</v>
      </c>
      <c r="F77" s="20"/>
    </row>
    <row r="78" spans="2:6" ht="19.899999999999999" customHeight="1" x14ac:dyDescent="0.2">
      <c r="B78" s="261"/>
      <c r="C78" s="26" t="s">
        <v>23</v>
      </c>
      <c r="D78" s="51"/>
      <c r="E78" s="53"/>
      <c r="F78" s="53"/>
    </row>
    <row r="79" spans="2:6" ht="19.899999999999999" customHeight="1" x14ac:dyDescent="0.2">
      <c r="B79" s="262"/>
      <c r="C79" s="26" t="s">
        <v>8</v>
      </c>
      <c r="D79" s="51"/>
      <c r="E79" s="53">
        <f>47.8+126.7+81.1+37+9.3+7.5+8.7</f>
        <v>318.10000000000002</v>
      </c>
      <c r="F79" s="53"/>
    </row>
    <row r="80" spans="2:6" ht="31.15" customHeight="1" x14ac:dyDescent="0.2">
      <c r="B80" s="27" t="s">
        <v>54</v>
      </c>
      <c r="C80" s="38" t="s">
        <v>55</v>
      </c>
      <c r="D80" s="47"/>
      <c r="E80" s="47"/>
      <c r="F80" s="47"/>
    </row>
    <row r="81" spans="2:7" ht="34.9" customHeight="1" x14ac:dyDescent="0.2">
      <c r="B81" s="17" t="s">
        <v>56</v>
      </c>
      <c r="C81" s="15" t="s">
        <v>57</v>
      </c>
      <c r="D81" s="16"/>
      <c r="E81" s="13"/>
      <c r="F81" s="14"/>
    </row>
    <row r="82" spans="2:7" ht="20.45" customHeight="1" x14ac:dyDescent="0.2">
      <c r="B82" s="252" t="s">
        <v>58</v>
      </c>
      <c r="C82" s="29" t="s">
        <v>59</v>
      </c>
      <c r="D82" s="281" t="s">
        <v>244</v>
      </c>
      <c r="E82" s="53"/>
      <c r="F82" s="49" t="s">
        <v>216</v>
      </c>
    </row>
    <row r="83" spans="2:7" ht="30.6" customHeight="1" x14ac:dyDescent="0.2">
      <c r="B83" s="253"/>
      <c r="C83" s="11" t="s">
        <v>7</v>
      </c>
      <c r="D83" s="242"/>
      <c r="E83" s="166">
        <f>1005.2-10.2</f>
        <v>995</v>
      </c>
      <c r="F83" s="49"/>
      <c r="G83" s="5"/>
    </row>
    <row r="84" spans="2:7" ht="21.6" customHeight="1" x14ac:dyDescent="0.2">
      <c r="B84" s="253"/>
      <c r="C84" s="222" t="s">
        <v>8</v>
      </c>
      <c r="D84" s="242"/>
      <c r="E84" s="166">
        <v>19.2</v>
      </c>
      <c r="F84" s="49"/>
      <c r="G84" s="5"/>
    </row>
    <row r="85" spans="2:7" ht="20.45" customHeight="1" x14ac:dyDescent="0.2">
      <c r="B85" s="253"/>
      <c r="C85" s="90" t="s">
        <v>60</v>
      </c>
      <c r="D85" s="242"/>
      <c r="E85" s="49">
        <v>514</v>
      </c>
      <c r="F85" s="49"/>
    </row>
    <row r="86" spans="2:7" ht="20.45" customHeight="1" x14ac:dyDescent="0.2">
      <c r="B86" s="264"/>
      <c r="C86" s="90" t="s">
        <v>19</v>
      </c>
      <c r="D86" s="242"/>
      <c r="E86" s="49">
        <v>13.1</v>
      </c>
      <c r="F86" s="49"/>
    </row>
    <row r="87" spans="2:7" ht="27.75" customHeight="1" x14ac:dyDescent="0.2">
      <c r="B87" s="36" t="s">
        <v>61</v>
      </c>
      <c r="C87" s="29" t="s">
        <v>62</v>
      </c>
      <c r="D87" s="242"/>
      <c r="E87" s="49"/>
      <c r="F87" s="49" t="s">
        <v>217</v>
      </c>
    </row>
    <row r="88" spans="2:7" ht="28.9" customHeight="1" x14ac:dyDescent="0.2">
      <c r="B88" s="97"/>
      <c r="C88" s="11" t="s">
        <v>7</v>
      </c>
      <c r="D88" s="242"/>
      <c r="E88" s="49">
        <f>2013.7-58.9+42</f>
        <v>1996.8</v>
      </c>
      <c r="F88" s="49"/>
    </row>
    <row r="89" spans="2:7" ht="20.45" customHeight="1" x14ac:dyDescent="0.2">
      <c r="B89" s="97"/>
      <c r="C89" s="222" t="s">
        <v>8</v>
      </c>
      <c r="D89" s="242"/>
      <c r="E89" s="49">
        <f>135.8+1+1.6+1.5+1.2</f>
        <v>141.1</v>
      </c>
      <c r="F89" s="49"/>
    </row>
    <row r="90" spans="2:7" ht="20.45" customHeight="1" x14ac:dyDescent="0.2">
      <c r="B90" s="97"/>
      <c r="C90" s="90" t="s">
        <v>60</v>
      </c>
      <c r="D90" s="242"/>
      <c r="E90" s="49">
        <v>151.69999999999999</v>
      </c>
      <c r="F90" s="49"/>
    </row>
    <row r="91" spans="2:7" ht="20.45" customHeight="1" x14ac:dyDescent="0.2">
      <c r="B91" s="192"/>
      <c r="C91" s="90" t="s">
        <v>19</v>
      </c>
      <c r="D91" s="242"/>
      <c r="E91" s="49">
        <v>15.9</v>
      </c>
      <c r="F91" s="49"/>
    </row>
    <row r="92" spans="2:7" ht="37.15" customHeight="1" x14ac:dyDescent="0.2">
      <c r="B92" s="97" t="s">
        <v>63</v>
      </c>
      <c r="C92" s="29" t="s">
        <v>188</v>
      </c>
      <c r="D92" s="242"/>
      <c r="E92" s="49"/>
      <c r="F92" s="49" t="s">
        <v>218</v>
      </c>
    </row>
    <row r="93" spans="2:7" ht="29.45" customHeight="1" x14ac:dyDescent="0.2">
      <c r="B93" s="192"/>
      <c r="C93" s="90" t="s">
        <v>7</v>
      </c>
      <c r="D93" s="242"/>
      <c r="E93" s="49">
        <v>8.6</v>
      </c>
      <c r="F93" s="49"/>
    </row>
    <row r="94" spans="2:7" ht="33" customHeight="1" x14ac:dyDescent="0.2">
      <c r="B94" s="252" t="s">
        <v>66</v>
      </c>
      <c r="C94" s="193" t="s">
        <v>64</v>
      </c>
      <c r="D94" s="242"/>
      <c r="E94" s="49"/>
      <c r="F94" s="49"/>
    </row>
    <row r="95" spans="2:7" ht="20.45" customHeight="1" x14ac:dyDescent="0.2">
      <c r="B95" s="264"/>
      <c r="C95" s="90" t="s">
        <v>65</v>
      </c>
      <c r="D95" s="242"/>
      <c r="E95" s="139">
        <f>224+3.1</f>
        <v>227.1</v>
      </c>
      <c r="F95" s="49"/>
      <c r="G95" s="136"/>
    </row>
    <row r="96" spans="2:7" ht="30" customHeight="1" x14ac:dyDescent="0.2">
      <c r="B96" s="252" t="s">
        <v>67</v>
      </c>
      <c r="C96" s="37" t="s">
        <v>168</v>
      </c>
      <c r="D96" s="242"/>
      <c r="E96" s="49"/>
      <c r="F96" s="49" t="s">
        <v>219</v>
      </c>
    </row>
    <row r="97" spans="2:6" ht="31.15" customHeight="1" x14ac:dyDescent="0.2">
      <c r="B97" s="253"/>
      <c r="C97" s="11" t="s">
        <v>7</v>
      </c>
      <c r="D97" s="242"/>
      <c r="E97" s="49">
        <f>1188.8-31.1</f>
        <v>1157.7</v>
      </c>
      <c r="F97" s="49"/>
    </row>
    <row r="98" spans="2:6" ht="22.15" customHeight="1" x14ac:dyDescent="0.2">
      <c r="B98" s="253"/>
      <c r="C98" s="222" t="s">
        <v>8</v>
      </c>
      <c r="D98" s="242"/>
      <c r="E98" s="49">
        <v>84.8</v>
      </c>
      <c r="F98" s="49"/>
    </row>
    <row r="99" spans="2:6" ht="20.45" customHeight="1" x14ac:dyDescent="0.2">
      <c r="B99" s="253"/>
      <c r="C99" s="90" t="s">
        <v>60</v>
      </c>
      <c r="D99" s="242"/>
      <c r="E99" s="49">
        <v>174.7</v>
      </c>
      <c r="F99" s="49"/>
    </row>
    <row r="100" spans="2:6" ht="20.45" customHeight="1" x14ac:dyDescent="0.2">
      <c r="B100" s="264"/>
      <c r="C100" s="90" t="s">
        <v>19</v>
      </c>
      <c r="D100" s="242"/>
      <c r="E100" s="49">
        <f>11+3.1</f>
        <v>14.1</v>
      </c>
      <c r="F100" s="49"/>
    </row>
    <row r="101" spans="2:6" ht="26.45" customHeight="1" x14ac:dyDescent="0.2">
      <c r="B101" s="252" t="s">
        <v>69</v>
      </c>
      <c r="C101" s="29" t="s">
        <v>68</v>
      </c>
      <c r="D101" s="242"/>
      <c r="E101" s="49"/>
      <c r="F101" s="49"/>
    </row>
    <row r="102" spans="2:6" ht="30" customHeight="1" x14ac:dyDescent="0.2">
      <c r="B102" s="253"/>
      <c r="C102" s="11" t="s">
        <v>7</v>
      </c>
      <c r="D102" s="242"/>
      <c r="E102" s="49">
        <f>1783.5-73.8-0.4</f>
        <v>1709.3</v>
      </c>
      <c r="F102" s="49"/>
    </row>
    <row r="103" spans="2:6" ht="24" customHeight="1" x14ac:dyDescent="0.2">
      <c r="B103" s="221"/>
      <c r="C103" s="222" t="s">
        <v>8</v>
      </c>
      <c r="D103" s="242"/>
      <c r="E103" s="49">
        <f>99.7+0.4+0.4+0.4+0.4</f>
        <v>101.30000000000003</v>
      </c>
      <c r="F103" s="49"/>
    </row>
    <row r="104" spans="2:6" ht="42" customHeight="1" x14ac:dyDescent="0.2">
      <c r="B104" s="252" t="s">
        <v>71</v>
      </c>
      <c r="C104" s="193" t="s">
        <v>70</v>
      </c>
      <c r="D104" s="242"/>
      <c r="E104" s="49"/>
      <c r="F104" s="49"/>
    </row>
    <row r="105" spans="2:6" ht="32.450000000000003" customHeight="1" x14ac:dyDescent="0.2">
      <c r="B105" s="253"/>
      <c r="C105" s="11" t="s">
        <v>7</v>
      </c>
      <c r="D105" s="242"/>
      <c r="E105" s="49">
        <v>105.8</v>
      </c>
      <c r="F105" s="49"/>
    </row>
    <row r="106" spans="2:6" ht="31.15" customHeight="1" x14ac:dyDescent="0.2">
      <c r="B106" s="264"/>
      <c r="C106" s="11" t="s">
        <v>18</v>
      </c>
      <c r="D106" s="242"/>
      <c r="E106" s="49">
        <v>113</v>
      </c>
      <c r="F106" s="49"/>
    </row>
    <row r="107" spans="2:6" ht="20.45" customHeight="1" x14ac:dyDescent="0.2">
      <c r="B107" s="252" t="s">
        <v>73</v>
      </c>
      <c r="C107" s="26" t="s">
        <v>72</v>
      </c>
      <c r="D107" s="242"/>
      <c r="E107" s="49"/>
      <c r="F107" s="49"/>
    </row>
    <row r="108" spans="2:6" ht="28.9" customHeight="1" x14ac:dyDescent="0.2">
      <c r="B108" s="253"/>
      <c r="C108" s="11" t="s">
        <v>7</v>
      </c>
      <c r="D108" s="242"/>
      <c r="E108" s="49">
        <f>1038.2-27.3+4.1</f>
        <v>1015.0000000000001</v>
      </c>
      <c r="F108" s="49"/>
    </row>
    <row r="109" spans="2:6" ht="19.899999999999999" customHeight="1" x14ac:dyDescent="0.2">
      <c r="B109" s="253"/>
      <c r="C109" s="222" t="s">
        <v>8</v>
      </c>
      <c r="D109" s="242"/>
      <c r="E109" s="49">
        <v>29</v>
      </c>
      <c r="F109" s="49"/>
    </row>
    <row r="110" spans="2:6" ht="20.45" customHeight="1" x14ac:dyDescent="0.2">
      <c r="B110" s="253"/>
      <c r="C110" s="90" t="s">
        <v>60</v>
      </c>
      <c r="D110" s="242"/>
      <c r="E110" s="49">
        <f>12.8+3.1</f>
        <v>15.9</v>
      </c>
      <c r="F110" s="49"/>
    </row>
    <row r="111" spans="2:6" ht="20.45" customHeight="1" x14ac:dyDescent="0.2">
      <c r="B111" s="264"/>
      <c r="C111" s="90" t="s">
        <v>19</v>
      </c>
      <c r="D111" s="242"/>
      <c r="E111" s="49">
        <f>1.8+1.1</f>
        <v>2.9000000000000004</v>
      </c>
      <c r="F111" s="49"/>
    </row>
    <row r="112" spans="2:6" ht="18.600000000000001" customHeight="1" x14ac:dyDescent="0.2">
      <c r="B112" s="252" t="s">
        <v>75</v>
      </c>
      <c r="C112" s="29" t="s">
        <v>74</v>
      </c>
      <c r="D112" s="242"/>
      <c r="E112" s="49"/>
      <c r="F112" s="49" t="s">
        <v>216</v>
      </c>
    </row>
    <row r="113" spans="2:10" ht="30" customHeight="1" x14ac:dyDescent="0.2">
      <c r="B113" s="253"/>
      <c r="C113" s="11" t="s">
        <v>7</v>
      </c>
      <c r="D113" s="242"/>
      <c r="E113" s="49">
        <f>1614.9-35.3-4.1</f>
        <v>1575.5000000000002</v>
      </c>
      <c r="F113" s="49"/>
    </row>
    <row r="114" spans="2:10" ht="23.45" customHeight="1" x14ac:dyDescent="0.2">
      <c r="B114" s="253"/>
      <c r="C114" s="222" t="s">
        <v>8</v>
      </c>
      <c r="D114" s="242"/>
      <c r="E114" s="49">
        <f>57.7+4.2+1.9+2</f>
        <v>65.800000000000011</v>
      </c>
      <c r="F114" s="49"/>
    </row>
    <row r="115" spans="2:10" ht="20.45" customHeight="1" x14ac:dyDescent="0.2">
      <c r="B115" s="253"/>
      <c r="C115" s="90" t="s">
        <v>60</v>
      </c>
      <c r="D115" s="242"/>
      <c r="E115" s="49">
        <v>97.7</v>
      </c>
      <c r="F115" s="49"/>
    </row>
    <row r="116" spans="2:10" ht="20.45" customHeight="1" x14ac:dyDescent="0.2">
      <c r="B116" s="264"/>
      <c r="C116" s="90" t="s">
        <v>19</v>
      </c>
      <c r="D116" s="242"/>
      <c r="E116" s="49">
        <v>21.4</v>
      </c>
      <c r="F116" s="49"/>
    </row>
    <row r="117" spans="2:10" ht="21" customHeight="1" x14ac:dyDescent="0.2">
      <c r="B117" s="252" t="s">
        <v>76</v>
      </c>
      <c r="C117" s="37" t="s">
        <v>169</v>
      </c>
      <c r="D117" s="242"/>
      <c r="E117" s="49"/>
      <c r="F117" s="49"/>
    </row>
    <row r="118" spans="2:10" ht="28.9" customHeight="1" x14ac:dyDescent="0.2">
      <c r="B118" s="253"/>
      <c r="C118" s="11" t="s">
        <v>7</v>
      </c>
      <c r="D118" s="242"/>
      <c r="E118" s="49">
        <f>1983-63.9</f>
        <v>1919.1</v>
      </c>
      <c r="F118" s="49"/>
      <c r="G118" s="5"/>
      <c r="H118" s="5"/>
    </row>
    <row r="119" spans="2:10" ht="17.45" customHeight="1" x14ac:dyDescent="0.2">
      <c r="B119" s="253"/>
      <c r="C119" s="11" t="s">
        <v>8</v>
      </c>
      <c r="D119" s="242"/>
      <c r="E119" s="49">
        <f>22.2+65.1</f>
        <v>87.3</v>
      </c>
      <c r="F119" s="49"/>
    </row>
    <row r="120" spans="2:10" ht="18.600000000000001" customHeight="1" x14ac:dyDescent="0.2">
      <c r="B120" s="264"/>
      <c r="C120" s="11" t="s">
        <v>60</v>
      </c>
      <c r="D120" s="243"/>
      <c r="E120" s="49">
        <v>0.3</v>
      </c>
      <c r="F120" s="49"/>
    </row>
    <row r="121" spans="2:10" ht="30.6" customHeight="1" x14ac:dyDescent="0.2">
      <c r="B121" s="168" t="s">
        <v>170</v>
      </c>
      <c r="C121" s="26" t="s">
        <v>171</v>
      </c>
      <c r="D121" s="281" t="s">
        <v>245</v>
      </c>
      <c r="E121" s="49"/>
      <c r="F121" s="49"/>
    </row>
    <row r="122" spans="2:10" ht="29.25" customHeight="1" x14ac:dyDescent="0.2">
      <c r="B122" s="168"/>
      <c r="C122" s="11" t="s">
        <v>7</v>
      </c>
      <c r="D122" s="243"/>
      <c r="E122" s="166">
        <f>57-23.6</f>
        <v>33.4</v>
      </c>
      <c r="F122" s="49"/>
    </row>
    <row r="123" spans="2:10" ht="18" customHeight="1" x14ac:dyDescent="0.2">
      <c r="B123" s="252" t="s">
        <v>195</v>
      </c>
      <c r="C123" s="26" t="s">
        <v>77</v>
      </c>
      <c r="D123" s="281" t="s">
        <v>246</v>
      </c>
      <c r="E123" s="49"/>
      <c r="F123" s="49"/>
    </row>
    <row r="124" spans="2:10" ht="36" customHeight="1" x14ac:dyDescent="0.2">
      <c r="B124" s="253"/>
      <c r="C124" s="11" t="s">
        <v>7</v>
      </c>
      <c r="D124" s="242"/>
      <c r="E124" s="139">
        <f>350-75-18</f>
        <v>257</v>
      </c>
      <c r="F124" s="49"/>
      <c r="G124" s="159"/>
      <c r="H124" s="160"/>
      <c r="I124" s="160"/>
      <c r="J124" s="160"/>
    </row>
    <row r="125" spans="2:10" ht="21.6" customHeight="1" x14ac:dyDescent="0.2">
      <c r="B125" s="21"/>
      <c r="C125" s="19" t="s">
        <v>22</v>
      </c>
      <c r="D125" s="42"/>
      <c r="E125" s="20">
        <f>SUM(E127:E131)</f>
        <v>12436.4</v>
      </c>
      <c r="F125" s="24"/>
    </row>
    <row r="126" spans="2:10" ht="15.6" customHeight="1" x14ac:dyDescent="0.2">
      <c r="B126" s="254"/>
      <c r="C126" s="28" t="s">
        <v>23</v>
      </c>
      <c r="D126" s="43"/>
      <c r="E126" s="6"/>
      <c r="F126" s="6"/>
    </row>
    <row r="127" spans="2:10" ht="29.45" customHeight="1" x14ac:dyDescent="0.2">
      <c r="B127" s="272"/>
      <c r="C127" s="26" t="s">
        <v>24</v>
      </c>
      <c r="D127" s="35"/>
      <c r="E127" s="8">
        <f>SUMIF(C82:C124,C83,E82:E124)</f>
        <v>10773.2</v>
      </c>
      <c r="F127" s="12"/>
    </row>
    <row r="128" spans="2:10" ht="18.600000000000001" customHeight="1" x14ac:dyDescent="0.2">
      <c r="B128" s="272"/>
      <c r="C128" s="26" t="s">
        <v>25</v>
      </c>
      <c r="D128" s="35"/>
      <c r="E128" s="8">
        <f>SUMIF(C82:C124,C119,E82:E124)</f>
        <v>528.5</v>
      </c>
      <c r="F128" s="12"/>
    </row>
    <row r="129" spans="2:11" ht="19.899999999999999" customHeight="1" x14ac:dyDescent="0.2">
      <c r="B129" s="272"/>
      <c r="C129" s="29" t="s">
        <v>78</v>
      </c>
      <c r="D129" s="35"/>
      <c r="E129" s="8">
        <f>SUMIF(C82:C124,C85,E82:E124)</f>
        <v>954.30000000000007</v>
      </c>
      <c r="F129" s="12"/>
      <c r="H129" s="33"/>
    </row>
    <row r="130" spans="2:11" ht="29.45" customHeight="1" x14ac:dyDescent="0.2">
      <c r="B130" s="272"/>
      <c r="C130" s="26" t="s">
        <v>26</v>
      </c>
      <c r="D130" s="35"/>
      <c r="E130" s="8">
        <f>SUMIF(C82:C124,C106,E82:E124)</f>
        <v>113</v>
      </c>
      <c r="F130" s="12"/>
    </row>
    <row r="131" spans="2:11" ht="18.600000000000001" customHeight="1" x14ac:dyDescent="0.2">
      <c r="B131" s="255"/>
      <c r="C131" s="29" t="s">
        <v>27</v>
      </c>
      <c r="D131" s="35"/>
      <c r="E131" s="8">
        <f>SUMIF(C82:C124,C86,E82:E124)</f>
        <v>67.400000000000006</v>
      </c>
      <c r="F131" s="12"/>
    </row>
    <row r="132" spans="2:11" ht="18.600000000000001" customHeight="1" x14ac:dyDescent="0.2">
      <c r="B132" s="95"/>
      <c r="C132" s="18" t="s">
        <v>29</v>
      </c>
      <c r="D132" s="41"/>
      <c r="E132" s="20">
        <f>E134</f>
        <v>227.1</v>
      </c>
      <c r="F132" s="24"/>
      <c r="H132" s="163"/>
      <c r="I132" s="164"/>
      <c r="J132" s="164"/>
      <c r="K132" s="164"/>
    </row>
    <row r="133" spans="2:11" ht="18.600000000000001" customHeight="1" x14ac:dyDescent="0.2">
      <c r="B133" s="252"/>
      <c r="C133" s="29" t="s">
        <v>30</v>
      </c>
      <c r="D133" s="91"/>
      <c r="E133" s="53"/>
      <c r="F133" s="96"/>
      <c r="H133" s="163"/>
      <c r="I133" s="164"/>
      <c r="J133" s="164"/>
      <c r="K133" s="164"/>
    </row>
    <row r="134" spans="2:11" ht="18.600000000000001" customHeight="1" x14ac:dyDescent="0.2">
      <c r="B134" s="264"/>
      <c r="C134" s="29" t="s">
        <v>79</v>
      </c>
      <c r="D134" s="91"/>
      <c r="E134" s="53">
        <f>SUMIF(C82:C124,C95,E82:E124)</f>
        <v>227.1</v>
      </c>
      <c r="F134" s="96"/>
      <c r="H134" s="163"/>
      <c r="I134" s="164"/>
      <c r="J134" s="164"/>
      <c r="K134" s="165"/>
    </row>
    <row r="135" spans="2:11" ht="32.450000000000003" customHeight="1" x14ac:dyDescent="0.2">
      <c r="B135" s="17" t="s">
        <v>176</v>
      </c>
      <c r="C135" s="15" t="s">
        <v>80</v>
      </c>
      <c r="D135" s="16"/>
      <c r="E135" s="13"/>
      <c r="F135" s="14"/>
    </row>
    <row r="136" spans="2:11" ht="31.9" customHeight="1" x14ac:dyDescent="0.2">
      <c r="B136" s="36" t="s">
        <v>81</v>
      </c>
      <c r="C136" s="37" t="s">
        <v>82</v>
      </c>
      <c r="D136" s="281" t="s">
        <v>243</v>
      </c>
      <c r="E136" s="53"/>
      <c r="F136" s="49"/>
    </row>
    <row r="137" spans="2:11" ht="30.6" customHeight="1" x14ac:dyDescent="0.2">
      <c r="B137" s="97"/>
      <c r="C137" s="11" t="s">
        <v>7</v>
      </c>
      <c r="D137" s="242"/>
      <c r="E137" s="139">
        <f>1395.7-12.3</f>
        <v>1383.4</v>
      </c>
      <c r="F137" s="7"/>
      <c r="G137" s="5"/>
      <c r="H137" s="5"/>
      <c r="I137" s="5"/>
      <c r="J137" s="5"/>
      <c r="K137" s="5"/>
    </row>
    <row r="138" spans="2:11" ht="18" customHeight="1" x14ac:dyDescent="0.2">
      <c r="B138" s="254" t="s">
        <v>83</v>
      </c>
      <c r="C138" s="26" t="s">
        <v>84</v>
      </c>
      <c r="D138" s="242"/>
      <c r="E138" s="140"/>
      <c r="F138" s="7" t="s">
        <v>213</v>
      </c>
    </row>
    <row r="139" spans="2:11" ht="30" customHeight="1" x14ac:dyDescent="0.2">
      <c r="B139" s="255"/>
      <c r="C139" s="11" t="s">
        <v>7</v>
      </c>
      <c r="D139" s="242"/>
      <c r="E139" s="140">
        <f>70.7-10.5-60.2</f>
        <v>0</v>
      </c>
      <c r="F139" s="8"/>
      <c r="G139" s="136"/>
    </row>
    <row r="140" spans="2:11" ht="30" customHeight="1" x14ac:dyDescent="0.2">
      <c r="B140" s="254" t="s">
        <v>234</v>
      </c>
      <c r="C140" s="28" t="s">
        <v>233</v>
      </c>
      <c r="D140" s="242"/>
      <c r="E140" s="140"/>
      <c r="F140" s="8"/>
      <c r="G140" s="136"/>
    </row>
    <row r="141" spans="2:11" ht="30" customHeight="1" x14ac:dyDescent="0.2">
      <c r="B141" s="255"/>
      <c r="C141" s="222" t="s">
        <v>7</v>
      </c>
      <c r="D141" s="243"/>
      <c r="E141" s="140">
        <f>12.3+20</f>
        <v>32.299999999999997</v>
      </c>
      <c r="F141" s="8"/>
      <c r="G141" s="136"/>
    </row>
    <row r="142" spans="2:11" ht="19.899999999999999" customHeight="1" x14ac:dyDescent="0.2">
      <c r="B142" s="48"/>
      <c r="C142" s="19" t="s">
        <v>22</v>
      </c>
      <c r="D142" s="56"/>
      <c r="E142" s="20">
        <f>SUM(E137:E141)</f>
        <v>1415.7</v>
      </c>
      <c r="F142" s="20"/>
    </row>
    <row r="143" spans="2:11" ht="18" customHeight="1" x14ac:dyDescent="0.2">
      <c r="B143" s="92"/>
      <c r="C143" s="28" t="s">
        <v>23</v>
      </c>
      <c r="D143" s="54"/>
      <c r="E143" s="53"/>
      <c r="F143" s="53"/>
    </row>
    <row r="144" spans="2:11" ht="30" customHeight="1" x14ac:dyDescent="0.2">
      <c r="B144" s="93"/>
      <c r="C144" s="26" t="s">
        <v>24</v>
      </c>
      <c r="D144" s="54"/>
      <c r="E144" s="53">
        <f>SUMIF(C136:C141,C137,E136:E141)</f>
        <v>1415.7</v>
      </c>
      <c r="F144" s="53"/>
    </row>
    <row r="145" spans="2:11" ht="55.15" customHeight="1" x14ac:dyDescent="0.2">
      <c r="B145" s="17" t="s">
        <v>85</v>
      </c>
      <c r="C145" s="15" t="s">
        <v>86</v>
      </c>
      <c r="D145" s="16"/>
      <c r="E145" s="13"/>
      <c r="F145" s="13"/>
    </row>
    <row r="146" spans="2:11" ht="41.45" customHeight="1" x14ac:dyDescent="0.2">
      <c r="B146" s="252" t="s">
        <v>87</v>
      </c>
      <c r="C146" s="115" t="s">
        <v>88</v>
      </c>
      <c r="D146" s="315" t="s">
        <v>243</v>
      </c>
      <c r="E146" s="53"/>
      <c r="F146" s="49" t="s">
        <v>216</v>
      </c>
    </row>
    <row r="147" spans="2:11" ht="30.6" customHeight="1" x14ac:dyDescent="0.2">
      <c r="B147" s="264"/>
      <c r="C147" s="116" t="s">
        <v>7</v>
      </c>
      <c r="D147" s="316"/>
      <c r="E147" s="139">
        <f>108.7+28-10</f>
        <v>126.69999999999999</v>
      </c>
      <c r="F147" s="53"/>
    </row>
    <row r="148" spans="2:11" ht="30.6" customHeight="1" x14ac:dyDescent="0.2">
      <c r="B148" s="36" t="s">
        <v>89</v>
      </c>
      <c r="C148" s="117" t="s">
        <v>90</v>
      </c>
      <c r="D148" s="316"/>
      <c r="E148" s="139"/>
      <c r="F148" s="49"/>
    </row>
    <row r="149" spans="2:11" ht="30.6" customHeight="1" x14ac:dyDescent="0.2">
      <c r="B149" s="97"/>
      <c r="C149" s="116" t="s">
        <v>7</v>
      </c>
      <c r="D149" s="316"/>
      <c r="E149" s="139">
        <f>89-13.4+13.4</f>
        <v>89</v>
      </c>
      <c r="F149" s="53"/>
    </row>
    <row r="150" spans="2:11" ht="22.15" customHeight="1" x14ac:dyDescent="0.2">
      <c r="B150" s="97"/>
      <c r="C150" s="202" t="s">
        <v>8</v>
      </c>
      <c r="D150" s="316"/>
      <c r="E150" s="139">
        <f>13.4+6.6+6.5+8.1</f>
        <v>34.6</v>
      </c>
      <c r="F150" s="53"/>
    </row>
    <row r="151" spans="2:11" ht="31.15" customHeight="1" x14ac:dyDescent="0.2">
      <c r="B151" s="252" t="s">
        <v>177</v>
      </c>
      <c r="C151" s="117" t="s">
        <v>91</v>
      </c>
      <c r="D151" s="316"/>
      <c r="E151" s="139"/>
      <c r="F151" s="49" t="s">
        <v>214</v>
      </c>
    </row>
    <row r="152" spans="2:11" ht="30.6" customHeight="1" x14ac:dyDescent="0.2">
      <c r="B152" s="253"/>
      <c r="C152" s="116" t="s">
        <v>7</v>
      </c>
      <c r="D152" s="316"/>
      <c r="E152" s="139">
        <f>986.9-2.7-53.8-35</f>
        <v>895.4</v>
      </c>
      <c r="F152" s="53"/>
      <c r="G152" s="5"/>
      <c r="H152" s="5"/>
      <c r="I152" s="5"/>
      <c r="J152" s="5"/>
      <c r="K152" s="5"/>
    </row>
    <row r="153" spans="2:11" ht="19.899999999999999" customHeight="1" x14ac:dyDescent="0.2">
      <c r="B153" s="227"/>
      <c r="C153" s="202" t="s">
        <v>8</v>
      </c>
      <c r="D153" s="316"/>
      <c r="E153" s="139">
        <f>2.8+3.8+5.5+6.3</f>
        <v>18.399999999999999</v>
      </c>
      <c r="F153" s="53"/>
      <c r="G153" s="5"/>
      <c r="H153" s="5"/>
      <c r="I153" s="5"/>
      <c r="J153" s="5"/>
      <c r="K153" s="5"/>
    </row>
    <row r="154" spans="2:11" ht="50.45" customHeight="1" x14ac:dyDescent="0.2">
      <c r="B154" s="252" t="s">
        <v>178</v>
      </c>
      <c r="C154" s="117" t="s">
        <v>92</v>
      </c>
      <c r="D154" s="316"/>
      <c r="E154" s="145"/>
      <c r="F154" s="49" t="s">
        <v>215</v>
      </c>
    </row>
    <row r="155" spans="2:11" ht="50.45" customHeight="1" x14ac:dyDescent="0.2">
      <c r="B155" s="253"/>
      <c r="C155" s="116" t="s">
        <v>7</v>
      </c>
      <c r="D155" s="316"/>
      <c r="E155" s="139">
        <f>1521.3-270</f>
        <v>1251.3</v>
      </c>
      <c r="F155" s="53"/>
    </row>
    <row r="156" spans="2:11" ht="59.45" customHeight="1" x14ac:dyDescent="0.2">
      <c r="B156" s="252" t="s">
        <v>179</v>
      </c>
      <c r="C156" s="117" t="s">
        <v>93</v>
      </c>
      <c r="D156" s="316"/>
      <c r="E156" s="145"/>
      <c r="F156" s="53"/>
    </row>
    <row r="157" spans="2:11" ht="30.6" customHeight="1" x14ac:dyDescent="0.2">
      <c r="B157" s="264"/>
      <c r="C157" s="116" t="s">
        <v>7</v>
      </c>
      <c r="D157" s="316"/>
      <c r="E157" s="139">
        <f>50.6-22-1.5</f>
        <v>27.1</v>
      </c>
      <c r="F157" s="53"/>
    </row>
    <row r="158" spans="2:11" ht="30.6" customHeight="1" x14ac:dyDescent="0.2">
      <c r="B158" s="252" t="s">
        <v>180</v>
      </c>
      <c r="C158" s="210" t="s">
        <v>223</v>
      </c>
      <c r="D158" s="316"/>
      <c r="E158" s="53"/>
      <c r="F158" s="53"/>
    </row>
    <row r="159" spans="2:11" ht="30.6" customHeight="1" x14ac:dyDescent="0.2">
      <c r="B159" s="264"/>
      <c r="C159" s="116" t="s">
        <v>7</v>
      </c>
      <c r="D159" s="316"/>
      <c r="E159" s="139">
        <f>59.6-36-1.6</f>
        <v>22</v>
      </c>
      <c r="F159" s="53"/>
    </row>
    <row r="160" spans="2:11" ht="45.6" customHeight="1" x14ac:dyDescent="0.2">
      <c r="B160" s="252" t="s">
        <v>181</v>
      </c>
      <c r="C160" s="210" t="s">
        <v>224</v>
      </c>
      <c r="D160" s="316"/>
      <c r="E160" s="145"/>
      <c r="F160" s="53"/>
    </row>
    <row r="161" spans="2:6" ht="30.6" customHeight="1" x14ac:dyDescent="0.2">
      <c r="B161" s="264"/>
      <c r="C161" s="116" t="s">
        <v>7</v>
      </c>
      <c r="D161" s="316"/>
      <c r="E161" s="139">
        <f>41.7+7</f>
        <v>48.7</v>
      </c>
      <c r="F161" s="53"/>
    </row>
    <row r="162" spans="2:6" ht="30.6" customHeight="1" x14ac:dyDescent="0.2">
      <c r="B162" s="252" t="s">
        <v>182</v>
      </c>
      <c r="C162" s="117" t="s">
        <v>94</v>
      </c>
      <c r="D162" s="316"/>
      <c r="E162" s="139"/>
      <c r="F162" s="49" t="s">
        <v>215</v>
      </c>
    </row>
    <row r="163" spans="2:6" ht="30.6" customHeight="1" x14ac:dyDescent="0.2">
      <c r="B163" s="253"/>
      <c r="C163" s="116" t="s">
        <v>7</v>
      </c>
      <c r="D163" s="316"/>
      <c r="E163" s="139">
        <f>1902.4+550+48.1</f>
        <v>2500.5</v>
      </c>
      <c r="F163" s="53"/>
    </row>
    <row r="164" spans="2:6" ht="15.6" customHeight="1" x14ac:dyDescent="0.2">
      <c r="B164" s="21"/>
      <c r="C164" s="19" t="s">
        <v>22</v>
      </c>
      <c r="D164" s="42"/>
      <c r="E164" s="20">
        <f>E166+E167</f>
        <v>5013.6999999999989</v>
      </c>
      <c r="F164" s="24"/>
    </row>
    <row r="165" spans="2:6" ht="15.6" customHeight="1" x14ac:dyDescent="0.2">
      <c r="B165" s="288"/>
      <c r="C165" s="28" t="s">
        <v>23</v>
      </c>
      <c r="D165" s="43"/>
      <c r="E165" s="6"/>
      <c r="F165" s="6"/>
    </row>
    <row r="166" spans="2:6" ht="29.45" customHeight="1" x14ac:dyDescent="0.2">
      <c r="B166" s="289"/>
      <c r="C166" s="26" t="s">
        <v>24</v>
      </c>
      <c r="D166" s="35"/>
      <c r="E166" s="8">
        <f>SUMIF(C146:C163,C149,E146:E163)</f>
        <v>4960.6999999999989</v>
      </c>
      <c r="F166" s="12"/>
    </row>
    <row r="167" spans="2:6" ht="30.6" customHeight="1" x14ac:dyDescent="0.2">
      <c r="B167" s="290"/>
      <c r="C167" s="26" t="s">
        <v>25</v>
      </c>
      <c r="D167" s="35"/>
      <c r="E167" s="8">
        <f>SUMIF(C147:C164,C150,E147:E164)</f>
        <v>53</v>
      </c>
      <c r="F167" s="12"/>
    </row>
    <row r="168" spans="2:6" ht="33" customHeight="1" x14ac:dyDescent="0.2">
      <c r="B168" s="17" t="s">
        <v>95</v>
      </c>
      <c r="C168" s="15" t="s">
        <v>96</v>
      </c>
      <c r="D168" s="16"/>
      <c r="E168" s="13"/>
      <c r="F168" s="14"/>
    </row>
    <row r="169" spans="2:6" ht="30" customHeight="1" x14ac:dyDescent="0.2">
      <c r="B169" s="254" t="s">
        <v>97</v>
      </c>
      <c r="C169" s="26" t="s">
        <v>98</v>
      </c>
      <c r="D169" s="288" t="s">
        <v>243</v>
      </c>
      <c r="E169" s="7"/>
      <c r="F169" s="87"/>
    </row>
    <row r="170" spans="2:6" ht="30" customHeight="1" x14ac:dyDescent="0.2">
      <c r="B170" s="255"/>
      <c r="C170" s="11" t="s">
        <v>7</v>
      </c>
      <c r="D170" s="289"/>
      <c r="E170" s="140">
        <v>110</v>
      </c>
      <c r="F170" s="87"/>
    </row>
    <row r="171" spans="2:6" ht="100.9" customHeight="1" x14ac:dyDescent="0.2">
      <c r="B171" s="254" t="s">
        <v>99</v>
      </c>
      <c r="C171" s="28" t="s">
        <v>225</v>
      </c>
      <c r="D171" s="289"/>
      <c r="E171" s="140"/>
      <c r="F171" s="87"/>
    </row>
    <row r="172" spans="2:6" ht="29.45" customHeight="1" x14ac:dyDescent="0.2">
      <c r="B172" s="255"/>
      <c r="C172" s="11" t="s">
        <v>7</v>
      </c>
      <c r="D172" s="289"/>
      <c r="E172" s="140">
        <v>140</v>
      </c>
      <c r="F172" s="87"/>
    </row>
    <row r="173" spans="2:6" ht="19.899999999999999" customHeight="1" x14ac:dyDescent="0.2">
      <c r="B173" s="95"/>
      <c r="C173" s="19" t="s">
        <v>22</v>
      </c>
      <c r="D173" s="42"/>
      <c r="E173" s="20">
        <f>E175</f>
        <v>250</v>
      </c>
      <c r="F173" s="24"/>
    </row>
    <row r="174" spans="2:6" ht="16.899999999999999" customHeight="1" x14ac:dyDescent="0.2">
      <c r="B174" s="254"/>
      <c r="C174" s="28" t="s">
        <v>23</v>
      </c>
      <c r="D174" s="35"/>
      <c r="E174" s="8"/>
      <c r="F174" s="12"/>
    </row>
    <row r="175" spans="2:6" ht="28.15" customHeight="1" x14ac:dyDescent="0.2">
      <c r="B175" s="272"/>
      <c r="C175" s="26" t="s">
        <v>24</v>
      </c>
      <c r="D175" s="35"/>
      <c r="E175" s="8">
        <f>SUMIF(C169:C172,C170,E169:E172)</f>
        <v>250</v>
      </c>
      <c r="F175" s="12"/>
    </row>
    <row r="176" spans="2:6" ht="55.15" customHeight="1" x14ac:dyDescent="0.2">
      <c r="B176" s="17" t="s">
        <v>100</v>
      </c>
      <c r="C176" s="15" t="s">
        <v>101</v>
      </c>
      <c r="D176" s="16" t="s">
        <v>246</v>
      </c>
      <c r="E176" s="13"/>
      <c r="F176" s="14"/>
    </row>
    <row r="177" spans="2:7" ht="22.15" customHeight="1" x14ac:dyDescent="0.2">
      <c r="B177" s="18"/>
      <c r="C177" s="19" t="s">
        <v>22</v>
      </c>
      <c r="D177" s="42"/>
      <c r="E177" s="20">
        <f>SUM(E178:E180)</f>
        <v>738.1</v>
      </c>
      <c r="F177" s="20"/>
    </row>
    <row r="178" spans="2:7" ht="18.600000000000001" customHeight="1" x14ac:dyDescent="0.2">
      <c r="B178" s="93"/>
      <c r="C178" s="28" t="s">
        <v>23</v>
      </c>
      <c r="D178" s="51"/>
      <c r="E178" s="53"/>
      <c r="F178" s="53"/>
    </row>
    <row r="179" spans="2:7" ht="28.15" customHeight="1" x14ac:dyDescent="0.2">
      <c r="B179" s="93"/>
      <c r="C179" s="151" t="s">
        <v>7</v>
      </c>
      <c r="D179" s="152"/>
      <c r="E179" s="153">
        <v>323.10000000000002</v>
      </c>
      <c r="F179" s="131"/>
    </row>
    <row r="180" spans="2:7" ht="22.9" customHeight="1" x14ac:dyDescent="0.2">
      <c r="B180" s="93"/>
      <c r="C180" s="223" t="s">
        <v>8</v>
      </c>
      <c r="D180" s="224"/>
      <c r="E180" s="225">
        <v>415</v>
      </c>
      <c r="F180" s="226"/>
    </row>
    <row r="181" spans="2:7" ht="33" customHeight="1" x14ac:dyDescent="0.2">
      <c r="B181" s="17" t="s">
        <v>102</v>
      </c>
      <c r="C181" s="149" t="s">
        <v>103</v>
      </c>
      <c r="D181" s="150"/>
      <c r="E181" s="132"/>
      <c r="F181" s="132"/>
    </row>
    <row r="182" spans="2:7" ht="19.149999999999999" customHeight="1" x14ac:dyDescent="0.2">
      <c r="B182" s="18"/>
      <c r="C182" s="19" t="s">
        <v>22</v>
      </c>
      <c r="D182" s="42"/>
      <c r="E182" s="20">
        <f>E184+E185</f>
        <v>17</v>
      </c>
      <c r="F182" s="20"/>
    </row>
    <row r="183" spans="2:7" ht="17.45" customHeight="1" x14ac:dyDescent="0.2">
      <c r="B183" s="247"/>
      <c r="C183" s="98" t="s">
        <v>23</v>
      </c>
      <c r="D183" s="77"/>
      <c r="E183" s="99"/>
      <c r="F183" s="99"/>
    </row>
    <row r="184" spans="2:7" ht="55.5" customHeight="1" x14ac:dyDescent="0.2">
      <c r="B184" s="248"/>
      <c r="C184" s="26" t="s">
        <v>7</v>
      </c>
      <c r="D184" s="232" t="s">
        <v>249</v>
      </c>
      <c r="E184" s="145">
        <f>6.5-4.5</f>
        <v>2</v>
      </c>
      <c r="F184" s="53"/>
    </row>
    <row r="185" spans="2:7" ht="133.9" customHeight="1" x14ac:dyDescent="0.2">
      <c r="B185" s="249"/>
      <c r="C185" s="26" t="s">
        <v>7</v>
      </c>
      <c r="D185" s="232" t="s">
        <v>244</v>
      </c>
      <c r="E185" s="145">
        <v>15</v>
      </c>
      <c r="F185" s="53"/>
    </row>
    <row r="186" spans="2:7" ht="42.6" customHeight="1" x14ac:dyDescent="0.2">
      <c r="B186" s="17" t="s">
        <v>104</v>
      </c>
      <c r="C186" s="15" t="s">
        <v>105</v>
      </c>
      <c r="D186" s="16" t="s">
        <v>243</v>
      </c>
      <c r="E186" s="13"/>
      <c r="F186" s="13"/>
    </row>
    <row r="187" spans="2:7" ht="19.149999999999999" customHeight="1" x14ac:dyDescent="0.2">
      <c r="B187" s="18"/>
      <c r="C187" s="19" t="s">
        <v>22</v>
      </c>
      <c r="D187" s="42"/>
      <c r="E187" s="20">
        <f>E189</f>
        <v>6.9</v>
      </c>
      <c r="F187" s="20"/>
    </row>
    <row r="188" spans="2:7" ht="19.149999999999999" customHeight="1" x14ac:dyDescent="0.2">
      <c r="B188" s="93"/>
      <c r="C188" s="98" t="s">
        <v>23</v>
      </c>
      <c r="D188" s="51"/>
      <c r="E188" s="53"/>
      <c r="F188" s="53"/>
    </row>
    <row r="189" spans="2:7" ht="27.6" customHeight="1" x14ac:dyDescent="0.2">
      <c r="B189" s="94"/>
      <c r="C189" s="26" t="s">
        <v>7</v>
      </c>
      <c r="D189" s="51"/>
      <c r="E189" s="145">
        <v>6.9</v>
      </c>
      <c r="F189" s="53"/>
    </row>
    <row r="190" spans="2:7" ht="66.75" customHeight="1" x14ac:dyDescent="0.2">
      <c r="B190" s="23" t="s">
        <v>203</v>
      </c>
      <c r="C190" s="15" t="s">
        <v>226</v>
      </c>
      <c r="D190" s="16" t="s">
        <v>250</v>
      </c>
      <c r="E190" s="13"/>
      <c r="F190" s="13"/>
      <c r="G190" s="136"/>
    </row>
    <row r="191" spans="2:7" ht="19.899999999999999" customHeight="1" x14ac:dyDescent="0.2">
      <c r="B191" s="83"/>
      <c r="C191" s="19" t="s">
        <v>22</v>
      </c>
      <c r="D191" s="42"/>
      <c r="E191" s="20">
        <f>SUM(E192:E195)</f>
        <v>192.2</v>
      </c>
      <c r="F191" s="20"/>
    </row>
    <row r="192" spans="2:7" ht="19.149999999999999" customHeight="1" x14ac:dyDescent="0.2">
      <c r="B192" s="92"/>
      <c r="C192" s="98" t="s">
        <v>23</v>
      </c>
      <c r="D192" s="51"/>
      <c r="E192" s="53"/>
      <c r="F192" s="53"/>
    </row>
    <row r="193" spans="2:7" ht="28.15" customHeight="1" x14ac:dyDescent="0.2">
      <c r="B193" s="93"/>
      <c r="C193" s="26" t="s">
        <v>7</v>
      </c>
      <c r="D193" s="51"/>
      <c r="E193" s="145">
        <f>106.5</f>
        <v>106.5</v>
      </c>
      <c r="F193" s="53"/>
    </row>
    <row r="194" spans="2:7" ht="28.15" customHeight="1" x14ac:dyDescent="0.2">
      <c r="B194" s="93"/>
      <c r="C194" s="37" t="s">
        <v>18</v>
      </c>
      <c r="D194" s="228"/>
      <c r="E194" s="145">
        <f>53.6+31</f>
        <v>84.6</v>
      </c>
      <c r="F194" s="53"/>
    </row>
    <row r="195" spans="2:7" ht="20.45" customHeight="1" x14ac:dyDescent="0.2">
      <c r="B195" s="93"/>
      <c r="C195" s="235" t="s">
        <v>60</v>
      </c>
      <c r="D195" s="234"/>
      <c r="E195" s="145">
        <v>1.1000000000000001</v>
      </c>
      <c r="F195" s="53"/>
    </row>
    <row r="196" spans="2:7" ht="19.5" customHeight="1" x14ac:dyDescent="0.2">
      <c r="B196" s="148"/>
      <c r="C196" s="100" t="s">
        <v>29</v>
      </c>
      <c r="D196" s="42"/>
      <c r="E196" s="143">
        <f>E198</f>
        <v>0</v>
      </c>
      <c r="F196" s="20"/>
    </row>
    <row r="197" spans="2:7" ht="15" customHeight="1" x14ac:dyDescent="0.2">
      <c r="B197" s="93"/>
      <c r="C197" s="64" t="s">
        <v>30</v>
      </c>
      <c r="D197" s="51"/>
      <c r="E197" s="135"/>
      <c r="F197" s="53"/>
    </row>
    <row r="198" spans="2:7" ht="17.45" customHeight="1" x14ac:dyDescent="0.2">
      <c r="B198" s="94"/>
      <c r="C198" s="98" t="s">
        <v>65</v>
      </c>
      <c r="D198" s="51"/>
      <c r="E198" s="53">
        <f>136.2-51.5-84.7</f>
        <v>0</v>
      </c>
      <c r="F198" s="53"/>
    </row>
    <row r="199" spans="2:7" ht="43.9" customHeight="1" x14ac:dyDescent="0.2">
      <c r="B199" s="23" t="s">
        <v>204</v>
      </c>
      <c r="C199" s="15" t="s">
        <v>197</v>
      </c>
      <c r="D199" s="16" t="s">
        <v>248</v>
      </c>
      <c r="E199" s="13"/>
      <c r="F199" s="13"/>
    </row>
    <row r="200" spans="2:7" ht="21.75" customHeight="1" x14ac:dyDescent="0.2">
      <c r="B200" s="100"/>
      <c r="C200" s="194" t="s">
        <v>22</v>
      </c>
      <c r="D200" s="42"/>
      <c r="E200" s="20">
        <f>SUM(E202:E203)</f>
        <v>170.79999999999998</v>
      </c>
      <c r="F200" s="20"/>
    </row>
    <row r="201" spans="2:7" ht="13.5" customHeight="1" x14ac:dyDescent="0.2">
      <c r="B201" s="257"/>
      <c r="C201" s="98" t="s">
        <v>23</v>
      </c>
      <c r="D201" s="51"/>
      <c r="E201" s="53"/>
      <c r="F201" s="53"/>
    </row>
    <row r="202" spans="2:7" ht="29.45" customHeight="1" x14ac:dyDescent="0.2">
      <c r="B202" s="287"/>
      <c r="C202" s="195" t="s">
        <v>18</v>
      </c>
      <c r="D202" s="51"/>
      <c r="E202" s="53">
        <v>168.6</v>
      </c>
      <c r="F202" s="53"/>
    </row>
    <row r="203" spans="2:7" ht="18.600000000000001" customHeight="1" x14ac:dyDescent="0.2">
      <c r="B203" s="258"/>
      <c r="C203" s="195" t="s">
        <v>19</v>
      </c>
      <c r="D203" s="51"/>
      <c r="E203" s="53">
        <v>2.2000000000000002</v>
      </c>
      <c r="F203" s="53"/>
    </row>
    <row r="204" spans="2:7" ht="67.900000000000006" customHeight="1" x14ac:dyDescent="0.2">
      <c r="B204" s="27" t="s">
        <v>199</v>
      </c>
      <c r="C204" s="38" t="s">
        <v>106</v>
      </c>
      <c r="D204" s="38"/>
      <c r="E204" s="38"/>
      <c r="F204" s="38"/>
    </row>
    <row r="205" spans="2:7" ht="44.45" customHeight="1" x14ac:dyDescent="0.2">
      <c r="B205" s="17" t="s">
        <v>200</v>
      </c>
      <c r="C205" s="15" t="s">
        <v>107</v>
      </c>
      <c r="D205" s="16"/>
      <c r="E205" s="13"/>
      <c r="F205" s="13"/>
    </row>
    <row r="206" spans="2:7" ht="43.9" customHeight="1" x14ac:dyDescent="0.2">
      <c r="B206" s="254" t="s">
        <v>109</v>
      </c>
      <c r="C206" s="26" t="s">
        <v>110</v>
      </c>
      <c r="D206" s="244" t="s">
        <v>108</v>
      </c>
      <c r="E206" s="53"/>
      <c r="F206" s="7" t="s">
        <v>213</v>
      </c>
      <c r="G206" s="5"/>
    </row>
    <row r="207" spans="2:7" ht="31.15" customHeight="1" x14ac:dyDescent="0.2">
      <c r="B207" s="272"/>
      <c r="C207" s="11" t="s">
        <v>7</v>
      </c>
      <c r="D207" s="245"/>
      <c r="E207" s="139">
        <f>24.6-21.3-2.5</f>
        <v>0.80000000000000071</v>
      </c>
      <c r="F207" s="7"/>
    </row>
    <row r="208" spans="2:7" ht="31.15" customHeight="1" x14ac:dyDescent="0.2">
      <c r="B208" s="272"/>
      <c r="C208" s="222" t="s">
        <v>18</v>
      </c>
      <c r="D208" s="245"/>
      <c r="E208" s="139">
        <v>264</v>
      </c>
      <c r="F208" s="7"/>
    </row>
    <row r="209" spans="2:11" ht="18.600000000000001" customHeight="1" x14ac:dyDescent="0.2">
      <c r="B209" s="255"/>
      <c r="C209" s="129" t="s">
        <v>19</v>
      </c>
      <c r="D209" s="246"/>
      <c r="E209" s="166">
        <f>243.6-26.1-179.3</f>
        <v>38.199999999999989</v>
      </c>
      <c r="F209" s="7"/>
      <c r="G209" s="240"/>
      <c r="H209" s="241"/>
      <c r="I209" s="241"/>
      <c r="J209" s="241"/>
      <c r="K209" s="241"/>
    </row>
    <row r="210" spans="2:11" ht="45" customHeight="1" x14ac:dyDescent="0.2">
      <c r="B210" s="297" t="s">
        <v>207</v>
      </c>
      <c r="C210" s="37" t="s">
        <v>111</v>
      </c>
      <c r="D210" s="298" t="s">
        <v>247</v>
      </c>
      <c r="E210" s="145"/>
      <c r="F210" s="49" t="s">
        <v>216</v>
      </c>
      <c r="G210" s="201"/>
      <c r="H210" s="5"/>
      <c r="I210" s="5"/>
      <c r="J210" s="5"/>
      <c r="K210" s="5"/>
    </row>
    <row r="211" spans="2:11" ht="31.15" customHeight="1" x14ac:dyDescent="0.2">
      <c r="B211" s="297"/>
      <c r="C211" s="90" t="s">
        <v>7</v>
      </c>
      <c r="D211" s="298"/>
      <c r="E211" s="166">
        <v>99.8</v>
      </c>
      <c r="F211" s="49"/>
      <c r="G211" s="293"/>
      <c r="H211" s="294"/>
      <c r="I211" s="294"/>
      <c r="J211" s="294"/>
      <c r="K211" s="294"/>
    </row>
    <row r="212" spans="2:11" ht="21" customHeight="1" x14ac:dyDescent="0.2">
      <c r="B212" s="297"/>
      <c r="C212" s="202" t="s">
        <v>19</v>
      </c>
      <c r="D212" s="298"/>
      <c r="E212" s="166">
        <v>135.1</v>
      </c>
      <c r="F212" s="49"/>
      <c r="G212" s="240"/>
      <c r="H212" s="241"/>
      <c r="I212" s="241"/>
      <c r="J212" s="241"/>
      <c r="K212" s="241"/>
    </row>
    <row r="213" spans="2:11" ht="19.149999999999999" customHeight="1" x14ac:dyDescent="0.2">
      <c r="B213" s="252" t="s">
        <v>208</v>
      </c>
      <c r="C213" s="29" t="s">
        <v>112</v>
      </c>
      <c r="D213" s="281" t="s">
        <v>108</v>
      </c>
      <c r="E213" s="137"/>
      <c r="F213" s="49" t="s">
        <v>220</v>
      </c>
      <c r="G213" s="5"/>
      <c r="H213" s="5"/>
      <c r="I213" s="5"/>
      <c r="J213" s="5"/>
      <c r="K213" s="5"/>
    </row>
    <row r="214" spans="2:11" ht="30" customHeight="1" x14ac:dyDescent="0.2">
      <c r="B214" s="253"/>
      <c r="C214" s="90" t="s">
        <v>7</v>
      </c>
      <c r="D214" s="242"/>
      <c r="E214" s="137">
        <v>20</v>
      </c>
      <c r="F214" s="96"/>
      <c r="G214" s="5"/>
      <c r="H214" s="5"/>
      <c r="I214" s="5"/>
      <c r="J214" s="5"/>
      <c r="K214" s="5"/>
    </row>
    <row r="215" spans="2:11" ht="31.15" customHeight="1" x14ac:dyDescent="0.2">
      <c r="B215" s="252" t="s">
        <v>209</v>
      </c>
      <c r="C215" s="29" t="s">
        <v>113</v>
      </c>
      <c r="D215" s="242"/>
      <c r="E215" s="154"/>
      <c r="F215" s="96"/>
      <c r="G215" s="203"/>
      <c r="H215" s="5"/>
      <c r="I215" s="5"/>
      <c r="J215" s="5"/>
      <c r="K215" s="5"/>
    </row>
    <row r="216" spans="2:11" ht="27.6" customHeight="1" x14ac:dyDescent="0.2">
      <c r="B216" s="253"/>
      <c r="C216" s="90" t="s">
        <v>7</v>
      </c>
      <c r="D216" s="242"/>
      <c r="E216" s="137">
        <f>6.9-6.9</f>
        <v>0</v>
      </c>
      <c r="F216" s="96"/>
      <c r="G216" s="5"/>
      <c r="H216" s="5"/>
      <c r="I216" s="5"/>
      <c r="J216" s="5"/>
      <c r="K216" s="5"/>
    </row>
    <row r="217" spans="2:11" ht="19.149999999999999" customHeight="1" x14ac:dyDescent="0.2">
      <c r="B217" s="264"/>
      <c r="C217" s="90" t="s">
        <v>65</v>
      </c>
      <c r="D217" s="243"/>
      <c r="E217" s="137">
        <f>39.1-39.1</f>
        <v>0</v>
      </c>
      <c r="F217" s="96"/>
      <c r="G217" s="5"/>
      <c r="H217" s="5"/>
      <c r="I217" s="5"/>
      <c r="J217" s="5"/>
      <c r="K217" s="5"/>
    </row>
    <row r="218" spans="2:11" ht="28.15" customHeight="1" x14ac:dyDescent="0.2">
      <c r="B218" s="254" t="s">
        <v>228</v>
      </c>
      <c r="C218" s="193" t="s">
        <v>114</v>
      </c>
      <c r="D218" s="298" t="s">
        <v>247</v>
      </c>
      <c r="E218" s="137"/>
      <c r="F218" s="12"/>
      <c r="G218" s="295"/>
      <c r="H218" s="296"/>
      <c r="I218" s="296"/>
      <c r="J218" s="296"/>
      <c r="K218" s="296"/>
    </row>
    <row r="219" spans="2:11" ht="30.75" customHeight="1" x14ac:dyDescent="0.2">
      <c r="B219" s="272"/>
      <c r="C219" s="90" t="s">
        <v>7</v>
      </c>
      <c r="D219" s="298"/>
      <c r="E219" s="137">
        <f>16.9+2.5</f>
        <v>19.399999999999999</v>
      </c>
      <c r="F219" s="12"/>
      <c r="G219" s="5"/>
    </row>
    <row r="220" spans="2:11" ht="21.6" customHeight="1" x14ac:dyDescent="0.2">
      <c r="B220" s="255"/>
      <c r="C220" s="202" t="s">
        <v>19</v>
      </c>
      <c r="D220" s="298"/>
      <c r="E220" s="137">
        <v>26.1</v>
      </c>
      <c r="F220" s="12"/>
      <c r="G220" s="5"/>
    </row>
    <row r="221" spans="2:11" ht="19.149999999999999" customHeight="1" x14ac:dyDescent="0.2">
      <c r="B221" s="32"/>
      <c r="C221" s="18" t="s">
        <v>22</v>
      </c>
      <c r="D221" s="158"/>
      <c r="E221" s="31">
        <f>SUM(E222:E225)</f>
        <v>603.4</v>
      </c>
      <c r="F221" s="24"/>
    </row>
    <row r="222" spans="2:11" ht="19.149999999999999" customHeight="1" x14ac:dyDescent="0.2">
      <c r="B222" s="310"/>
      <c r="C222" s="28" t="s">
        <v>23</v>
      </c>
      <c r="D222" s="45"/>
      <c r="E222" s="46"/>
      <c r="F222" s="12"/>
    </row>
    <row r="223" spans="2:11" ht="28.9" customHeight="1" x14ac:dyDescent="0.2">
      <c r="B223" s="282"/>
      <c r="C223" s="26" t="s">
        <v>24</v>
      </c>
      <c r="D223" s="45"/>
      <c r="E223" s="30">
        <f>SUMIF(C206:C219,C207,E206:E219)</f>
        <v>140</v>
      </c>
      <c r="F223" s="12"/>
    </row>
    <row r="224" spans="2:11" ht="28.9" customHeight="1" x14ac:dyDescent="0.2">
      <c r="B224" s="282"/>
      <c r="C224" s="28" t="s">
        <v>26</v>
      </c>
      <c r="D224" s="45"/>
      <c r="E224" s="30">
        <f>SUMIF(C206:C219,C208,E206:E219)</f>
        <v>264</v>
      </c>
      <c r="F224" s="12"/>
    </row>
    <row r="225" spans="2:11" ht="19.149999999999999" customHeight="1" x14ac:dyDescent="0.2">
      <c r="B225" s="283"/>
      <c r="C225" s="26" t="s">
        <v>27</v>
      </c>
      <c r="D225" s="45"/>
      <c r="E225" s="30">
        <f>SUMIF(C206:C220,C212,E206:E220)</f>
        <v>199.39999999999998</v>
      </c>
      <c r="F225" s="12"/>
    </row>
    <row r="226" spans="2:11" ht="19.149999999999999" customHeight="1" x14ac:dyDescent="0.2">
      <c r="B226" s="101"/>
      <c r="C226" s="18" t="s">
        <v>29</v>
      </c>
      <c r="D226" s="44"/>
      <c r="E226" s="31">
        <f>SUM(E227:E228)</f>
        <v>0</v>
      </c>
      <c r="F226" s="24"/>
      <c r="H226" s="167"/>
      <c r="I226" s="165"/>
      <c r="J226" s="165"/>
      <c r="K226" s="165"/>
    </row>
    <row r="227" spans="2:11" ht="19.149999999999999" customHeight="1" x14ac:dyDescent="0.2">
      <c r="B227" s="310"/>
      <c r="C227" s="26" t="s">
        <v>30</v>
      </c>
      <c r="D227" s="45"/>
      <c r="E227" s="30"/>
      <c r="F227" s="12"/>
      <c r="H227" s="167"/>
      <c r="I227" s="165"/>
      <c r="J227" s="165"/>
      <c r="K227" s="165"/>
    </row>
    <row r="228" spans="2:11" ht="19.149999999999999" customHeight="1" x14ac:dyDescent="0.2">
      <c r="B228" s="283"/>
      <c r="C228" s="26" t="s">
        <v>79</v>
      </c>
      <c r="D228" s="45"/>
      <c r="E228" s="30">
        <f>SUMIF(C206:C219,C217,E206:E219)</f>
        <v>0</v>
      </c>
      <c r="F228" s="12"/>
      <c r="H228" s="167"/>
      <c r="I228" s="165"/>
      <c r="J228" s="165"/>
      <c r="K228" s="165"/>
    </row>
    <row r="229" spans="2:11" ht="19.149999999999999" customHeight="1" x14ac:dyDescent="0.2">
      <c r="B229" s="169" t="s">
        <v>201</v>
      </c>
      <c r="C229" s="170" t="s">
        <v>196</v>
      </c>
      <c r="D229" s="171"/>
      <c r="E229" s="172"/>
      <c r="F229" s="172"/>
    </row>
    <row r="230" spans="2:11" ht="31.15" customHeight="1" x14ac:dyDescent="0.2">
      <c r="B230" s="250" t="s">
        <v>183</v>
      </c>
      <c r="C230" s="173" t="s">
        <v>172</v>
      </c>
      <c r="D230" s="299" t="s">
        <v>244</v>
      </c>
      <c r="E230" s="174"/>
      <c r="F230" s="174"/>
    </row>
    <row r="231" spans="2:11" ht="28.9" customHeight="1" x14ac:dyDescent="0.2">
      <c r="B231" s="251"/>
      <c r="C231" s="175" t="s">
        <v>7</v>
      </c>
      <c r="D231" s="300"/>
      <c r="E231" s="188">
        <v>42</v>
      </c>
      <c r="F231" s="174"/>
    </row>
    <row r="232" spans="2:11" ht="31.15" customHeight="1" x14ac:dyDescent="0.2">
      <c r="B232" s="250" t="s">
        <v>184</v>
      </c>
      <c r="C232" s="173" t="s">
        <v>253</v>
      </c>
      <c r="D232" s="300"/>
      <c r="E232" s="174"/>
      <c r="F232" s="174"/>
    </row>
    <row r="233" spans="2:11" ht="30" customHeight="1" x14ac:dyDescent="0.2">
      <c r="B233" s="251"/>
      <c r="C233" s="175" t="s">
        <v>7</v>
      </c>
      <c r="D233" s="300"/>
      <c r="E233" s="174">
        <f>77.5+20.3-77.5</f>
        <v>20.299999999999997</v>
      </c>
      <c r="F233" s="174"/>
    </row>
    <row r="234" spans="2:11" ht="30" customHeight="1" x14ac:dyDescent="0.2">
      <c r="B234" s="183" t="s">
        <v>185</v>
      </c>
      <c r="C234" s="173" t="s">
        <v>175</v>
      </c>
      <c r="D234" s="300"/>
      <c r="E234" s="174"/>
      <c r="F234" s="174"/>
    </row>
    <row r="235" spans="2:11" ht="28.9" customHeight="1" x14ac:dyDescent="0.2">
      <c r="B235" s="183"/>
      <c r="C235" s="175" t="s">
        <v>7</v>
      </c>
      <c r="D235" s="300"/>
      <c r="E235" s="186">
        <f>25.1+11.5</f>
        <v>36.6</v>
      </c>
      <c r="F235" s="174"/>
    </row>
    <row r="236" spans="2:11" ht="18.600000000000001" customHeight="1" x14ac:dyDescent="0.2">
      <c r="B236" s="183"/>
      <c r="C236" s="175" t="s">
        <v>19</v>
      </c>
      <c r="D236" s="300"/>
      <c r="E236" s="186">
        <v>10.8</v>
      </c>
      <c r="F236" s="174"/>
    </row>
    <row r="237" spans="2:11" ht="36.6" customHeight="1" x14ac:dyDescent="0.2">
      <c r="B237" s="250" t="s">
        <v>186</v>
      </c>
      <c r="C237" s="173" t="s">
        <v>173</v>
      </c>
      <c r="D237" s="300"/>
      <c r="E237" s="174"/>
      <c r="F237" s="174"/>
    </row>
    <row r="238" spans="2:11" ht="31.15" customHeight="1" x14ac:dyDescent="0.2">
      <c r="B238" s="251"/>
      <c r="C238" s="175" t="s">
        <v>7</v>
      </c>
      <c r="D238" s="300"/>
      <c r="E238" s="174">
        <v>13.2</v>
      </c>
      <c r="F238" s="174"/>
    </row>
    <row r="239" spans="2:11" ht="29.45" customHeight="1" x14ac:dyDescent="0.2">
      <c r="B239" s="250" t="s">
        <v>187</v>
      </c>
      <c r="C239" s="176" t="s">
        <v>174</v>
      </c>
      <c r="D239" s="300"/>
      <c r="E239" s="174"/>
      <c r="F239" s="174"/>
    </row>
    <row r="240" spans="2:11" ht="30" customHeight="1" x14ac:dyDescent="0.2">
      <c r="B240" s="251"/>
      <c r="C240" s="177" t="s">
        <v>7</v>
      </c>
      <c r="D240" s="300"/>
      <c r="E240" s="174">
        <f>27.6+28.9</f>
        <v>56.5</v>
      </c>
      <c r="F240" s="174"/>
    </row>
    <row r="241" spans="2:11" ht="30" customHeight="1" x14ac:dyDescent="0.2">
      <c r="B241" s="250" t="s">
        <v>232</v>
      </c>
      <c r="C241" s="230" t="s">
        <v>231</v>
      </c>
      <c r="D241" s="300"/>
      <c r="E241" s="174"/>
      <c r="F241" s="174"/>
    </row>
    <row r="242" spans="2:11" ht="30" customHeight="1" x14ac:dyDescent="0.2">
      <c r="B242" s="251"/>
      <c r="C242" s="231" t="s">
        <v>7</v>
      </c>
      <c r="D242" s="301"/>
      <c r="E242" s="174">
        <v>21.7</v>
      </c>
      <c r="F242" s="174"/>
    </row>
    <row r="243" spans="2:11" ht="19.149999999999999" customHeight="1" x14ac:dyDescent="0.2">
      <c r="B243" s="178"/>
      <c r="C243" s="179" t="s">
        <v>22</v>
      </c>
      <c r="D243" s="180"/>
      <c r="E243" s="182">
        <f>E245+E246</f>
        <v>201.10000000000002</v>
      </c>
      <c r="F243" s="181"/>
    </row>
    <row r="244" spans="2:11" ht="19.149999999999999" customHeight="1" x14ac:dyDescent="0.2">
      <c r="B244" s="284"/>
      <c r="C244" s="184" t="s">
        <v>23</v>
      </c>
      <c r="D244" s="185"/>
      <c r="E244" s="187"/>
      <c r="F244" s="186"/>
    </row>
    <row r="245" spans="2:11" ht="32.450000000000003" customHeight="1" x14ac:dyDescent="0.2">
      <c r="B245" s="285"/>
      <c r="C245" s="26" t="s">
        <v>24</v>
      </c>
      <c r="D245" s="185"/>
      <c r="E245" s="187">
        <f>SUMIF(C230:C242,C231,E230:E242)</f>
        <v>190.3</v>
      </c>
      <c r="F245" s="186"/>
    </row>
    <row r="246" spans="2:11" ht="21" customHeight="1" x14ac:dyDescent="0.2">
      <c r="B246" s="286"/>
      <c r="C246" s="195" t="s">
        <v>27</v>
      </c>
      <c r="D246" s="185"/>
      <c r="E246" s="187">
        <f>SUMIF(C230:C240,C236,E230:E240)</f>
        <v>10.8</v>
      </c>
      <c r="F246" s="186"/>
    </row>
    <row r="247" spans="2:11" ht="48.6" customHeight="1" x14ac:dyDescent="0.2">
      <c r="B247" s="27" t="s">
        <v>115</v>
      </c>
      <c r="C247" s="38" t="s">
        <v>116</v>
      </c>
      <c r="D247" s="38"/>
      <c r="E247" s="38"/>
      <c r="F247" s="38"/>
    </row>
    <row r="248" spans="2:11" ht="21" customHeight="1" x14ac:dyDescent="0.2">
      <c r="B248" s="57" t="s">
        <v>202</v>
      </c>
      <c r="C248" s="15" t="s">
        <v>117</v>
      </c>
      <c r="D248" s="58"/>
      <c r="E248" s="59"/>
      <c r="F248" s="14"/>
    </row>
    <row r="249" spans="2:11" ht="29.45" customHeight="1" x14ac:dyDescent="0.2">
      <c r="B249" s="302" t="s">
        <v>210</v>
      </c>
      <c r="C249" s="29" t="s">
        <v>118</v>
      </c>
      <c r="D249" s="204"/>
      <c r="E249" s="205"/>
      <c r="F249" s="49" t="s">
        <v>221</v>
      </c>
      <c r="G249" s="201"/>
    </row>
    <row r="250" spans="2:11" ht="29.25" customHeight="1" x14ac:dyDescent="0.2">
      <c r="B250" s="303"/>
      <c r="C250" s="90" t="s">
        <v>7</v>
      </c>
      <c r="D250" s="317" t="s">
        <v>108</v>
      </c>
      <c r="E250" s="138">
        <v>300</v>
      </c>
      <c r="F250" s="96"/>
      <c r="G250" s="161"/>
      <c r="H250" s="162"/>
      <c r="I250" s="162"/>
      <c r="J250" s="162"/>
      <c r="K250" s="162"/>
    </row>
    <row r="251" spans="2:11" ht="21" customHeight="1" x14ac:dyDescent="0.2">
      <c r="B251" s="304"/>
      <c r="C251" s="90" t="s">
        <v>19</v>
      </c>
      <c r="D251" s="318"/>
      <c r="E251" s="120">
        <v>56.7</v>
      </c>
      <c r="F251" s="75"/>
      <c r="G251" s="206"/>
      <c r="H251" s="162"/>
      <c r="I251" s="162"/>
      <c r="J251" s="162"/>
      <c r="K251" s="162"/>
    </row>
    <row r="252" spans="2:11" ht="19.899999999999999" customHeight="1" x14ac:dyDescent="0.2">
      <c r="B252" s="282" t="s">
        <v>119</v>
      </c>
      <c r="C252" s="64" t="s">
        <v>120</v>
      </c>
      <c r="D252" s="244" t="s">
        <v>121</v>
      </c>
      <c r="E252" s="120"/>
      <c r="F252" s="207" t="s">
        <v>221</v>
      </c>
    </row>
    <row r="253" spans="2:11" ht="19.149999999999999" customHeight="1" x14ac:dyDescent="0.2">
      <c r="B253" s="283"/>
      <c r="C253" s="11" t="s">
        <v>19</v>
      </c>
      <c r="D253" s="246"/>
      <c r="E253" s="102">
        <v>500</v>
      </c>
      <c r="F253" s="63"/>
    </row>
    <row r="254" spans="2:11" ht="18.600000000000001" customHeight="1" x14ac:dyDescent="0.2">
      <c r="B254" s="65"/>
      <c r="C254" s="18" t="s">
        <v>22</v>
      </c>
      <c r="D254" s="66"/>
      <c r="E254" s="67">
        <f>SUM(E255:E257)</f>
        <v>856.7</v>
      </c>
      <c r="F254" s="68"/>
    </row>
    <row r="255" spans="2:11" ht="16.149999999999999" customHeight="1" x14ac:dyDescent="0.2">
      <c r="B255" s="319"/>
      <c r="C255" s="28" t="s">
        <v>23</v>
      </c>
      <c r="D255" s="69"/>
      <c r="E255" s="62"/>
      <c r="F255" s="63"/>
    </row>
    <row r="256" spans="2:11" ht="30.75" customHeight="1" x14ac:dyDescent="0.2">
      <c r="B256" s="320"/>
      <c r="C256" s="26" t="s">
        <v>24</v>
      </c>
      <c r="D256" s="69"/>
      <c r="E256" s="62">
        <f>SUMIF(C249:C253,C250,E249:E253)</f>
        <v>300</v>
      </c>
      <c r="F256" s="63"/>
    </row>
    <row r="257" spans="2:11" ht="15" customHeight="1" x14ac:dyDescent="0.2">
      <c r="B257" s="321"/>
      <c r="C257" s="64" t="s">
        <v>27</v>
      </c>
      <c r="D257" s="69"/>
      <c r="E257" s="62">
        <f>SUMIF(C249:C253,C253,E249:E253)</f>
        <v>556.70000000000005</v>
      </c>
      <c r="F257" s="63"/>
    </row>
    <row r="258" spans="2:11" ht="44.45" customHeight="1" x14ac:dyDescent="0.2">
      <c r="B258" s="57" t="s">
        <v>122</v>
      </c>
      <c r="C258" s="15" t="s">
        <v>222</v>
      </c>
      <c r="D258" s="76"/>
      <c r="E258" s="71"/>
      <c r="F258" s="72"/>
      <c r="G258" s="163"/>
      <c r="H258" s="167"/>
      <c r="I258" s="165"/>
      <c r="J258" s="165"/>
      <c r="K258" s="165"/>
    </row>
    <row r="259" spans="2:11" ht="30" customHeight="1" x14ac:dyDescent="0.2">
      <c r="B259" s="302" t="s">
        <v>123</v>
      </c>
      <c r="C259" s="29" t="s">
        <v>124</v>
      </c>
      <c r="D259" s="317" t="s">
        <v>242</v>
      </c>
      <c r="E259" s="74"/>
      <c r="F259" s="103" t="s">
        <v>221</v>
      </c>
    </row>
    <row r="260" spans="2:11" ht="21" customHeight="1" x14ac:dyDescent="0.2">
      <c r="B260" s="303"/>
      <c r="C260" s="90" t="s">
        <v>60</v>
      </c>
      <c r="D260" s="318"/>
      <c r="E260" s="120">
        <v>871.4</v>
      </c>
      <c r="F260" s="75"/>
    </row>
    <row r="261" spans="2:11" ht="21" customHeight="1" x14ac:dyDescent="0.2">
      <c r="B261" s="304"/>
      <c r="C261" s="118" t="s">
        <v>19</v>
      </c>
      <c r="D261" s="318"/>
      <c r="E261" s="120">
        <v>60</v>
      </c>
      <c r="F261" s="75"/>
    </row>
    <row r="262" spans="2:11" ht="54" customHeight="1" x14ac:dyDescent="0.2">
      <c r="B262" s="302" t="s">
        <v>125</v>
      </c>
      <c r="C262" s="29" t="s">
        <v>126</v>
      </c>
      <c r="D262" s="318"/>
      <c r="E262" s="120"/>
      <c r="F262" s="75"/>
    </row>
    <row r="263" spans="2:11" ht="21" customHeight="1" x14ac:dyDescent="0.2">
      <c r="B263" s="303"/>
      <c r="C263" s="90" t="s">
        <v>60</v>
      </c>
      <c r="D263" s="318"/>
      <c r="E263" s="120">
        <v>278.2</v>
      </c>
      <c r="F263" s="75"/>
    </row>
    <row r="264" spans="2:11" ht="21" customHeight="1" x14ac:dyDescent="0.2">
      <c r="B264" s="304"/>
      <c r="C264" s="118" t="s">
        <v>19</v>
      </c>
      <c r="D264" s="318"/>
      <c r="E264" s="120">
        <v>54.5</v>
      </c>
      <c r="F264" s="75"/>
    </row>
    <row r="265" spans="2:11" ht="31.9" customHeight="1" x14ac:dyDescent="0.2">
      <c r="B265" s="302" t="s">
        <v>127</v>
      </c>
      <c r="C265" s="29" t="s">
        <v>128</v>
      </c>
      <c r="D265" s="318"/>
      <c r="E265" s="120"/>
      <c r="F265" s="75"/>
    </row>
    <row r="266" spans="2:11" ht="21" customHeight="1" x14ac:dyDescent="0.2">
      <c r="B266" s="303"/>
      <c r="C266" s="113" t="s">
        <v>60</v>
      </c>
      <c r="D266" s="318"/>
      <c r="E266" s="121">
        <v>48.8</v>
      </c>
      <c r="F266" s="114"/>
    </row>
    <row r="267" spans="2:11" ht="21" customHeight="1" x14ac:dyDescent="0.2">
      <c r="B267" s="304"/>
      <c r="C267" s="119" t="s">
        <v>19</v>
      </c>
      <c r="D267" s="318"/>
      <c r="E267" s="120">
        <v>5</v>
      </c>
      <c r="F267" s="75"/>
    </row>
    <row r="268" spans="2:11" ht="30" customHeight="1" x14ac:dyDescent="0.2">
      <c r="B268" s="302" t="s">
        <v>129</v>
      </c>
      <c r="C268" s="29" t="s">
        <v>130</v>
      </c>
      <c r="D268" s="318"/>
      <c r="E268" s="120"/>
      <c r="F268" s="75"/>
    </row>
    <row r="269" spans="2:11" ht="22.5" customHeight="1" x14ac:dyDescent="0.2">
      <c r="B269" s="303"/>
      <c r="C269" s="90" t="s">
        <v>60</v>
      </c>
      <c r="D269" s="318"/>
      <c r="E269" s="120">
        <v>306</v>
      </c>
      <c r="F269" s="75"/>
    </row>
    <row r="270" spans="2:11" ht="21" customHeight="1" x14ac:dyDescent="0.2">
      <c r="B270" s="304"/>
      <c r="C270" s="118" t="s">
        <v>19</v>
      </c>
      <c r="D270" s="318"/>
      <c r="E270" s="120">
        <v>40</v>
      </c>
      <c r="F270" s="75"/>
    </row>
    <row r="271" spans="2:11" ht="30.6" customHeight="1" x14ac:dyDescent="0.2">
      <c r="B271" s="302" t="s">
        <v>131</v>
      </c>
      <c r="C271" s="29" t="s">
        <v>132</v>
      </c>
      <c r="D271" s="318"/>
      <c r="E271" s="120"/>
      <c r="F271" s="75"/>
    </row>
    <row r="272" spans="2:11" ht="21" customHeight="1" x14ac:dyDescent="0.2">
      <c r="B272" s="304"/>
      <c r="C272" s="90" t="s">
        <v>31</v>
      </c>
      <c r="D272" s="318"/>
      <c r="E272" s="120">
        <v>10</v>
      </c>
      <c r="F272" s="75"/>
      <c r="G272" s="5"/>
    </row>
    <row r="273" spans="2:12" ht="42.6" customHeight="1" x14ac:dyDescent="0.2">
      <c r="B273" s="302" t="s">
        <v>133</v>
      </c>
      <c r="C273" s="29" t="s">
        <v>134</v>
      </c>
      <c r="D273" s="318"/>
      <c r="E273" s="120"/>
      <c r="F273" s="75"/>
    </row>
    <row r="274" spans="2:12" ht="21" customHeight="1" x14ac:dyDescent="0.2">
      <c r="B274" s="303"/>
      <c r="C274" s="90" t="s">
        <v>60</v>
      </c>
      <c r="D274" s="318"/>
      <c r="E274" s="120">
        <v>267.60000000000002</v>
      </c>
      <c r="F274" s="75"/>
    </row>
    <row r="275" spans="2:12" ht="21" customHeight="1" x14ac:dyDescent="0.2">
      <c r="B275" s="304"/>
      <c r="C275" s="118" t="s">
        <v>19</v>
      </c>
      <c r="D275" s="322"/>
      <c r="E275" s="120">
        <v>72</v>
      </c>
      <c r="F275" s="75"/>
    </row>
    <row r="276" spans="2:12" ht="21" customHeight="1" x14ac:dyDescent="0.2">
      <c r="B276" s="24"/>
      <c r="C276" s="18" t="s">
        <v>22</v>
      </c>
      <c r="D276" s="70"/>
      <c r="E276" s="155">
        <f>SUM(E277:E279)</f>
        <v>2003.5</v>
      </c>
      <c r="F276" s="68"/>
    </row>
    <row r="277" spans="2:12" ht="18.600000000000001" customHeight="1" x14ac:dyDescent="0.2">
      <c r="B277" s="305"/>
      <c r="C277" s="28" t="s">
        <v>23</v>
      </c>
      <c r="D277" s="73"/>
      <c r="E277" s="156"/>
      <c r="F277" s="75"/>
    </row>
    <row r="278" spans="2:12" ht="22.9" customHeight="1" x14ac:dyDescent="0.2">
      <c r="B278" s="306"/>
      <c r="C278" s="29" t="s">
        <v>78</v>
      </c>
      <c r="D278" s="69"/>
      <c r="E278" s="157">
        <f>SUMIF(C259:C275,C260,E259:E275)</f>
        <v>1772</v>
      </c>
      <c r="F278" s="63"/>
    </row>
    <row r="279" spans="2:12" ht="19.149999999999999" customHeight="1" x14ac:dyDescent="0.2">
      <c r="B279" s="307"/>
      <c r="C279" s="26" t="s">
        <v>27</v>
      </c>
      <c r="D279" s="69"/>
      <c r="E279" s="157">
        <f>SUMIF(C259:C275,C264,E259:E275)</f>
        <v>231.5</v>
      </c>
      <c r="F279" s="63"/>
    </row>
    <row r="280" spans="2:12" ht="19.149999999999999" customHeight="1" x14ac:dyDescent="0.2">
      <c r="B280" s="65"/>
      <c r="C280" s="18" t="s">
        <v>29</v>
      </c>
      <c r="D280" s="70"/>
      <c r="E280" s="155">
        <f>E282</f>
        <v>10</v>
      </c>
      <c r="F280" s="68"/>
      <c r="H280" s="167"/>
      <c r="I280" s="165"/>
      <c r="J280" s="165"/>
      <c r="K280" s="165"/>
      <c r="L280" s="163"/>
    </row>
    <row r="281" spans="2:12" ht="19.149999999999999" customHeight="1" x14ac:dyDescent="0.2">
      <c r="B281" s="308"/>
      <c r="C281" s="26" t="s">
        <v>30</v>
      </c>
      <c r="D281" s="69"/>
      <c r="E281" s="157"/>
      <c r="F281" s="63"/>
      <c r="H281" s="167"/>
      <c r="I281" s="165"/>
      <c r="J281" s="165"/>
      <c r="K281" s="165"/>
      <c r="L281" s="163"/>
    </row>
    <row r="282" spans="2:12" ht="19.149999999999999" customHeight="1" x14ac:dyDescent="0.2">
      <c r="B282" s="309"/>
      <c r="C282" s="29" t="s">
        <v>50</v>
      </c>
      <c r="D282" s="69"/>
      <c r="E282" s="157">
        <f>SUMIF(C259:C275,C272,E259:E275)</f>
        <v>10</v>
      </c>
      <c r="F282" s="63"/>
      <c r="H282" s="167"/>
      <c r="I282" s="165"/>
      <c r="J282" s="165"/>
      <c r="K282" s="165"/>
      <c r="L282" s="163"/>
    </row>
    <row r="283" spans="2:12" ht="30" customHeight="1" x14ac:dyDescent="0.2">
      <c r="B283" s="22"/>
      <c r="C283" s="18" t="s">
        <v>135</v>
      </c>
      <c r="D283" s="42"/>
      <c r="E283" s="20">
        <f>E27+E35+E39+E43+E47+E51+E55+E59+E73+E77+E125+E132+E142+E164+E173+E177+E182+E187+E221+E226+E254+E276+E280+E68+E191+E196+E243+E200+E31</f>
        <v>108454.70000000001</v>
      </c>
      <c r="F283" s="20"/>
    </row>
    <row r="284" spans="2:12" ht="17.45" customHeight="1" x14ac:dyDescent="0.2">
      <c r="B284" s="212"/>
      <c r="C284" s="28" t="s">
        <v>136</v>
      </c>
      <c r="D284" s="43"/>
      <c r="E284" s="146">
        <f>E211+E212+E214+E216+E217+E250+E251</f>
        <v>611.6</v>
      </c>
      <c r="F284" s="6"/>
    </row>
    <row r="285" spans="2:12" ht="15" customHeight="1" x14ac:dyDescent="0.2">
      <c r="B285" s="292"/>
      <c r="C285" s="292"/>
      <c r="D285" s="292"/>
      <c r="E285" s="292"/>
      <c r="F285" s="292"/>
    </row>
    <row r="286" spans="2:12" s="34" customFormat="1" ht="15" customHeight="1" x14ac:dyDescent="0.2">
      <c r="B286" s="291" t="s">
        <v>189</v>
      </c>
      <c r="C286" s="291"/>
      <c r="D286" s="291"/>
      <c r="E286" s="291"/>
      <c r="F286" s="291"/>
      <c r="G286" s="189"/>
      <c r="H286" s="190"/>
      <c r="I286" s="191"/>
      <c r="J286" s="191"/>
      <c r="K286" s="191"/>
      <c r="L286" s="191"/>
    </row>
    <row r="287" spans="2:12" s="34" customFormat="1" ht="15" customHeight="1" x14ac:dyDescent="0.2">
      <c r="B287" s="311" t="s">
        <v>190</v>
      </c>
      <c r="C287" s="311"/>
      <c r="D287" s="311"/>
      <c r="E287" s="311"/>
      <c r="F287" s="311"/>
      <c r="G287" s="189"/>
      <c r="H287" s="190"/>
      <c r="I287" s="191"/>
      <c r="J287" s="191"/>
      <c r="K287" s="191"/>
      <c r="L287" s="191"/>
    </row>
    <row r="288" spans="2:12" s="34" customFormat="1" ht="15" customHeight="1" x14ac:dyDescent="0.2">
      <c r="B288" s="291" t="s">
        <v>191</v>
      </c>
      <c r="C288" s="291"/>
      <c r="D288" s="291"/>
      <c r="E288" s="291"/>
      <c r="F288" s="291"/>
      <c r="G288" s="189"/>
      <c r="H288" s="190"/>
      <c r="I288" s="191"/>
      <c r="J288" s="191"/>
      <c r="K288" s="191"/>
      <c r="L288" s="191"/>
    </row>
    <row r="289" spans="2:12" s="34" customFormat="1" ht="15" customHeight="1" x14ac:dyDescent="0.2">
      <c r="B289" s="291" t="s">
        <v>192</v>
      </c>
      <c r="C289" s="291"/>
      <c r="D289" s="291"/>
      <c r="E289" s="291"/>
      <c r="F289" s="291"/>
      <c r="G289" s="189"/>
      <c r="H289" s="190"/>
      <c r="I289" s="191"/>
      <c r="J289" s="191"/>
      <c r="K289" s="191"/>
      <c r="L289" s="191"/>
    </row>
    <row r="290" spans="2:12" s="34" customFormat="1" ht="15" customHeight="1" x14ac:dyDescent="0.2">
      <c r="B290" s="314" t="s">
        <v>211</v>
      </c>
      <c r="C290" s="314"/>
      <c r="D290" s="200"/>
      <c r="E290" s="200"/>
      <c r="F290" s="200"/>
      <c r="G290" s="199"/>
      <c r="H290" s="190"/>
      <c r="I290" s="191"/>
      <c r="J290" s="191"/>
      <c r="K290" s="191"/>
      <c r="L290" s="191"/>
    </row>
    <row r="292" spans="2:12" x14ac:dyDescent="0.2">
      <c r="B292" s="3" t="s">
        <v>237</v>
      </c>
      <c r="C292" s="3"/>
    </row>
    <row r="293" spans="2:12" x14ac:dyDescent="0.2">
      <c r="B293" s="3" t="s">
        <v>239</v>
      </c>
      <c r="C293" s="3"/>
    </row>
    <row r="294" spans="2:12" x14ac:dyDescent="0.2">
      <c r="B294" s="3" t="s">
        <v>240</v>
      </c>
      <c r="C294" s="3"/>
    </row>
    <row r="295" spans="2:12" x14ac:dyDescent="0.2">
      <c r="B295" s="3" t="s">
        <v>238</v>
      </c>
      <c r="C295" s="3"/>
    </row>
  </sheetData>
  <mergeCells count="107">
    <mergeCell ref="D23:D24"/>
    <mergeCell ref="C1:F1"/>
    <mergeCell ref="B290:C290"/>
    <mergeCell ref="D64:D67"/>
    <mergeCell ref="B262:B264"/>
    <mergeCell ref="B273:B275"/>
    <mergeCell ref="D146:D163"/>
    <mergeCell ref="D250:D251"/>
    <mergeCell ref="D252:D253"/>
    <mergeCell ref="B255:B257"/>
    <mergeCell ref="B265:B267"/>
    <mergeCell ref="D259:D275"/>
    <mergeCell ref="B227:B228"/>
    <mergeCell ref="B151:B152"/>
    <mergeCell ref="D169:D172"/>
    <mergeCell ref="B4:F4"/>
    <mergeCell ref="B56:B57"/>
    <mergeCell ref="B40:B41"/>
    <mergeCell ref="B101:B102"/>
    <mergeCell ref="B171:B172"/>
    <mergeCell ref="B169:B170"/>
    <mergeCell ref="B44:B45"/>
    <mergeCell ref="D82:D120"/>
    <mergeCell ref="B288:F288"/>
    <mergeCell ref="B286:F286"/>
    <mergeCell ref="B285:F285"/>
    <mergeCell ref="B237:B238"/>
    <mergeCell ref="B239:B240"/>
    <mergeCell ref="B289:F289"/>
    <mergeCell ref="G211:K211"/>
    <mergeCell ref="G218:K218"/>
    <mergeCell ref="B213:B214"/>
    <mergeCell ref="B210:B212"/>
    <mergeCell ref="D210:D212"/>
    <mergeCell ref="D213:D214"/>
    <mergeCell ref="B218:B220"/>
    <mergeCell ref="D218:D220"/>
    <mergeCell ref="D230:D242"/>
    <mergeCell ref="B268:B270"/>
    <mergeCell ref="B277:B279"/>
    <mergeCell ref="B230:B231"/>
    <mergeCell ref="B232:B233"/>
    <mergeCell ref="B281:B282"/>
    <mergeCell ref="B222:B225"/>
    <mergeCell ref="B287:F287"/>
    <mergeCell ref="B271:B272"/>
    <mergeCell ref="B259:B261"/>
    <mergeCell ref="B249:B251"/>
    <mergeCell ref="B252:B253"/>
    <mergeCell ref="B244:B246"/>
    <mergeCell ref="B146:B147"/>
    <mergeCell ref="B138:B139"/>
    <mergeCell ref="B154:B155"/>
    <mergeCell ref="B156:B157"/>
    <mergeCell ref="B215:B217"/>
    <mergeCell ref="B201:B203"/>
    <mergeCell ref="B174:B175"/>
    <mergeCell ref="B140:B141"/>
    <mergeCell ref="B165:B167"/>
    <mergeCell ref="C2:F2"/>
    <mergeCell ref="B206:B209"/>
    <mergeCell ref="B117:B120"/>
    <mergeCell ref="B107:B111"/>
    <mergeCell ref="B64:B65"/>
    <mergeCell ref="B104:B106"/>
    <mergeCell ref="D10:D11"/>
    <mergeCell ref="B9:B12"/>
    <mergeCell ref="B17:B18"/>
    <mergeCell ref="B112:B116"/>
    <mergeCell ref="B13:B14"/>
    <mergeCell ref="B23:B24"/>
    <mergeCell ref="B94:B95"/>
    <mergeCell ref="B32:B33"/>
    <mergeCell ref="B28:B30"/>
    <mergeCell ref="B15:B16"/>
    <mergeCell ref="B160:B161"/>
    <mergeCell ref="B162:B163"/>
    <mergeCell ref="D121:D122"/>
    <mergeCell ref="B133:B134"/>
    <mergeCell ref="D123:D124"/>
    <mergeCell ref="B158:B159"/>
    <mergeCell ref="B126:B131"/>
    <mergeCell ref="D136:D141"/>
    <mergeCell ref="D25:D26"/>
    <mergeCell ref="D13:D14"/>
    <mergeCell ref="D17:D20"/>
    <mergeCell ref="G209:K209"/>
    <mergeCell ref="G212:K212"/>
    <mergeCell ref="D215:D217"/>
    <mergeCell ref="D206:D209"/>
    <mergeCell ref="B183:B185"/>
    <mergeCell ref="B241:B242"/>
    <mergeCell ref="B123:B124"/>
    <mergeCell ref="B21:B22"/>
    <mergeCell ref="B19:B20"/>
    <mergeCell ref="B48:B49"/>
    <mergeCell ref="B36:B37"/>
    <mergeCell ref="B66:B67"/>
    <mergeCell ref="B78:B79"/>
    <mergeCell ref="B74:B75"/>
    <mergeCell ref="B52:B53"/>
    <mergeCell ref="B96:B100"/>
    <mergeCell ref="B60:B62"/>
    <mergeCell ref="B82:B86"/>
    <mergeCell ref="B69:B71"/>
    <mergeCell ref="B25:B26"/>
    <mergeCell ref="D21:D22"/>
  </mergeCells>
  <printOptions horizontalCentered="1"/>
  <pageMargins left="0.39370078740157483" right="0.39370078740157483" top="0.59055118110236227" bottom="0.59055118110236227" header="0" footer="0"/>
  <pageSetup paperSize="9" scale="82" orientation="portrait" r:id="rId1"/>
  <rowBreaks count="9" manualBreakCount="9">
    <brk id="29" max="5" man="1"/>
    <brk id="60" max="5" man="1"/>
    <brk id="91" max="5" man="1"/>
    <brk id="120" max="5" man="1"/>
    <brk id="150" max="5" man="1"/>
    <brk id="175" max="5" man="1"/>
    <brk id="199" max="5" man="1"/>
    <brk id="228" max="5" man="1"/>
    <brk id="257"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21C01-1A7C-4243-B4FE-5036CF71C50D}">
  <dimension ref="B1:D24"/>
  <sheetViews>
    <sheetView zoomScaleNormal="100" workbookViewId="0">
      <selection activeCell="B1" sqref="B1:D1"/>
    </sheetView>
  </sheetViews>
  <sheetFormatPr defaultColWidth="9.140625" defaultRowHeight="12.75" x14ac:dyDescent="0.2"/>
  <cols>
    <col min="1" max="1" width="2.5703125" style="34" customWidth="1"/>
    <col min="2" max="2" width="4.7109375" style="34" customWidth="1"/>
    <col min="3" max="3" width="44.7109375" style="3" customWidth="1"/>
    <col min="4" max="4" width="14.7109375" style="34" customWidth="1"/>
    <col min="5" max="16384" width="9.140625" style="34"/>
  </cols>
  <sheetData>
    <row r="1" spans="2:4" ht="28.15" customHeight="1" x14ac:dyDescent="0.2">
      <c r="B1" s="324" t="s">
        <v>229</v>
      </c>
      <c r="C1" s="324"/>
      <c r="D1" s="324"/>
    </row>
    <row r="2" spans="2:4" x14ac:dyDescent="0.2">
      <c r="C2" s="34"/>
    </row>
    <row r="3" spans="2:4" ht="45.75" customHeight="1" x14ac:dyDescent="0.2">
      <c r="B3" s="214" t="s">
        <v>137</v>
      </c>
      <c r="C3" s="215" t="s">
        <v>138</v>
      </c>
      <c r="D3" s="216" t="s">
        <v>139</v>
      </c>
    </row>
    <row r="4" spans="2:4" ht="12.75" customHeight="1" x14ac:dyDescent="0.2">
      <c r="B4" s="217">
        <v>1</v>
      </c>
      <c r="C4" s="123">
        <v>2</v>
      </c>
      <c r="D4" s="218">
        <v>3</v>
      </c>
    </row>
    <row r="5" spans="2:4" ht="15.75" customHeight="1" x14ac:dyDescent="0.2">
      <c r="B5" s="325" t="s">
        <v>140</v>
      </c>
      <c r="C5" s="326"/>
      <c r="D5" s="327"/>
    </row>
    <row r="6" spans="2:4" ht="12.75" customHeight="1" x14ac:dyDescent="0.2">
      <c r="B6" s="219" t="s">
        <v>141</v>
      </c>
      <c r="C6" s="124" t="s">
        <v>22</v>
      </c>
      <c r="D6" s="8">
        <f>SUM(D8:D13)</f>
        <v>52697.899999999994</v>
      </c>
    </row>
    <row r="7" spans="2:4" ht="15.75" customHeight="1" x14ac:dyDescent="0.2">
      <c r="B7" s="220"/>
      <c r="C7" s="125" t="s">
        <v>142</v>
      </c>
      <c r="D7" s="55"/>
    </row>
    <row r="8" spans="2:4" ht="27" customHeight="1" x14ac:dyDescent="0.2">
      <c r="B8" s="220" t="s">
        <v>143</v>
      </c>
      <c r="C8" s="126" t="s">
        <v>144</v>
      </c>
      <c r="D8" s="130">
        <f>SUMIF('12 programa 3 lentelė'!C7:C284,'12 programa 3 lentelė'!C10,'12 programa 3 lentelė'!E7:E284)</f>
        <v>26777.8</v>
      </c>
    </row>
    <row r="9" spans="2:4" ht="12.75" customHeight="1" x14ac:dyDescent="0.2">
      <c r="B9" s="220" t="s">
        <v>145</v>
      </c>
      <c r="C9" s="127" t="s">
        <v>8</v>
      </c>
      <c r="D9" s="130">
        <f>SUMIF('12 programa 3 lentelė'!C7:C284,'12 programa 3 lentelė'!C11,'12 programa 3 lentelė'!E7:E284)</f>
        <v>21494.499999999996</v>
      </c>
    </row>
    <row r="10" spans="2:4" ht="12.75" customHeight="1" x14ac:dyDescent="0.2">
      <c r="B10" s="220" t="s">
        <v>146</v>
      </c>
      <c r="C10" s="127" t="s">
        <v>147</v>
      </c>
      <c r="D10" s="130">
        <f>SUMIF('12 programa 3 lentelė'!C7:C284,'12 programa 3 lentelė'!C85,'12 programa 3 lentelė'!E7:E284)</f>
        <v>2727.4</v>
      </c>
    </row>
    <row r="11" spans="2:4" ht="24.75" customHeight="1" x14ac:dyDescent="0.2">
      <c r="B11" s="220" t="s">
        <v>148</v>
      </c>
      <c r="C11" s="127" t="s">
        <v>18</v>
      </c>
      <c r="D11" s="130">
        <f>SUMIF('12 programa 3 lentelė'!C7:C284,'12 programa 3 lentelė'!C106,'12 programa 3 lentelė'!E7:E284)</f>
        <v>630.20000000000005</v>
      </c>
    </row>
    <row r="12" spans="2:4" ht="12.75" customHeight="1" x14ac:dyDescent="0.2">
      <c r="B12" s="220" t="s">
        <v>149</v>
      </c>
      <c r="C12" s="127" t="s">
        <v>150</v>
      </c>
      <c r="D12" s="130" cm="1">
        <f t="array" ref="D12">SUMIF('12 programa 3 lentelė'!C7:C284,'12 programa 3 lentelė'!C00,'12 programa 3 lentelė'!E7:E284)</f>
        <v>0</v>
      </c>
    </row>
    <row r="13" spans="2:4" ht="12.75" customHeight="1" x14ac:dyDescent="0.2">
      <c r="B13" s="220" t="s">
        <v>151</v>
      </c>
      <c r="C13" s="127" t="s">
        <v>152</v>
      </c>
      <c r="D13" s="130">
        <f>SUMIF('12 programa 3 lentelė'!C7:C284,'12 programa 3 lentelė'!C86,'12 programa 3 lentelė'!E7:E284)</f>
        <v>1068</v>
      </c>
    </row>
    <row r="14" spans="2:4" ht="41.45" customHeight="1" x14ac:dyDescent="0.2">
      <c r="B14" s="219" t="s">
        <v>153</v>
      </c>
      <c r="C14" s="125" t="s">
        <v>154</v>
      </c>
      <c r="D14" s="211">
        <f>SUM(D16:D21)</f>
        <v>55756.800000000003</v>
      </c>
    </row>
    <row r="15" spans="2:4" ht="15.75" customHeight="1" x14ac:dyDescent="0.2">
      <c r="B15" s="220"/>
      <c r="C15" s="125" t="s">
        <v>142</v>
      </c>
      <c r="D15" s="7"/>
    </row>
    <row r="16" spans="2:4" ht="12.75" customHeight="1" x14ac:dyDescent="0.2">
      <c r="B16" s="220" t="s">
        <v>155</v>
      </c>
      <c r="C16" s="128" t="s">
        <v>156</v>
      </c>
      <c r="D16" s="130">
        <f>SUMIF('12 programa 3 lentelė'!C7:C284,'12 programa 3 lentelė'!C95,'12 programa 3 lentelė'!E7:E284)</f>
        <v>234.6</v>
      </c>
    </row>
    <row r="17" spans="2:4" ht="12.75" customHeight="1" x14ac:dyDescent="0.2">
      <c r="B17" s="220" t="s">
        <v>157</v>
      </c>
      <c r="C17" s="128" t="s">
        <v>158</v>
      </c>
      <c r="D17" s="130" cm="1">
        <f t="array" ref="D17">SUMIF('12 programa 3 lentelė'!C7:C284,'12 programa 3 lentelė'!C00,'12 programa 3 lentelė'!E7:E284)</f>
        <v>0</v>
      </c>
    </row>
    <row r="18" spans="2:4" ht="24.75" customHeight="1" x14ac:dyDescent="0.2">
      <c r="B18" s="220" t="s">
        <v>159</v>
      </c>
      <c r="C18" s="128" t="s">
        <v>160</v>
      </c>
      <c r="D18" s="130" cm="1">
        <f t="array" ref="D18">SUMIF('12 programa 3 lentelė'!C7:C284,'12 programa 3 lentelė'!C00,'12 programa 3 lentelė'!E7:E284)</f>
        <v>0</v>
      </c>
    </row>
    <row r="19" spans="2:4" ht="12.75" customHeight="1" x14ac:dyDescent="0.2">
      <c r="B19" s="220" t="s">
        <v>161</v>
      </c>
      <c r="C19" s="128" t="s">
        <v>162</v>
      </c>
      <c r="D19" s="130">
        <f>SUMIF('12 programa 3 lentelė'!C7:C284,'12 programa 3 lentelė'!C272,'12 programa 3 lentelė'!E7:E284)</f>
        <v>55522.200000000004</v>
      </c>
    </row>
    <row r="20" spans="2:4" ht="12.75" customHeight="1" x14ac:dyDescent="0.2">
      <c r="B20" s="220" t="s">
        <v>163</v>
      </c>
      <c r="C20" s="128" t="s">
        <v>164</v>
      </c>
      <c r="D20" s="130">
        <f>SUMIF('12 programa 3 lentelė'!C7:C284,'12 programa 3 lentelė'!#REF!,'12 programa 3 lentelė'!E7:E284)</f>
        <v>0</v>
      </c>
    </row>
    <row r="21" spans="2:4" ht="12.75" customHeight="1" x14ac:dyDescent="0.2">
      <c r="B21" s="220" t="s">
        <v>165</v>
      </c>
      <c r="C21" s="128" t="s">
        <v>166</v>
      </c>
      <c r="D21" s="130" cm="1">
        <f t="array" ref="D21">SUMIF('12 programa 3 lentelė'!C7:C284,'12 programa 3 lentelė'!C00,'12 programa 3 lentelė'!E7:E284)</f>
        <v>0</v>
      </c>
    </row>
    <row r="22" spans="2:4" ht="25.5" x14ac:dyDescent="0.2">
      <c r="B22" s="220"/>
      <c r="C22" s="127" t="s">
        <v>167</v>
      </c>
      <c r="D22" s="8">
        <f>D6+D14</f>
        <v>108454.7</v>
      </c>
    </row>
    <row r="23" spans="2:4" ht="19.149999999999999" customHeight="1" x14ac:dyDescent="0.2">
      <c r="B23" s="220"/>
      <c r="C23" s="127" t="s">
        <v>136</v>
      </c>
      <c r="D23" s="7">
        <f>'12 programa 3 lentelė'!E284</f>
        <v>611.6</v>
      </c>
    </row>
    <row r="24" spans="2:4" x14ac:dyDescent="0.2">
      <c r="B24" s="122"/>
      <c r="C24" s="213"/>
      <c r="D24" s="213"/>
    </row>
  </sheetData>
  <mergeCells count="2">
    <mergeCell ref="B1:D1"/>
    <mergeCell ref="B5:D5"/>
  </mergeCells>
  <pageMargins left="0.7" right="0.7" top="0.75" bottom="0.75" header="0.3" footer="0.3"/>
  <pageSetup paperSize="9" scale="13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12 programa 3 lentelė</vt:lpstr>
      <vt:lpstr>Lėšų suvestinė 2 lentelė</vt:lpstr>
      <vt:lpstr>'12 programa 3 lentelė'!Print_Area</vt:lpstr>
      <vt:lpstr>'12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Violeta Pronskuvienė</cp:lastModifiedBy>
  <cp:revision/>
  <cp:lastPrinted>2024-12-20T09:20:27Z</cp:lastPrinted>
  <dcterms:created xsi:type="dcterms:W3CDTF">2023-07-10T07:04:14Z</dcterms:created>
  <dcterms:modified xsi:type="dcterms:W3CDTF">2025-01-08T07:03:22Z</dcterms:modified>
  <cp:category/>
  <cp:contentStatus/>
</cp:coreProperties>
</file>