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0. Keitimas (spalis po tarybos)\"/>
    </mc:Choice>
  </mc:AlternateContent>
  <xr:revisionPtr revIDLastSave="0" documentId="13_ncr:1_{ACCE7A86-85C5-4F95-A827-F5AE6D4C9063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5 programa 3 lentelė" sheetId="1" r:id="rId1"/>
    <sheet name="Lėšų suvestinė 2 lentelė" sheetId="3" r:id="rId2"/>
  </sheets>
  <definedNames>
    <definedName name="_xlnm.Print_Area" localSheetId="0">'005 programa 3 lentelė'!$A$1:$F$168</definedName>
    <definedName name="_xlnm.Print_Titles" localSheetId="0">'005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5" i="1" l="1"/>
  <c r="E144" i="1"/>
  <c r="E135" i="1"/>
  <c r="E120" i="1"/>
  <c r="E119" i="1"/>
  <c r="E117" i="1"/>
  <c r="E111" i="1"/>
  <c r="E95" i="1"/>
  <c r="E94" i="1"/>
  <c r="E92" i="1"/>
  <c r="E87" i="1"/>
  <c r="E78" i="1"/>
  <c r="E74" i="1"/>
  <c r="E71" i="1"/>
  <c r="E69" i="1"/>
  <c r="E55" i="1"/>
  <c r="E31" i="1"/>
  <c r="E30" i="1"/>
  <c r="E18" i="1"/>
  <c r="E109" i="1" l="1"/>
  <c r="D9" i="3"/>
  <c r="D11" i="3"/>
  <c r="D12" i="3"/>
  <c r="E150" i="1"/>
  <c r="E146" i="1"/>
  <c r="E140" i="1"/>
  <c r="E126" i="1"/>
  <c r="E115" i="1"/>
  <c r="E100" i="1"/>
  <c r="E96" i="1"/>
  <c r="E46" i="1" l="1"/>
  <c r="E127" i="1" l="1"/>
  <c r="E84" i="1"/>
  <c r="E101" i="1" l="1"/>
  <c r="D8" i="3"/>
  <c r="E61" i="1"/>
  <c r="E155" i="1"/>
  <c r="E153" i="1"/>
  <c r="E149" i="1"/>
  <c r="E147" i="1" s="1"/>
  <c r="E130" i="1"/>
  <c r="E128" i="1" s="1"/>
  <c r="E33" i="1"/>
  <c r="D21" i="3"/>
  <c r="E125" i="1"/>
  <c r="E123" i="1" s="1"/>
  <c r="E104" i="1"/>
  <c r="E99" i="1"/>
  <c r="E97" i="1" l="1"/>
  <c r="D23" i="3"/>
  <c r="D20" i="3" l="1"/>
  <c r="E60" i="1"/>
  <c r="E58" i="1" s="1"/>
  <c r="D13" i="3"/>
  <c r="D19" i="3"/>
  <c r="D18" i="3" a="1"/>
  <c r="D18" i="3" s="1"/>
  <c r="D17" i="3" a="1"/>
  <c r="D17" i="3" s="1"/>
  <c r="D16" i="3"/>
  <c r="D10" i="3"/>
  <c r="D14" i="3" l="1"/>
  <c r="E83" i="1" l="1"/>
  <c r="E40" i="1"/>
  <c r="E38" i="1" s="1"/>
  <c r="E37" i="1"/>
  <c r="E36" i="1"/>
  <c r="E34" i="1" l="1"/>
  <c r="E151" i="1"/>
  <c r="E139" i="1"/>
  <c r="E137" i="1" s="1"/>
  <c r="E102" i="1"/>
  <c r="D6" i="3" l="1"/>
  <c r="D22" i="3" s="1"/>
  <c r="E81" i="1"/>
  <c r="E1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Inga Mikalauskienė</author>
  </authors>
  <commentList>
    <comment ref="C29" authorId="0" shapeId="0" xr:uid="{6926F6E0-2489-4DAC-8297-EFB00C902613}">
      <text>
        <r>
          <rPr>
            <sz val="11"/>
            <color theme="1"/>
            <rFont val="Calibri"/>
            <family val="2"/>
            <charset val="186"/>
            <scheme val="minor"/>
          </rPr>
          <t>Pareiškėjas KRATC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<sst xmlns="http://schemas.openxmlformats.org/spreadsheetml/2006/main" count="301" uniqueCount="187">
  <si>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</si>
  <si>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</si>
  <si>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</si>
  <si>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</si>
  <si>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</si>
  <si>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005-01 (T)</t>
  </si>
  <si>
    <t>Uždavinys: Tobulinti atliekų tvarkymo sistemą</t>
  </si>
  <si>
    <t>005-01-01 (TP)</t>
  </si>
  <si>
    <t>Priemonė: Komunalinių atliekų tvarkymo organizavimas</t>
  </si>
  <si>
    <t>005-01-01-01</t>
  </si>
  <si>
    <t>Komunalinių atliekų surinkimas ir tvarkymas</t>
  </si>
  <si>
    <t xml:space="preserve">Savivaldybės biudžeto lėšos (nuosavos, be ankstesnių metų likučio) </t>
  </si>
  <si>
    <t>Ankstesnių metų likučiai</t>
  </si>
  <si>
    <t>005-01-01-02</t>
  </si>
  <si>
    <t>Komunalinių atliekų surinkimas ir tvarkymas Lėbartų kapinėse</t>
  </si>
  <si>
    <t>005-01-01-03</t>
  </si>
  <si>
    <t>Savavališkai užterštų teritorijų sutvarkymas</t>
  </si>
  <si>
    <t> </t>
  </si>
  <si>
    <t>005-01-01-04</t>
  </si>
  <si>
    <t>Pavojingų atliekų šalinimas</t>
  </si>
  <si>
    <t>AD
Administracinės veiklos, kontrolės ir prevencijos skyrius</t>
  </si>
  <si>
    <t>005-01-01-05</t>
  </si>
  <si>
    <t xml:space="preserve">Visuomenės švietimo atliekų tvarkymo klausimais vykdymas </t>
  </si>
  <si>
    <t>Projektų finansavimo ir administravimo skyrius</t>
  </si>
  <si>
    <t>3.3.4.1.</t>
  </si>
  <si>
    <t>005-01-01-06</t>
  </si>
  <si>
    <t>Asbesto turinčių gaminių atliekų surinkimas apvažiavimo būdu, transportavimas ir šalinimas iš gyvenamųjų bei viešosios paskirties pastatų</t>
  </si>
  <si>
    <t>005-01-01-07</t>
  </si>
  <si>
    <t>Atliekų surinkimo priemonių įsigijimas</t>
  </si>
  <si>
    <t>005-01-01-08 (RP)</t>
  </si>
  <si>
    <t>Atliekų tvarkymo sistemos plėtra</t>
  </si>
  <si>
    <t>Kiti šaltiniai (Europos Sąjungos paramos lėšos)</t>
  </si>
  <si>
    <t>005-01-01-09</t>
  </si>
  <si>
    <t xml:space="preserve">Komunalinių atliekų tvarkymo infrastruktūros plėtra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</si>
  <si>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</si>
  <si>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</si>
  <si>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</si>
  <si>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</si>
  <si>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 xml:space="preserve">Kiti šaltiniai </t>
  </si>
  <si>
    <t>Iš jų:</t>
  </si>
  <si>
    <t>Kiti šaltiniai (Europos Sąjungos paramos lėšos)'</t>
  </si>
  <si>
    <t>005-02 (T)</t>
  </si>
  <si>
    <t xml:space="preserve">Uždavinys: Vykdyti gamtinės aplinkos stebėsenos ir gyventojų ekologinio švietimo priemones </t>
  </si>
  <si>
    <t>005-02-01 (TP)</t>
  </si>
  <si>
    <t>Priemonė: Gamtinės aplinkos stebėsenos ir ekologinio švietimo vykdymas</t>
  </si>
  <si>
    <t>005-02-01-01</t>
  </si>
  <si>
    <t>Klaipėdos miesto savivaldybės aplinkos monitoringo vykdymas</t>
  </si>
  <si>
    <t>3.3.5.1.</t>
  </si>
  <si>
    <t>005-02-01-02</t>
  </si>
  <si>
    <t>Visuomenės aplinkosauginis švietimas</t>
  </si>
  <si>
    <t>3.3.2.6.
 3.3.5.1.</t>
  </si>
  <si>
    <t>005-02-01-03</t>
  </si>
  <si>
    <t>Želdynų ir želdinių būklės įvertinimas ir ekspertizė</t>
  </si>
  <si>
    <t>005-02-01-04</t>
  </si>
  <si>
    <t xml:space="preserve">Želdynų ir želdinių inventorizavimas </t>
  </si>
  <si>
    <t>005-02-01-05</t>
  </si>
  <si>
    <t>Strateginio triukšmo žemėlapio parengimas (atnaujinimas)</t>
  </si>
  <si>
    <t>3.3.5.4.</t>
  </si>
  <si>
    <t>005-02-01-06</t>
  </si>
  <si>
    <t>Želdynų ir želdinių apsaugos, priežiūros ir tvarkymo komisijos narių veiklos užtikrinimas</t>
  </si>
  <si>
    <t>005-02-01-07</t>
  </si>
  <si>
    <t>Klaipėdos miesto savivaldybės aplinkos oro kokybės stebėjimo (monitoringo) informacinės sistemos sukūrimas, įdiegimas ir palaikymas</t>
  </si>
  <si>
    <t>3.3.5.2.</t>
  </si>
  <si>
    <t>Kiti finansavimo šaltiniai</t>
  </si>
  <si>
    <t>005-03 (T)</t>
  </si>
  <si>
    <t xml:space="preserve">Uždavinys: Prižiūrėti, saugoti ir gausinti miesto poilsio zonų gamtinę aplinką </t>
  </si>
  <si>
    <t>005-03-01 (TP)</t>
  </si>
  <si>
    <t>Priemonė: Miesto vandens telkinių priežiūra</t>
  </si>
  <si>
    <t>005-03-01-01</t>
  </si>
  <si>
    <t>Sanitarinis vandens telkinių valymas</t>
  </si>
  <si>
    <t>005-03-01-02</t>
  </si>
  <si>
    <t>Helofitų (nendrių, švendrių) šalinimas iš vandens telkinių</t>
  </si>
  <si>
    <t>005-03-01-03</t>
  </si>
  <si>
    <t>Smeltalės upės valymo darbai</t>
  </si>
  <si>
    <t>3.3.1.4.</t>
  </si>
  <si>
    <t>005-03-01-04</t>
  </si>
  <si>
    <r>
      <rPr>
        <b/>
        <sz val="10"/>
        <color rgb="FF000000"/>
        <rFont val="Times New Roman"/>
        <family val="1"/>
        <charset val="186"/>
      </rPr>
      <t>Danės upės pakrantės šlaito erozijos ir jos padarinių šalinimas</t>
    </r>
    <r>
      <rPr>
        <b/>
        <sz val="10"/>
        <color rgb="FFFF0000"/>
        <rFont val="Times New Roman"/>
        <family val="1"/>
        <charset val="186"/>
      </rPr>
      <t xml:space="preserve"> </t>
    </r>
  </si>
  <si>
    <t>005-03-01-05</t>
  </si>
  <si>
    <t>Danės upės pakrantės tvarkymo darbai</t>
  </si>
  <si>
    <t>005-03-01-06</t>
  </si>
  <si>
    <t>Batimetrinių matavimų atlikimas</t>
  </si>
  <si>
    <t>005-03-01-07</t>
  </si>
  <si>
    <t>Malūno tvenkinio priežiūra ir tvarkymas</t>
  </si>
  <si>
    <t>005-03-02 (PP)</t>
  </si>
  <si>
    <t>Priemonė: Miesto želdynų ir želdinių tvarkymas ir kūrimas</t>
  </si>
  <si>
    <t>005-03-02-01</t>
  </si>
  <si>
    <t>Naujų ir esamų želdynų tvarkymas ir kūrimas</t>
  </si>
  <si>
    <t>3.3.1.2.</t>
  </si>
  <si>
    <t>005-03-02-02 (RP)</t>
  </si>
  <si>
    <t>Žaliosios infrastruktūros plėtojimas Klaipėdos mieste</t>
  </si>
  <si>
    <t xml:space="preserve">Projektų finansavimo ir administravimo skyrius, 
UAD 
Urbanistikos skyrius      
</t>
  </si>
  <si>
    <t>3.3.1.1.</t>
  </si>
  <si>
    <t xml:space="preserve">005-03-02-03 </t>
  </si>
  <si>
    <t>Projekto „Miško parkas“ pėsčiųjų ir dviračių takų įrengimas Smiltynėje</t>
  </si>
  <si>
    <t>1.2.1.1.</t>
  </si>
  <si>
    <t>005-03-02-04 (RP)</t>
  </si>
  <si>
    <t>Urbanizuotos teritorijos  sutvarkymas, įrengiant parką, palei Šilutės plentą</t>
  </si>
  <si>
    <t>005-03-03 (PP)</t>
  </si>
  <si>
    <t>Priemonė: Dviračių ir pėsčiųjų takų plėtra</t>
  </si>
  <si>
    <t>005-03-03-01</t>
  </si>
  <si>
    <t>Pėsčiųjų ir dviračių takų ties Baltijos pr., Šilutės pl., Varpų g., Dubysos g., Liubeko g., Naująja Uosto g. kapitalinis remontas, siekiant didinti rišlumą</t>
  </si>
  <si>
    <t>MVPD
Statybos skyrius</t>
  </si>
  <si>
    <t>3.1.1.2.</t>
  </si>
  <si>
    <t>Lietuvos Respublikos valstybės biudžeto dotacijos</t>
  </si>
  <si>
    <t>005-03-03-02 (RP)</t>
  </si>
  <si>
    <t>Pėsčiųjų ir dviračių takų Minijos g. nuo Baltijos pr. iki Priešpilio g. kapitalinis remontas</t>
  </si>
  <si>
    <t>Projektų finansavimo ir administravimo skyrius,
MVPD
Statybos skyrius</t>
  </si>
  <si>
    <t>005-03-03-03 (RP)</t>
  </si>
  <si>
    <t>Dviračių ir pėsčiųjų tako įrengimas nuo Sausio 15-osios g. ir Tilžės g. sankryžos iki Taikos pr. ir Sausio 15-osios sankryžos</t>
  </si>
  <si>
    <t>005-03-03-04</t>
  </si>
  <si>
    <t>Dviračių ir pėsčiųjų takų remontas H. Manto g. ties Dariaus ir Girėno g. viaduku</t>
  </si>
  <si>
    <t>005-03-03-05 (RP)</t>
  </si>
  <si>
    <t>Dviračių ir pėsčiųjų tako įrengimas Smiltelės g. nuo Šilutės pl. iki Minijos g.</t>
  </si>
  <si>
    <t>005-03-03-06</t>
  </si>
  <si>
    <t xml:space="preserve">Dviračių ir pėsčiųjų tako įrengimas Rūko g.   </t>
  </si>
  <si>
    <t>005-03-04 (TP)</t>
  </si>
  <si>
    <t>Priemonė: Pajūrio juostos priežiūra ir apsauga</t>
  </si>
  <si>
    <t>005-03-04-01</t>
  </si>
  <si>
    <t>Medinių laiptų ir takų, vedančių per apsauginį kopagūbrį, įrengimas ir remontas</t>
  </si>
  <si>
    <t>005-03-04-02</t>
  </si>
  <si>
    <t>005-04 (P)</t>
  </si>
  <si>
    <t>Uždavinys: Mažinti aplinkos taršą vykdant infrastruktūros plėtros bei diegiant prevencijos  priemones</t>
  </si>
  <si>
    <t>005-04-01 (PP)</t>
  </si>
  <si>
    <t>Priemonė: Aplinkos taršos infrastruktūros ir prevencijos priemonių įgyvendinimas</t>
  </si>
  <si>
    <t>005-04-01-01 (RP)</t>
  </si>
  <si>
    <t>Klaipėdos miesto savivaldybės automatinių (stacionarių) aplinkos oro kokybės stebėjimo stotelių įrengimas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</si>
  <si>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</si>
  <si>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</si>
  <si>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</si>
  <si>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</si>
  <si>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</si>
  <si>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</si>
  <si>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</si>
  <si>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MVPD – Miesto vystymo ir priežiūros departamentas.</t>
  </si>
  <si>
    <t xml:space="preserve">AD – Administravimo departamentas. </t>
  </si>
  <si>
    <t>UAD – Urbanistikos ir architektūros departamentas.</t>
  </si>
  <si>
    <t>Eil. Nr.</t>
  </si>
  <si>
    <t>Programos kodas ir pavadinimas</t>
  </si>
  <si>
    <t>2025 m. asignavimai ir kitos lėšos</t>
  </si>
  <si>
    <t>005 Aplinkos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</si>
  <si>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</si>
  <si>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</si>
  <si>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</si>
  <si>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</si>
  <si>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</si>
  <si>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</si>
  <si>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</si>
  <si>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</si>
  <si>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</si>
  <si>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</si>
  <si>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</si>
  <si>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</si>
  <si>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</si>
  <si>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</si>
  <si>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</si>
  <si>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</si>
  <si>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</si>
  <si>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</si>
  <si>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</si>
  <si>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</si>
  <si>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</si>
  <si>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</si>
  <si>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</si>
  <si>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</si>
  <si>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</si>
  <si>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</si>
  <si>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</si>
  <si>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3 lentelė. Klaipėdos miesto savivaldybės 2025 metų 005 Aplinkos apsaugos programos uždaviniai, priemonės, asignavimai ir kitos lėšos (tūkst. eurų)</t>
  </si>
  <si>
    <t>2 lentelė.  2025 metų asignavimų ir kitų lėšų pasiskirstymas (tūkst. Eur)</t>
  </si>
  <si>
    <t>KSTD – Kultūros, sporto ir turizmo departamentas.</t>
  </si>
  <si>
    <t xml:space="preserve"> KSTD 
Kultūros skyrius, 
BĮ Klaipėdos miesto savivaldybės kultūros centras Žvejų rūmai</t>
  </si>
  <si>
    <t xml:space="preserve">                                                               Klaipėdos miesto savivaldybės administracijos direktoriaus </t>
  </si>
  <si>
    <t xml:space="preserve">                                                               PATVIRTINTA</t>
  </si>
  <si>
    <t xml:space="preserve">                                                               2025 m. vasario 25 d. įsakymu Nr. AD1-141  </t>
  </si>
  <si>
    <t xml:space="preserve">                                                               (Klaipėdos miesto savivaldybės administracijos direktoriaus 
</t>
  </si>
  <si>
    <t>Europos Sąjungos ir kitos tarptautinės finansinės paramos lėšos'</t>
  </si>
  <si>
    <t>Lietuvos Respublikos valstybės biudžeto dotacijos'</t>
  </si>
  <si>
    <t>Projekto „Pajūrio juostos tvarkymo priemonių įgyvendinimas Klaipėdos miesto savivaldybės teritorijoje“ įgyvendinimas</t>
  </si>
  <si>
    <t>MVPD
Aplinkos ir klimato kaitos skyrius</t>
  </si>
  <si>
    <t>MVPD 
Miesto tvarkymo skyrius</t>
  </si>
  <si>
    <t>MVPD
Miesto tvarkymo skyrius</t>
  </si>
  <si>
    <t>MVPD
Miesto tvarkymo skyrius,
BĮ „Klaipėdos paplūdimiai“</t>
  </si>
  <si>
    <t>MVPD
Projektavimo skyrius</t>
  </si>
  <si>
    <t>Projektų finansavimo ir administravimo skyrius, 
MVPD 
Statybų skyrius</t>
  </si>
  <si>
    <t>Danės upės valymas</t>
  </si>
  <si>
    <t>005-03-01-08</t>
  </si>
  <si>
    <t xml:space="preserve">                                                               2025 m. lapkričio 7 d. įsakymo Nr. AD1-875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</si>
</sst>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8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0" tint="-0.1499984740745262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rgb="FF000000"/>
      <name val="Calibri"/>
      <family val="2"/>
      <charset val="186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rgb="FF0070C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9"/>
      <color rgb="FF515967"/>
      <name val="Arial"/>
      <family val="2"/>
      <charset val="186"/>
    </font>
    <font>
      <sz val="10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1" fillId="6" borderId="0" xfId="0" applyFont="1" applyFill="1" applyAlignment="1">
      <alignment vertical="top"/>
    </xf>
    <xf numFmtId="3" fontId="7" fillId="3" borderId="2" xfId="0" applyNumberFormat="1" applyFont="1" applyFill="1" applyBorder="1" applyAlignment="1">
      <alignment vertical="top" wrapText="1"/>
    </xf>
    <xf numFmtId="3" fontId="7" fillId="3" borderId="2" xfId="0" applyNumberFormat="1" applyFont="1" applyFill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165" fontId="2" fillId="0" borderId="8" xfId="0" applyNumberFormat="1" applyFont="1" applyBorder="1" applyAlignment="1">
      <alignment horizontal="center" vertical="top" wrapText="1"/>
    </xf>
    <xf numFmtId="165" fontId="11" fillId="3" borderId="7" xfId="0" applyNumberFormat="1" applyFont="1" applyFill="1" applyBorder="1" applyAlignment="1">
      <alignment horizontal="center" vertical="top" wrapText="1"/>
    </xf>
    <xf numFmtId="0" fontId="11" fillId="3" borderId="8" xfId="0" applyFont="1" applyFill="1" applyBorder="1" applyAlignment="1">
      <alignment horizontal="center" vertical="top" wrapText="1"/>
    </xf>
    <xf numFmtId="0" fontId="12" fillId="0" borderId="0" xfId="0" applyFont="1"/>
    <xf numFmtId="165" fontId="11" fillId="3" borderId="8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7" fillId="3" borderId="13" xfId="0" applyFont="1" applyFill="1" applyBorder="1" applyAlignment="1">
      <alignment horizontal="left" vertical="top" wrapText="1"/>
    </xf>
    <xf numFmtId="0" fontId="3" fillId="0" borderId="13" xfId="0" applyFont="1" applyBorder="1" applyAlignment="1">
      <alignment vertical="top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164" fontId="3" fillId="3" borderId="7" xfId="0" applyNumberFormat="1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164" fontId="12" fillId="0" borderId="0" xfId="0" applyNumberFormat="1" applyFont="1"/>
    <xf numFmtId="0" fontId="11" fillId="3" borderId="7" xfId="0" applyFont="1" applyFill="1" applyBorder="1" applyAlignment="1">
      <alignment horizontal="center" vertical="top"/>
    </xf>
    <xf numFmtId="3" fontId="2" fillId="3" borderId="2" xfId="0" applyNumberFormat="1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4" fontId="3" fillId="0" borderId="0" xfId="0" applyNumberFormat="1" applyFont="1"/>
    <xf numFmtId="165" fontId="3" fillId="0" borderId="0" xfId="0" applyNumberFormat="1" applyFont="1"/>
    <xf numFmtId="0" fontId="2" fillId="3" borderId="1" xfId="0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0" fontId="3" fillId="6" borderId="15" xfId="0" applyFont="1" applyFill="1" applyBorder="1" applyAlignment="1">
      <alignment vertical="top" wrapText="1"/>
    </xf>
    <xf numFmtId="0" fontId="3" fillId="3" borderId="9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top" wrapText="1"/>
    </xf>
    <xf numFmtId="0" fontId="7" fillId="4" borderId="6" xfId="0" applyFont="1" applyFill="1" applyBorder="1" applyAlignment="1">
      <alignment vertical="top" wrapText="1"/>
    </xf>
    <xf numFmtId="0" fontId="10" fillId="0" borderId="0" xfId="0" applyFont="1" applyAlignment="1">
      <alignment horizontal="left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1" fillId="0" borderId="17" xfId="0" applyFont="1" applyBorder="1" applyAlignment="1">
      <alignment horizontal="center" vertical="top"/>
    </xf>
    <xf numFmtId="0" fontId="1" fillId="0" borderId="8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top" wrapText="1"/>
    </xf>
    <xf numFmtId="164" fontId="11" fillId="3" borderId="2" xfId="0" applyNumberFormat="1" applyFont="1" applyFill="1" applyBorder="1" applyAlignment="1">
      <alignment horizontal="center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7" xfId="0" applyFont="1" applyBorder="1" applyAlignment="1">
      <alignment horizontal="left" vertical="top" wrapText="1"/>
    </xf>
    <xf numFmtId="0" fontId="11" fillId="3" borderId="12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8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vertical="top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164" fontId="20" fillId="3" borderId="1" xfId="0" applyNumberFormat="1" applyFont="1" applyFill="1" applyBorder="1" applyAlignment="1">
      <alignment horizontal="center" vertical="top" wrapText="1"/>
    </xf>
    <xf numFmtId="0" fontId="20" fillId="8" borderId="1" xfId="0" applyFont="1" applyFill="1" applyBorder="1" applyAlignment="1">
      <alignment horizontal="center" vertical="top" wrapText="1"/>
    </xf>
    <xf numFmtId="0" fontId="1" fillId="6" borderId="7" xfId="0" applyFont="1" applyFill="1" applyBorder="1" applyAlignment="1">
      <alignment vertical="top" wrapText="1"/>
    </xf>
    <xf numFmtId="0" fontId="1" fillId="6" borderId="1" xfId="0" applyFont="1" applyFill="1" applyBorder="1" applyAlignment="1">
      <alignment vertical="top"/>
    </xf>
    <xf numFmtId="0" fontId="7" fillId="0" borderId="11" xfId="0" applyFont="1" applyBorder="1" applyAlignment="1">
      <alignment vertical="top" wrapText="1"/>
    </xf>
    <xf numFmtId="0" fontId="21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23" fillId="3" borderId="1" xfId="0" applyFont="1" applyFill="1" applyBorder="1" applyAlignment="1">
      <alignment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0" fontId="11" fillId="3" borderId="12" xfId="0" applyFont="1" applyFill="1" applyBorder="1" applyAlignment="1">
      <alignment horizontal="center" vertical="top" wrapText="1"/>
    </xf>
    <xf numFmtId="0" fontId="3" fillId="3" borderId="13" xfId="0" applyFont="1" applyFill="1" applyBorder="1"/>
    <xf numFmtId="0" fontId="25" fillId="9" borderId="0" xfId="0" applyFont="1" applyFill="1" applyAlignment="1">
      <alignment wrapText="1"/>
    </xf>
    <xf numFmtId="165" fontId="17" fillId="0" borderId="7" xfId="0" applyNumberFormat="1" applyFont="1" applyBorder="1" applyAlignment="1">
      <alignment horizontal="center" vertical="top" wrapText="1"/>
    </xf>
    <xf numFmtId="164" fontId="17" fillId="3" borderId="1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0" fontId="11" fillId="0" borderId="0" xfId="0" applyFont="1"/>
    <xf numFmtId="0" fontId="11" fillId="0" borderId="7" xfId="0" applyFont="1" applyBorder="1" applyAlignment="1">
      <alignment wrapText="1"/>
    </xf>
    <xf numFmtId="0" fontId="20" fillId="7" borderId="8" xfId="0" applyFont="1" applyFill="1" applyBorder="1" applyAlignment="1">
      <alignment wrapText="1"/>
    </xf>
    <xf numFmtId="0" fontId="2" fillId="0" borderId="8" xfId="0" applyFont="1" applyBorder="1" applyAlignment="1">
      <alignment wrapText="1"/>
    </xf>
    <xf numFmtId="0" fontId="11" fillId="7" borderId="8" xfId="0" applyFont="1" applyFill="1" applyBorder="1" applyAlignment="1">
      <alignment vertical="top" wrapText="1"/>
    </xf>
    <xf numFmtId="0" fontId="2" fillId="3" borderId="7" xfId="0" applyFont="1" applyFill="1" applyBorder="1" applyAlignment="1">
      <alignment vertical="top" wrapText="1"/>
    </xf>
    <xf numFmtId="0" fontId="11" fillId="0" borderId="7" xfId="0" applyFont="1" applyBorder="1" applyAlignment="1">
      <alignment horizontal="center" vertical="top" wrapText="1"/>
    </xf>
    <xf numFmtId="0" fontId="6" fillId="0" borderId="0" xfId="0" applyFont="1"/>
    <xf numFmtId="3" fontId="7" fillId="3" borderId="20" xfId="0" applyNumberFormat="1" applyFont="1" applyFill="1" applyBorder="1" applyAlignment="1">
      <alignment vertical="top" wrapText="1"/>
    </xf>
    <xf numFmtId="0" fontId="21" fillId="0" borderId="0" xfId="0" applyFont="1" applyAlignment="1">
      <alignment vertical="top"/>
    </xf>
    <xf numFmtId="0" fontId="11" fillId="0" borderId="0" xfId="0" applyFont="1" applyAlignment="1">
      <alignment horizontal="left" vertical="center"/>
    </xf>
    <xf numFmtId="0" fontId="23" fillId="3" borderId="1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wrapText="1"/>
    </xf>
    <xf numFmtId="0" fontId="11" fillId="3" borderId="8" xfId="0" applyFont="1" applyFill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165" fontId="17" fillId="3" borderId="1" xfId="0" applyNumberFormat="1" applyFont="1" applyFill="1" applyBorder="1" applyAlignment="1">
      <alignment horizontal="center" vertical="top" wrapText="1"/>
    </xf>
    <xf numFmtId="0" fontId="1" fillId="6" borderId="21" xfId="0" applyFont="1" applyFill="1" applyBorder="1" applyAlignment="1">
      <alignment vertical="top"/>
    </xf>
    <xf numFmtId="0" fontId="11" fillId="0" borderId="0" xfId="0" applyFont="1" applyAlignment="1">
      <alignment vertical="top"/>
    </xf>
    <xf numFmtId="3" fontId="11" fillId="0" borderId="0" xfId="0" applyNumberFormat="1" applyFont="1" applyAlignment="1">
      <alignment vertical="top"/>
    </xf>
    <xf numFmtId="164" fontId="11" fillId="0" borderId="0" xfId="0" applyNumberFormat="1" applyFont="1"/>
    <xf numFmtId="164" fontId="11" fillId="0" borderId="0" xfId="0" applyNumberFormat="1" applyFont="1" applyAlignment="1">
      <alignment vertical="top"/>
    </xf>
    <xf numFmtId="0" fontId="11" fillId="0" borderId="0" xfId="0" applyFont="1" applyAlignment="1">
      <alignment wrapText="1"/>
    </xf>
    <xf numFmtId="0" fontId="23" fillId="3" borderId="2" xfId="0" applyFont="1" applyFill="1" applyBorder="1" applyAlignment="1">
      <alignment vertical="top" wrapText="1"/>
    </xf>
    <xf numFmtId="3" fontId="2" fillId="3" borderId="5" xfId="0" applyNumberFormat="1" applyFont="1" applyFill="1" applyBorder="1" applyAlignment="1">
      <alignment vertical="top" wrapText="1"/>
    </xf>
    <xf numFmtId="0" fontId="2" fillId="3" borderId="2" xfId="0" applyFont="1" applyFill="1" applyBorder="1" applyAlignment="1">
      <alignment vertical="top" wrapText="1"/>
    </xf>
    <xf numFmtId="0" fontId="3" fillId="3" borderId="9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vertical="top"/>
    </xf>
    <xf numFmtId="0" fontId="3" fillId="3" borderId="5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top" wrapText="1"/>
    </xf>
    <xf numFmtId="0" fontId="5" fillId="0" borderId="7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6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7" fillId="3" borderId="7" xfId="0" applyFont="1" applyFill="1" applyBorder="1" applyAlignment="1">
      <alignment vertical="top" wrapText="1"/>
    </xf>
    <xf numFmtId="0" fontId="5" fillId="3" borderId="8" xfId="0" applyFont="1" applyFill="1" applyBorder="1" applyAlignment="1">
      <alignment vertical="top" wrapText="1"/>
    </xf>
    <xf numFmtId="3" fontId="5" fillId="3" borderId="19" xfId="0" applyNumberFormat="1" applyFont="1" applyFill="1" applyBorder="1" applyAlignment="1">
      <alignment horizontal="center" vertical="top" wrapText="1"/>
    </xf>
    <xf numFmtId="3" fontId="5" fillId="3" borderId="5" xfId="0" applyNumberFormat="1" applyFont="1" applyFill="1" applyBorder="1" applyAlignment="1">
      <alignment horizontal="center" vertical="top" wrapText="1"/>
    </xf>
    <xf numFmtId="3" fontId="5" fillId="3" borderId="3" xfId="0" applyNumberFormat="1" applyFont="1" applyFill="1" applyBorder="1" applyAlignment="1">
      <alignment horizontal="center" vertical="top" wrapText="1"/>
    </xf>
    <xf numFmtId="0" fontId="27" fillId="0" borderId="0" xfId="0" applyFont="1" applyAlignment="1">
      <alignment horizontal="left" wrapText="1"/>
    </xf>
    <xf numFmtId="0" fontId="27" fillId="0" borderId="0" xfId="0" applyFont="1" applyAlignment="1">
      <alignment horizontal="left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3" fontId="5" fillId="3" borderId="2" xfId="0" applyNumberFormat="1" applyFont="1" applyFill="1" applyBorder="1" applyAlignment="1">
      <alignment horizontal="center" vertical="top" wrapText="1"/>
    </xf>
    <xf numFmtId="3" fontId="5" fillId="3" borderId="9" xfId="0" applyNumberFormat="1" applyFont="1" applyFill="1" applyBorder="1" applyAlignment="1">
      <alignment horizontal="center" vertical="top" wrapText="1"/>
    </xf>
    <xf numFmtId="0" fontId="5" fillId="3" borderId="12" xfId="0" applyFont="1" applyFill="1" applyBorder="1" applyAlignment="1">
      <alignment horizontal="center" vertical="top" wrapText="1"/>
    </xf>
    <xf numFmtId="0" fontId="5" fillId="3" borderId="18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3" fontId="5" fillId="3" borderId="12" xfId="0" applyNumberFormat="1" applyFont="1" applyFill="1" applyBorder="1" applyAlignment="1">
      <alignment horizontal="center" vertical="top" wrapText="1"/>
    </xf>
    <xf numFmtId="3" fontId="11" fillId="3" borderId="2" xfId="0" applyNumberFormat="1" applyFont="1" applyFill="1" applyBorder="1" applyAlignment="1">
      <alignment horizontal="center" vertical="top" wrapText="1"/>
    </xf>
    <xf numFmtId="3" fontId="11" fillId="3" borderId="3" xfId="0" applyNumberFormat="1" applyFont="1" applyFill="1" applyBorder="1" applyAlignment="1">
      <alignment horizontal="center" vertical="top" wrapText="1"/>
    </xf>
    <xf numFmtId="0" fontId="22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top" wrapText="1"/>
    </xf>
    <xf numFmtId="0" fontId="11" fillId="3" borderId="5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0" fontId="11" fillId="3" borderId="19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26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vertical="top" wrapText="1"/>
    </xf>
    <xf numFmtId="0" fontId="5" fillId="3" borderId="9" xfId="0" applyFont="1" applyFill="1" applyBorder="1" applyAlignment="1">
      <alignment vertical="top" wrapText="1"/>
    </xf>
    <xf numFmtId="0" fontId="5" fillId="0" borderId="0" xfId="0" applyFont="1" applyAlignment="1">
      <alignment horizontal="left"/>
    </xf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/>
    </xf>
    <xf numFmtId="0" fontId="3" fillId="0" borderId="5" xfId="0" applyFont="1" applyBorder="1" applyAlignment="1">
      <alignment horizontal="center" vertical="center" wrapText="1"/>
    </xf>
    <xf numFmtId="0" fontId="0" fillId="3" borderId="5" xfId="0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19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 wrapText="1"/>
    </xf>
    <xf numFmtId="0" fontId="11" fillId="3" borderId="5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9" xfId="0" applyFont="1" applyFill="1" applyBorder="1" applyAlignment="1">
      <alignment vertical="top" wrapText="1"/>
    </xf>
    <xf numFmtId="0" fontId="9" fillId="0" borderId="1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9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3" fontId="11" fillId="3" borderId="5" xfId="0" applyNumberFormat="1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9D60CC"/>
      <color rgb="FFFEFAFF"/>
      <color rgb="FFFAFA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N173"/>
  <sheetViews>
    <sheetView tabSelected="1" zoomScaleNormal="100" workbookViewId="0">
      <selection activeCell="B7" sqref="B7:F7"/>
    </sheetView>
  </sheetViews>
  <sheetFormatPr defaultColWidth="9.42578125" defaultRowHeight="12.75" x14ac:dyDescent="0.2"/>
  <cols>
    <col min="1" max="1" width="2.85546875" style="1" customWidth="1"/>
    <col min="2" max="2" width="15.7109375" style="1" customWidth="1"/>
    <col min="3" max="3" width="45.85546875" style="6" customWidth="1"/>
    <col min="4" max="4" width="16.85546875" style="6" customWidth="1"/>
    <col min="5" max="5" width="11.5703125" style="1" customWidth="1"/>
    <col min="6" max="6" width="14.5703125" style="1" customWidth="1"/>
    <col min="7" max="7" width="14.42578125" style="1" customWidth="1"/>
    <col min="8" max="8" width="14.7109375" style="1" customWidth="1"/>
    <col min="9" max="16384" width="9.42578125" style="1"/>
  </cols>
  <sheetData>
    <row r="1" spans="2:9" ht="15.6" customHeight="1" x14ac:dyDescent="0.2">
      <c r="C1" s="210" t="s">
        <v>172</v>
      </c>
      <c r="D1" s="210"/>
      <c r="E1" s="210"/>
      <c r="F1" s="210"/>
      <c r="G1" s="115"/>
      <c r="I1" s="115"/>
    </row>
    <row r="2" spans="2:9" ht="15.6" customHeight="1" x14ac:dyDescent="0.2">
      <c r="C2" s="211" t="s">
        <v>171</v>
      </c>
      <c r="D2" s="211"/>
      <c r="E2" s="211"/>
      <c r="F2" s="211"/>
      <c r="G2" s="115"/>
      <c r="I2" s="115"/>
    </row>
    <row r="3" spans="2:9" ht="15.6" customHeight="1" x14ac:dyDescent="0.25">
      <c r="C3" s="169" t="s">
        <v>173</v>
      </c>
      <c r="D3" s="169"/>
      <c r="E3" s="169"/>
      <c r="F3" s="169"/>
      <c r="G3" s="115"/>
      <c r="I3" s="115"/>
    </row>
    <row r="4" spans="2:9" ht="15.6" customHeight="1" x14ac:dyDescent="0.25">
      <c r="C4" s="168" t="s">
        <v>174</v>
      </c>
      <c r="D4" s="169"/>
      <c r="E4" s="169"/>
      <c r="F4" s="169"/>
      <c r="G4" s="115"/>
      <c r="I4" s="115"/>
    </row>
    <row r="5" spans="2:9" ht="15.6" customHeight="1" x14ac:dyDescent="0.25">
      <c r="C5" s="168" t="s">
        <v>186</v>
      </c>
      <c r="D5" s="168"/>
      <c r="E5" s="168"/>
      <c r="F5" s="168"/>
      <c r="G5" s="115"/>
      <c r="I5" s="115"/>
    </row>
    <row r="6" spans="2:9" ht="13.9" customHeight="1" x14ac:dyDescent="0.25">
      <c r="F6" s="91"/>
    </row>
    <row r="7" spans="2:9" ht="37.15" customHeight="1" x14ac:dyDescent="0.2">
      <c r="B7" s="225" t="s">
        <v>167</v>
      </c>
      <c r="C7" s="225"/>
      <c r="D7" s="225"/>
      <c r="E7" s="225"/>
      <c r="F7" s="225"/>
    </row>
    <row r="8" spans="2:9" ht="71.45" customHeight="1" x14ac:dyDescent="0.2">
      <c r="B8" s="15" t="s">
        <v>0</v>
      </c>
      <c r="C8" s="16" t="s">
        <v>1</v>
      </c>
      <c r="D8" s="116" t="s">
        <v>2</v>
      </c>
      <c r="E8" s="16" t="s">
        <v>3</v>
      </c>
      <c r="F8" s="16" t="s">
        <v>4</v>
      </c>
    </row>
    <row r="9" spans="2:9" ht="16.899999999999999" customHeight="1" x14ac:dyDescent="0.2">
      <c r="B9" s="39">
        <v>1</v>
      </c>
      <c r="C9" s="39">
        <v>2</v>
      </c>
      <c r="D9" s="39">
        <v>3</v>
      </c>
      <c r="E9" s="39">
        <v>4</v>
      </c>
      <c r="F9" s="39">
        <v>5</v>
      </c>
    </row>
    <row r="10" spans="2:9" ht="22.9" customHeight="1" x14ac:dyDescent="0.2">
      <c r="B10" s="17" t="s">
        <v>5</v>
      </c>
      <c r="C10" s="17" t="s">
        <v>6</v>
      </c>
      <c r="D10" s="17"/>
      <c r="E10" s="18"/>
      <c r="F10" s="18"/>
    </row>
    <row r="11" spans="2:9" ht="30.6" customHeight="1" x14ac:dyDescent="0.2">
      <c r="B11" s="19" t="s">
        <v>7</v>
      </c>
      <c r="C11" s="20" t="s">
        <v>8</v>
      </c>
      <c r="D11" s="20"/>
      <c r="E11" s="21"/>
      <c r="F11" s="21"/>
    </row>
    <row r="12" spans="2:9" ht="19.5" customHeight="1" x14ac:dyDescent="0.2">
      <c r="B12" s="170" t="s">
        <v>9</v>
      </c>
      <c r="C12" s="33" t="s">
        <v>10</v>
      </c>
      <c r="D12" s="226" t="s">
        <v>178</v>
      </c>
      <c r="E12" s="47"/>
      <c r="F12" s="4"/>
      <c r="G12" s="104"/>
    </row>
    <row r="13" spans="2:9" ht="28.5" customHeight="1" x14ac:dyDescent="0.2">
      <c r="B13" s="171"/>
      <c r="C13" s="42" t="s">
        <v>11</v>
      </c>
      <c r="D13" s="227"/>
      <c r="E13" s="63">
        <v>6860</v>
      </c>
      <c r="F13" s="4"/>
      <c r="G13" s="81"/>
    </row>
    <row r="14" spans="2:9" ht="18" customHeight="1" x14ac:dyDescent="0.2">
      <c r="B14" s="172"/>
      <c r="C14" s="79" t="s">
        <v>12</v>
      </c>
      <c r="D14" s="228"/>
      <c r="E14" s="63">
        <v>306.8</v>
      </c>
      <c r="F14" s="4"/>
      <c r="G14" s="81"/>
    </row>
    <row r="15" spans="2:9" ht="29.25" customHeight="1" x14ac:dyDescent="0.2">
      <c r="B15" s="170" t="s">
        <v>13</v>
      </c>
      <c r="C15" s="41" t="s">
        <v>14</v>
      </c>
      <c r="D15" s="226" t="s">
        <v>179</v>
      </c>
      <c r="E15" s="47"/>
      <c r="F15" s="4"/>
      <c r="G15" s="81"/>
    </row>
    <row r="16" spans="2:9" ht="18" customHeight="1" x14ac:dyDescent="0.2">
      <c r="B16" s="172"/>
      <c r="C16" s="42" t="s">
        <v>12</v>
      </c>
      <c r="D16" s="227"/>
      <c r="E16" s="123">
        <v>170</v>
      </c>
      <c r="F16" s="4"/>
      <c r="G16" s="81"/>
    </row>
    <row r="17" spans="2:8" ht="17.25" customHeight="1" x14ac:dyDescent="0.2">
      <c r="B17" s="170" t="s">
        <v>15</v>
      </c>
      <c r="C17" s="22" t="s">
        <v>16</v>
      </c>
      <c r="D17" s="227"/>
      <c r="E17" s="58"/>
      <c r="F17" s="4"/>
      <c r="G17" s="81"/>
    </row>
    <row r="18" spans="2:8" ht="28.5" customHeight="1" x14ac:dyDescent="0.2">
      <c r="B18" s="171"/>
      <c r="C18" s="29" t="s">
        <v>11</v>
      </c>
      <c r="D18" s="227"/>
      <c r="E18" s="62">
        <f>100+7.9</f>
        <v>107.9</v>
      </c>
      <c r="F18" s="4"/>
      <c r="G18" s="81"/>
    </row>
    <row r="19" spans="2:8" ht="17.45" customHeight="1" x14ac:dyDescent="0.2">
      <c r="B19" s="172"/>
      <c r="C19" s="42" t="s">
        <v>12</v>
      </c>
      <c r="D19" s="228"/>
      <c r="E19" s="62">
        <v>88.6</v>
      </c>
      <c r="F19" s="4"/>
      <c r="G19" s="81"/>
    </row>
    <row r="20" spans="2:8" ht="18" customHeight="1" x14ac:dyDescent="0.2">
      <c r="B20" s="170" t="s">
        <v>18</v>
      </c>
      <c r="C20" s="22" t="s">
        <v>19</v>
      </c>
      <c r="D20" s="42"/>
      <c r="E20" s="58"/>
      <c r="F20" s="4"/>
      <c r="G20" s="81"/>
    </row>
    <row r="21" spans="2:8" ht="42.6" customHeight="1" x14ac:dyDescent="0.2">
      <c r="B21" s="171"/>
      <c r="C21" s="29" t="s">
        <v>11</v>
      </c>
      <c r="D21" s="161" t="s">
        <v>179</v>
      </c>
      <c r="E21" s="62">
        <v>50</v>
      </c>
      <c r="F21" s="4"/>
      <c r="G21" s="81"/>
    </row>
    <row r="22" spans="2:8" ht="63" customHeight="1" x14ac:dyDescent="0.2">
      <c r="B22" s="172"/>
      <c r="C22" s="29" t="s">
        <v>11</v>
      </c>
      <c r="D22" s="117" t="s">
        <v>20</v>
      </c>
      <c r="E22" s="62">
        <v>7.7</v>
      </c>
      <c r="F22" s="4"/>
      <c r="G22" s="81"/>
    </row>
    <row r="23" spans="2:8" ht="29.25" customHeight="1" x14ac:dyDescent="0.2">
      <c r="B23" s="170" t="s">
        <v>21</v>
      </c>
      <c r="C23" s="7" t="s">
        <v>22</v>
      </c>
      <c r="D23" s="226" t="s">
        <v>178</v>
      </c>
      <c r="E23" s="47"/>
      <c r="F23" s="4"/>
      <c r="G23" s="81"/>
    </row>
    <row r="24" spans="2:8" ht="27" customHeight="1" x14ac:dyDescent="0.2">
      <c r="B24" s="172"/>
      <c r="C24" s="3" t="s">
        <v>12</v>
      </c>
      <c r="D24" s="227"/>
      <c r="E24" s="63">
        <v>5.2</v>
      </c>
      <c r="F24" s="4"/>
      <c r="G24" s="81"/>
      <c r="H24" s="105"/>
    </row>
    <row r="25" spans="2:8" ht="45.75" customHeight="1" x14ac:dyDescent="0.2">
      <c r="B25" s="170" t="s">
        <v>25</v>
      </c>
      <c r="C25" s="22" t="s">
        <v>26</v>
      </c>
      <c r="D25" s="227"/>
      <c r="E25" s="63"/>
      <c r="F25" s="25"/>
      <c r="G25" s="81"/>
    </row>
    <row r="26" spans="2:8" ht="29.25" customHeight="1" x14ac:dyDescent="0.2">
      <c r="B26" s="171"/>
      <c r="C26" s="3" t="s">
        <v>11</v>
      </c>
      <c r="D26" s="228"/>
      <c r="E26" s="63">
        <v>9.9</v>
      </c>
      <c r="F26" s="25"/>
      <c r="G26" s="81"/>
    </row>
    <row r="27" spans="2:8" ht="20.25" customHeight="1" x14ac:dyDescent="0.2">
      <c r="B27" s="170" t="s">
        <v>27</v>
      </c>
      <c r="C27" s="7" t="s">
        <v>28</v>
      </c>
      <c r="D27" s="29"/>
      <c r="E27" s="63"/>
      <c r="F27" s="5"/>
      <c r="G27" s="81"/>
    </row>
    <row r="28" spans="2:8" ht="43.15" customHeight="1" x14ac:dyDescent="0.2">
      <c r="B28" s="179"/>
      <c r="C28" s="29" t="s">
        <v>12</v>
      </c>
      <c r="D28" s="162" t="s">
        <v>178</v>
      </c>
      <c r="E28" s="120">
        <v>61.7</v>
      </c>
      <c r="F28" s="5"/>
      <c r="G28" s="81"/>
    </row>
    <row r="29" spans="2:8" ht="20.45" customHeight="1" x14ac:dyDescent="0.2">
      <c r="B29" s="180" t="s">
        <v>29</v>
      </c>
      <c r="C29" s="80" t="s">
        <v>30</v>
      </c>
      <c r="D29" s="218" t="s">
        <v>23</v>
      </c>
      <c r="E29" s="121"/>
      <c r="F29" s="4" t="s">
        <v>24</v>
      </c>
      <c r="G29" s="81"/>
    </row>
    <row r="30" spans="2:8" ht="18" customHeight="1" x14ac:dyDescent="0.2">
      <c r="B30" s="181"/>
      <c r="C30" s="29" t="s">
        <v>12</v>
      </c>
      <c r="D30" s="216"/>
      <c r="E30" s="119">
        <f>2.3-2.3</f>
        <v>0</v>
      </c>
      <c r="F30" s="5"/>
      <c r="G30" s="81"/>
    </row>
    <row r="31" spans="2:8" ht="17.45" customHeight="1" x14ac:dyDescent="0.2">
      <c r="B31" s="182"/>
      <c r="C31" s="79" t="s">
        <v>31</v>
      </c>
      <c r="D31" s="219"/>
      <c r="E31" s="63">
        <f>12.8-12.8</f>
        <v>0</v>
      </c>
      <c r="F31" s="5"/>
      <c r="G31" s="81"/>
    </row>
    <row r="32" spans="2:8" ht="27.6" customHeight="1" x14ac:dyDescent="0.2">
      <c r="B32" s="170" t="s">
        <v>32</v>
      </c>
      <c r="C32" s="7" t="s">
        <v>33</v>
      </c>
      <c r="D32" s="216" t="s">
        <v>178</v>
      </c>
      <c r="E32" s="46"/>
      <c r="F32" s="4" t="s">
        <v>24</v>
      </c>
    </row>
    <row r="33" spans="2:13" ht="26.45" customHeight="1" x14ac:dyDescent="0.2">
      <c r="B33" s="179"/>
      <c r="C33" s="3" t="s">
        <v>12</v>
      </c>
      <c r="D33" s="217"/>
      <c r="E33" s="73">
        <f>54.3+19.4</f>
        <v>73.699999999999989</v>
      </c>
      <c r="F33" s="5"/>
      <c r="J33" s="81"/>
      <c r="K33" s="81"/>
      <c r="L33" s="81"/>
      <c r="M33" s="81"/>
    </row>
    <row r="34" spans="2:13" ht="19.5" customHeight="1" x14ac:dyDescent="0.2">
      <c r="B34" s="26"/>
      <c r="C34" s="27" t="s">
        <v>34</v>
      </c>
      <c r="D34" s="27"/>
      <c r="E34" s="50">
        <f>+E36+E37</f>
        <v>7741.4999999999991</v>
      </c>
      <c r="F34" s="28"/>
      <c r="J34" s="81"/>
      <c r="K34" s="81"/>
      <c r="L34" s="81"/>
      <c r="M34" s="81"/>
    </row>
    <row r="35" spans="2:13" ht="17.25" customHeight="1" x14ac:dyDescent="0.2">
      <c r="B35" s="177"/>
      <c r="C35" s="22" t="s">
        <v>35</v>
      </c>
      <c r="D35" s="22"/>
      <c r="E35" s="49"/>
      <c r="F35" s="24"/>
    </row>
    <row r="36" spans="2:13" ht="27.75" customHeight="1" x14ac:dyDescent="0.2">
      <c r="B36" s="178"/>
      <c r="C36" s="7" t="s">
        <v>36</v>
      </c>
      <c r="D36" s="7"/>
      <c r="E36" s="51">
        <f>SUMIF($C12:$C33,$C13,E12:E33)</f>
        <v>7035.4999999999991</v>
      </c>
      <c r="F36" s="5"/>
    </row>
    <row r="37" spans="2:13" ht="20.25" customHeight="1" x14ac:dyDescent="0.2">
      <c r="B37" s="178"/>
      <c r="C37" s="7" t="s">
        <v>37</v>
      </c>
      <c r="D37" s="7"/>
      <c r="E37" s="51">
        <f>SUMIF($C12:$C33,$C14,E12:E33)</f>
        <v>706</v>
      </c>
      <c r="F37" s="5"/>
    </row>
    <row r="38" spans="2:13" ht="17.25" customHeight="1" x14ac:dyDescent="0.2">
      <c r="B38" s="26"/>
      <c r="C38" s="113" t="s">
        <v>38</v>
      </c>
      <c r="D38" s="43"/>
      <c r="E38" s="50">
        <f>+E40</f>
        <v>0</v>
      </c>
      <c r="F38" s="28"/>
    </row>
    <row r="39" spans="2:13" ht="17.25" customHeight="1" x14ac:dyDescent="0.2">
      <c r="B39" s="185"/>
      <c r="C39" s="22" t="s">
        <v>39</v>
      </c>
      <c r="D39" s="22"/>
      <c r="E39" s="49"/>
      <c r="F39" s="24"/>
    </row>
    <row r="40" spans="2:13" ht="17.25" customHeight="1" x14ac:dyDescent="0.2">
      <c r="B40" s="186"/>
      <c r="C40" s="80" t="s">
        <v>40</v>
      </c>
      <c r="D40" s="80"/>
      <c r="E40" s="51">
        <f>SUMIF($C12:$C33,$C31,E12:E33)</f>
        <v>0</v>
      </c>
      <c r="F40" s="24"/>
    </row>
    <row r="41" spans="2:13" ht="28.5" customHeight="1" x14ac:dyDescent="0.2">
      <c r="B41" s="17" t="s">
        <v>41</v>
      </c>
      <c r="C41" s="17" t="s">
        <v>42</v>
      </c>
      <c r="D41" s="17"/>
      <c r="E41" s="52"/>
      <c r="F41" s="18"/>
    </row>
    <row r="42" spans="2:13" ht="28.5" customHeight="1" x14ac:dyDescent="0.2">
      <c r="B42" s="19" t="s">
        <v>43</v>
      </c>
      <c r="C42" s="20" t="s">
        <v>44</v>
      </c>
      <c r="D42" s="20"/>
      <c r="E42" s="53"/>
      <c r="F42" s="21"/>
    </row>
    <row r="43" spans="2:13" ht="28.5" customHeight="1" x14ac:dyDescent="0.2">
      <c r="B43" s="170" t="s">
        <v>45</v>
      </c>
      <c r="C43" s="7" t="s">
        <v>46</v>
      </c>
      <c r="D43" s="229" t="s">
        <v>178</v>
      </c>
      <c r="E43" s="46"/>
      <c r="F43" s="4" t="s">
        <v>47</v>
      </c>
    </row>
    <row r="44" spans="2:13" ht="28.5" customHeight="1" x14ac:dyDescent="0.2">
      <c r="B44" s="171"/>
      <c r="C44" s="79" t="s">
        <v>11</v>
      </c>
      <c r="D44" s="222"/>
      <c r="E44" s="76">
        <v>136.30000000000001</v>
      </c>
      <c r="F44" s="4"/>
    </row>
    <row r="45" spans="2:13" ht="30.75" customHeight="1" x14ac:dyDescent="0.2">
      <c r="B45" s="183" t="s">
        <v>48</v>
      </c>
      <c r="C45" s="118" t="s">
        <v>49</v>
      </c>
      <c r="D45" s="3"/>
      <c r="E45" s="60"/>
      <c r="F45" s="4" t="s">
        <v>50</v>
      </c>
    </row>
    <row r="46" spans="2:13" ht="44.45" customHeight="1" x14ac:dyDescent="0.2">
      <c r="B46" s="184"/>
      <c r="C46" s="79" t="s">
        <v>11</v>
      </c>
      <c r="D46" s="160" t="s">
        <v>178</v>
      </c>
      <c r="E46" s="60">
        <f>25.2-6</f>
        <v>19.2</v>
      </c>
      <c r="F46" s="4"/>
    </row>
    <row r="47" spans="2:13" ht="87.6" customHeight="1" x14ac:dyDescent="0.2">
      <c r="B47" s="184"/>
      <c r="C47" s="79" t="s">
        <v>11</v>
      </c>
      <c r="D47" s="4" t="s">
        <v>170</v>
      </c>
      <c r="E47" s="62">
        <v>6</v>
      </c>
      <c r="F47" s="5"/>
    </row>
    <row r="48" spans="2:13" ht="21" customHeight="1" x14ac:dyDescent="0.2">
      <c r="B48" s="183" t="s">
        <v>51</v>
      </c>
      <c r="C48" s="148" t="s">
        <v>52</v>
      </c>
      <c r="D48" s="221" t="s">
        <v>178</v>
      </c>
      <c r="E48" s="60"/>
      <c r="F48" s="5"/>
    </row>
    <row r="49" spans="2:12" ht="27.75" customHeight="1" x14ac:dyDescent="0.2">
      <c r="B49" s="179"/>
      <c r="C49" s="78" t="s">
        <v>11</v>
      </c>
      <c r="D49" s="221"/>
      <c r="E49" s="62">
        <v>8.5</v>
      </c>
      <c r="F49" s="5"/>
    </row>
    <row r="50" spans="2:12" ht="19.149999999999999" customHeight="1" x14ac:dyDescent="0.2">
      <c r="B50" s="183" t="s">
        <v>53</v>
      </c>
      <c r="C50" s="118" t="s">
        <v>54</v>
      </c>
      <c r="D50" s="221"/>
      <c r="E50" s="60" t="s">
        <v>17</v>
      </c>
      <c r="F50" s="5"/>
    </row>
    <row r="51" spans="2:12" ht="30" customHeight="1" x14ac:dyDescent="0.2">
      <c r="B51" s="179"/>
      <c r="C51" s="29" t="s">
        <v>11</v>
      </c>
      <c r="D51" s="221"/>
      <c r="E51" s="60"/>
      <c r="F51" s="5"/>
    </row>
    <row r="52" spans="2:12" ht="30.75" customHeight="1" x14ac:dyDescent="0.2">
      <c r="B52" s="183" t="s">
        <v>55</v>
      </c>
      <c r="C52" s="22" t="s">
        <v>56</v>
      </c>
      <c r="D52" s="221"/>
      <c r="E52" s="60"/>
      <c r="F52" s="4" t="s">
        <v>57</v>
      </c>
    </row>
    <row r="53" spans="2:12" ht="18" customHeight="1" x14ac:dyDescent="0.2">
      <c r="B53" s="213"/>
      <c r="C53" s="93" t="s">
        <v>12</v>
      </c>
      <c r="D53" s="221"/>
      <c r="E53" s="62">
        <v>20</v>
      </c>
      <c r="F53" s="5"/>
    </row>
    <row r="54" spans="2:12" ht="30" customHeight="1" x14ac:dyDescent="0.2">
      <c r="B54" s="183" t="s">
        <v>58</v>
      </c>
      <c r="C54" s="45" t="s">
        <v>59</v>
      </c>
      <c r="D54" s="221"/>
      <c r="E54" s="60"/>
      <c r="F54" s="5"/>
      <c r="J54" s="82"/>
      <c r="K54" s="82"/>
      <c r="L54" s="82"/>
    </row>
    <row r="55" spans="2:12" ht="28.5" customHeight="1" x14ac:dyDescent="0.2">
      <c r="B55" s="179"/>
      <c r="C55" s="29" t="s">
        <v>11</v>
      </c>
      <c r="D55" s="221"/>
      <c r="E55" s="62">
        <f>4.3-2.3</f>
        <v>2</v>
      </c>
      <c r="F55" s="5"/>
    </row>
    <row r="56" spans="2:12" ht="47.25" customHeight="1" x14ac:dyDescent="0.2">
      <c r="B56" s="214" t="s">
        <v>60</v>
      </c>
      <c r="C56" s="77" t="s">
        <v>61</v>
      </c>
      <c r="D56" s="221"/>
      <c r="E56" s="60" t="s">
        <v>17</v>
      </c>
      <c r="F56" s="89" t="s">
        <v>62</v>
      </c>
    </row>
    <row r="57" spans="2:12" ht="28.5" customHeight="1" x14ac:dyDescent="0.2">
      <c r="B57" s="215"/>
      <c r="C57" s="78" t="s">
        <v>11</v>
      </c>
      <c r="D57" s="222"/>
      <c r="E57" s="62"/>
      <c r="F57" s="5"/>
    </row>
    <row r="58" spans="2:12" ht="17.25" customHeight="1" x14ac:dyDescent="0.2">
      <c r="B58" s="26"/>
      <c r="C58" s="27" t="s">
        <v>34</v>
      </c>
      <c r="D58" s="112"/>
      <c r="E58" s="54">
        <f t="shared" ref="E58" si="0">+E60+E61</f>
        <v>192</v>
      </c>
      <c r="F58" s="28"/>
      <c r="H58" s="81"/>
      <c r="I58" s="81"/>
      <c r="J58" s="81"/>
      <c r="K58" s="81"/>
    </row>
    <row r="59" spans="2:12" ht="17.25" customHeight="1" x14ac:dyDescent="0.2">
      <c r="B59" s="177"/>
      <c r="C59" s="36" t="s">
        <v>35</v>
      </c>
      <c r="D59" s="36"/>
      <c r="E59" s="48"/>
      <c r="F59" s="23"/>
    </row>
    <row r="60" spans="2:12" ht="27.75" customHeight="1" x14ac:dyDescent="0.2">
      <c r="B60" s="178"/>
      <c r="C60" s="114" t="s">
        <v>36</v>
      </c>
      <c r="D60" s="33"/>
      <c r="E60" s="55">
        <f>SUMIF($C43:$C57,$C44,E43:E57)</f>
        <v>172</v>
      </c>
      <c r="F60" s="34"/>
    </row>
    <row r="61" spans="2:12" ht="16.5" customHeight="1" x14ac:dyDescent="0.2">
      <c r="B61" s="151"/>
      <c r="C61" s="33" t="s">
        <v>37</v>
      </c>
      <c r="D61" s="33"/>
      <c r="E61" s="51">
        <f>SUMIF($C45:$C57,$C53,E45:E57)</f>
        <v>20</v>
      </c>
      <c r="F61" s="34"/>
    </row>
    <row r="62" spans="2:12" ht="30.75" customHeight="1" x14ac:dyDescent="0.2">
      <c r="B62" s="17" t="s">
        <v>64</v>
      </c>
      <c r="C62" s="30" t="s">
        <v>65</v>
      </c>
      <c r="D62" s="30"/>
      <c r="E62" s="56"/>
      <c r="F62" s="18"/>
    </row>
    <row r="63" spans="2:12" ht="19.5" customHeight="1" x14ac:dyDescent="0.2">
      <c r="B63" s="19" t="s">
        <v>66</v>
      </c>
      <c r="C63" s="31" t="s">
        <v>67</v>
      </c>
      <c r="D63" s="31"/>
      <c r="E63" s="53"/>
      <c r="F63" s="21"/>
    </row>
    <row r="64" spans="2:12" ht="15" customHeight="1" x14ac:dyDescent="0.2">
      <c r="B64" s="170" t="s">
        <v>68</v>
      </c>
      <c r="C64" s="44" t="s">
        <v>69</v>
      </c>
      <c r="D64" s="173" t="s">
        <v>180</v>
      </c>
      <c r="E64" s="47"/>
      <c r="F64" s="4"/>
    </row>
    <row r="65" spans="2:13" ht="28.5" customHeight="1" x14ac:dyDescent="0.2">
      <c r="B65" s="172"/>
      <c r="C65" s="3" t="s">
        <v>11</v>
      </c>
      <c r="D65" s="166"/>
      <c r="E65" s="63">
        <v>13</v>
      </c>
      <c r="F65" s="9"/>
    </row>
    <row r="66" spans="2:13" ht="28.15" customHeight="1" x14ac:dyDescent="0.2">
      <c r="B66" s="170" t="s">
        <v>70</v>
      </c>
      <c r="C66" s="7" t="s">
        <v>71</v>
      </c>
      <c r="D66" s="166"/>
      <c r="E66" s="47"/>
      <c r="F66" s="10"/>
    </row>
    <row r="67" spans="2:13" ht="27" customHeight="1" x14ac:dyDescent="0.2">
      <c r="B67" s="172"/>
      <c r="C67" s="3" t="s">
        <v>11</v>
      </c>
      <c r="D67" s="167"/>
      <c r="E67" s="63">
        <v>45.3</v>
      </c>
      <c r="F67" s="10"/>
    </row>
    <row r="68" spans="2:13" ht="17.25" customHeight="1" x14ac:dyDescent="0.2">
      <c r="B68" s="170" t="s">
        <v>72</v>
      </c>
      <c r="C68" s="11" t="s">
        <v>73</v>
      </c>
      <c r="D68" s="191" t="s">
        <v>178</v>
      </c>
      <c r="E68" s="47"/>
      <c r="F68" s="4" t="s">
        <v>74</v>
      </c>
    </row>
    <row r="69" spans="2:13" ht="45" customHeight="1" x14ac:dyDescent="0.2">
      <c r="B69" s="171"/>
      <c r="C69" s="42" t="s">
        <v>11</v>
      </c>
      <c r="D69" s="166"/>
      <c r="E69" s="63">
        <f>145.2+5-150.2+125.6+22.8-15.1</f>
        <v>133.30000000000001</v>
      </c>
      <c r="F69" s="10"/>
      <c r="G69" s="146"/>
      <c r="H69" s="144"/>
    </row>
    <row r="70" spans="2:13" ht="30" customHeight="1" x14ac:dyDescent="0.2">
      <c r="B70" s="183" t="s">
        <v>75</v>
      </c>
      <c r="C70" s="137" t="s">
        <v>76</v>
      </c>
      <c r="D70" s="173" t="s">
        <v>181</v>
      </c>
      <c r="E70" s="49"/>
      <c r="F70" s="4"/>
      <c r="G70" s="147"/>
    </row>
    <row r="71" spans="2:13" ht="28.5" customHeight="1" x14ac:dyDescent="0.2">
      <c r="B71" s="184"/>
      <c r="C71" s="29" t="s">
        <v>11</v>
      </c>
      <c r="D71" s="166"/>
      <c r="E71" s="63">
        <f>200.3+158.5+163.8-3.6</f>
        <v>519</v>
      </c>
      <c r="F71" s="10"/>
      <c r="G71" s="143"/>
      <c r="H71" s="133"/>
    </row>
    <row r="72" spans="2:13" ht="17.45" customHeight="1" x14ac:dyDescent="0.2">
      <c r="B72" s="184"/>
      <c r="C72" s="29" t="s">
        <v>12</v>
      </c>
      <c r="D72" s="166"/>
      <c r="E72" s="72">
        <v>231.6</v>
      </c>
      <c r="F72" s="10"/>
      <c r="G72" s="136"/>
      <c r="H72" s="145"/>
      <c r="I72" s="81"/>
      <c r="J72" s="81"/>
    </row>
    <row r="73" spans="2:13" ht="18.75" customHeight="1" x14ac:dyDescent="0.2">
      <c r="B73" s="220" t="s">
        <v>77</v>
      </c>
      <c r="C73" s="83" t="s">
        <v>78</v>
      </c>
      <c r="D73" s="166"/>
      <c r="E73" s="49"/>
      <c r="F73" s="4"/>
      <c r="G73" s="147"/>
      <c r="H73" s="145"/>
    </row>
    <row r="74" spans="2:13" ht="28.5" customHeight="1" x14ac:dyDescent="0.2">
      <c r="B74" s="220"/>
      <c r="C74" s="78" t="s">
        <v>11</v>
      </c>
      <c r="D74" s="166"/>
      <c r="E74" s="72">
        <f>24.4-9.5</f>
        <v>14.899999999999999</v>
      </c>
      <c r="F74" s="10"/>
      <c r="G74" s="136"/>
      <c r="H74" s="126"/>
    </row>
    <row r="75" spans="2:13" ht="17.25" customHeight="1" x14ac:dyDescent="0.2">
      <c r="B75" s="223" t="s">
        <v>79</v>
      </c>
      <c r="C75" s="131" t="s">
        <v>80</v>
      </c>
      <c r="D75" s="166"/>
      <c r="E75" s="138"/>
      <c r="F75" s="10"/>
    </row>
    <row r="76" spans="2:13" ht="28.5" customHeight="1" x14ac:dyDescent="0.2">
      <c r="B76" s="224"/>
      <c r="C76" s="139" t="s">
        <v>11</v>
      </c>
      <c r="D76" s="174"/>
      <c r="E76" s="60">
        <v>6.7</v>
      </c>
      <c r="F76" s="10"/>
    </row>
    <row r="77" spans="2:13" ht="22.5" customHeight="1" x14ac:dyDescent="0.2">
      <c r="B77" s="239" t="s">
        <v>81</v>
      </c>
      <c r="C77" s="131" t="s">
        <v>82</v>
      </c>
      <c r="D77" s="165" t="s">
        <v>178</v>
      </c>
      <c r="E77" s="138"/>
      <c r="F77" s="10"/>
    </row>
    <row r="78" spans="2:13" ht="35.450000000000003" customHeight="1" x14ac:dyDescent="0.2">
      <c r="B78" s="237"/>
      <c r="C78" s="139" t="s">
        <v>11</v>
      </c>
      <c r="D78" s="166"/>
      <c r="E78" s="62">
        <f>22.3+3-22.3</f>
        <v>3</v>
      </c>
      <c r="F78" s="10"/>
      <c r="G78" s="6"/>
      <c r="H78" s="6"/>
      <c r="J78" s="81"/>
      <c r="K78" s="81"/>
      <c r="L78" s="81"/>
      <c r="M78" s="81"/>
    </row>
    <row r="79" spans="2:13" ht="21.6" customHeight="1" x14ac:dyDescent="0.2">
      <c r="B79" s="207" t="s">
        <v>185</v>
      </c>
      <c r="C79" s="163" t="s">
        <v>184</v>
      </c>
      <c r="D79" s="166"/>
      <c r="E79" s="62"/>
      <c r="F79" s="10"/>
      <c r="G79" s="6"/>
      <c r="H79" s="6"/>
      <c r="J79" s="81"/>
      <c r="K79" s="81"/>
      <c r="L79" s="81"/>
      <c r="M79" s="81"/>
    </row>
    <row r="80" spans="2:13" ht="30" customHeight="1" x14ac:dyDescent="0.2">
      <c r="B80" s="208"/>
      <c r="C80" s="164" t="s">
        <v>11</v>
      </c>
      <c r="D80" s="167"/>
      <c r="E80" s="62"/>
      <c r="F80" s="10"/>
      <c r="G80" s="6"/>
      <c r="H80" s="6"/>
      <c r="J80" s="81"/>
      <c r="K80" s="81"/>
      <c r="L80" s="81"/>
      <c r="M80" s="81"/>
    </row>
    <row r="81" spans="2:14" ht="17.25" customHeight="1" x14ac:dyDescent="0.2">
      <c r="B81" s="26"/>
      <c r="C81" s="27" t="s">
        <v>34</v>
      </c>
      <c r="D81" s="27"/>
      <c r="E81" s="50">
        <f t="shared" ref="E81" si="1">+E83+E84</f>
        <v>966.80000000000007</v>
      </c>
      <c r="F81" s="14"/>
      <c r="J81" s="82"/>
    </row>
    <row r="82" spans="2:14" ht="17.25" customHeight="1" x14ac:dyDescent="0.2">
      <c r="B82" s="177"/>
      <c r="C82" s="37" t="s">
        <v>35</v>
      </c>
      <c r="D82" s="37"/>
      <c r="E82" s="48"/>
      <c r="F82" s="13"/>
    </row>
    <row r="83" spans="2:14" ht="27.75" customHeight="1" x14ac:dyDescent="0.2">
      <c r="B83" s="178"/>
      <c r="C83" s="33" t="s">
        <v>36</v>
      </c>
      <c r="D83" s="33"/>
      <c r="E83" s="51">
        <f>SUMIF($C64:$C78,$C65,E64:E78)</f>
        <v>735.2</v>
      </c>
      <c r="F83" s="35"/>
    </row>
    <row r="84" spans="2:14" ht="22.5" customHeight="1" x14ac:dyDescent="0.2">
      <c r="B84" s="88"/>
      <c r="C84" s="22" t="s">
        <v>37</v>
      </c>
      <c r="D84" s="22"/>
      <c r="E84" s="51">
        <f>SUMIF($C64:$C78,$C72,E64:E78)</f>
        <v>231.6</v>
      </c>
      <c r="F84" s="35"/>
    </row>
    <row r="85" spans="2:14" ht="27" customHeight="1" x14ac:dyDescent="0.2">
      <c r="B85" s="19" t="s">
        <v>83</v>
      </c>
      <c r="C85" s="31" t="s">
        <v>84</v>
      </c>
      <c r="D85" s="31"/>
      <c r="E85" s="53"/>
      <c r="F85" s="21"/>
      <c r="N85" s="122"/>
    </row>
    <row r="86" spans="2:14" ht="18" customHeight="1" x14ac:dyDescent="0.2">
      <c r="B86" s="187" t="s">
        <v>85</v>
      </c>
      <c r="C86" s="64" t="s">
        <v>86</v>
      </c>
      <c r="D86" s="175" t="s">
        <v>180</v>
      </c>
      <c r="E86" s="47"/>
      <c r="F86" s="4" t="s">
        <v>87</v>
      </c>
    </row>
    <row r="87" spans="2:14" ht="48.6" customHeight="1" x14ac:dyDescent="0.2">
      <c r="B87" s="188"/>
      <c r="C87" s="65" t="s">
        <v>11</v>
      </c>
      <c r="D87" s="176"/>
      <c r="E87" s="63">
        <f>133.1+78.5</f>
        <v>211.6</v>
      </c>
      <c r="F87" s="5"/>
    </row>
    <row r="88" spans="2:14" ht="29.45" customHeight="1" x14ac:dyDescent="0.2">
      <c r="B88" s="214" t="s">
        <v>88</v>
      </c>
      <c r="C88" s="140" t="s">
        <v>89</v>
      </c>
      <c r="D88" s="191" t="s">
        <v>90</v>
      </c>
      <c r="E88" s="111"/>
      <c r="F88" s="92" t="s">
        <v>91</v>
      </c>
      <c r="G88" s="81"/>
    </row>
    <row r="89" spans="2:14" ht="46.9" customHeight="1" x14ac:dyDescent="0.2">
      <c r="B89" s="220"/>
      <c r="C89" s="93" t="s">
        <v>11</v>
      </c>
      <c r="D89" s="236"/>
      <c r="E89" s="141">
        <v>59.2</v>
      </c>
      <c r="F89" s="23"/>
      <c r="G89" s="81"/>
    </row>
    <row r="90" spans="2:14" ht="21" customHeight="1" x14ac:dyDescent="0.2">
      <c r="B90" s="237"/>
      <c r="C90" s="29" t="s">
        <v>12</v>
      </c>
      <c r="D90" s="192"/>
      <c r="E90" s="141">
        <v>5</v>
      </c>
      <c r="F90" s="23"/>
      <c r="G90" s="81"/>
    </row>
    <row r="91" spans="2:14" ht="29.45" customHeight="1" x14ac:dyDescent="0.2">
      <c r="B91" s="183" t="s">
        <v>92</v>
      </c>
      <c r="C91" s="149" t="s">
        <v>93</v>
      </c>
      <c r="D91" s="191" t="s">
        <v>180</v>
      </c>
      <c r="E91" s="63"/>
      <c r="F91" s="25" t="s">
        <v>94</v>
      </c>
    </row>
    <row r="92" spans="2:14" ht="21" customHeight="1" x14ac:dyDescent="0.2">
      <c r="B92" s="240"/>
      <c r="C92" s="3" t="s">
        <v>12</v>
      </c>
      <c r="D92" s="192"/>
      <c r="E92" s="124">
        <f>70.2-5-8.9</f>
        <v>56.300000000000004</v>
      </c>
      <c r="F92" s="24"/>
      <c r="G92" s="81"/>
    </row>
    <row r="93" spans="2:14" ht="33" customHeight="1" x14ac:dyDescent="0.2">
      <c r="B93" s="231" t="s">
        <v>95</v>
      </c>
      <c r="C93" s="134" t="s">
        <v>96</v>
      </c>
      <c r="D93" s="190" t="s">
        <v>183</v>
      </c>
      <c r="E93" s="46"/>
      <c r="F93" s="4" t="s">
        <v>87</v>
      </c>
      <c r="G93" s="81"/>
    </row>
    <row r="94" spans="2:14" ht="29.25" customHeight="1" x14ac:dyDescent="0.2">
      <c r="B94" s="230"/>
      <c r="C94" s="3" t="s">
        <v>11</v>
      </c>
      <c r="D94" s="166"/>
      <c r="E94" s="110">
        <f>225.3-10.4</f>
        <v>214.9</v>
      </c>
      <c r="F94" s="5"/>
      <c r="G94" s="81"/>
      <c r="I94" s="81"/>
      <c r="J94" s="81"/>
    </row>
    <row r="95" spans="2:14" ht="29.25" customHeight="1" x14ac:dyDescent="0.2">
      <c r="B95" s="230"/>
      <c r="C95" s="157" t="s">
        <v>148</v>
      </c>
      <c r="D95" s="166"/>
      <c r="E95" s="110">
        <f>1301.7-816.7</f>
        <v>485</v>
      </c>
      <c r="F95" s="5"/>
      <c r="G95" s="81"/>
      <c r="I95" s="81"/>
      <c r="J95" s="81"/>
    </row>
    <row r="96" spans="2:14" ht="16.899999999999999" customHeight="1" x14ac:dyDescent="0.2">
      <c r="B96" s="234"/>
      <c r="C96" s="79" t="s">
        <v>31</v>
      </c>
      <c r="D96" s="167"/>
      <c r="E96" s="63">
        <f>1301.7-1301.7</f>
        <v>0</v>
      </c>
      <c r="F96" s="5"/>
      <c r="G96" s="81"/>
      <c r="I96" s="81"/>
    </row>
    <row r="97" spans="2:14" ht="17.25" customHeight="1" x14ac:dyDescent="0.2">
      <c r="B97" s="26"/>
      <c r="C97" s="27" t="s">
        <v>34</v>
      </c>
      <c r="D97" s="27"/>
      <c r="E97" s="50">
        <f>+E99+E101+E100</f>
        <v>1032</v>
      </c>
      <c r="F97" s="28"/>
      <c r="I97" s="81"/>
      <c r="J97" s="81"/>
      <c r="K97" s="81"/>
      <c r="L97" s="81"/>
      <c r="M97" s="81"/>
    </row>
    <row r="98" spans="2:14" ht="17.25" customHeight="1" x14ac:dyDescent="0.2">
      <c r="B98" s="205"/>
      <c r="C98" s="22" t="s">
        <v>35</v>
      </c>
      <c r="D98" s="22"/>
      <c r="E98" s="49"/>
      <c r="F98" s="24"/>
      <c r="I98" s="81"/>
      <c r="J98" s="81"/>
      <c r="K98" s="81"/>
      <c r="L98" s="81"/>
      <c r="M98" s="81"/>
      <c r="N98" s="81"/>
    </row>
    <row r="99" spans="2:14" ht="27.75" customHeight="1" x14ac:dyDescent="0.2">
      <c r="B99" s="212"/>
      <c r="C99" s="33" t="s">
        <v>36</v>
      </c>
      <c r="D99" s="33"/>
      <c r="E99" s="51">
        <f>SUMIF($C86:$C96,$C87,E86:E96)</f>
        <v>485.70000000000005</v>
      </c>
      <c r="F99" s="5"/>
    </row>
    <row r="100" spans="2:14" ht="27.75" customHeight="1" x14ac:dyDescent="0.2">
      <c r="B100" s="212"/>
      <c r="C100" s="158" t="s">
        <v>175</v>
      </c>
      <c r="D100" s="33"/>
      <c r="E100" s="51">
        <f>SUMIF($C87:$C97,$C95,E87:E97)</f>
        <v>485</v>
      </c>
      <c r="F100" s="5"/>
    </row>
    <row r="101" spans="2:14" ht="27.75" customHeight="1" x14ac:dyDescent="0.2">
      <c r="B101" s="206"/>
      <c r="C101" s="7" t="s">
        <v>37</v>
      </c>
      <c r="D101" s="33"/>
      <c r="E101" s="51">
        <f>SUMIF($C87:$C97,$C92,E87:E97)</f>
        <v>61.300000000000004</v>
      </c>
      <c r="F101" s="5"/>
    </row>
    <row r="102" spans="2:14" ht="17.25" customHeight="1" x14ac:dyDescent="0.2">
      <c r="B102" s="26"/>
      <c r="C102" s="142" t="s">
        <v>38</v>
      </c>
      <c r="D102" s="43"/>
      <c r="E102" s="50">
        <f t="shared" ref="E102" si="2">+E104</f>
        <v>0</v>
      </c>
      <c r="F102" s="28"/>
    </row>
    <row r="103" spans="2:14" ht="17.25" customHeight="1" x14ac:dyDescent="0.2">
      <c r="B103" s="205"/>
      <c r="C103" s="22" t="s">
        <v>39</v>
      </c>
      <c r="D103" s="22"/>
      <c r="E103" s="49"/>
      <c r="F103" s="24"/>
    </row>
    <row r="104" spans="2:14" ht="16.5" customHeight="1" x14ac:dyDescent="0.2">
      <c r="B104" s="206"/>
      <c r="C104" s="80" t="s">
        <v>40</v>
      </c>
      <c r="D104" s="80"/>
      <c r="E104" s="51">
        <f>SUMIF($C86:$C96,$C96,E86:E96)</f>
        <v>0</v>
      </c>
      <c r="F104" s="34"/>
    </row>
    <row r="105" spans="2:14" ht="23.1" customHeight="1" x14ac:dyDescent="0.2">
      <c r="B105" s="19" t="s">
        <v>97</v>
      </c>
      <c r="C105" s="31" t="s">
        <v>98</v>
      </c>
      <c r="D105" s="31"/>
      <c r="E105" s="53"/>
      <c r="F105" s="21"/>
    </row>
    <row r="106" spans="2:14" ht="42" customHeight="1" x14ac:dyDescent="0.2">
      <c r="B106" s="183" t="s">
        <v>99</v>
      </c>
      <c r="C106" s="12" t="s">
        <v>100</v>
      </c>
      <c r="D106" s="233" t="s">
        <v>101</v>
      </c>
      <c r="E106" s="47"/>
      <c r="F106" s="4" t="s">
        <v>102</v>
      </c>
    </row>
    <row r="107" spans="2:14" ht="30" customHeight="1" x14ac:dyDescent="0.2">
      <c r="B107" s="184"/>
      <c r="C107" s="3" t="s">
        <v>11</v>
      </c>
      <c r="D107" s="196"/>
      <c r="E107" s="63"/>
      <c r="F107" s="5"/>
    </row>
    <row r="108" spans="2:14" ht="31.15" customHeight="1" x14ac:dyDescent="0.2">
      <c r="B108" s="231" t="s">
        <v>104</v>
      </c>
      <c r="C108" s="83" t="s">
        <v>105</v>
      </c>
      <c r="D108" s="198" t="s">
        <v>106</v>
      </c>
      <c r="E108" s="46"/>
      <c r="F108" s="4" t="s">
        <v>102</v>
      </c>
      <c r="G108" s="81"/>
    </row>
    <row r="109" spans="2:14" ht="28.9" customHeight="1" x14ac:dyDescent="0.2">
      <c r="B109" s="230"/>
      <c r="C109" s="3" t="s">
        <v>11</v>
      </c>
      <c r="D109" s="199"/>
      <c r="E109" s="63">
        <f>192.5-10</f>
        <v>182.5</v>
      </c>
      <c r="F109" s="4"/>
      <c r="G109" s="81"/>
      <c r="I109" s="81"/>
    </row>
    <row r="110" spans="2:14" ht="28.9" customHeight="1" x14ac:dyDescent="0.2">
      <c r="B110" s="230"/>
      <c r="C110" s="157" t="s">
        <v>148</v>
      </c>
      <c r="D110" s="199"/>
      <c r="E110" s="63">
        <v>220</v>
      </c>
      <c r="F110" s="4"/>
      <c r="G110" s="81"/>
      <c r="I110" s="81"/>
    </row>
    <row r="111" spans="2:14" ht="19.149999999999999" customHeight="1" x14ac:dyDescent="0.2">
      <c r="B111" s="232"/>
      <c r="C111" s="3" t="s">
        <v>31</v>
      </c>
      <c r="D111" s="199"/>
      <c r="E111" s="63">
        <f>576.3-576.3</f>
        <v>0</v>
      </c>
      <c r="F111" s="5"/>
      <c r="G111" s="81"/>
      <c r="I111" s="81"/>
    </row>
    <row r="112" spans="2:14" ht="42.6" customHeight="1" x14ac:dyDescent="0.2">
      <c r="B112" s="230" t="s">
        <v>107</v>
      </c>
      <c r="C112" s="83" t="s">
        <v>108</v>
      </c>
      <c r="D112" s="199"/>
      <c r="E112" s="63"/>
      <c r="F112" s="4" t="s">
        <v>102</v>
      </c>
      <c r="G112" s="81"/>
      <c r="I112" s="81"/>
    </row>
    <row r="113" spans="1:13" ht="27.75" customHeight="1" x14ac:dyDescent="0.2">
      <c r="B113" s="230"/>
      <c r="C113" s="3" t="s">
        <v>11</v>
      </c>
      <c r="D113" s="199"/>
      <c r="E113" s="63">
        <v>135.1</v>
      </c>
      <c r="F113" s="5"/>
      <c r="G113" s="81"/>
      <c r="I113" s="81"/>
    </row>
    <row r="114" spans="1:13" ht="27.75" customHeight="1" x14ac:dyDescent="0.2">
      <c r="B114" s="230"/>
      <c r="C114" s="157" t="s">
        <v>148</v>
      </c>
      <c r="D114" s="199"/>
      <c r="E114" s="63">
        <v>321.7</v>
      </c>
      <c r="F114" s="5"/>
      <c r="G114" s="81"/>
      <c r="I114" s="81"/>
    </row>
    <row r="115" spans="1:13" ht="17.25" customHeight="1" x14ac:dyDescent="0.2">
      <c r="B115" s="230"/>
      <c r="C115" s="3" t="s">
        <v>31</v>
      </c>
      <c r="D115" s="200"/>
      <c r="E115" s="63">
        <f>314.8-314.8</f>
        <v>0</v>
      </c>
      <c r="F115" s="5"/>
      <c r="G115" s="81"/>
      <c r="I115" s="81"/>
    </row>
    <row r="116" spans="1:13" ht="28.5" customHeight="1" x14ac:dyDescent="0.2">
      <c r="B116" s="183" t="s">
        <v>109</v>
      </c>
      <c r="C116" s="150" t="s">
        <v>110</v>
      </c>
      <c r="D116" s="196" t="s">
        <v>101</v>
      </c>
      <c r="E116" s="63"/>
      <c r="F116" s="25" t="s">
        <v>102</v>
      </c>
    </row>
    <row r="117" spans="1:13" ht="18" customHeight="1" x14ac:dyDescent="0.2">
      <c r="B117" s="184"/>
      <c r="C117" s="78" t="s">
        <v>12</v>
      </c>
      <c r="D117" s="197"/>
      <c r="E117" s="125">
        <f>6.6-6.6</f>
        <v>0</v>
      </c>
      <c r="F117" s="24"/>
    </row>
    <row r="118" spans="1:13" ht="27.6" customHeight="1" x14ac:dyDescent="0.2">
      <c r="B118" s="231" t="s">
        <v>111</v>
      </c>
      <c r="C118" s="7" t="s">
        <v>112</v>
      </c>
      <c r="D118" s="193" t="s">
        <v>106</v>
      </c>
      <c r="E118" s="46"/>
      <c r="F118" s="4" t="s">
        <v>102</v>
      </c>
      <c r="G118" s="81"/>
      <c r="I118" s="81"/>
    </row>
    <row r="119" spans="1:13" ht="28.5" customHeight="1" x14ac:dyDescent="0.2">
      <c r="B119" s="230"/>
      <c r="C119" s="3" t="s">
        <v>11</v>
      </c>
      <c r="D119" s="194"/>
      <c r="E119" s="125">
        <f>85-34+10+185.5</f>
        <v>246.5</v>
      </c>
      <c r="F119" s="5"/>
      <c r="G119" s="81"/>
      <c r="H119" s="133"/>
      <c r="I119" s="81"/>
      <c r="J119" s="81"/>
    </row>
    <row r="120" spans="1:13" ht="17.25" customHeight="1" x14ac:dyDescent="0.2">
      <c r="B120" s="234"/>
      <c r="C120" s="79" t="s">
        <v>31</v>
      </c>
      <c r="D120" s="195"/>
      <c r="E120" s="125">
        <f>254.3-254.3</f>
        <v>0</v>
      </c>
      <c r="F120" s="5"/>
      <c r="G120" s="81"/>
      <c r="H120" s="133"/>
      <c r="J120" s="81"/>
    </row>
    <row r="121" spans="1:13" ht="20.45" customHeight="1" x14ac:dyDescent="0.2">
      <c r="A121" s="126"/>
      <c r="B121" s="170" t="s">
        <v>113</v>
      </c>
      <c r="C121" s="131" t="s">
        <v>114</v>
      </c>
      <c r="D121" s="201" t="s">
        <v>182</v>
      </c>
      <c r="E121" s="127" t="s">
        <v>17</v>
      </c>
      <c r="F121" s="132" t="s">
        <v>102</v>
      </c>
      <c r="G121" s="106"/>
      <c r="H121" s="126"/>
      <c r="I121" s="126"/>
      <c r="J121" s="126"/>
      <c r="K121" s="126"/>
      <c r="L121" s="126"/>
      <c r="M121" s="126"/>
    </row>
    <row r="122" spans="1:13" ht="30" customHeight="1" x14ac:dyDescent="0.2">
      <c r="A122" s="126"/>
      <c r="B122" s="172"/>
      <c r="C122" s="130" t="s">
        <v>11</v>
      </c>
      <c r="D122" s="200"/>
      <c r="E122" s="128" t="s">
        <v>17</v>
      </c>
      <c r="F122" s="129" t="s">
        <v>17</v>
      </c>
      <c r="G122" s="135"/>
      <c r="H122" s="126"/>
      <c r="I122" s="126"/>
      <c r="J122" s="126"/>
      <c r="K122" s="126"/>
      <c r="L122" s="126"/>
      <c r="M122" s="126"/>
    </row>
    <row r="123" spans="1:13" ht="17.25" customHeight="1" x14ac:dyDescent="0.2">
      <c r="B123" s="26"/>
      <c r="C123" s="27" t="s">
        <v>34</v>
      </c>
      <c r="D123" s="27"/>
      <c r="E123" s="50">
        <f>+E125+E127+E126</f>
        <v>1105.8000000000002</v>
      </c>
      <c r="F123" s="14"/>
      <c r="H123" s="81"/>
      <c r="I123" s="81"/>
      <c r="J123" s="81"/>
      <c r="K123" s="81"/>
      <c r="L123" s="81"/>
    </row>
    <row r="124" spans="1:13" ht="17.25" customHeight="1" x14ac:dyDescent="0.2">
      <c r="B124" s="177"/>
      <c r="C124" s="37" t="s">
        <v>35</v>
      </c>
      <c r="D124" s="37"/>
      <c r="E124" s="48"/>
      <c r="F124" s="23"/>
    </row>
    <row r="125" spans="1:13" ht="27.75" customHeight="1" x14ac:dyDescent="0.2">
      <c r="B125" s="178"/>
      <c r="C125" s="33" t="s">
        <v>36</v>
      </c>
      <c r="D125" s="33"/>
      <c r="E125" s="51">
        <f>SUMIF($C106:$C122,$C107,E106:E122)</f>
        <v>564.1</v>
      </c>
      <c r="F125" s="34"/>
    </row>
    <row r="126" spans="1:13" ht="27.75" customHeight="1" x14ac:dyDescent="0.2">
      <c r="B126" s="155"/>
      <c r="C126" s="158" t="s">
        <v>175</v>
      </c>
      <c r="D126" s="33"/>
      <c r="E126" s="51">
        <f>SUMIF($C107:$C123,$C114,E107:E123)</f>
        <v>541.70000000000005</v>
      </c>
      <c r="F126" s="34"/>
    </row>
    <row r="127" spans="1:13" ht="19.149999999999999" customHeight="1" x14ac:dyDescent="0.2">
      <c r="B127" s="153"/>
      <c r="C127" s="7" t="s">
        <v>37</v>
      </c>
      <c r="D127" s="33"/>
      <c r="E127" s="51">
        <f>SUMIF($C107:$C123,$C117,E107:E123)</f>
        <v>0</v>
      </c>
      <c r="F127" s="34"/>
    </row>
    <row r="128" spans="1:13" ht="17.25" customHeight="1" x14ac:dyDescent="0.2">
      <c r="B128" s="26"/>
      <c r="C128" s="113" t="s">
        <v>38</v>
      </c>
      <c r="D128" s="43"/>
      <c r="E128" s="50">
        <f>+E130</f>
        <v>0</v>
      </c>
      <c r="F128" s="28"/>
    </row>
    <row r="129" spans="2:7" ht="17.25" customHeight="1" x14ac:dyDescent="0.2">
      <c r="B129" s="177"/>
      <c r="C129" s="22" t="s">
        <v>39</v>
      </c>
      <c r="D129" s="22"/>
      <c r="E129" s="49"/>
      <c r="F129" s="24"/>
    </row>
    <row r="130" spans="2:7" ht="17.25" customHeight="1" x14ac:dyDescent="0.2">
      <c r="B130" s="238"/>
      <c r="C130" s="7" t="s">
        <v>40</v>
      </c>
      <c r="D130" s="7"/>
      <c r="E130" s="51">
        <f>SUMIF($C106:$C122,$C111,E106:E122)</f>
        <v>0</v>
      </c>
      <c r="F130" s="24"/>
    </row>
    <row r="131" spans="2:7" ht="21" customHeight="1" x14ac:dyDescent="0.2">
      <c r="B131" s="19" t="s">
        <v>115</v>
      </c>
      <c r="C131" s="31" t="s">
        <v>116</v>
      </c>
      <c r="D131" s="31"/>
      <c r="E131" s="53"/>
      <c r="F131" s="21"/>
    </row>
    <row r="132" spans="2:7" ht="31.15" customHeight="1" x14ac:dyDescent="0.2">
      <c r="B132" s="170" t="s">
        <v>117</v>
      </c>
      <c r="C132" s="32" t="s">
        <v>118</v>
      </c>
      <c r="D132" s="233" t="s">
        <v>180</v>
      </c>
      <c r="E132" s="47"/>
      <c r="F132" s="4"/>
    </row>
    <row r="133" spans="2:7" ht="29.25" customHeight="1" x14ac:dyDescent="0.2">
      <c r="B133" s="172"/>
      <c r="C133" s="3" t="s">
        <v>11</v>
      </c>
      <c r="D133" s="196"/>
      <c r="E133" s="59">
        <v>50</v>
      </c>
      <c r="F133" s="5"/>
    </row>
    <row r="134" spans="2:7" ht="42.75" customHeight="1" x14ac:dyDescent="0.2">
      <c r="B134" s="170" t="s">
        <v>119</v>
      </c>
      <c r="C134" s="11" t="s">
        <v>177</v>
      </c>
      <c r="D134" s="196"/>
      <c r="E134" s="58"/>
      <c r="F134" s="4"/>
    </row>
    <row r="135" spans="2:7" ht="30" customHeight="1" x14ac:dyDescent="0.2">
      <c r="B135" s="171"/>
      <c r="C135" s="3" t="s">
        <v>11</v>
      </c>
      <c r="D135" s="196"/>
      <c r="E135" s="62">
        <f>35.9+1.1</f>
        <v>37</v>
      </c>
      <c r="F135" s="5"/>
    </row>
    <row r="136" spans="2:7" ht="22.9" customHeight="1" x14ac:dyDescent="0.2">
      <c r="B136" s="172"/>
      <c r="C136" s="42" t="s">
        <v>103</v>
      </c>
      <c r="D136" s="156"/>
      <c r="E136" s="62">
        <v>24</v>
      </c>
      <c r="F136" s="5"/>
    </row>
    <row r="137" spans="2:7" ht="17.25" customHeight="1" x14ac:dyDescent="0.2">
      <c r="B137" s="26"/>
      <c r="C137" s="27" t="s">
        <v>34</v>
      </c>
      <c r="D137" s="27"/>
      <c r="E137" s="50">
        <f>+E139+E140</f>
        <v>111</v>
      </c>
      <c r="F137" s="14"/>
    </row>
    <row r="138" spans="2:7" ht="17.25" customHeight="1" x14ac:dyDescent="0.2">
      <c r="B138" s="229"/>
      <c r="C138" s="37" t="s">
        <v>35</v>
      </c>
      <c r="D138" s="37"/>
      <c r="E138" s="48"/>
      <c r="F138" s="23"/>
    </row>
    <row r="139" spans="2:7" ht="27.75" customHeight="1" x14ac:dyDescent="0.2">
      <c r="B139" s="221"/>
      <c r="C139" s="33" t="s">
        <v>36</v>
      </c>
      <c r="D139" s="33"/>
      <c r="E139" s="51">
        <f>SUMIF($C132:$C135,$C133,E132:E135)</f>
        <v>87</v>
      </c>
      <c r="F139" s="34"/>
    </row>
    <row r="140" spans="2:7" ht="27.75" customHeight="1" x14ac:dyDescent="0.2">
      <c r="B140" s="222"/>
      <c r="C140" s="33" t="s">
        <v>176</v>
      </c>
      <c r="D140" s="159"/>
      <c r="E140" s="51">
        <f>SUMIF($C133:$C136,$C136,E133:E136)</f>
        <v>24</v>
      </c>
      <c r="F140" s="34"/>
    </row>
    <row r="141" spans="2:7" ht="40.5" customHeight="1" x14ac:dyDescent="0.2">
      <c r="B141" s="17" t="s">
        <v>120</v>
      </c>
      <c r="C141" s="90" t="s">
        <v>121</v>
      </c>
      <c r="D141" s="90"/>
      <c r="E141" s="56"/>
      <c r="F141" s="18"/>
    </row>
    <row r="142" spans="2:7" ht="29.25" customHeight="1" x14ac:dyDescent="0.2">
      <c r="B142" s="19" t="s">
        <v>122</v>
      </c>
      <c r="C142" s="31" t="s">
        <v>123</v>
      </c>
      <c r="D142" s="31"/>
      <c r="E142" s="53"/>
      <c r="F142" s="21"/>
    </row>
    <row r="143" spans="2:7" ht="43.9" customHeight="1" x14ac:dyDescent="0.2">
      <c r="B143" s="231" t="s">
        <v>124</v>
      </c>
      <c r="C143" s="11" t="s">
        <v>125</v>
      </c>
      <c r="D143" s="203" t="s">
        <v>23</v>
      </c>
      <c r="E143" s="46"/>
      <c r="F143" s="4" t="s">
        <v>47</v>
      </c>
      <c r="G143" s="81"/>
    </row>
    <row r="144" spans="2:7" ht="33.6" customHeight="1" x14ac:dyDescent="0.2">
      <c r="B144" s="230"/>
      <c r="C144" s="3" t="s">
        <v>11</v>
      </c>
      <c r="D144" s="196"/>
      <c r="E144" s="63">
        <f>104+38.6-89.7</f>
        <v>52.899999999999991</v>
      </c>
      <c r="F144" s="5"/>
      <c r="G144" s="81"/>
    </row>
    <row r="145" spans="2:7" ht="28.9" customHeight="1" x14ac:dyDescent="0.2">
      <c r="B145" s="230"/>
      <c r="C145" s="103" t="s">
        <v>148</v>
      </c>
      <c r="D145" s="196"/>
      <c r="E145" s="63">
        <f>312.5-153.8</f>
        <v>158.69999999999999</v>
      </c>
      <c r="F145" s="5"/>
      <c r="G145" s="81"/>
    </row>
    <row r="146" spans="2:7" ht="18" customHeight="1" x14ac:dyDescent="0.2">
      <c r="B146" s="234"/>
      <c r="C146" s="79" t="s">
        <v>31</v>
      </c>
      <c r="D146" s="204"/>
      <c r="E146" s="63">
        <f>312.5-312.5</f>
        <v>0</v>
      </c>
      <c r="F146" s="5"/>
      <c r="G146" s="81"/>
    </row>
    <row r="147" spans="2:7" ht="17.25" customHeight="1" x14ac:dyDescent="0.2">
      <c r="B147" s="26"/>
      <c r="C147" s="27" t="s">
        <v>34</v>
      </c>
      <c r="D147" s="27"/>
      <c r="E147" s="50">
        <f>+E149+E150</f>
        <v>211.59999999999997</v>
      </c>
      <c r="F147" s="14"/>
      <c r="G147" s="81"/>
    </row>
    <row r="148" spans="2:7" ht="17.25" customHeight="1" x14ac:dyDescent="0.2">
      <c r="B148" s="229"/>
      <c r="C148" s="37" t="s">
        <v>35</v>
      </c>
      <c r="D148" s="37"/>
      <c r="E148" s="48"/>
      <c r="F148" s="23"/>
      <c r="G148" s="81"/>
    </row>
    <row r="149" spans="2:7" ht="27.75" customHeight="1" x14ac:dyDescent="0.2">
      <c r="B149" s="221"/>
      <c r="C149" s="33" t="s">
        <v>36</v>
      </c>
      <c r="D149" s="33"/>
      <c r="E149" s="51">
        <f>SUMIF($C143:$C146,$C144,E143:E146)</f>
        <v>52.899999999999991</v>
      </c>
      <c r="F149" s="34"/>
    </row>
    <row r="150" spans="2:7" ht="27.75" customHeight="1" x14ac:dyDescent="0.2">
      <c r="B150" s="222"/>
      <c r="C150" s="101" t="s">
        <v>175</v>
      </c>
      <c r="D150" s="33"/>
      <c r="E150" s="51">
        <f>SUMIF($C143:$C146,$C145,E143:E146)</f>
        <v>158.69999999999999</v>
      </c>
      <c r="F150" s="34"/>
    </row>
    <row r="151" spans="2:7" ht="17.25" customHeight="1" x14ac:dyDescent="0.2">
      <c r="B151" s="86"/>
      <c r="C151" s="38" t="s">
        <v>38</v>
      </c>
      <c r="D151" s="38"/>
      <c r="E151" s="57">
        <f t="shared" ref="E151" si="3">+E153</f>
        <v>0</v>
      </c>
      <c r="F151" s="84"/>
      <c r="G151" s="81"/>
    </row>
    <row r="152" spans="2:7" ht="17.25" customHeight="1" x14ac:dyDescent="0.2">
      <c r="B152" s="85"/>
      <c r="C152" s="33" t="s">
        <v>39</v>
      </c>
      <c r="D152" s="33"/>
      <c r="E152" s="51"/>
      <c r="F152" s="34"/>
      <c r="G152" s="81"/>
    </row>
    <row r="153" spans="2:7" ht="21" customHeight="1" x14ac:dyDescent="0.2">
      <c r="B153" s="87"/>
      <c r="C153" s="80" t="s">
        <v>40</v>
      </c>
      <c r="D153" s="80"/>
      <c r="E153" s="51">
        <f>SUMIF($C143:$C146,$C146,E143:E146)</f>
        <v>0</v>
      </c>
      <c r="F153" s="34"/>
      <c r="G153" s="81"/>
    </row>
    <row r="154" spans="2:7" ht="30.6" customHeight="1" x14ac:dyDescent="0.2">
      <c r="B154" s="40"/>
      <c r="C154" s="38" t="s">
        <v>126</v>
      </c>
      <c r="D154" s="38"/>
      <c r="E154" s="57">
        <f>+E34+E38+E58+E81+E97+E123+E128+E137+E147+E102+E151</f>
        <v>11360.699999999999</v>
      </c>
      <c r="F154" s="28"/>
      <c r="G154" s="81"/>
    </row>
    <row r="155" spans="2:7" ht="15.75" customHeight="1" x14ac:dyDescent="0.2">
      <c r="B155" s="2"/>
      <c r="C155" s="37" t="s">
        <v>127</v>
      </c>
      <c r="D155" s="37"/>
      <c r="E155" s="49">
        <f>+E31+E94+E96+E109+E111+E113+E119+E120+E144+E146+E115+E89+E30+E95+E114+E145</f>
        <v>1856.5</v>
      </c>
      <c r="F155" s="5"/>
      <c r="G155" s="81"/>
    </row>
    <row r="156" spans="2:7" ht="15" customHeight="1" x14ac:dyDescent="0.2">
      <c r="C156" s="8"/>
    </row>
    <row r="157" spans="2:7" ht="15" customHeight="1" x14ac:dyDescent="0.2">
      <c r="B157" s="202" t="s">
        <v>128</v>
      </c>
      <c r="C157" s="202"/>
      <c r="D157" s="202"/>
      <c r="E157" s="202"/>
      <c r="F157" s="202"/>
    </row>
    <row r="158" spans="2:7" ht="15" customHeight="1" x14ac:dyDescent="0.2">
      <c r="B158" s="235" t="s">
        <v>129</v>
      </c>
      <c r="C158" s="235"/>
      <c r="D158" s="235"/>
      <c r="E158" s="235"/>
      <c r="F158" s="235"/>
    </row>
    <row r="159" spans="2:7" ht="15" customHeight="1" x14ac:dyDescent="0.2">
      <c r="B159" s="202" t="s">
        <v>130</v>
      </c>
      <c r="C159" s="202"/>
      <c r="D159" s="202"/>
      <c r="E159" s="202"/>
      <c r="F159" s="202"/>
    </row>
    <row r="160" spans="2:7" ht="15" customHeight="1" x14ac:dyDescent="0.2">
      <c r="B160" s="202" t="s">
        <v>131</v>
      </c>
      <c r="C160" s="202"/>
      <c r="D160" s="202"/>
      <c r="E160" s="202"/>
      <c r="F160" s="202"/>
    </row>
    <row r="161" spans="2:6" ht="15" customHeight="1" x14ac:dyDescent="0.2">
      <c r="B161" s="202" t="s">
        <v>132</v>
      </c>
      <c r="C161" s="202"/>
      <c r="D161" s="202"/>
      <c r="E161" s="202"/>
      <c r="F161" s="202"/>
    </row>
    <row r="162" spans="2:6" ht="15" customHeight="1" x14ac:dyDescent="0.2">
      <c r="B162" s="209"/>
      <c r="C162" s="209"/>
      <c r="D162" s="209"/>
      <c r="E162" s="209"/>
      <c r="F162" s="209"/>
    </row>
    <row r="163" spans="2:6" x14ac:dyDescent="0.2">
      <c r="B163" s="189" t="s">
        <v>133</v>
      </c>
      <c r="C163" s="189"/>
      <c r="D163" s="189"/>
      <c r="E163" s="189"/>
      <c r="F163" s="189"/>
    </row>
    <row r="164" spans="2:6" x14ac:dyDescent="0.2">
      <c r="B164" s="189" t="s">
        <v>134</v>
      </c>
      <c r="C164" s="189"/>
      <c r="D164" s="189"/>
      <c r="E164" s="189"/>
      <c r="F164" s="189"/>
    </row>
    <row r="165" spans="2:6" x14ac:dyDescent="0.2">
      <c r="B165" s="189" t="s">
        <v>169</v>
      </c>
      <c r="C165" s="189"/>
      <c r="D165" s="189"/>
      <c r="E165" s="189"/>
      <c r="F165" s="189"/>
    </row>
    <row r="166" spans="2:6" x14ac:dyDescent="0.2">
      <c r="B166" s="189" t="s">
        <v>135</v>
      </c>
      <c r="C166" s="189"/>
      <c r="D166" s="189"/>
      <c r="E166" s="189"/>
      <c r="F166" s="189"/>
    </row>
    <row r="167" spans="2:6" x14ac:dyDescent="0.2">
      <c r="C167" s="152"/>
      <c r="D167" s="152"/>
      <c r="E167" s="154"/>
    </row>
    <row r="168" spans="2:6" x14ac:dyDescent="0.2">
      <c r="E168" s="154"/>
    </row>
    <row r="169" spans="2:6" x14ac:dyDescent="0.2">
      <c r="C169" s="74"/>
      <c r="D169" s="74"/>
      <c r="E169" s="61"/>
    </row>
    <row r="170" spans="2:6" x14ac:dyDescent="0.2">
      <c r="C170" s="74"/>
      <c r="D170" s="74"/>
      <c r="E170" s="75"/>
    </row>
    <row r="171" spans="2:6" x14ac:dyDescent="0.2">
      <c r="C171" s="74"/>
      <c r="D171" s="74"/>
      <c r="E171" s="75"/>
    </row>
    <row r="172" spans="2:6" x14ac:dyDescent="0.2">
      <c r="C172" s="74"/>
      <c r="D172" s="74"/>
      <c r="E172" s="75"/>
    </row>
    <row r="173" spans="2:6" x14ac:dyDescent="0.2">
      <c r="C173" s="74"/>
      <c r="D173" s="74"/>
      <c r="E173" s="75"/>
    </row>
  </sheetData>
  <mergeCells count="85">
    <mergeCell ref="B164:F164"/>
    <mergeCell ref="B166:F166"/>
    <mergeCell ref="D64:D67"/>
    <mergeCell ref="D68:D69"/>
    <mergeCell ref="B163:F163"/>
    <mergeCell ref="D106:D107"/>
    <mergeCell ref="B82:B83"/>
    <mergeCell ref="B132:B133"/>
    <mergeCell ref="B129:B130"/>
    <mergeCell ref="B124:B125"/>
    <mergeCell ref="B77:B78"/>
    <mergeCell ref="B93:B96"/>
    <mergeCell ref="B91:B92"/>
    <mergeCell ref="B118:B120"/>
    <mergeCell ref="B160:F160"/>
    <mergeCell ref="B143:B146"/>
    <mergeCell ref="B157:F157"/>
    <mergeCell ref="B158:F158"/>
    <mergeCell ref="B138:B140"/>
    <mergeCell ref="B148:B150"/>
    <mergeCell ref="B66:B67"/>
    <mergeCell ref="B106:B107"/>
    <mergeCell ref="B112:B115"/>
    <mergeCell ref="B108:B111"/>
    <mergeCell ref="D132:D135"/>
    <mergeCell ref="D88:D90"/>
    <mergeCell ref="B88:B90"/>
    <mergeCell ref="B48:B49"/>
    <mergeCell ref="B7:F7"/>
    <mergeCell ref="B20:B22"/>
    <mergeCell ref="B12:B14"/>
    <mergeCell ref="B15:B16"/>
    <mergeCell ref="D12:D14"/>
    <mergeCell ref="D23:D26"/>
    <mergeCell ref="D43:D44"/>
    <mergeCell ref="D15:D19"/>
    <mergeCell ref="B17:B19"/>
    <mergeCell ref="C1:F1"/>
    <mergeCell ref="C2:F2"/>
    <mergeCell ref="C3:F3"/>
    <mergeCell ref="B98:B101"/>
    <mergeCell ref="B50:B51"/>
    <mergeCell ref="B52:B53"/>
    <mergeCell ref="B56:B57"/>
    <mergeCell ref="B68:B69"/>
    <mergeCell ref="B25:B26"/>
    <mergeCell ref="D32:D33"/>
    <mergeCell ref="D29:D31"/>
    <mergeCell ref="B73:B74"/>
    <mergeCell ref="D48:D57"/>
    <mergeCell ref="B43:B44"/>
    <mergeCell ref="B59:B60"/>
    <mergeCell ref="B75:B76"/>
    <mergeCell ref="B70:B72"/>
    <mergeCell ref="B165:F165"/>
    <mergeCell ref="D93:D96"/>
    <mergeCell ref="B121:B122"/>
    <mergeCell ref="B116:B117"/>
    <mergeCell ref="D91:D92"/>
    <mergeCell ref="D118:D120"/>
    <mergeCell ref="D116:D117"/>
    <mergeCell ref="D108:D115"/>
    <mergeCell ref="D121:D122"/>
    <mergeCell ref="B161:F161"/>
    <mergeCell ref="B159:F159"/>
    <mergeCell ref="D143:D146"/>
    <mergeCell ref="B103:B104"/>
    <mergeCell ref="B79:B80"/>
    <mergeCell ref="B162:F162"/>
    <mergeCell ref="D77:D80"/>
    <mergeCell ref="C4:F4"/>
    <mergeCell ref="C5:F5"/>
    <mergeCell ref="B134:B136"/>
    <mergeCell ref="D70:D76"/>
    <mergeCell ref="D86:D87"/>
    <mergeCell ref="B23:B24"/>
    <mergeCell ref="B35:B37"/>
    <mergeCell ref="B27:B28"/>
    <mergeCell ref="B29:B31"/>
    <mergeCell ref="B32:B33"/>
    <mergeCell ref="B54:B55"/>
    <mergeCell ref="B45:B47"/>
    <mergeCell ref="B39:B40"/>
    <mergeCell ref="B64:B65"/>
    <mergeCell ref="B86:B87"/>
  </mergeCells>
  <pageMargins left="0.39370078740157483" right="0.39370078740157483" top="0.59055118110236227" bottom="0.59055118110236227" header="0" footer="0"/>
  <pageSetup paperSize="9" scale="88" fitToHeight="0" orientation="portrait" r:id="rId1"/>
  <rowBreaks count="5" manualBreakCount="5">
    <brk id="31" max="5" man="1"/>
    <brk id="55" max="5" man="1"/>
    <brk id="84" max="5" man="1"/>
    <brk id="111" max="5" man="1"/>
    <brk id="140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FCFF6-2EFF-4A24-B7BC-217AC98A857B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5703125" style="1" customWidth="1"/>
    <col min="2" max="2" width="4.5703125" style="1" customWidth="1"/>
    <col min="3" max="3" width="52.28515625" style="6" customWidth="1"/>
    <col min="4" max="4" width="19" style="1" customWidth="1"/>
    <col min="5" max="16384" width="9.42578125" style="1"/>
  </cols>
  <sheetData>
    <row r="1" spans="2:4" ht="15.75" customHeight="1" x14ac:dyDescent="0.2">
      <c r="B1" s="242" t="s">
        <v>168</v>
      </c>
      <c r="C1" s="242"/>
      <c r="D1" s="242"/>
    </row>
    <row r="2" spans="2:4" x14ac:dyDescent="0.2">
      <c r="C2" s="1"/>
    </row>
    <row r="3" spans="2:4" ht="47.45" customHeight="1" x14ac:dyDescent="0.2">
      <c r="B3" s="66" t="s">
        <v>136</v>
      </c>
      <c r="C3" s="97" t="s">
        <v>137</v>
      </c>
      <c r="D3" s="66" t="s">
        <v>138</v>
      </c>
    </row>
    <row r="4" spans="2:4" ht="10.9" customHeight="1" x14ac:dyDescent="0.2">
      <c r="B4" s="107">
        <v>1</v>
      </c>
      <c r="C4" s="108">
        <v>2</v>
      </c>
      <c r="D4" s="109">
        <v>3</v>
      </c>
    </row>
    <row r="5" spans="2:4" ht="18.75" customHeight="1" x14ac:dyDescent="0.2">
      <c r="B5" s="241" t="s">
        <v>139</v>
      </c>
      <c r="C5" s="241"/>
      <c r="D5" s="241"/>
    </row>
    <row r="6" spans="2:4" ht="15.6" customHeight="1" x14ac:dyDescent="0.2">
      <c r="B6" s="94" t="s">
        <v>140</v>
      </c>
      <c r="C6" s="95" t="s">
        <v>34</v>
      </c>
      <c r="D6" s="96">
        <f>+D8+D9+D10+D11+D12+D13</f>
        <v>11360.699999999999</v>
      </c>
    </row>
    <row r="7" spans="2:4" ht="13.5" customHeight="1" x14ac:dyDescent="0.2">
      <c r="B7" s="68"/>
      <c r="C7" s="101" t="s">
        <v>141</v>
      </c>
      <c r="D7" s="47"/>
    </row>
    <row r="8" spans="2:4" ht="22.15" customHeight="1" x14ac:dyDescent="0.2">
      <c r="B8" s="68" t="s">
        <v>142</v>
      </c>
      <c r="C8" s="102" t="s">
        <v>143</v>
      </c>
      <c r="D8" s="99">
        <f>SUMIF('005 programa 3 lentelė'!$C10:$C155,'005 programa 3 lentelė'!$C13,'005 programa 3 lentelė'!E10:E155)</f>
        <v>9132.4</v>
      </c>
    </row>
    <row r="9" spans="2:4" ht="15" customHeight="1" x14ac:dyDescent="0.2">
      <c r="B9" s="68" t="s">
        <v>144</v>
      </c>
      <c r="C9" s="103" t="s">
        <v>103</v>
      </c>
      <c r="D9" s="99">
        <f>SUMIF('005 programa 3 lentelė'!$C11:$C156,'005 programa 3 lentelė'!$C136,'005 programa 3 lentelė'!E11:E156)</f>
        <v>24</v>
      </c>
    </row>
    <row r="10" spans="2:4" ht="17.45" customHeight="1" x14ac:dyDescent="0.2">
      <c r="B10" s="68" t="s">
        <v>145</v>
      </c>
      <c r="C10" s="103" t="s">
        <v>146</v>
      </c>
      <c r="D10" s="99">
        <f>SUMIF('005 programa 3 lentelė'!$C12:$C157,'005 programa 3 lentelė'!$C15,'005 programa 3 lentelė'!E12:E157)</f>
        <v>0</v>
      </c>
    </row>
    <row r="11" spans="2:4" ht="20.45" customHeight="1" x14ac:dyDescent="0.2">
      <c r="B11" s="68" t="s">
        <v>147</v>
      </c>
      <c r="C11" s="103" t="s">
        <v>148</v>
      </c>
      <c r="D11" s="99">
        <f>SUMIF('005 programa 3 lentelė'!$C13:$C158,'005 programa 3 lentelė'!$C95,'005 programa 3 lentelė'!E13:E158)</f>
        <v>1185.4000000000001</v>
      </c>
    </row>
    <row r="12" spans="2:4" ht="16.149999999999999" customHeight="1" x14ac:dyDescent="0.2">
      <c r="B12" s="68" t="s">
        <v>149</v>
      </c>
      <c r="C12" s="103" t="s">
        <v>150</v>
      </c>
      <c r="D12" s="99">
        <f>SUMIF('005 programa 3 lentelė'!$C10:$C155,'005 programa 3 lentelė'!#REF!,'005 programa 3 lentelė'!E10:E155)</f>
        <v>0</v>
      </c>
    </row>
    <row r="13" spans="2:4" ht="18.600000000000001" customHeight="1" x14ac:dyDescent="0.2">
      <c r="B13" s="68" t="s">
        <v>151</v>
      </c>
      <c r="C13" s="103" t="s">
        <v>152</v>
      </c>
      <c r="D13" s="99">
        <f>SUMIF('005 programa 3 lentelė'!$C10:$C155,'005 programa 3 lentelė'!$C24,'005 programa 3 lentelė'!E10:E155)</f>
        <v>1018.9</v>
      </c>
    </row>
    <row r="14" spans="2:4" ht="39.75" customHeight="1" x14ac:dyDescent="0.2">
      <c r="B14" s="67" t="s">
        <v>153</v>
      </c>
      <c r="C14" s="101" t="s">
        <v>154</v>
      </c>
      <c r="D14" s="100">
        <f t="shared" ref="D14" si="0">+D16+D17+D18+D19+D20+D21</f>
        <v>0</v>
      </c>
    </row>
    <row r="15" spans="2:4" ht="15" customHeight="1" x14ac:dyDescent="0.2">
      <c r="B15" s="68"/>
      <c r="C15" s="101" t="s">
        <v>141</v>
      </c>
      <c r="D15" s="98"/>
    </row>
    <row r="16" spans="2:4" ht="15" customHeight="1" x14ac:dyDescent="0.2">
      <c r="B16" s="68" t="s">
        <v>155</v>
      </c>
      <c r="C16" s="103" t="s">
        <v>156</v>
      </c>
      <c r="D16" s="99">
        <f>SUMIF('005 programa 3 lentelė'!$C10:$C155,'005 programa 3 lentelė'!$C31,'005 programa 3 lentelė'!E10:E155)</f>
        <v>0</v>
      </c>
    </row>
    <row r="17" spans="2:4" ht="15.6" customHeight="1" x14ac:dyDescent="0.2">
      <c r="B17" s="68" t="s">
        <v>157</v>
      </c>
      <c r="C17" s="103" t="s">
        <v>158</v>
      </c>
      <c r="D17" s="99" cm="1">
        <f t="array" ref="D17">SUMIF('005 programa 3 lentelė'!$C10:$C155,'005 programa 3 lentelė'!C00,'005 programa 3 lentelė'!E10:E155)</f>
        <v>0</v>
      </c>
    </row>
    <row r="18" spans="2:4" ht="19.149999999999999" customHeight="1" x14ac:dyDescent="0.2">
      <c r="B18" s="68" t="s">
        <v>159</v>
      </c>
      <c r="C18" s="103" t="s">
        <v>160</v>
      </c>
      <c r="D18" s="99" cm="1">
        <f t="array" ref="D18">SUMIF('005 programa 3 lentelė'!$C10:$C155,'005 programa 3 lentelė'!C00,'005 programa 3 lentelė'!E10:E155)</f>
        <v>0</v>
      </c>
    </row>
    <row r="19" spans="2:4" ht="15" customHeight="1" x14ac:dyDescent="0.2">
      <c r="B19" s="68" t="s">
        <v>161</v>
      </c>
      <c r="C19" s="103" t="s">
        <v>162</v>
      </c>
      <c r="D19" s="99">
        <f>SUMIF('005 programa 3 lentelė'!$C10:$C155,'005 programa 3 lentelė'!#REF!,'005 programa 3 lentelė'!E10:E155)</f>
        <v>0</v>
      </c>
    </row>
    <row r="20" spans="2:4" ht="15" customHeight="1" x14ac:dyDescent="0.2">
      <c r="B20" s="68" t="s">
        <v>163</v>
      </c>
      <c r="C20" s="103" t="s">
        <v>63</v>
      </c>
      <c r="D20" s="99">
        <f>SUMIF('005 programa 3 lentelė'!$C10:$C155,'005 programa 3 lentelė'!#REF!,'005 programa 3 lentelė'!E10:E155)</f>
        <v>0</v>
      </c>
    </row>
    <row r="21" spans="2:4" ht="15" customHeight="1" x14ac:dyDescent="0.2">
      <c r="B21" s="68" t="s">
        <v>164</v>
      </c>
      <c r="C21" s="103" t="s">
        <v>165</v>
      </c>
      <c r="D21" s="99">
        <f>SUMIF('005 programa 3 lentelė'!$C10:$C155,'005 programa 3 lentelė'!#REF!,'005 programa 3 lentelė'!E10:E155)</f>
        <v>0</v>
      </c>
    </row>
    <row r="22" spans="2:4" ht="28.5" customHeight="1" x14ac:dyDescent="0.2">
      <c r="B22" s="68"/>
      <c r="C22" s="69" t="s">
        <v>166</v>
      </c>
      <c r="D22" s="47">
        <f>+D6+D14</f>
        <v>11360.699999999999</v>
      </c>
    </row>
    <row r="23" spans="2:4" ht="16.899999999999999" customHeight="1" x14ac:dyDescent="0.2">
      <c r="B23" s="68"/>
      <c r="C23" s="69" t="s">
        <v>127</v>
      </c>
      <c r="D23" s="46">
        <f>+'005 programa 3 lentelė'!E155</f>
        <v>1856.5</v>
      </c>
    </row>
    <row r="24" spans="2:4" x14ac:dyDescent="0.2">
      <c r="B24" s="70"/>
      <c r="C24" s="71"/>
      <c r="D24" s="70"/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  <ignoredErrors>
    <ignoredError sqref="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005 programa 3 lentelė</vt:lpstr>
      <vt:lpstr>Lėšų suvestinė 2 lentelė</vt:lpstr>
      <vt:lpstr>'005 programa 3 lentelė'!Print_Area</vt:lpstr>
      <vt:lpstr>'005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2025-09-24T08:00:46Z</cp:lastPrinted>
  <dcterms:created xsi:type="dcterms:W3CDTF">2023-07-11T10:34:54Z</dcterms:created>
  <dcterms:modified xsi:type="dcterms:W3CDTF">2025-11-07T07:58:34Z</dcterms:modified>
  <cp:category/>
  <cp:contentStatus/>
</cp:coreProperties>
</file>