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5 MVP\10. Keitimas (spalis po tarybos)\"/>
    </mc:Choice>
  </mc:AlternateContent>
  <xr:revisionPtr revIDLastSave="0" documentId="13_ncr:1_{7FCE0F92-A7A6-4017-AFC2-32454F17E5D0}" xr6:coauthVersionLast="47" xr6:coauthVersionMax="47" xr10:uidLastSave="{00000000-0000-0000-0000-000000000000}"/>
  <bookViews>
    <workbookView xWindow="-120" yWindow="-120" windowWidth="29040" windowHeight="15720" xr2:uid="{EF082B20-5454-481E-8ECF-44F36E11C9BB}"/>
  </bookViews>
  <sheets>
    <sheet name="11 programa 3 lentelė" sheetId="1" r:id="rId1"/>
    <sheet name="Lėšų suvestinė 2 lentelė" sheetId="3" r:id="rId2"/>
  </sheets>
  <definedNames>
    <definedName name="_xlnm.Print_Area" localSheetId="0">'11 programa 3 lentelė'!$A$1:$F$162</definedName>
    <definedName name="_xlnm.Print_Titles" localSheetId="0">'11 programa 3 lentelė'!$8:$8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1" l="1"/>
  <c r="E18" i="1"/>
  <c r="E118" i="1"/>
  <c r="E144" i="1"/>
  <c r="E140" i="1"/>
  <c r="E136" i="1"/>
  <c r="E113" i="1"/>
  <c r="E110" i="1"/>
  <c r="E108" i="1"/>
  <c r="E105" i="1"/>
  <c r="E103" i="1"/>
  <c r="E97" i="1"/>
  <c r="E55" i="1"/>
  <c r="E128" i="1"/>
  <c r="E121" i="1"/>
  <c r="E61" i="1"/>
  <c r="E53" i="1"/>
  <c r="E39" i="1"/>
  <c r="E35" i="1"/>
  <c r="E23" i="1"/>
  <c r="E14" i="1"/>
  <c r="E116" i="1"/>
  <c r="E87" i="1"/>
  <c r="E117" i="1"/>
  <c r="D12" i="3"/>
  <c r="E48" i="1"/>
  <c r="E66" i="1"/>
  <c r="E46" i="1"/>
  <c r="E93" i="1"/>
  <c r="E91" i="1" s="1"/>
  <c r="E78" i="1"/>
  <c r="E83" i="1"/>
  <c r="E95" i="1"/>
  <c r="E114" i="1" l="1"/>
  <c r="E131" i="1"/>
  <c r="E129" i="1" s="1"/>
  <c r="D21" i="3" l="1" a="1"/>
  <c r="D21" i="3" s="1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D13" i="3"/>
  <c r="D11" i="3" a="1"/>
  <c r="D11" i="3" s="1"/>
  <c r="D10" i="3"/>
  <c r="D9" i="3" a="1"/>
  <c r="D9" i="3" s="1"/>
  <c r="D8" i="3"/>
  <c r="D14" i="3" l="1"/>
  <c r="D6" i="3"/>
  <c r="D22" i="3" l="1"/>
  <c r="E146" i="1"/>
  <c r="E142" i="1"/>
  <c r="E138" i="1"/>
  <c r="E134" i="1"/>
  <c r="E74" i="1"/>
  <c r="E70" i="1"/>
  <c r="E72" i="1" s="1"/>
  <c r="E64" i="1"/>
  <c r="E47" i="1"/>
  <c r="E44" i="1" l="1"/>
  <c r="E12" i="1"/>
  <c r="E14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Skaistė Kliaubienė</author>
  </authors>
  <commentList>
    <comment ref="E93" authorId="0" shapeId="0" xr:uid="{8B7A73B8-6604-46B7-8352-D1C50C487EE9}">
      <text>
        <r>
          <rPr>
            <b/>
            <sz val="11"/>
            <color theme="1"/>
            <rFont val="Calibri"/>
            <family val="2"/>
            <charset val="186"/>
            <scheme val="minor"/>
          </rPr>
          <t>Skaistė Kliaubienė:</t>
        </r>
        <r>
          <rPr>
            <sz val="11"/>
            <color theme="1"/>
            <rFont val="Calibri"/>
            <family val="2"/>
            <charset val="186"/>
            <scheme val="minor"/>
          </rPr>
          <t xml:space="preserve">
Gintaro centrui – 2 vnt. kompiuterių, LAM – 3 vnt.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<sst xmlns="http://schemas.openxmlformats.org/spreadsheetml/2006/main" count="285" uniqueCount="178">
  <si>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</si>
  <si>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</si>
  <si>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</si>
  <si>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</si>
  <si>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</si>
  <si>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t>011-01 (T)</t>
  </si>
  <si>
    <t>Uždavinys: Pritraukti didesnį dalyvių skaičių, užtikrinant sporto renginių organizavimo kokybę</t>
  </si>
  <si>
    <t>011-01-01 (TP)</t>
  </si>
  <si>
    <t xml:space="preserve">Priemonė: Prestižinių, tarptautinių ir nacionalinių sporto renginių pritraukimas ir organizavimas </t>
  </si>
  <si>
    <t>KSTD 
Sporto, jaunimo ir bendruomeninių reikalų skyrius</t>
  </si>
  <si>
    <t>2.2.3.3.</t>
  </si>
  <si>
    <t>Savivaldybės biudžetas (įskaitant skolintas lėšas)</t>
  </si>
  <si>
    <t>Iš jo:</t>
  </si>
  <si>
    <t>Savivaldybės biudžeto lėšos (nuosavos, be ankstesnių metų likučio)</t>
  </si>
  <si>
    <t>2.2.3.2.</t>
  </si>
  <si>
    <t>011-01-02 (TP)</t>
  </si>
  <si>
    <t xml:space="preserve">Priemonė: Miesto bendruomenei aktualių sporto renginių, švenčių organizavimas </t>
  </si>
  <si>
    <t>2.2.2.1.</t>
  </si>
  <si>
    <t>011-02 (T)</t>
  </si>
  <si>
    <t>Uždavinys: Sudaryti sąlygas sportuoti visų amžiaus grupių miestiečiams, įgyvendinant sveikos gyvensenos ir fizinio aktyvumo programas</t>
  </si>
  <si>
    <t>011-02-01 (TP)</t>
  </si>
  <si>
    <t>Priemonė: Sąlygų ugdytis biudžetinėse sporto įstaigose sudarymas</t>
  </si>
  <si>
    <t>011-02-01-01</t>
  </si>
  <si>
    <t>BĮ Klaipėdos „Viesulo“ sporto centre</t>
  </si>
  <si>
    <t xml:space="preserve">KSTD 
Sporto, jaunimo ir bendruomeninių reikalų skyrius; biudžetinės sporto įstaigos </t>
  </si>
  <si>
    <t>Pajamų įmokos ir kitos pajamos</t>
  </si>
  <si>
    <t>Ankstesnių metų likučiai</t>
  </si>
  <si>
    <t>011-02-01-02</t>
  </si>
  <si>
    <t>BĮ Klaipėdos „Gintaro“ sporto centre</t>
  </si>
  <si>
    <t>011-02-01-03</t>
  </si>
  <si>
    <t>BĮ Klaipėdos Vlado Knašiaus krepšinio mokykloje</t>
  </si>
  <si>
    <t>011-02-01-04</t>
  </si>
  <si>
    <t>BĮ Klaipėdos miesto lengvosios atletikos mokykloje</t>
  </si>
  <si>
    <t>011-02-01-05</t>
  </si>
  <si>
    <t>BĮ Klaipėdos miesto sporto bazių valdymo centre</t>
  </si>
  <si>
    <t>011-02-01-06</t>
  </si>
  <si>
    <t>Sporto bazių paslaugų teikimas sporto renginiams vykdyti</t>
  </si>
  <si>
    <t>Savivaldybės biudžeto lėšos (nuosavos, be ankstesnių metų likučio)'</t>
  </si>
  <si>
    <t>Pajamų įmokos ir kitos pajamos'</t>
  </si>
  <si>
    <t>Ankstesnių metų likučiai'</t>
  </si>
  <si>
    <t>011-02-02 (TP)</t>
  </si>
  <si>
    <t>Priemonė: Sportinės veiklos projektų dalinis finansavimas</t>
  </si>
  <si>
    <t>011-02-02-01</t>
  </si>
  <si>
    <t xml:space="preserve">Buriavimo, irklavimo, baidarių ir kanojų irklavimo sporto šakų </t>
  </si>
  <si>
    <t>2.2.1.3.
2.2.3.1.</t>
  </si>
  <si>
    <t>011-02-02-02</t>
  </si>
  <si>
    <t xml:space="preserve">Sportuojančio vaiko ugdymo </t>
  </si>
  <si>
    <t>2.2.3.1.</t>
  </si>
  <si>
    <t>011-02-02-03</t>
  </si>
  <si>
    <t xml:space="preserve">Tradicinių tarptautinių sporto renginių </t>
  </si>
  <si>
    <t>011-02-02-04</t>
  </si>
  <si>
    <t xml:space="preserve">„Sportas visiems“ renginių </t>
  </si>
  <si>
    <t>011-02-02-05</t>
  </si>
  <si>
    <t xml:space="preserve">Miesto sporto šakų federacijų </t>
  </si>
  <si>
    <t>011-02-02-06</t>
  </si>
  <si>
    <t>Futbolo sporto šakos motyvuojančio (diferencijuoto) krepšelio principu</t>
  </si>
  <si>
    <t>011-02-02-07</t>
  </si>
  <si>
    <t xml:space="preserve">Asmenų su negalia fizinio aktyvumo ir sporto </t>
  </si>
  <si>
    <t>011-02-03 (TP)</t>
  </si>
  <si>
    <t>Priemonė: Paslaugų miesto bendruomenei teikimas Klaipėdos miesto daugiafunkciame sveikatingumo centre</t>
  </si>
  <si>
    <t>ŠSD 
Sveikatos ir šeimos skyrius; BĮ Klaipėdos miesto visuomenės sveikatos biuras</t>
  </si>
  <si>
    <t>011-02-04 (TP)</t>
  </si>
  <si>
    <t>Priemonė: Klaipėdos miesto antrųjų klasių mokinių mokymas plaukti</t>
  </si>
  <si>
    <t>2.2.2.2.</t>
  </si>
  <si>
    <t>011-02-05 (TP)</t>
  </si>
  <si>
    <t>Priemonė: Motyvuojančios sporto sistemos (fizinio aktyvumo ir aukšto sportinio meistriškumo) modelio įgyvendinimas</t>
  </si>
  <si>
    <t>011-02-06 (TP)</t>
  </si>
  <si>
    <t>011-02-07 (PP)</t>
  </si>
  <si>
    <t>Priemonė: Sporto infrastruktūros užimtumo stebėjimas ir fiskalinės sistemos įvedimas bei priežiūra</t>
  </si>
  <si>
    <t>AD 
Kibernetinio saugumo ir IT skyrius</t>
  </si>
  <si>
    <t>2.2.2.6.</t>
  </si>
  <si>
    <t>011-02-08</t>
  </si>
  <si>
    <t xml:space="preserve">Priemonė: Klaipėdos biudžetinių sporto įstaigų aprūpinimas kompiuteriais, spausdintuvais ir programine įranga </t>
  </si>
  <si>
    <t>AD 
Kibernetinio saugumo ir IT skyrius; biudžetinės sporto įstaigos</t>
  </si>
  <si>
    <t>011-02-09</t>
  </si>
  <si>
    <t>Priemonė: VšĮ Klaipėdos futbolo mokyklos sportinės veiklos dalinis finansavimas</t>
  </si>
  <si>
    <t>011-03 (P)</t>
  </si>
  <si>
    <t>Uždavinys: Įrengti naujas ir modernizuoti esamas sporto bazes, užtikrinti įstaigų ūkinį aptarnavimą</t>
  </si>
  <si>
    <t>011-03-01 (PP)</t>
  </si>
  <si>
    <t>Priemonė: Sporto infrastruktūros objektų modernizavimas ir plėtra</t>
  </si>
  <si>
    <t>2.2.1.2.</t>
  </si>
  <si>
    <t>011-03-01-01</t>
  </si>
  <si>
    <t>Regioninio futbolo stadiono statyba</t>
  </si>
  <si>
    <t>011-03-01-02</t>
  </si>
  <si>
    <t>Ledo arenos statyba</t>
  </si>
  <si>
    <t xml:space="preserve"> MVPD 
Statybos skyrius</t>
  </si>
  <si>
    <t>Skolintos lėšos</t>
  </si>
  <si>
    <t>011-03-01-03</t>
  </si>
  <si>
    <t xml:space="preserve">Modulinių patalpų statyba prie Klaipėdos Vitės progimnazijos ir BĮ Klaipėdos „Viesulo“ sporto centro stadionų </t>
  </si>
  <si>
    <t>011-03-01-04</t>
  </si>
  <si>
    <t>011-03-01-05</t>
  </si>
  <si>
    <t>Pripučiamo futbolo maniežo įrengimas Sportininkų g. 46</t>
  </si>
  <si>
    <t>011-03-01-06</t>
  </si>
  <si>
    <t>Sporto paskirties pastato Kretingos g. 23 Klaipėdoje paprastasis remontas (imtynių salė)</t>
  </si>
  <si>
    <t>Skolintos lėšos'</t>
  </si>
  <si>
    <t>011-03-02 (TP)</t>
  </si>
  <si>
    <t>Priemonė: Sporto infrastruktūros objektų einamasis remontas, techninis ir ūkinis aptarnavimas</t>
  </si>
  <si>
    <t>011-03-02-01</t>
  </si>
  <si>
    <t>BĮ Klaipėdos miesto sporto bazių valdymo centro pastatų patalpų ir įrenginių atnaujinimo darbai</t>
  </si>
  <si>
    <t xml:space="preserve">011-03-02-02
</t>
  </si>
  <si>
    <t>BĮ Klaipėdos Vlado Knašiaus krepšinio mokyklos pastato patalpų atnaujinimo darbai</t>
  </si>
  <si>
    <t xml:space="preserve"> MVPD 
Statinių administravimo skyrius</t>
  </si>
  <si>
    <t>011-03-02-03</t>
  </si>
  <si>
    <t>BĮ Klaipėdos „Gintaro“ sporto centro pastato patalpų atnaujinimo darbai</t>
  </si>
  <si>
    <t>011-03-02-04</t>
  </si>
  <si>
    <t>Komunalinių paslaugų įsigijimas</t>
  </si>
  <si>
    <t>MVPD 
Statinių administravimo skyrius</t>
  </si>
  <si>
    <t>011-04 (T)</t>
  </si>
  <si>
    <t>Uždavinys: Tinkamai reprezentuoti miestą šalies ir tarptautiniuose sporto renginiuose</t>
  </si>
  <si>
    <t>011-04-01 (TP)</t>
  </si>
  <si>
    <t xml:space="preserve">Priemonė: Klaipėdos miesto reprezentacinių ir aukšto meistriškumo sporto komandų dalinis finansavimas  </t>
  </si>
  <si>
    <t>2.2.3.4.</t>
  </si>
  <si>
    <t>011-04-02 (TP)</t>
  </si>
  <si>
    <r>
      <rPr>
        <b/>
        <sz val="10"/>
        <color rgb="FF000000"/>
        <rFont val="Times New Roman"/>
        <family val="1"/>
        <charset val="186"/>
      </rPr>
      <t xml:space="preserve">Priemonė: </t>
    </r>
    <r>
      <rPr>
        <b/>
        <sz val="10"/>
        <rFont val="Times New Roman"/>
        <family val="1"/>
        <charset val="186"/>
      </rPr>
      <t>Premijų skyrimas</t>
    </r>
    <r>
      <rPr>
        <b/>
        <sz val="10"/>
        <color rgb="FFFF0000"/>
        <rFont val="Times New Roman"/>
        <family val="1"/>
        <charset val="186"/>
      </rPr>
      <t xml:space="preserve"> </t>
    </r>
    <r>
      <rPr>
        <b/>
        <sz val="10"/>
        <color rgb="FF000000"/>
        <rFont val="Times New Roman"/>
        <family val="1"/>
        <charset val="186"/>
      </rPr>
      <t xml:space="preserve">perspektyviems Klaipėdos miesto sportininkams   </t>
    </r>
  </si>
  <si>
    <t>011-04-03 (TP)</t>
  </si>
  <si>
    <t xml:space="preserve">Priemonė: Aukšto meistriškumo sportininkų pasirengimas ir dalyvavimas oficialiose tarptautinėse varžybose </t>
  </si>
  <si>
    <t>011-04-04 (TP)</t>
  </si>
  <si>
    <t>Priemonė: Mokslinės medicininės diagnostikos paslaugų teikimas aukšto meistriškumo sportininkams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</si>
  <si>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</si>
  <si>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</si>
  <si>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</si>
  <si>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</si>
  <si>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</si>
  <si>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</si>
  <si>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KSTD – Kultūros, sporto ir turizmo departamentas.</t>
  </si>
  <si>
    <t>ŠSD – Švietimo ir sveikatos departamentas.</t>
  </si>
  <si>
    <t>MVPD – Miesto vystymo ir priežiūros departamentas.</t>
  </si>
  <si>
    <t>AD – Administravimo departamentas.</t>
  </si>
  <si>
    <t>Eil. Nr.</t>
  </si>
  <si>
    <t>Programos kodas ir pavadinimas</t>
  </si>
  <si>
    <t>011 Kūno kultūros ir sporto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</si>
  <si>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</si>
  <si>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</si>
  <si>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</si>
  <si>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</si>
  <si>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</si>
  <si>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Lietuvos Respublikos valstybės biudžeto dotacijos</t>
  </si>
  <si>
    <t>1.3.</t>
  </si>
  <si>
    <t xml:space="preserve">pajamų įmokos ir kitos pajamos
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</si>
  <si>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</si>
  <si>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</si>
  <si>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</si>
  <si>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</si>
  <si>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</si>
  <si>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</si>
  <si>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</si>
  <si>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</si>
  <si>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</si>
  <si>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</si>
  <si>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</si>
  <si>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</si>
  <si>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</si>
  <si>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</si>
  <si>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</si>
  <si>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</si>
  <si>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</si>
  <si>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</si>
  <si>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</si>
  <si>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</si>
  <si>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</si>
  <si>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KSTD 
Sporto, jaunimo ir bendruomeninių reikalų skyrius; 
BĮ Klaipėdos miesto sporto bazių valdymo centras</t>
  </si>
  <si>
    <t>KSTD 
Sporto, jaunimo ir bendruomeninių reikalų skyrius; 
BĮ Klaipėdos Vlado Knašiaus krepšinio mokykla</t>
  </si>
  <si>
    <t>KSTD 
Sporto, jaunimo ir bendruomeninių reikalų skyrius; 
BĮ Klaipėdos  „Gintaro“ sporto centras</t>
  </si>
  <si>
    <t>3 lentelė. Klaipėdos miesto savivaldybės 2025 metų 011 Kūno kultūros ir sporto plėtros programos uždaviniai, priemonės, asignavimai ir kitos lėšos (tūkst. eurų)</t>
  </si>
  <si>
    <t>2 lentelė.  2025 metų asignavimų ir kitų lėšų pasiskirstymas (tūkst. Eur)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</si>
  <si>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</si>
  <si>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</si>
  <si>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>KSTD 
Sporto, jaunimo ir bendruomeninių reikalų skyrius; 
BĮ Klaipėdos miesto lengvosios atletikos mokykla</t>
  </si>
  <si>
    <t>KSTD 
Sporto, jaunimo ir bendruomeninių reikalų skyrius; 
BĮ Klaipėdos „Gintaro“ sporto centras</t>
  </si>
  <si>
    <t>AD 
Kibernetinio saugumo ir IT skyrius,
KSTD 
Sporto, jaunimo ir bendruomeninių reikalų skyrius</t>
  </si>
  <si>
    <t xml:space="preserve">                                                                2025 m. vasario 25 d. įsakymu Nr. AD1-141  </t>
  </si>
  <si>
    <t xml:space="preserve">                                                               (Klaipėdos miesto savivaldybės administracijos direktoriaus </t>
  </si>
  <si>
    <t>MVPD Projektavimo skyrius</t>
  </si>
  <si>
    <t>MVPD 
Statybos skyrius</t>
  </si>
  <si>
    <t>Priemonė: VšĮ Klaipėdos krašto buriavimo sporto mokyklos „Žiemys“ sportinės veiklos finansavimas</t>
  </si>
  <si>
    <t>Pastatų komplekso, infrastruktūros ir sklypų tvarkymo darbai Smiltynės g. 13, 13A ir 13B, Klaipėda</t>
  </si>
  <si>
    <t xml:space="preserve"> KSTD 
Kultūros skyrius, BĮ Klaipėdos miesto savivaldybės kultūros centras Žvejų rūmai</t>
  </si>
  <si>
    <t xml:space="preserve">                                                          2025 m. lapkričio 7 d. įsakymo Nr. AD1-875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</si>
</sst>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[$-409]General"/>
  </numFmts>
  <fonts count="35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sz val="10"/>
      <color rgb="FF000000"/>
      <name val="Calibri"/>
      <family val="2"/>
      <charset val="186"/>
      <scheme val="minor"/>
    </font>
    <font>
      <b/>
      <sz val="10"/>
      <color rgb="FF000000"/>
      <name val="Calibri"/>
      <family val="2"/>
      <charset val="186"/>
      <scheme val="minor"/>
    </font>
    <font>
      <sz val="10"/>
      <color rgb="FF000000"/>
      <name val="Times New Roman"/>
      <family val="1"/>
    </font>
    <font>
      <i/>
      <sz val="10"/>
      <color rgb="FF000000"/>
      <name val="Times New Roman"/>
      <family val="1"/>
      <charset val="186"/>
    </font>
    <font>
      <i/>
      <sz val="10"/>
      <color rgb="FF000000"/>
      <name val="Calibri"/>
      <family val="2"/>
      <charset val="186"/>
      <scheme val="minor"/>
    </font>
    <font>
      <sz val="10"/>
      <color theme="0"/>
      <name val="Calibri"/>
      <family val="2"/>
      <charset val="186"/>
      <scheme val="minor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color theme="0"/>
      <name val="Times New Roman"/>
      <family val="1"/>
    </font>
    <font>
      <b/>
      <sz val="12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9"/>
      <color rgb="FF000000"/>
      <name val="Arial"/>
      <family val="2"/>
      <charset val="186"/>
    </font>
    <font>
      <b/>
      <sz val="10"/>
      <color rgb="FF242424"/>
      <name val="Times New Roman"/>
      <family val="1"/>
      <charset val="1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</font>
    <font>
      <i/>
      <sz val="10"/>
      <color rgb="FFFF0000"/>
      <name val="Calibri"/>
      <family val="2"/>
      <charset val="186"/>
      <scheme val="minor"/>
    </font>
    <font>
      <b/>
      <sz val="10"/>
      <color rgb="FF000000"/>
      <name val="Times New Roman"/>
      <family val="1"/>
      <charset val="186"/>
    </font>
    <font>
      <sz val="10"/>
      <color rgb="FFFF0000"/>
      <name val="Calibri"/>
      <family val="2"/>
      <charset val="186"/>
      <scheme val="minor"/>
    </font>
    <font>
      <sz val="10"/>
      <color rgb="FF00B0F0"/>
      <name val="Calibri"/>
      <family val="2"/>
      <charset val="186"/>
      <scheme val="minor"/>
    </font>
    <font>
      <i/>
      <sz val="10"/>
      <color rgb="FF00B0F0"/>
      <name val="Calibri"/>
      <family val="2"/>
      <charset val="186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FFFFFF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250">
    <xf numFmtId="0" fontId="0" fillId="0" borderId="0" xfId="0"/>
    <xf numFmtId="0" fontId="1" fillId="0" borderId="0" xfId="0" applyFont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1" fillId="0" borderId="0" xfId="0" applyFont="1"/>
    <xf numFmtId="0" fontId="5" fillId="2" borderId="1" xfId="0" applyFont="1" applyFill="1" applyBorder="1" applyAlignment="1">
      <alignment horizontal="center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164" fontId="7" fillId="0" borderId="2" xfId="0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6" borderId="1" xfId="1" applyNumberFormat="1" applyFont="1" applyFill="1" applyBorder="1" applyAlignment="1">
      <alignment horizontal="center" vertical="top"/>
    </xf>
    <xf numFmtId="164" fontId="6" fillId="0" borderId="1" xfId="0" applyNumberFormat="1" applyFont="1" applyBorder="1" applyAlignment="1">
      <alignment horizontal="center" vertical="top" wrapText="1"/>
    </xf>
    <xf numFmtId="0" fontId="1" fillId="0" borderId="10" xfId="0" applyFont="1" applyBorder="1" applyAlignment="1">
      <alignment horizontal="left" vertical="top" wrapText="1"/>
    </xf>
    <xf numFmtId="0" fontId="6" fillId="0" borderId="0" xfId="0" applyFont="1" applyAlignment="1">
      <alignment vertical="top"/>
    </xf>
    <xf numFmtId="0" fontId="12" fillId="0" borderId="0" xfId="0" applyFont="1"/>
    <xf numFmtId="0" fontId="7" fillId="2" borderId="1" xfId="0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center" vertical="top" wrapText="1"/>
    </xf>
    <xf numFmtId="164" fontId="7" fillId="7" borderId="1" xfId="0" applyNumberFormat="1" applyFont="1" applyFill="1" applyBorder="1" applyAlignment="1">
      <alignment horizontal="center" vertical="top" wrapText="1"/>
    </xf>
    <xf numFmtId="164" fontId="6" fillId="7" borderId="1" xfId="0" applyNumberFormat="1" applyFont="1" applyFill="1" applyBorder="1" applyAlignment="1">
      <alignment horizontal="center" vertical="top" wrapText="1"/>
    </xf>
    <xf numFmtId="0" fontId="7" fillId="8" borderId="2" xfId="0" applyFont="1" applyFill="1" applyBorder="1" applyAlignment="1">
      <alignment vertical="top" wrapText="1"/>
    </xf>
    <xf numFmtId="0" fontId="7" fillId="8" borderId="1" xfId="0" applyFont="1" applyFill="1" applyBorder="1" applyAlignment="1">
      <alignment vertical="top" wrapText="1"/>
    </xf>
    <xf numFmtId="0" fontId="6" fillId="8" borderId="1" xfId="0" applyFont="1" applyFill="1" applyBorder="1" applyAlignment="1">
      <alignment horizontal="center" vertical="top" wrapText="1"/>
    </xf>
    <xf numFmtId="164" fontId="7" fillId="8" borderId="1" xfId="0" applyNumberFormat="1" applyFont="1" applyFill="1" applyBorder="1" applyAlignment="1">
      <alignment horizontal="center" vertical="top" wrapText="1"/>
    </xf>
    <xf numFmtId="164" fontId="6" fillId="8" borderId="1" xfId="0" applyNumberFormat="1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6" fillId="3" borderId="8" xfId="0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vertical="top" wrapText="1"/>
    </xf>
    <xf numFmtId="0" fontId="7" fillId="3" borderId="8" xfId="0" applyFont="1" applyFill="1" applyBorder="1" applyAlignment="1">
      <alignment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7" fillId="0" borderId="1" xfId="0" applyNumberFormat="1" applyFont="1" applyBorder="1" applyAlignment="1">
      <alignment vertical="top" wrapText="1"/>
    </xf>
    <xf numFmtId="0" fontId="7" fillId="3" borderId="3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justify" vertical="top" wrapText="1"/>
    </xf>
    <xf numFmtId="0" fontId="6" fillId="8" borderId="1" xfId="0" applyFont="1" applyFill="1" applyBorder="1" applyAlignment="1">
      <alignment vertical="top" wrapText="1"/>
    </xf>
    <xf numFmtId="0" fontId="7" fillId="8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12" fillId="3" borderId="0" xfId="0" applyFont="1" applyFill="1"/>
    <xf numFmtId="0" fontId="6" fillId="8" borderId="1" xfId="0" applyFont="1" applyFill="1" applyBorder="1" applyAlignment="1">
      <alignment horizontal="justify" vertical="top" wrapText="1"/>
    </xf>
    <xf numFmtId="0" fontId="6" fillId="0" borderId="1" xfId="0" applyFont="1" applyBorder="1" applyAlignment="1">
      <alignment horizontal="justify" vertical="top" wrapText="1"/>
    </xf>
    <xf numFmtId="0" fontId="7" fillId="4" borderId="1" xfId="0" applyFont="1" applyFill="1" applyBorder="1" applyAlignment="1">
      <alignment vertical="top"/>
    </xf>
    <xf numFmtId="164" fontId="12" fillId="0" borderId="0" xfId="0" applyNumberFormat="1" applyFont="1"/>
    <xf numFmtId="0" fontId="6" fillId="3" borderId="4" xfId="0" applyFont="1" applyFill="1" applyBorder="1" applyAlignment="1">
      <alignment horizontal="center" vertical="top" wrapText="1"/>
    </xf>
    <xf numFmtId="164" fontId="7" fillId="8" borderId="1" xfId="0" applyNumberFormat="1" applyFont="1" applyFill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164" fontId="7" fillId="0" borderId="2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164" fontId="7" fillId="0" borderId="9" xfId="0" applyNumberFormat="1" applyFont="1" applyBorder="1" applyAlignment="1">
      <alignment horizontal="center" vertical="top" wrapText="1"/>
    </xf>
    <xf numFmtId="164" fontId="7" fillId="0" borderId="9" xfId="0" applyNumberFormat="1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164" fontId="7" fillId="0" borderId="6" xfId="0" applyNumberFormat="1" applyFont="1" applyBorder="1" applyAlignment="1">
      <alignment horizontal="center" vertical="top" wrapText="1"/>
    </xf>
    <xf numFmtId="0" fontId="7" fillId="8" borderId="1" xfId="0" applyFont="1" applyFill="1" applyBorder="1" applyAlignment="1">
      <alignment horizontal="left" vertical="top" wrapText="1"/>
    </xf>
    <xf numFmtId="0" fontId="7" fillId="3" borderId="4" xfId="0" applyFont="1" applyFill="1" applyBorder="1" applyAlignment="1">
      <alignment horizontal="center" vertical="top" wrapText="1"/>
    </xf>
    <xf numFmtId="164" fontId="6" fillId="3" borderId="2" xfId="0" applyNumberFormat="1" applyFont="1" applyFill="1" applyBorder="1" applyAlignment="1">
      <alignment horizontal="center" vertical="top" wrapText="1"/>
    </xf>
    <xf numFmtId="164" fontId="7" fillId="3" borderId="2" xfId="0" applyNumberFormat="1" applyFont="1" applyFill="1" applyBorder="1" applyAlignment="1">
      <alignment horizontal="center" vertical="top" wrapText="1"/>
    </xf>
    <xf numFmtId="0" fontId="6" fillId="0" borderId="5" xfId="0" applyFont="1" applyBorder="1" applyAlignment="1">
      <alignment vertical="top" wrapText="1"/>
    </xf>
    <xf numFmtId="164" fontId="6" fillId="3" borderId="5" xfId="0" applyNumberFormat="1" applyFont="1" applyFill="1" applyBorder="1" applyAlignment="1">
      <alignment horizontal="center" vertical="top" wrapText="1"/>
    </xf>
    <xf numFmtId="164" fontId="7" fillId="3" borderId="5" xfId="0" applyNumberFormat="1" applyFont="1" applyFill="1" applyBorder="1" applyAlignment="1">
      <alignment horizontal="center" vertical="top" wrapText="1"/>
    </xf>
    <xf numFmtId="164" fontId="7" fillId="7" borderId="1" xfId="0" applyNumberFormat="1" applyFont="1" applyFill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0" fontId="7" fillId="0" borderId="4" xfId="0" applyFont="1" applyBorder="1" applyAlignment="1">
      <alignment horizontal="center" vertical="top" wrapText="1"/>
    </xf>
    <xf numFmtId="164" fontId="7" fillId="0" borderId="4" xfId="0" applyNumberFormat="1" applyFont="1" applyBorder="1" applyAlignment="1">
      <alignment horizontal="center" vertical="top" wrapText="1"/>
    </xf>
    <xf numFmtId="164" fontId="7" fillId="0" borderId="4" xfId="0" applyNumberFormat="1" applyFont="1" applyBorder="1" applyAlignment="1">
      <alignment vertical="top" wrapText="1"/>
    </xf>
    <xf numFmtId="0" fontId="6" fillId="8" borderId="4" xfId="0" applyFont="1" applyFill="1" applyBorder="1" applyAlignment="1">
      <alignment horizontal="left" vertical="top" wrapText="1"/>
    </xf>
    <xf numFmtId="0" fontId="6" fillId="8" borderId="4" xfId="0" applyFont="1" applyFill="1" applyBorder="1" applyAlignment="1">
      <alignment horizontal="center" vertical="top" wrapText="1"/>
    </xf>
    <xf numFmtId="164" fontId="7" fillId="8" borderId="4" xfId="0" applyNumberFormat="1" applyFont="1" applyFill="1" applyBorder="1" applyAlignment="1">
      <alignment horizontal="center" vertical="top" wrapText="1"/>
    </xf>
    <xf numFmtId="164" fontId="7" fillId="8" borderId="4" xfId="0" applyNumberFormat="1" applyFont="1" applyFill="1" applyBorder="1" applyAlignment="1">
      <alignment vertical="top" wrapText="1"/>
    </xf>
    <xf numFmtId="0" fontId="7" fillId="8" borderId="4" xfId="0" applyFont="1" applyFill="1" applyBorder="1" applyAlignment="1">
      <alignment horizontal="justify" vertical="top" wrapText="1"/>
    </xf>
    <xf numFmtId="164" fontId="7" fillId="3" borderId="4" xfId="0" applyNumberFormat="1" applyFont="1" applyFill="1" applyBorder="1" applyAlignment="1">
      <alignment horizontal="center" vertical="top" wrapText="1"/>
    </xf>
    <xf numFmtId="164" fontId="7" fillId="3" borderId="4" xfId="0" applyNumberFormat="1" applyFont="1" applyFill="1" applyBorder="1" applyAlignment="1">
      <alignment vertical="top" wrapText="1"/>
    </xf>
    <xf numFmtId="0" fontId="7" fillId="8" borderId="4" xfId="0" applyFont="1" applyFill="1" applyBorder="1" applyAlignment="1">
      <alignment horizontal="left" vertical="top" wrapText="1"/>
    </xf>
    <xf numFmtId="0" fontId="6" fillId="7" borderId="7" xfId="0" applyFont="1" applyFill="1" applyBorder="1" applyAlignment="1">
      <alignment horizontal="center" vertical="top" wrapText="1"/>
    </xf>
    <xf numFmtId="164" fontId="7" fillId="7" borderId="4" xfId="0" applyNumberFormat="1" applyFont="1" applyFill="1" applyBorder="1" applyAlignment="1">
      <alignment horizontal="center" vertical="top" wrapText="1"/>
    </xf>
    <xf numFmtId="164" fontId="7" fillId="7" borderId="4" xfId="0" applyNumberFormat="1" applyFont="1" applyFill="1" applyBorder="1" applyAlignment="1">
      <alignment vertical="top" wrapText="1"/>
    </xf>
    <xf numFmtId="0" fontId="6" fillId="8" borderId="4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 wrapText="1"/>
    </xf>
    <xf numFmtId="164" fontId="6" fillId="8" borderId="1" xfId="0" applyNumberFormat="1" applyFont="1" applyFill="1" applyBorder="1" applyAlignment="1">
      <alignment horizontal="left" vertical="top" wrapText="1"/>
    </xf>
    <xf numFmtId="49" fontId="7" fillId="8" borderId="1" xfId="0" applyNumberFormat="1" applyFont="1" applyFill="1" applyBorder="1" applyAlignment="1">
      <alignment horizontal="center" vertical="top" wrapText="1"/>
    </xf>
    <xf numFmtId="164" fontId="7" fillId="8" borderId="1" xfId="0" applyNumberFormat="1" applyFont="1" applyFill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164" fontId="7" fillId="5" borderId="1" xfId="0" applyNumberFormat="1" applyFont="1" applyFill="1" applyBorder="1" applyAlignment="1">
      <alignment horizontal="center" vertical="top"/>
    </xf>
    <xf numFmtId="164" fontId="7" fillId="6" borderId="1" xfId="1" applyNumberFormat="1" applyFont="1" applyFill="1" applyBorder="1" applyAlignment="1">
      <alignment horizontal="center" vertical="top"/>
    </xf>
    <xf numFmtId="164" fontId="6" fillId="9" borderId="1" xfId="1" applyNumberFormat="1" applyFont="1" applyFill="1" applyBorder="1" applyAlignment="1">
      <alignment horizontal="center" vertical="top"/>
    </xf>
    <xf numFmtId="0" fontId="13" fillId="0" borderId="0" xfId="0" applyFont="1"/>
    <xf numFmtId="0" fontId="7" fillId="0" borderId="10" xfId="0" applyFont="1" applyBorder="1" applyAlignment="1">
      <alignment vertical="top" wrapText="1"/>
    </xf>
    <xf numFmtId="0" fontId="14" fillId="0" borderId="1" xfId="0" applyFont="1" applyBorder="1" applyAlignment="1">
      <alignment vertical="top" wrapText="1"/>
    </xf>
    <xf numFmtId="0" fontId="7" fillId="8" borderId="10" xfId="0" applyFont="1" applyFill="1" applyBorder="1" applyAlignment="1">
      <alignment vertical="top" wrapText="1"/>
    </xf>
    <xf numFmtId="0" fontId="7" fillId="4" borderId="4" xfId="0" applyFont="1" applyFill="1" applyBorder="1" applyAlignment="1">
      <alignment horizontal="left" vertical="top" wrapText="1"/>
    </xf>
    <xf numFmtId="164" fontId="7" fillId="7" borderId="4" xfId="0" applyNumberFormat="1" applyFont="1" applyFill="1" applyBorder="1" applyAlignment="1">
      <alignment horizontal="left" vertical="top" wrapText="1"/>
    </xf>
    <xf numFmtId="49" fontId="6" fillId="7" borderId="1" xfId="0" applyNumberFormat="1" applyFont="1" applyFill="1" applyBorder="1" applyAlignment="1">
      <alignment horizontal="center" vertical="top" wrapText="1"/>
    </xf>
    <xf numFmtId="164" fontId="7" fillId="7" borderId="1" xfId="0" applyNumberFormat="1" applyFont="1" applyFill="1" applyBorder="1" applyAlignment="1">
      <alignment horizontal="center" vertical="top"/>
    </xf>
    <xf numFmtId="164" fontId="7" fillId="8" borderId="4" xfId="0" applyNumberFormat="1" applyFont="1" applyFill="1" applyBorder="1" applyAlignment="1">
      <alignment horizontal="left" vertical="top" wrapText="1"/>
    </xf>
    <xf numFmtId="49" fontId="6" fillId="8" borderId="4" xfId="0" applyNumberFormat="1" applyFont="1" applyFill="1" applyBorder="1" applyAlignment="1">
      <alignment horizontal="center" vertical="top" wrapText="1"/>
    </xf>
    <xf numFmtId="164" fontId="7" fillId="8" borderId="4" xfId="0" applyNumberFormat="1" applyFont="1" applyFill="1" applyBorder="1" applyAlignment="1">
      <alignment horizontal="center" vertical="top"/>
    </xf>
    <xf numFmtId="49" fontId="7" fillId="0" borderId="4" xfId="0" applyNumberFormat="1" applyFont="1" applyBorder="1" applyAlignment="1">
      <alignment horizontal="center" vertical="top" wrapText="1"/>
    </xf>
    <xf numFmtId="164" fontId="7" fillId="5" borderId="4" xfId="0" applyNumberFormat="1" applyFont="1" applyFill="1" applyBorder="1" applyAlignment="1">
      <alignment horizontal="center" vertical="top"/>
    </xf>
    <xf numFmtId="164" fontId="7" fillId="7" borderId="4" xfId="0" applyNumberFormat="1" applyFont="1" applyFill="1" applyBorder="1" applyAlignment="1">
      <alignment horizontal="center" vertical="top"/>
    </xf>
    <xf numFmtId="49" fontId="7" fillId="8" borderId="4" xfId="0" applyNumberFormat="1" applyFont="1" applyFill="1" applyBorder="1" applyAlignment="1">
      <alignment horizontal="center" vertical="top" wrapText="1"/>
    </xf>
    <xf numFmtId="164" fontId="7" fillId="3" borderId="3" xfId="0" applyNumberFormat="1" applyFont="1" applyFill="1" applyBorder="1" applyAlignment="1">
      <alignment vertical="top" wrapText="1"/>
    </xf>
    <xf numFmtId="49" fontId="7" fillId="3" borderId="4" xfId="0" applyNumberFormat="1" applyFont="1" applyFill="1" applyBorder="1" applyAlignment="1">
      <alignment horizontal="center" vertical="top" wrapText="1"/>
    </xf>
    <xf numFmtId="164" fontId="7" fillId="3" borderId="4" xfId="0" applyNumberFormat="1" applyFont="1" applyFill="1" applyBorder="1" applyAlignment="1">
      <alignment horizontal="center" vertical="top"/>
    </xf>
    <xf numFmtId="49" fontId="6" fillId="8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 wrapText="1"/>
    </xf>
    <xf numFmtId="164" fontId="7" fillId="0" borderId="4" xfId="0" applyNumberFormat="1" applyFont="1" applyBorder="1" applyAlignment="1">
      <alignment horizontal="center" vertical="top"/>
    </xf>
    <xf numFmtId="164" fontId="12" fillId="0" borderId="0" xfId="0" applyNumberFormat="1" applyFont="1" applyAlignment="1">
      <alignment horizontal="center"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center" vertical="top"/>
    </xf>
    <xf numFmtId="0" fontId="7" fillId="0" borderId="7" xfId="0" applyFont="1" applyBorder="1" applyAlignment="1">
      <alignment vertical="top" wrapText="1"/>
    </xf>
    <xf numFmtId="0" fontId="7" fillId="7" borderId="7" xfId="0" applyFont="1" applyFill="1" applyBorder="1" applyAlignment="1">
      <alignment horizontal="justify" vertical="top" wrapText="1"/>
    </xf>
    <xf numFmtId="0" fontId="7" fillId="7" borderId="7" xfId="0" applyFont="1" applyFill="1" applyBorder="1" applyAlignment="1">
      <alignment vertical="top" wrapText="1"/>
    </xf>
    <xf numFmtId="164" fontId="7" fillId="7" borderId="7" xfId="0" applyNumberFormat="1" applyFont="1" applyFill="1" applyBorder="1" applyAlignment="1">
      <alignment horizontal="center" vertical="top" wrapText="1"/>
    </xf>
    <xf numFmtId="164" fontId="6" fillId="7" borderId="7" xfId="0" applyNumberFormat="1" applyFont="1" applyFill="1" applyBorder="1" applyAlignment="1">
      <alignment horizontal="center" vertical="top" wrapText="1"/>
    </xf>
    <xf numFmtId="0" fontId="7" fillId="3" borderId="4" xfId="0" applyFont="1" applyFill="1" applyBorder="1" applyAlignment="1">
      <alignment vertical="top" wrapText="1"/>
    </xf>
    <xf numFmtId="164" fontId="6" fillId="3" borderId="4" xfId="0" applyNumberFormat="1" applyFont="1" applyFill="1" applyBorder="1" applyAlignment="1">
      <alignment horizontal="center" vertical="top" wrapText="1"/>
    </xf>
    <xf numFmtId="0" fontId="16" fillId="0" borderId="0" xfId="0" applyFont="1"/>
    <xf numFmtId="164" fontId="6" fillId="0" borderId="1" xfId="1" applyNumberFormat="1" applyFont="1" applyBorder="1" applyAlignment="1">
      <alignment horizontal="center" vertical="top"/>
    </xf>
    <xf numFmtId="164" fontId="6" fillId="3" borderId="1" xfId="1" applyNumberFormat="1" applyFont="1" applyFill="1" applyBorder="1" applyAlignment="1">
      <alignment horizontal="center" vertical="top"/>
    </xf>
    <xf numFmtId="164" fontId="17" fillId="0" borderId="0" xfId="0" applyNumberFormat="1" applyFont="1" applyAlignment="1">
      <alignment horizontal="center" vertical="top"/>
    </xf>
    <xf numFmtId="0" fontId="16" fillId="3" borderId="0" xfId="0" applyFont="1" applyFill="1"/>
    <xf numFmtId="0" fontId="6" fillId="3" borderId="1" xfId="0" applyFont="1" applyFill="1" applyBorder="1" applyAlignment="1">
      <alignment vertical="top" wrapText="1"/>
    </xf>
    <xf numFmtId="164" fontId="6" fillId="3" borderId="6" xfId="0" applyNumberFormat="1" applyFont="1" applyFill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0" fillId="0" borderId="0" xfId="0" applyFont="1" applyAlignment="1">
      <alignment vertical="top" wrapText="1"/>
    </xf>
    <xf numFmtId="0" fontId="20" fillId="0" borderId="0" xfId="0" applyFont="1"/>
    <xf numFmtId="164" fontId="6" fillId="7" borderId="4" xfId="0" applyNumberFormat="1" applyFont="1" applyFill="1" applyBorder="1" applyAlignment="1">
      <alignment horizontal="center" vertical="top" wrapText="1"/>
    </xf>
    <xf numFmtId="164" fontId="6" fillId="6" borderId="4" xfId="1" applyNumberFormat="1" applyFont="1" applyFill="1" applyBorder="1" applyAlignment="1">
      <alignment horizontal="center" vertical="top"/>
    </xf>
    <xf numFmtId="0" fontId="7" fillId="8" borderId="4" xfId="0" applyFont="1" applyFill="1" applyBorder="1" applyAlignment="1">
      <alignment vertical="top" wrapText="1"/>
    </xf>
    <xf numFmtId="0" fontId="10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top" wrapText="1"/>
    </xf>
    <xf numFmtId="164" fontId="18" fillId="2" borderId="1" xfId="0" applyNumberFormat="1" applyFont="1" applyFill="1" applyBorder="1" applyAlignment="1">
      <alignment horizontal="center" vertical="center" wrapText="1"/>
    </xf>
    <xf numFmtId="0" fontId="14" fillId="8" borderId="9" xfId="0" applyFont="1" applyFill="1" applyBorder="1" applyAlignment="1">
      <alignment vertical="top" wrapText="1"/>
    </xf>
    <xf numFmtId="0" fontId="1" fillId="0" borderId="1" xfId="0" applyFont="1" applyBorder="1"/>
    <xf numFmtId="164" fontId="21" fillId="3" borderId="1" xfId="0" applyNumberFormat="1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1" fillId="0" borderId="24" xfId="0" applyFont="1" applyBorder="1" applyAlignment="1">
      <alignment horizontal="center" vertical="top"/>
    </xf>
    <xf numFmtId="0" fontId="10" fillId="0" borderId="1" xfId="0" applyFont="1" applyBorder="1" applyAlignment="1">
      <alignment horizontal="center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left" vertical="top"/>
    </xf>
    <xf numFmtId="0" fontId="6" fillId="3" borderId="6" xfId="0" applyFont="1" applyFill="1" applyBorder="1" applyAlignment="1">
      <alignment horizontal="center" vertical="top" wrapText="1"/>
    </xf>
    <xf numFmtId="0" fontId="19" fillId="7" borderId="1" xfId="0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left" vertical="top" wrapText="1"/>
    </xf>
    <xf numFmtId="0" fontId="6" fillId="3" borderId="12" xfId="0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164" fontId="16" fillId="0" borderId="0" xfId="0" applyNumberFormat="1" applyFont="1"/>
    <xf numFmtId="164" fontId="7" fillId="8" borderId="8" xfId="0" applyNumberFormat="1" applyFont="1" applyFill="1" applyBorder="1" applyAlignment="1">
      <alignment horizontal="center" vertical="top" wrapText="1"/>
    </xf>
    <xf numFmtId="0" fontId="23" fillId="0" borderId="0" xfId="0" applyFont="1"/>
    <xf numFmtId="0" fontId="24" fillId="7" borderId="25" xfId="0" applyFont="1" applyFill="1" applyBorder="1" applyAlignment="1">
      <alignment vertical="top" wrapText="1"/>
    </xf>
    <xf numFmtId="164" fontId="26" fillId="8" borderId="4" xfId="0" applyNumberFormat="1" applyFont="1" applyFill="1" applyBorder="1" applyAlignment="1">
      <alignment horizontal="center" vertical="top" wrapText="1"/>
    </xf>
    <xf numFmtId="0" fontId="27" fillId="0" borderId="0" xfId="0" applyFont="1"/>
    <xf numFmtId="0" fontId="28" fillId="7" borderId="1" xfId="0" applyFont="1" applyFill="1" applyBorder="1" applyAlignment="1">
      <alignment vertical="top" wrapText="1"/>
    </xf>
    <xf numFmtId="14" fontId="27" fillId="0" borderId="0" xfId="0" applyNumberFormat="1" applyFont="1"/>
    <xf numFmtId="0" fontId="12" fillId="0" borderId="25" xfId="0" applyFont="1" applyBorder="1"/>
    <xf numFmtId="0" fontId="7" fillId="0" borderId="26" xfId="0" applyFont="1" applyBorder="1" applyAlignment="1">
      <alignment vertical="top" wrapText="1"/>
    </xf>
    <xf numFmtId="0" fontId="6" fillId="0" borderId="28" xfId="0" applyFont="1" applyBorder="1" applyAlignment="1">
      <alignment vertical="top" wrapText="1"/>
    </xf>
    <xf numFmtId="0" fontId="29" fillId="0" borderId="0" xfId="0" applyFont="1"/>
    <xf numFmtId="0" fontId="14" fillId="0" borderId="13" xfId="0" applyFont="1" applyBorder="1" applyAlignment="1">
      <alignment vertical="top" wrapText="1"/>
    </xf>
    <xf numFmtId="164" fontId="12" fillId="3" borderId="0" xfId="0" applyNumberFormat="1" applyFont="1" applyFill="1"/>
    <xf numFmtId="16" fontId="16" fillId="0" borderId="0" xfId="0" applyNumberFormat="1" applyFont="1"/>
    <xf numFmtId="0" fontId="31" fillId="0" borderId="0" xfId="0" applyFont="1"/>
    <xf numFmtId="0" fontId="27" fillId="3" borderId="0" xfId="0" applyFont="1" applyFill="1"/>
    <xf numFmtId="0" fontId="28" fillId="3" borderId="1" xfId="0" applyFont="1" applyFill="1" applyBorder="1" applyAlignment="1">
      <alignment vertical="top" wrapText="1"/>
    </xf>
    <xf numFmtId="0" fontId="6" fillId="3" borderId="10" xfId="0" applyFont="1" applyFill="1" applyBorder="1" applyAlignment="1">
      <alignment vertical="top" wrapText="1"/>
    </xf>
    <xf numFmtId="0" fontId="32" fillId="0" borderId="0" xfId="0" applyFont="1"/>
    <xf numFmtId="164" fontId="29" fillId="0" borderId="0" xfId="0" applyNumberFormat="1" applyFont="1" applyAlignment="1">
      <alignment horizontal="center" vertical="top"/>
    </xf>
    <xf numFmtId="164" fontId="7" fillId="3" borderId="1" xfId="0" applyNumberFormat="1" applyFont="1" applyFill="1" applyBorder="1" applyAlignment="1">
      <alignment vertical="top" wrapText="1"/>
    </xf>
    <xf numFmtId="0" fontId="28" fillId="3" borderId="0" xfId="0" applyFont="1" applyFill="1" applyAlignment="1">
      <alignment vertical="top" wrapText="1"/>
    </xf>
    <xf numFmtId="164" fontId="6" fillId="3" borderId="7" xfId="0" applyNumberFormat="1" applyFont="1" applyFill="1" applyBorder="1" applyAlignment="1">
      <alignment horizontal="center" vertical="top" wrapText="1"/>
    </xf>
    <xf numFmtId="164" fontId="30" fillId="0" borderId="0" xfId="0" applyNumberFormat="1" applyFont="1"/>
    <xf numFmtId="0" fontId="25" fillId="3" borderId="3" xfId="0" applyFont="1" applyFill="1" applyBorder="1" applyAlignment="1">
      <alignment horizontal="center" vertical="top" wrapText="1"/>
    </xf>
    <xf numFmtId="0" fontId="1" fillId="3" borderId="10" xfId="0" applyFont="1" applyFill="1" applyBorder="1" applyAlignment="1">
      <alignment horizontal="left" vertical="top" wrapText="1"/>
    </xf>
    <xf numFmtId="0" fontId="3" fillId="3" borderId="10" xfId="0" applyFont="1" applyFill="1" applyBorder="1" applyAlignment="1">
      <alignment horizontal="left" vertical="top" wrapText="1"/>
    </xf>
    <xf numFmtId="0" fontId="12" fillId="0" borderId="26" xfId="0" applyFont="1" applyBorder="1" applyAlignment="1">
      <alignment horizontal="center" vertical="top"/>
    </xf>
    <xf numFmtId="0" fontId="6" fillId="0" borderId="17" xfId="0" applyFont="1" applyBorder="1" applyAlignment="1">
      <alignment horizontal="center" vertical="top" wrapText="1"/>
    </xf>
    <xf numFmtId="164" fontId="3" fillId="0" borderId="4" xfId="0" applyNumberFormat="1" applyFont="1" applyBorder="1" applyAlignment="1">
      <alignment horizontal="center" vertical="top" wrapText="1"/>
    </xf>
    <xf numFmtId="0" fontId="12" fillId="0" borderId="26" xfId="0" applyFont="1" applyBorder="1" applyAlignment="1">
      <alignment vertical="top"/>
    </xf>
    <xf numFmtId="0" fontId="14" fillId="0" borderId="29" xfId="0" applyFont="1" applyBorder="1" applyAlignment="1">
      <alignment vertical="top" wrapText="1"/>
    </xf>
    <xf numFmtId="0" fontId="6" fillId="0" borderId="28" xfId="0" applyFont="1" applyBorder="1" applyAlignment="1">
      <alignment horizontal="center" vertical="top" wrapText="1"/>
    </xf>
    <xf numFmtId="0" fontId="6" fillId="0" borderId="30" xfId="0" applyFont="1" applyBorder="1" applyAlignment="1">
      <alignment horizontal="center" vertical="top" wrapText="1"/>
    </xf>
    <xf numFmtId="164" fontId="6" fillId="3" borderId="3" xfId="1" applyNumberFormat="1" applyFont="1" applyFill="1" applyBorder="1" applyAlignment="1">
      <alignment horizontal="center" vertical="top"/>
    </xf>
    <xf numFmtId="164" fontId="6" fillId="3" borderId="31" xfId="1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6" fillId="3" borderId="2" xfId="0" applyFont="1" applyFill="1" applyBorder="1" applyAlignment="1">
      <alignment horizontal="center" vertical="top" wrapText="1"/>
    </xf>
    <xf numFmtId="164" fontId="7" fillId="3" borderId="6" xfId="0" applyNumberFormat="1" applyFont="1" applyFill="1" applyBorder="1" applyAlignment="1">
      <alignment horizontal="center" vertical="top" wrapText="1"/>
    </xf>
    <xf numFmtId="164" fontId="7" fillId="0" borderId="5" xfId="0" applyNumberFormat="1" applyFont="1" applyBorder="1" applyAlignment="1">
      <alignment vertical="top" wrapText="1"/>
    </xf>
    <xf numFmtId="0" fontId="19" fillId="0" borderId="5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 vertical="top" wrapText="1"/>
    </xf>
    <xf numFmtId="0" fontId="6" fillId="0" borderId="27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left" vertical="top" wrapText="1"/>
    </xf>
    <xf numFmtId="0" fontId="25" fillId="3" borderId="3" xfId="0" applyFont="1" applyFill="1" applyBorder="1" applyAlignment="1">
      <alignment horizontal="center" vertical="top" wrapText="1"/>
    </xf>
    <xf numFmtId="0" fontId="25" fillId="0" borderId="2" xfId="0" applyFont="1" applyBorder="1" applyAlignment="1">
      <alignment horizontal="center" vertical="top" wrapText="1"/>
    </xf>
    <xf numFmtId="0" fontId="25" fillId="0" borderId="3" xfId="0" applyFont="1" applyBorder="1" applyAlignment="1">
      <alignment horizontal="center" vertical="top" wrapText="1"/>
    </xf>
    <xf numFmtId="0" fontId="25" fillId="0" borderId="8" xfId="0" applyFont="1" applyBorder="1" applyAlignment="1">
      <alignment horizontal="center" vertical="top" wrapText="1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3" xfId="0" applyNumberFormat="1" applyFont="1" applyBorder="1" applyAlignment="1">
      <alignment horizontal="center" vertical="top" wrapText="1"/>
    </xf>
    <xf numFmtId="164" fontId="6" fillId="0" borderId="4" xfId="0" applyNumberFormat="1" applyFont="1" applyBorder="1" applyAlignment="1">
      <alignment horizontal="center" vertical="top" wrapText="1"/>
    </xf>
    <xf numFmtId="0" fontId="6" fillId="3" borderId="2" xfId="0" applyFont="1" applyFill="1" applyBorder="1" applyAlignment="1">
      <alignment horizontal="left" vertical="top"/>
    </xf>
    <xf numFmtId="0" fontId="6" fillId="3" borderId="3" xfId="0" applyFont="1" applyFill="1" applyBorder="1" applyAlignment="1">
      <alignment horizontal="left" vertical="top"/>
    </xf>
    <xf numFmtId="0" fontId="6" fillId="3" borderId="4" xfId="0" applyFont="1" applyFill="1" applyBorder="1" applyAlignment="1">
      <alignment horizontal="left" vertical="top"/>
    </xf>
    <xf numFmtId="49" fontId="25" fillId="3" borderId="2" xfId="0" applyNumberFormat="1" applyFont="1" applyFill="1" applyBorder="1" applyAlignment="1">
      <alignment horizontal="center" vertical="top" wrapText="1"/>
    </xf>
    <xf numFmtId="49" fontId="6" fillId="3" borderId="4" xfId="0" applyNumberFormat="1" applyFont="1" applyFill="1" applyBorder="1" applyAlignment="1">
      <alignment horizontal="center" vertical="top" wrapText="1"/>
    </xf>
    <xf numFmtId="0" fontId="14" fillId="3" borderId="2" xfId="0" applyFont="1" applyFill="1" applyBorder="1" applyAlignment="1">
      <alignment horizontal="center" vertical="top" wrapText="1"/>
    </xf>
    <xf numFmtId="0" fontId="14" fillId="3" borderId="3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4" xfId="0" applyFont="1" applyFill="1" applyBorder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33" fillId="0" borderId="0" xfId="0" applyFont="1" applyAlignment="1">
      <alignment horizontal="left"/>
    </xf>
    <xf numFmtId="0" fontId="7" fillId="3" borderId="2" xfId="0" applyFont="1" applyFill="1" applyBorder="1" applyAlignment="1">
      <alignment horizontal="center" vertical="top" wrapText="1"/>
    </xf>
    <xf numFmtId="0" fontId="7" fillId="3" borderId="4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left" vertical="top" wrapText="1"/>
    </xf>
    <xf numFmtId="0" fontId="33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25" fillId="3" borderId="27" xfId="0" applyFont="1" applyFill="1" applyBorder="1" applyAlignment="1">
      <alignment horizontal="center" vertical="top" wrapText="1"/>
    </xf>
    <xf numFmtId="0" fontId="25" fillId="3" borderId="8" xfId="0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19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center" wrapText="1"/>
    </xf>
    <xf numFmtId="164" fontId="7" fillId="0" borderId="2" xfId="0" applyNumberFormat="1" applyFont="1" applyBorder="1" applyAlignment="1">
      <alignment horizontal="left" vertical="top" wrapText="1"/>
    </xf>
    <xf numFmtId="164" fontId="7" fillId="0" borderId="4" xfId="0" applyNumberFormat="1" applyFont="1" applyBorder="1" applyAlignment="1">
      <alignment horizontal="left" vertical="top" wrapText="1"/>
    </xf>
    <xf numFmtId="0" fontId="19" fillId="0" borderId="0" xfId="0" applyFont="1" applyAlignment="1">
      <alignment vertical="top" wrapText="1"/>
    </xf>
    <xf numFmtId="0" fontId="6" fillId="0" borderId="8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21" fillId="0" borderId="0" xfId="0" applyFont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7" fillId="3" borderId="3" xfId="0" applyFont="1" applyFill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9" fillId="7" borderId="15" xfId="0" applyFont="1" applyFill="1" applyBorder="1" applyAlignment="1">
      <alignment horizontal="center" vertical="center" wrapText="1"/>
    </xf>
    <xf numFmtId="0" fontId="9" fillId="7" borderId="16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99FF99"/>
      <color rgb="FFFFFFFF"/>
      <color rgb="FF99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B1:L164"/>
  <sheetViews>
    <sheetView tabSelected="1" zoomScaleNormal="100" zoomScaleSheetLayoutView="100" workbookViewId="0">
      <selection activeCell="B7" sqref="B7:F7"/>
    </sheetView>
  </sheetViews>
  <sheetFormatPr defaultColWidth="9.140625" defaultRowHeight="12.75" x14ac:dyDescent="0.2"/>
  <cols>
    <col min="1" max="1" width="2.5703125" style="16" customWidth="1"/>
    <col min="2" max="2" width="17.7109375" style="111" customWidth="1"/>
    <col min="3" max="3" width="44.7109375" style="111" customWidth="1"/>
    <col min="4" max="4" width="14.5703125" style="112" customWidth="1"/>
    <col min="5" max="6" width="14.7109375" style="110" customWidth="1"/>
    <col min="7" max="7" width="10.5703125" style="120" customWidth="1"/>
    <col min="8" max="16384" width="9.140625" style="16"/>
  </cols>
  <sheetData>
    <row r="1" spans="2:8" ht="19.899999999999999" customHeight="1" x14ac:dyDescent="0.2">
      <c r="B1" s="15"/>
      <c r="C1" s="222" t="s">
        <v>165</v>
      </c>
      <c r="D1" s="222"/>
      <c r="E1" s="222"/>
      <c r="F1" s="222"/>
    </row>
    <row r="2" spans="2:8" ht="19.899999999999999" customHeight="1" x14ac:dyDescent="0.2">
      <c r="B2" s="15"/>
      <c r="C2" s="222" t="s">
        <v>166</v>
      </c>
      <c r="D2" s="222"/>
      <c r="E2" s="222"/>
      <c r="F2" s="222"/>
    </row>
    <row r="3" spans="2:8" ht="18.600000000000001" customHeight="1" x14ac:dyDescent="0.25">
      <c r="B3" s="147"/>
      <c r="C3" s="223" t="s">
        <v>170</v>
      </c>
      <c r="D3" s="223"/>
      <c r="E3" s="223"/>
      <c r="F3" s="223"/>
    </row>
    <row r="4" spans="2:8" ht="18.600000000000001" customHeight="1" x14ac:dyDescent="0.25">
      <c r="B4" s="147"/>
      <c r="C4" s="227" t="s">
        <v>171</v>
      </c>
      <c r="D4" s="227"/>
      <c r="E4" s="227"/>
      <c r="F4" s="227"/>
    </row>
    <row r="5" spans="2:8" ht="18.600000000000001" customHeight="1" x14ac:dyDescent="0.25">
      <c r="B5" s="147"/>
      <c r="C5" s="227" t="s">
        <v>177</v>
      </c>
      <c r="D5" s="227"/>
      <c r="E5" s="227"/>
      <c r="F5" s="227"/>
    </row>
    <row r="6" spans="2:8" ht="16.899999999999999" customHeight="1" x14ac:dyDescent="0.2">
      <c r="B6" s="147"/>
      <c r="C6" s="147"/>
      <c r="D6" s="147"/>
      <c r="E6" s="147"/>
      <c r="F6" s="148"/>
    </row>
    <row r="7" spans="2:8" ht="34.15" customHeight="1" x14ac:dyDescent="0.2">
      <c r="B7" s="242" t="s">
        <v>163</v>
      </c>
      <c r="C7" s="242"/>
      <c r="D7" s="242"/>
      <c r="E7" s="242"/>
      <c r="F7" s="242"/>
    </row>
    <row r="8" spans="2:8" ht="60" customHeight="1" x14ac:dyDescent="0.2">
      <c r="B8" s="17" t="s">
        <v>0</v>
      </c>
      <c r="C8" s="17" t="s">
        <v>1</v>
      </c>
      <c r="D8" s="17" t="s">
        <v>2</v>
      </c>
      <c r="E8" s="135" t="s">
        <v>3</v>
      </c>
      <c r="F8" s="18" t="s">
        <v>4</v>
      </c>
      <c r="H8" s="47"/>
    </row>
    <row r="9" spans="2:8" ht="12.6" customHeight="1" x14ac:dyDescent="0.2">
      <c r="B9" s="5">
        <v>1</v>
      </c>
      <c r="C9" s="5">
        <v>2</v>
      </c>
      <c r="D9" s="5">
        <v>3</v>
      </c>
      <c r="E9" s="5">
        <v>4</v>
      </c>
      <c r="F9" s="5">
        <v>5</v>
      </c>
    </row>
    <row r="10" spans="2:8" ht="32.25" customHeight="1" x14ac:dyDescent="0.2">
      <c r="B10" s="19" t="s">
        <v>5</v>
      </c>
      <c r="C10" s="20" t="s">
        <v>6</v>
      </c>
      <c r="D10" s="20"/>
      <c r="E10" s="20"/>
      <c r="F10" s="20"/>
    </row>
    <row r="11" spans="2:8" ht="56.25" customHeight="1" x14ac:dyDescent="0.2">
      <c r="B11" s="21" t="s">
        <v>7</v>
      </c>
      <c r="C11" s="21" t="s">
        <v>8</v>
      </c>
      <c r="D11" s="22" t="s">
        <v>9</v>
      </c>
      <c r="E11" s="23"/>
      <c r="F11" s="24" t="s">
        <v>10</v>
      </c>
      <c r="H11" s="47"/>
    </row>
    <row r="12" spans="2:8" ht="22.15" customHeight="1" x14ac:dyDescent="0.2">
      <c r="B12" s="25"/>
      <c r="C12" s="26" t="s">
        <v>11</v>
      </c>
      <c r="D12" s="27"/>
      <c r="E12" s="28">
        <f t="shared" ref="E12" si="0">SUM(E14:E14)</f>
        <v>311.8</v>
      </c>
      <c r="F12" s="29"/>
    </row>
    <row r="13" spans="2:8" ht="19.149999999999999" customHeight="1" x14ac:dyDescent="0.2">
      <c r="B13" s="220"/>
      <c r="C13" s="31" t="s">
        <v>12</v>
      </c>
      <c r="D13" s="32"/>
      <c r="E13" s="33"/>
      <c r="F13" s="9"/>
    </row>
    <row r="14" spans="2:8" ht="28.15" customHeight="1" x14ac:dyDescent="0.2">
      <c r="B14" s="245"/>
      <c r="C14" s="34" t="s">
        <v>13</v>
      </c>
      <c r="D14" s="35"/>
      <c r="E14" s="33">
        <f>244.5+67.3</f>
        <v>311.8</v>
      </c>
      <c r="F14" s="37"/>
      <c r="G14" s="16"/>
    </row>
    <row r="15" spans="2:8" ht="30" customHeight="1" x14ac:dyDescent="0.2">
      <c r="B15" s="39" t="s">
        <v>15</v>
      </c>
      <c r="C15" s="21" t="s">
        <v>16</v>
      </c>
      <c r="D15" s="22"/>
      <c r="E15" s="23"/>
      <c r="F15" s="24" t="s">
        <v>17</v>
      </c>
    </row>
    <row r="16" spans="2:8" ht="14.45" customHeight="1" x14ac:dyDescent="0.2">
      <c r="B16" s="44"/>
      <c r="C16" s="26" t="s">
        <v>11</v>
      </c>
      <c r="D16" s="27"/>
      <c r="E16" s="28">
        <f>+E18+E19</f>
        <v>112</v>
      </c>
      <c r="F16" s="28"/>
    </row>
    <row r="17" spans="2:9" ht="14.45" customHeight="1" x14ac:dyDescent="0.2">
      <c r="B17" s="228"/>
      <c r="C17" s="34" t="s">
        <v>12</v>
      </c>
      <c r="D17" s="42"/>
      <c r="E17" s="37"/>
      <c r="F17" s="37"/>
    </row>
    <row r="18" spans="2:9" ht="93.75" customHeight="1" x14ac:dyDescent="0.2">
      <c r="B18" s="229"/>
      <c r="C18" s="50" t="s">
        <v>13</v>
      </c>
      <c r="D18" s="193" t="s">
        <v>167</v>
      </c>
      <c r="E18" s="194">
        <f>110</f>
        <v>110</v>
      </c>
      <c r="F18" s="51"/>
    </row>
    <row r="19" spans="2:9" ht="91.5" customHeight="1" x14ac:dyDescent="0.2">
      <c r="B19" s="202"/>
      <c r="C19" s="192" t="s">
        <v>13</v>
      </c>
      <c r="D19" s="196" t="s">
        <v>176</v>
      </c>
      <c r="E19" s="74">
        <v>2</v>
      </c>
      <c r="F19" s="195"/>
    </row>
    <row r="20" spans="2:9" ht="44.45" customHeight="1" x14ac:dyDescent="0.2">
      <c r="B20" s="19" t="s">
        <v>18</v>
      </c>
      <c r="C20" s="20" t="s">
        <v>19</v>
      </c>
      <c r="D20" s="46"/>
      <c r="E20" s="46"/>
      <c r="F20" s="46"/>
    </row>
    <row r="21" spans="2:9" ht="33" customHeight="1" x14ac:dyDescent="0.2">
      <c r="B21" s="114" t="s">
        <v>20</v>
      </c>
      <c r="C21" s="115" t="s">
        <v>21</v>
      </c>
      <c r="D21" s="77"/>
      <c r="E21" s="116"/>
      <c r="F21" s="117"/>
      <c r="G21" s="154"/>
      <c r="H21" s="47"/>
    </row>
    <row r="22" spans="2:9" ht="19.149999999999999" customHeight="1" x14ac:dyDescent="0.2">
      <c r="B22" s="226" t="s">
        <v>22</v>
      </c>
      <c r="C22" s="118" t="s">
        <v>23</v>
      </c>
      <c r="D22" s="243" t="s">
        <v>24</v>
      </c>
      <c r="E22" s="74"/>
      <c r="F22" s="119"/>
      <c r="G22" s="154"/>
    </row>
    <row r="23" spans="2:9" ht="32.450000000000003" customHeight="1" x14ac:dyDescent="0.2">
      <c r="B23" s="226"/>
      <c r="C23" s="8" t="s">
        <v>13</v>
      </c>
      <c r="D23" s="243"/>
      <c r="E23" s="9">
        <f>3399.1-5.6</f>
        <v>3393.5</v>
      </c>
      <c r="F23" s="9"/>
      <c r="G23" s="178"/>
      <c r="H23" s="47"/>
    </row>
    <row r="24" spans="2:9" ht="19.899999999999999" customHeight="1" x14ac:dyDescent="0.2">
      <c r="B24" s="226"/>
      <c r="C24" s="8" t="s">
        <v>25</v>
      </c>
      <c r="D24" s="243"/>
      <c r="E24" s="9">
        <v>78.5</v>
      </c>
      <c r="F24" s="9"/>
    </row>
    <row r="25" spans="2:9" ht="20.45" customHeight="1" x14ac:dyDescent="0.2">
      <c r="B25" s="200"/>
      <c r="C25" s="8" t="s">
        <v>26</v>
      </c>
      <c r="D25" s="243"/>
      <c r="E25" s="9">
        <v>2.9</v>
      </c>
      <c r="F25" s="9"/>
    </row>
    <row r="26" spans="2:9" ht="18" customHeight="1" x14ac:dyDescent="0.2">
      <c r="B26" s="199" t="s">
        <v>27</v>
      </c>
      <c r="C26" s="34" t="s">
        <v>28</v>
      </c>
      <c r="D26" s="243"/>
      <c r="E26" s="9"/>
      <c r="F26" s="9"/>
    </row>
    <row r="27" spans="2:9" ht="31.9" customHeight="1" x14ac:dyDescent="0.2">
      <c r="B27" s="226"/>
      <c r="C27" s="8" t="s">
        <v>13</v>
      </c>
      <c r="D27" s="243"/>
      <c r="E27" s="9">
        <v>1360.3</v>
      </c>
      <c r="F27" s="9"/>
      <c r="H27" s="47"/>
    </row>
    <row r="28" spans="2:9" ht="20.45" customHeight="1" x14ac:dyDescent="0.2">
      <c r="B28" s="226"/>
      <c r="C28" s="8" t="s">
        <v>25</v>
      </c>
      <c r="D28" s="243"/>
      <c r="E28" s="9">
        <v>75.900000000000006</v>
      </c>
      <c r="F28" s="9"/>
    </row>
    <row r="29" spans="2:9" ht="20.45" customHeight="1" x14ac:dyDescent="0.2">
      <c r="B29" s="200"/>
      <c r="C29" s="8" t="s">
        <v>26</v>
      </c>
      <c r="D29" s="243"/>
      <c r="E29" s="9">
        <v>14.8</v>
      </c>
      <c r="F29" s="9"/>
    </row>
    <row r="30" spans="2:9" ht="20.45" customHeight="1" x14ac:dyDescent="0.2">
      <c r="B30" s="199" t="s">
        <v>29</v>
      </c>
      <c r="C30" s="34" t="s">
        <v>30</v>
      </c>
      <c r="D30" s="243"/>
      <c r="E30" s="9"/>
      <c r="F30" s="9"/>
    </row>
    <row r="31" spans="2:9" ht="31.9" customHeight="1" x14ac:dyDescent="0.2">
      <c r="B31" s="226"/>
      <c r="C31" s="8" t="s">
        <v>13</v>
      </c>
      <c r="D31" s="243"/>
      <c r="E31" s="9">
        <v>1110.5999999999999</v>
      </c>
      <c r="F31" s="9"/>
      <c r="H31" s="47"/>
      <c r="I31" s="47"/>
    </row>
    <row r="32" spans="2:9" ht="20.45" customHeight="1" x14ac:dyDescent="0.2">
      <c r="B32" s="226"/>
      <c r="C32" s="8" t="s">
        <v>25</v>
      </c>
      <c r="D32" s="243"/>
      <c r="E32" s="9">
        <v>55.5</v>
      </c>
      <c r="F32" s="9"/>
      <c r="H32" s="47"/>
    </row>
    <row r="33" spans="2:11" ht="17.45" customHeight="1" x14ac:dyDescent="0.2">
      <c r="B33" s="200"/>
      <c r="C33" s="8" t="s">
        <v>26</v>
      </c>
      <c r="D33" s="243"/>
      <c r="E33" s="177">
        <v>12</v>
      </c>
      <c r="F33" s="9"/>
    </row>
    <row r="34" spans="2:11" ht="20.45" customHeight="1" x14ac:dyDescent="0.2">
      <c r="B34" s="199" t="s">
        <v>31</v>
      </c>
      <c r="C34" s="34" t="s">
        <v>32</v>
      </c>
      <c r="D34" s="243"/>
      <c r="E34" s="119"/>
      <c r="F34" s="9"/>
    </row>
    <row r="35" spans="2:11" ht="33" customHeight="1" x14ac:dyDescent="0.2">
      <c r="B35" s="226"/>
      <c r="C35" s="8" t="s">
        <v>13</v>
      </c>
      <c r="D35" s="243"/>
      <c r="E35" s="9">
        <f>1515.9+13.3</f>
        <v>1529.2</v>
      </c>
      <c r="F35" s="9"/>
    </row>
    <row r="36" spans="2:11" ht="20.45" customHeight="1" x14ac:dyDescent="0.2">
      <c r="B36" s="226"/>
      <c r="C36" s="8" t="s">
        <v>25</v>
      </c>
      <c r="D36" s="243"/>
      <c r="E36" s="9">
        <v>68.5</v>
      </c>
      <c r="F36" s="9"/>
    </row>
    <row r="37" spans="2:11" ht="20.45" customHeight="1" x14ac:dyDescent="0.2">
      <c r="B37" s="200"/>
      <c r="C37" s="8" t="s">
        <v>26</v>
      </c>
      <c r="D37" s="243"/>
      <c r="E37" s="9">
        <v>24</v>
      </c>
      <c r="F37" s="9"/>
      <c r="J37" s="47"/>
    </row>
    <row r="38" spans="2:11" ht="20.45" customHeight="1" x14ac:dyDescent="0.2">
      <c r="B38" s="199" t="s">
        <v>33</v>
      </c>
      <c r="C38" s="34" t="s">
        <v>34</v>
      </c>
      <c r="D38" s="243"/>
      <c r="E38" s="9"/>
      <c r="F38" s="9"/>
    </row>
    <row r="39" spans="2:11" ht="30" customHeight="1" x14ac:dyDescent="0.2">
      <c r="B39" s="226"/>
      <c r="C39" s="8" t="s">
        <v>13</v>
      </c>
      <c r="D39" s="243"/>
      <c r="E39" s="9">
        <f>1390.2+74.6</f>
        <v>1464.8</v>
      </c>
      <c r="F39" s="9"/>
      <c r="G39" s="169"/>
    </row>
    <row r="40" spans="2:11" ht="20.45" customHeight="1" x14ac:dyDescent="0.2">
      <c r="B40" s="226"/>
      <c r="C40" s="8" t="s">
        <v>25</v>
      </c>
      <c r="D40" s="243"/>
      <c r="E40" s="9">
        <v>206</v>
      </c>
      <c r="F40" s="9"/>
    </row>
    <row r="41" spans="2:11" ht="20.45" customHeight="1" x14ac:dyDescent="0.2">
      <c r="B41" s="200"/>
      <c r="C41" s="8" t="s">
        <v>26</v>
      </c>
      <c r="D41" s="243"/>
      <c r="E41" s="9">
        <v>72.099999999999994</v>
      </c>
      <c r="F41" s="9"/>
    </row>
    <row r="42" spans="2:11" ht="29.25" customHeight="1" x14ac:dyDescent="0.2">
      <c r="B42" s="199" t="s">
        <v>35</v>
      </c>
      <c r="C42" s="34" t="s">
        <v>36</v>
      </c>
      <c r="D42" s="243"/>
      <c r="E42" s="9"/>
      <c r="F42" s="9"/>
      <c r="H42" s="47"/>
    </row>
    <row r="43" spans="2:11" ht="31.9" customHeight="1" x14ac:dyDescent="0.2">
      <c r="B43" s="200"/>
      <c r="C43" s="8" t="s">
        <v>13</v>
      </c>
      <c r="D43" s="244"/>
      <c r="E43" s="9">
        <v>148.69999999999999</v>
      </c>
      <c r="F43" s="9"/>
    </row>
    <row r="44" spans="2:11" ht="15" customHeight="1" x14ac:dyDescent="0.2">
      <c r="B44" s="40"/>
      <c r="C44" s="26" t="s">
        <v>11</v>
      </c>
      <c r="D44" s="27"/>
      <c r="E44" s="28">
        <f t="shared" ref="E44" si="1">SUM(E46:E48)</f>
        <v>9617.2999999999993</v>
      </c>
      <c r="F44" s="49"/>
      <c r="H44" s="47"/>
    </row>
    <row r="45" spans="2:11" ht="15.6" customHeight="1" x14ac:dyDescent="0.2">
      <c r="B45" s="197"/>
      <c r="C45" s="34" t="s">
        <v>12</v>
      </c>
      <c r="D45" s="42"/>
      <c r="E45" s="36"/>
      <c r="F45" s="36"/>
    </row>
    <row r="46" spans="2:11" ht="29.45" customHeight="1" x14ac:dyDescent="0.2">
      <c r="B46" s="203"/>
      <c r="C46" s="34" t="s">
        <v>37</v>
      </c>
      <c r="D46" s="42"/>
      <c r="E46" s="36">
        <f>SUMIF($C22:$C43,$C23,E22:E43)</f>
        <v>9007.1</v>
      </c>
      <c r="F46" s="37"/>
    </row>
    <row r="47" spans="2:11" ht="21" customHeight="1" x14ac:dyDescent="0.2">
      <c r="B47" s="203"/>
      <c r="C47" s="50" t="s">
        <v>38</v>
      </c>
      <c r="D47" s="42"/>
      <c r="E47" s="10">
        <f t="shared" ref="E47" si="2">SUMIF($C22:$C43,$C24,E22:E43)</f>
        <v>484.4</v>
      </c>
      <c r="F47" s="51"/>
      <c r="H47" s="47"/>
      <c r="I47" s="47"/>
      <c r="J47" s="47"/>
      <c r="K47" s="47"/>
    </row>
    <row r="48" spans="2:11" ht="19.899999999999999" customHeight="1" x14ac:dyDescent="0.2">
      <c r="B48" s="204"/>
      <c r="C48" s="52" t="s">
        <v>39</v>
      </c>
      <c r="D48" s="42"/>
      <c r="E48" s="53">
        <f>SUMIF($C22:$C43,$C25,E22:E43)</f>
        <v>125.8</v>
      </c>
      <c r="F48" s="54"/>
    </row>
    <row r="49" spans="2:7" ht="31.9" customHeight="1" x14ac:dyDescent="0.2">
      <c r="B49" s="39" t="s">
        <v>40</v>
      </c>
      <c r="C49" s="21" t="s">
        <v>41</v>
      </c>
      <c r="D49" s="22"/>
      <c r="E49" s="23"/>
      <c r="F49" s="24"/>
    </row>
    <row r="50" spans="2:7" ht="30" customHeight="1" x14ac:dyDescent="0.2">
      <c r="B50" s="199" t="s">
        <v>42</v>
      </c>
      <c r="C50" s="31" t="s">
        <v>43</v>
      </c>
      <c r="D50" s="218" t="s">
        <v>9</v>
      </c>
      <c r="E50" s="33"/>
      <c r="F50" s="13" t="s">
        <v>44</v>
      </c>
    </row>
    <row r="51" spans="2:7" ht="30" customHeight="1" x14ac:dyDescent="0.2">
      <c r="B51" s="200"/>
      <c r="C51" s="8" t="s">
        <v>13</v>
      </c>
      <c r="D51" s="219"/>
      <c r="E51" s="9">
        <v>691</v>
      </c>
      <c r="F51" s="9"/>
      <c r="G51" s="124"/>
    </row>
    <row r="52" spans="2:7" ht="15.6" customHeight="1" x14ac:dyDescent="0.2">
      <c r="B52" s="197" t="s">
        <v>45</v>
      </c>
      <c r="C52" s="34" t="s">
        <v>46</v>
      </c>
      <c r="D52" s="219"/>
      <c r="E52" s="13"/>
      <c r="F52" s="13" t="s">
        <v>47</v>
      </c>
    </row>
    <row r="53" spans="2:7" ht="30" customHeight="1" x14ac:dyDescent="0.2">
      <c r="B53" s="203"/>
      <c r="C53" s="8" t="s">
        <v>13</v>
      </c>
      <c r="D53" s="219"/>
      <c r="E53" s="9">
        <f>1134.7-203.4</f>
        <v>931.30000000000007</v>
      </c>
      <c r="F53" s="36"/>
    </row>
    <row r="54" spans="2:7" ht="19.149999999999999" customHeight="1" x14ac:dyDescent="0.2">
      <c r="B54" s="197" t="s">
        <v>48</v>
      </c>
      <c r="C54" s="34" t="s">
        <v>49</v>
      </c>
      <c r="D54" s="219"/>
      <c r="E54" s="9"/>
      <c r="F54" s="13" t="s">
        <v>10</v>
      </c>
    </row>
    <row r="55" spans="2:7" ht="32.450000000000003" customHeight="1" x14ac:dyDescent="0.2">
      <c r="B55" s="204"/>
      <c r="C55" s="8" t="s">
        <v>13</v>
      </c>
      <c r="D55" s="219"/>
      <c r="E55" s="9">
        <f>104.9+2.1</f>
        <v>107</v>
      </c>
      <c r="F55" s="36"/>
      <c r="G55" s="124"/>
    </row>
    <row r="56" spans="2:7" ht="19.899999999999999" customHeight="1" x14ac:dyDescent="0.2">
      <c r="B56" s="197" t="s">
        <v>50</v>
      </c>
      <c r="C56" s="34" t="s">
        <v>51</v>
      </c>
      <c r="D56" s="219"/>
      <c r="E56" s="9"/>
      <c r="F56" s="13" t="s">
        <v>17</v>
      </c>
    </row>
    <row r="57" spans="2:7" ht="34.9" customHeight="1" x14ac:dyDescent="0.2">
      <c r="B57" s="204"/>
      <c r="C57" s="55" t="s">
        <v>13</v>
      </c>
      <c r="D57" s="219"/>
      <c r="E57" s="126">
        <v>50.4</v>
      </c>
      <c r="F57" s="56"/>
    </row>
    <row r="58" spans="2:7" ht="20.45" customHeight="1" x14ac:dyDescent="0.2">
      <c r="B58" s="197" t="s">
        <v>52</v>
      </c>
      <c r="C58" s="34" t="s">
        <v>53</v>
      </c>
      <c r="D58" s="219"/>
      <c r="E58" s="9"/>
      <c r="F58" s="13" t="s">
        <v>47</v>
      </c>
    </row>
    <row r="59" spans="2:7" ht="29.45" customHeight="1" x14ac:dyDescent="0.2">
      <c r="B59" s="204"/>
      <c r="C59" s="8" t="s">
        <v>13</v>
      </c>
      <c r="D59" s="219"/>
      <c r="E59" s="9">
        <v>133</v>
      </c>
      <c r="F59" s="36"/>
    </row>
    <row r="60" spans="2:7" ht="33" customHeight="1" x14ac:dyDescent="0.2">
      <c r="B60" s="197" t="s">
        <v>54</v>
      </c>
      <c r="C60" s="34" t="s">
        <v>55</v>
      </c>
      <c r="D60" s="219"/>
      <c r="E60" s="9"/>
      <c r="F60" s="13" t="s">
        <v>47</v>
      </c>
    </row>
    <row r="61" spans="2:7" ht="30.6" customHeight="1" x14ac:dyDescent="0.2">
      <c r="B61" s="204"/>
      <c r="C61" s="8" t="s">
        <v>13</v>
      </c>
      <c r="D61" s="219"/>
      <c r="E61" s="9">
        <f>1053.6-70.3</f>
        <v>983.3</v>
      </c>
      <c r="F61" s="36"/>
      <c r="G61" s="124"/>
    </row>
    <row r="62" spans="2:7" ht="21" customHeight="1" x14ac:dyDescent="0.2">
      <c r="B62" s="197" t="s">
        <v>56</v>
      </c>
      <c r="C62" s="171" t="s">
        <v>57</v>
      </c>
      <c r="D62" s="219"/>
      <c r="E62" s="9"/>
      <c r="F62" s="13" t="s">
        <v>47</v>
      </c>
    </row>
    <row r="63" spans="2:7" ht="30.6" customHeight="1" x14ac:dyDescent="0.2">
      <c r="B63" s="204"/>
      <c r="C63" s="125" t="s">
        <v>13</v>
      </c>
      <c r="D63" s="219"/>
      <c r="E63" s="9">
        <v>115.8</v>
      </c>
      <c r="F63" s="36"/>
    </row>
    <row r="64" spans="2:7" ht="19.899999999999999" customHeight="1" x14ac:dyDescent="0.2">
      <c r="B64" s="57"/>
      <c r="C64" s="26" t="s">
        <v>11</v>
      </c>
      <c r="D64" s="41"/>
      <c r="E64" s="28">
        <f>SUM(E50:E63)</f>
        <v>3011.8</v>
      </c>
      <c r="F64" s="28"/>
    </row>
    <row r="65" spans="2:7" ht="18" customHeight="1" x14ac:dyDescent="0.2">
      <c r="B65" s="30"/>
      <c r="C65" s="34" t="s">
        <v>12</v>
      </c>
      <c r="D65" s="58"/>
      <c r="E65" s="33"/>
      <c r="F65" s="33"/>
    </row>
    <row r="66" spans="2:7" ht="30" customHeight="1" x14ac:dyDescent="0.2">
      <c r="B66" s="38"/>
      <c r="C66" s="34" t="s">
        <v>37</v>
      </c>
      <c r="D66" s="58"/>
      <c r="E66" s="33">
        <f>SUMIF($C50:$C63,$C51,E50:E63)</f>
        <v>3011.8</v>
      </c>
      <c r="F66" s="33"/>
    </row>
    <row r="67" spans="2:7" ht="38.25" customHeight="1" x14ac:dyDescent="0.2">
      <c r="B67" s="39" t="s">
        <v>58</v>
      </c>
      <c r="C67" s="21" t="s">
        <v>59</v>
      </c>
      <c r="D67" s="22"/>
      <c r="E67" s="23"/>
      <c r="F67" s="24" t="s">
        <v>47</v>
      </c>
    </row>
    <row r="68" spans="2:7" ht="56.25" customHeight="1" x14ac:dyDescent="0.2">
      <c r="B68" s="224"/>
      <c r="C68" s="55" t="s">
        <v>13</v>
      </c>
      <c r="D68" s="149" t="s">
        <v>9</v>
      </c>
      <c r="E68" s="59">
        <v>162</v>
      </c>
      <c r="F68" s="60"/>
    </row>
    <row r="69" spans="2:7" ht="93" customHeight="1" x14ac:dyDescent="0.2">
      <c r="B69" s="225"/>
      <c r="C69" s="61" t="s">
        <v>13</v>
      </c>
      <c r="D69" s="48" t="s">
        <v>60</v>
      </c>
      <c r="E69" s="62">
        <v>15.4</v>
      </c>
      <c r="F69" s="63"/>
    </row>
    <row r="70" spans="2:7" ht="15.6" customHeight="1" x14ac:dyDescent="0.2">
      <c r="B70" s="40"/>
      <c r="C70" s="26" t="s">
        <v>11</v>
      </c>
      <c r="D70" s="27"/>
      <c r="E70" s="28">
        <f t="shared" ref="E70" si="3">SUM(E68:E69)</f>
        <v>177.4</v>
      </c>
      <c r="F70" s="49"/>
    </row>
    <row r="71" spans="2:7" ht="16.149999999999999" customHeight="1" x14ac:dyDescent="0.2">
      <c r="B71" s="197"/>
      <c r="C71" s="34" t="s">
        <v>12</v>
      </c>
      <c r="D71" s="42"/>
      <c r="E71" s="36"/>
      <c r="F71" s="36"/>
    </row>
    <row r="72" spans="2:7" ht="29.45" customHeight="1" x14ac:dyDescent="0.2">
      <c r="B72" s="204"/>
      <c r="C72" s="34" t="s">
        <v>37</v>
      </c>
      <c r="D72" s="42"/>
      <c r="E72" s="36">
        <f t="shared" ref="E72" si="4">E70</f>
        <v>177.4</v>
      </c>
      <c r="F72" s="37"/>
    </row>
    <row r="73" spans="2:7" ht="92.25" customHeight="1" x14ac:dyDescent="0.2">
      <c r="B73" s="39" t="s">
        <v>61</v>
      </c>
      <c r="C73" s="21" t="s">
        <v>62</v>
      </c>
      <c r="D73" s="22" t="s">
        <v>168</v>
      </c>
      <c r="E73" s="23"/>
      <c r="F73" s="24" t="s">
        <v>63</v>
      </c>
    </row>
    <row r="74" spans="2:7" ht="27" customHeight="1" x14ac:dyDescent="0.2">
      <c r="B74" s="40"/>
      <c r="C74" s="26" t="s">
        <v>11</v>
      </c>
      <c r="D74" s="41"/>
      <c r="E74" s="28">
        <f t="shared" ref="E74" si="5">E76</f>
        <v>182.3</v>
      </c>
      <c r="F74" s="49"/>
    </row>
    <row r="75" spans="2:7" ht="18" customHeight="1" x14ac:dyDescent="0.2">
      <c r="B75" s="197"/>
      <c r="C75" s="65" t="s">
        <v>12</v>
      </c>
      <c r="D75" s="66"/>
      <c r="E75" s="67"/>
      <c r="F75" s="68"/>
    </row>
    <row r="76" spans="2:7" ht="29.45" customHeight="1" x14ac:dyDescent="0.2">
      <c r="B76" s="204"/>
      <c r="C76" s="34" t="s">
        <v>13</v>
      </c>
      <c r="D76" s="42"/>
      <c r="E76" s="33">
        <v>182.3</v>
      </c>
      <c r="F76" s="37"/>
      <c r="G76" s="124"/>
    </row>
    <row r="77" spans="2:7" ht="107.25" customHeight="1" x14ac:dyDescent="0.2">
      <c r="B77" s="39" t="s">
        <v>64</v>
      </c>
      <c r="C77" s="160" t="s">
        <v>65</v>
      </c>
      <c r="D77" s="150" t="s">
        <v>169</v>
      </c>
      <c r="E77" s="23"/>
      <c r="F77" s="24" t="s">
        <v>47</v>
      </c>
    </row>
    <row r="78" spans="2:7" ht="20.45" customHeight="1" x14ac:dyDescent="0.2">
      <c r="B78" s="69"/>
      <c r="C78" s="132" t="s">
        <v>11</v>
      </c>
      <c r="D78" s="70"/>
      <c r="E78" s="71">
        <f>E80+E81</f>
        <v>6</v>
      </c>
      <c r="F78" s="72"/>
    </row>
    <row r="79" spans="2:7" ht="16.899999999999999" customHeight="1" x14ac:dyDescent="0.2">
      <c r="B79" s="228"/>
      <c r="C79" s="34" t="s">
        <v>12</v>
      </c>
      <c r="D79" s="11"/>
      <c r="E79" s="67"/>
      <c r="F79" s="68"/>
    </row>
    <row r="80" spans="2:7" ht="26.45" customHeight="1" x14ac:dyDescent="0.2">
      <c r="B80" s="229"/>
      <c r="C80" s="113" t="s">
        <v>13</v>
      </c>
      <c r="D80" s="11"/>
      <c r="E80" s="74">
        <v>3</v>
      </c>
      <c r="F80" s="68"/>
      <c r="G80" s="16"/>
    </row>
    <row r="81" spans="2:12" ht="22.5" customHeight="1" x14ac:dyDescent="0.2">
      <c r="B81" s="202"/>
      <c r="C81" s="90" t="s">
        <v>26</v>
      </c>
      <c r="D81" s="11"/>
      <c r="E81" s="74">
        <v>3</v>
      </c>
      <c r="F81" s="68"/>
      <c r="G81" s="16"/>
    </row>
    <row r="82" spans="2:12" ht="54.75" customHeight="1" x14ac:dyDescent="0.2">
      <c r="B82" s="39" t="s">
        <v>66</v>
      </c>
      <c r="C82" s="21" t="s">
        <v>174</v>
      </c>
      <c r="D82" s="22" t="s">
        <v>9</v>
      </c>
      <c r="E82" s="23"/>
      <c r="F82" s="64"/>
    </row>
    <row r="83" spans="2:12" ht="19.899999999999999" customHeight="1" x14ac:dyDescent="0.2">
      <c r="B83" s="73"/>
      <c r="C83" s="26" t="s">
        <v>11</v>
      </c>
      <c r="D83" s="70"/>
      <c r="E83" s="71">
        <f>+E85</f>
        <v>41.9</v>
      </c>
      <c r="F83" s="158"/>
    </row>
    <row r="84" spans="2:12" ht="18.600000000000001" customHeight="1" x14ac:dyDescent="0.2">
      <c r="B84" s="220"/>
      <c r="C84" s="65" t="s">
        <v>12</v>
      </c>
      <c r="D84" s="48"/>
      <c r="E84" s="74"/>
      <c r="F84" s="75"/>
    </row>
    <row r="85" spans="2:12" ht="31.9" customHeight="1" x14ac:dyDescent="0.2">
      <c r="B85" s="221"/>
      <c r="C85" s="34" t="s">
        <v>13</v>
      </c>
      <c r="D85" s="11"/>
      <c r="E85" s="74">
        <v>41.9</v>
      </c>
      <c r="F85" s="68"/>
      <c r="J85" s="43"/>
      <c r="K85" s="43"/>
      <c r="L85" s="43"/>
    </row>
    <row r="86" spans="2:12" ht="57" customHeight="1" x14ac:dyDescent="0.2">
      <c r="B86" s="39" t="s">
        <v>67</v>
      </c>
      <c r="C86" s="160" t="s">
        <v>68</v>
      </c>
      <c r="D86" s="77" t="s">
        <v>69</v>
      </c>
      <c r="E86" s="78"/>
      <c r="F86" s="130" t="s">
        <v>70</v>
      </c>
    </row>
    <row r="87" spans="2:12" ht="21" customHeight="1" x14ac:dyDescent="0.2">
      <c r="B87" s="76"/>
      <c r="C87" s="26" t="s">
        <v>11</v>
      </c>
      <c r="D87" s="80"/>
      <c r="E87" s="71">
        <f>+E89</f>
        <v>31.7</v>
      </c>
      <c r="F87" s="72"/>
    </row>
    <row r="88" spans="2:12" ht="19.899999999999999" customHeight="1" x14ac:dyDescent="0.2">
      <c r="B88" s="224"/>
      <c r="C88" s="65" t="s">
        <v>12</v>
      </c>
      <c r="D88" s="81"/>
      <c r="E88" s="67"/>
      <c r="F88" s="68"/>
    </row>
    <row r="89" spans="2:12" ht="25.5" customHeight="1" x14ac:dyDescent="0.2">
      <c r="B89" s="225"/>
      <c r="C89" s="90" t="s">
        <v>26</v>
      </c>
      <c r="D89" s="81"/>
      <c r="E89" s="74">
        <v>31.7</v>
      </c>
      <c r="F89" s="68"/>
      <c r="G89" s="161"/>
    </row>
    <row r="90" spans="2:12" ht="81.75" customHeight="1" x14ac:dyDescent="0.2">
      <c r="B90" s="39" t="s">
        <v>71</v>
      </c>
      <c r="C90" s="21" t="s">
        <v>72</v>
      </c>
      <c r="D90" s="22" t="s">
        <v>73</v>
      </c>
      <c r="E90" s="78"/>
      <c r="F90" s="79"/>
      <c r="I90" s="156"/>
    </row>
    <row r="91" spans="2:12" ht="21" customHeight="1" x14ac:dyDescent="0.2">
      <c r="B91" s="76"/>
      <c r="C91" s="26" t="s">
        <v>11</v>
      </c>
      <c r="D91" s="80"/>
      <c r="E91" s="155">
        <f t="shared" ref="E91" si="6">+E93</f>
        <v>6.4</v>
      </c>
      <c r="F91" s="72"/>
    </row>
    <row r="92" spans="2:12" ht="20.25" customHeight="1" x14ac:dyDescent="0.2">
      <c r="B92" s="220"/>
      <c r="C92" s="65" t="s">
        <v>12</v>
      </c>
      <c r="D92" s="81"/>
      <c r="E92" s="74"/>
      <c r="F92" s="68"/>
    </row>
    <row r="93" spans="2:12" ht="28.9" customHeight="1" x14ac:dyDescent="0.2">
      <c r="B93" s="221"/>
      <c r="C93" s="34" t="s">
        <v>13</v>
      </c>
      <c r="D93" s="81"/>
      <c r="E93" s="74">
        <f>2.8+3.6</f>
        <v>6.4</v>
      </c>
      <c r="F93" s="68"/>
    </row>
    <row r="94" spans="2:12" ht="55.5" customHeight="1" x14ac:dyDescent="0.2">
      <c r="B94" s="39" t="s">
        <v>74</v>
      </c>
      <c r="C94" s="157" t="s">
        <v>75</v>
      </c>
      <c r="D94" s="22" t="s">
        <v>9</v>
      </c>
      <c r="E94" s="78"/>
      <c r="F94" s="79"/>
    </row>
    <row r="95" spans="2:12" ht="24" customHeight="1" x14ac:dyDescent="0.2">
      <c r="B95" s="76"/>
      <c r="C95" s="26" t="s">
        <v>11</v>
      </c>
      <c r="D95" s="80"/>
      <c r="E95" s="71">
        <f t="shared" ref="E95" si="7">+E97</f>
        <v>165.4</v>
      </c>
      <c r="F95" s="72"/>
    </row>
    <row r="96" spans="2:12" ht="20.25" customHeight="1" x14ac:dyDescent="0.2">
      <c r="B96" s="220"/>
      <c r="C96" s="65" t="s">
        <v>12</v>
      </c>
      <c r="D96" s="81"/>
      <c r="E96" s="74"/>
      <c r="F96" s="68"/>
    </row>
    <row r="97" spans="2:11" ht="33" customHeight="1" x14ac:dyDescent="0.2">
      <c r="B97" s="221"/>
      <c r="C97" s="34" t="s">
        <v>13</v>
      </c>
      <c r="D97" s="81"/>
      <c r="E97" s="74">
        <f>50+115.4</f>
        <v>165.4</v>
      </c>
      <c r="F97" s="68"/>
      <c r="G97" s="159"/>
    </row>
    <row r="98" spans="2:11" ht="30.75" customHeight="1" x14ac:dyDescent="0.2">
      <c r="B98" s="19" t="s">
        <v>76</v>
      </c>
      <c r="C98" s="20" t="s">
        <v>77</v>
      </c>
      <c r="D98" s="20"/>
      <c r="E98" s="20"/>
      <c r="F98" s="20"/>
    </row>
    <row r="99" spans="2:11" ht="28.9" customHeight="1" x14ac:dyDescent="0.2">
      <c r="B99" s="39" t="s">
        <v>78</v>
      </c>
      <c r="C99" s="21" t="s">
        <v>79</v>
      </c>
      <c r="D99" s="22"/>
      <c r="E99" s="23"/>
      <c r="F99" s="23"/>
    </row>
    <row r="100" spans="2:11" ht="18.600000000000001" customHeight="1" x14ac:dyDescent="0.2">
      <c r="B100" s="197" t="s">
        <v>81</v>
      </c>
      <c r="C100" s="31" t="s">
        <v>82</v>
      </c>
      <c r="D100" s="216" t="s">
        <v>9</v>
      </c>
      <c r="E100" s="36"/>
      <c r="F100" s="13" t="s">
        <v>80</v>
      </c>
      <c r="G100" s="159"/>
    </row>
    <row r="101" spans="2:11" ht="38.25" customHeight="1" x14ac:dyDescent="0.2">
      <c r="B101" s="204"/>
      <c r="C101" s="125" t="s">
        <v>13</v>
      </c>
      <c r="D101" s="217"/>
      <c r="E101" s="13"/>
      <c r="F101" s="13"/>
    </row>
    <row r="102" spans="2:11" ht="18.600000000000001" customHeight="1" x14ac:dyDescent="0.2">
      <c r="B102" s="197" t="s">
        <v>83</v>
      </c>
      <c r="C102" s="31" t="s">
        <v>84</v>
      </c>
      <c r="D102" s="207" t="s">
        <v>85</v>
      </c>
      <c r="E102" s="121"/>
      <c r="F102" s="13"/>
    </row>
    <row r="103" spans="2:11" ht="20.25" customHeight="1" x14ac:dyDescent="0.2">
      <c r="B103" s="203"/>
      <c r="C103" s="125" t="s">
        <v>26</v>
      </c>
      <c r="D103" s="208"/>
      <c r="E103" s="122">
        <f>100-73.2</f>
        <v>26.799999999999997</v>
      </c>
      <c r="F103" s="13"/>
    </row>
    <row r="104" spans="2:11" ht="43.5" customHeight="1" x14ac:dyDescent="0.2">
      <c r="B104" s="197" t="s">
        <v>87</v>
      </c>
      <c r="C104" s="171" t="s">
        <v>88</v>
      </c>
      <c r="D104" s="208"/>
      <c r="E104" s="122"/>
      <c r="F104" s="37"/>
      <c r="G104" s="124"/>
    </row>
    <row r="105" spans="2:11" ht="31.9" customHeight="1" x14ac:dyDescent="0.2">
      <c r="B105" s="203"/>
      <c r="C105" s="125" t="s">
        <v>13</v>
      </c>
      <c r="D105" s="208"/>
      <c r="E105" s="122">
        <f>190-9.2</f>
        <v>180.8</v>
      </c>
      <c r="F105" s="37"/>
      <c r="G105" s="170"/>
      <c r="H105" s="43"/>
      <c r="I105" s="43"/>
      <c r="J105" s="43"/>
    </row>
    <row r="106" spans="2:11" ht="19.5" customHeight="1" x14ac:dyDescent="0.2">
      <c r="B106" s="204"/>
      <c r="C106" s="172" t="s">
        <v>26</v>
      </c>
      <c r="D106" s="209"/>
      <c r="E106" s="122">
        <v>32.1</v>
      </c>
      <c r="F106" s="37"/>
      <c r="G106" s="170"/>
      <c r="H106" s="43"/>
      <c r="I106" s="43"/>
      <c r="K106" s="43"/>
    </row>
    <row r="107" spans="2:11" ht="31.9" customHeight="1" x14ac:dyDescent="0.2">
      <c r="B107" s="232" t="s">
        <v>89</v>
      </c>
      <c r="C107" s="34" t="s">
        <v>175</v>
      </c>
      <c r="D107" s="230" t="s">
        <v>172</v>
      </c>
      <c r="E107" s="122"/>
      <c r="F107" s="37"/>
      <c r="G107" s="124"/>
    </row>
    <row r="108" spans="2:11" ht="31.9" customHeight="1" x14ac:dyDescent="0.2">
      <c r="B108" s="233"/>
      <c r="C108" s="125" t="s">
        <v>13</v>
      </c>
      <c r="D108" s="231"/>
      <c r="E108" s="121">
        <f>30-19.6</f>
        <v>10.399999999999999</v>
      </c>
      <c r="F108" s="37"/>
      <c r="G108" s="124"/>
      <c r="H108" s="165"/>
    </row>
    <row r="109" spans="2:11" ht="31.9" customHeight="1" x14ac:dyDescent="0.2">
      <c r="B109" s="213" t="s">
        <v>90</v>
      </c>
      <c r="C109" s="176" t="s">
        <v>91</v>
      </c>
      <c r="D109" s="206" t="s">
        <v>173</v>
      </c>
      <c r="E109" s="122"/>
      <c r="F109" s="175"/>
      <c r="G109" s="124"/>
      <c r="H109" s="165"/>
    </row>
    <row r="110" spans="2:11" ht="31.9" customHeight="1" x14ac:dyDescent="0.2">
      <c r="B110" s="215"/>
      <c r="C110" s="125" t="s">
        <v>13</v>
      </c>
      <c r="D110" s="206"/>
      <c r="E110" s="122">
        <f>50+1000-210</f>
        <v>840</v>
      </c>
      <c r="F110" s="175"/>
      <c r="G110" s="124"/>
      <c r="H110" s="165"/>
    </row>
    <row r="111" spans="2:11" ht="30" customHeight="1" x14ac:dyDescent="0.2">
      <c r="B111" s="213" t="s">
        <v>92</v>
      </c>
      <c r="C111" s="31" t="s">
        <v>93</v>
      </c>
      <c r="D111" s="206"/>
      <c r="E111" s="122"/>
      <c r="F111" s="175"/>
      <c r="G111" s="124"/>
      <c r="H111" s="165"/>
    </row>
    <row r="112" spans="2:11" ht="19.5" customHeight="1" x14ac:dyDescent="0.2">
      <c r="B112" s="214"/>
      <c r="C112" s="125" t="s">
        <v>26</v>
      </c>
      <c r="D112" s="179"/>
      <c r="E112" s="122">
        <v>195</v>
      </c>
      <c r="F112" s="175"/>
      <c r="G112" s="124"/>
      <c r="H112" s="165"/>
    </row>
    <row r="113" spans="2:12" ht="18" customHeight="1" x14ac:dyDescent="0.2">
      <c r="B113" s="215"/>
      <c r="C113" s="180" t="s">
        <v>86</v>
      </c>
      <c r="D113" s="179"/>
      <c r="E113" s="122">
        <f>900-200</f>
        <v>700</v>
      </c>
      <c r="F113" s="175"/>
      <c r="G113" s="124"/>
      <c r="H113" s="165"/>
    </row>
    <row r="114" spans="2:12" ht="19.149999999999999" customHeight="1" x14ac:dyDescent="0.2">
      <c r="B114" s="82"/>
      <c r="C114" s="26" t="s">
        <v>11</v>
      </c>
      <c r="D114" s="83"/>
      <c r="E114" s="84">
        <f>SUM(E116:E118)</f>
        <v>1985.1000000000001</v>
      </c>
      <c r="F114" s="49"/>
    </row>
    <row r="115" spans="2:12" ht="18" customHeight="1" x14ac:dyDescent="0.2">
      <c r="B115" s="210"/>
      <c r="C115" s="34" t="s">
        <v>12</v>
      </c>
      <c r="D115" s="85"/>
      <c r="E115" s="87"/>
      <c r="F115" s="37"/>
    </row>
    <row r="116" spans="2:12" ht="28.9" customHeight="1" x14ac:dyDescent="0.2">
      <c r="B116" s="211"/>
      <c r="C116" s="34" t="s">
        <v>37</v>
      </c>
      <c r="D116" s="85"/>
      <c r="E116" s="86">
        <f>SUMIF($C100:$C111,C101,E100:E111)</f>
        <v>1031.2</v>
      </c>
      <c r="F116" s="37"/>
    </row>
    <row r="117" spans="2:12" ht="18.75" customHeight="1" x14ac:dyDescent="0.2">
      <c r="B117" s="211"/>
      <c r="C117" s="90" t="s">
        <v>39</v>
      </c>
      <c r="D117" s="85"/>
      <c r="E117" s="86">
        <f>SUMIF($C100:$C113,$C106,E100:E113)</f>
        <v>253.9</v>
      </c>
      <c r="F117" s="37"/>
    </row>
    <row r="118" spans="2:12" ht="18" customHeight="1" x14ac:dyDescent="0.2">
      <c r="B118" s="212"/>
      <c r="C118" s="181" t="s">
        <v>94</v>
      </c>
      <c r="D118" s="85"/>
      <c r="E118" s="86">
        <f>SUMIF($C100:$C113,C113,E100:E113)</f>
        <v>700</v>
      </c>
      <c r="F118" s="37"/>
    </row>
    <row r="119" spans="2:12" ht="31.9" customHeight="1" x14ac:dyDescent="0.2">
      <c r="B119" s="39" t="s">
        <v>95</v>
      </c>
      <c r="C119" s="21" t="s">
        <v>96</v>
      </c>
      <c r="D119" s="22"/>
      <c r="E119" s="88"/>
      <c r="F119" s="64"/>
    </row>
    <row r="120" spans="2:12" ht="27.75" customHeight="1" x14ac:dyDescent="0.2">
      <c r="B120" s="197" t="s">
        <v>97</v>
      </c>
      <c r="C120" s="113" t="s">
        <v>98</v>
      </c>
      <c r="D120" s="16"/>
      <c r="E120" s="12"/>
      <c r="F120" s="37"/>
    </row>
    <row r="121" spans="2:12" ht="108" customHeight="1" x14ac:dyDescent="0.2">
      <c r="B121" s="205"/>
      <c r="C121" s="164" t="s">
        <v>13</v>
      </c>
      <c r="D121" s="183" t="s">
        <v>160</v>
      </c>
      <c r="E121" s="122">
        <f>1590.5-1095+91.8</f>
        <v>587.29999999999995</v>
      </c>
      <c r="F121" s="37"/>
      <c r="H121" s="167"/>
      <c r="J121" s="43"/>
      <c r="K121" s="43"/>
      <c r="L121" s="43"/>
    </row>
    <row r="122" spans="2:12" ht="30" customHeight="1" x14ac:dyDescent="0.2">
      <c r="B122" s="203" t="s">
        <v>99</v>
      </c>
      <c r="C122" s="163" t="s">
        <v>100</v>
      </c>
      <c r="D122" s="162"/>
      <c r="E122" s="131"/>
      <c r="F122" s="37"/>
    </row>
    <row r="123" spans="2:12" ht="55.5" customHeight="1" x14ac:dyDescent="0.2">
      <c r="B123" s="203"/>
      <c r="C123" s="186" t="s">
        <v>13</v>
      </c>
      <c r="D123" s="188" t="s">
        <v>101</v>
      </c>
      <c r="E123" s="189">
        <v>63.4</v>
      </c>
      <c r="F123" s="191"/>
    </row>
    <row r="124" spans="2:12" ht="95.25" customHeight="1" x14ac:dyDescent="0.2">
      <c r="B124" s="204"/>
      <c r="C124" s="166" t="s">
        <v>13</v>
      </c>
      <c r="D124" s="187" t="s">
        <v>161</v>
      </c>
      <c r="E124" s="190">
        <v>39.4</v>
      </c>
      <c r="F124" s="68"/>
    </row>
    <row r="125" spans="2:12" ht="31.5" customHeight="1" x14ac:dyDescent="0.2">
      <c r="B125" s="197" t="s">
        <v>102</v>
      </c>
      <c r="C125" s="90" t="s">
        <v>103</v>
      </c>
      <c r="D125" s="201" t="s">
        <v>162</v>
      </c>
      <c r="E125" s="122"/>
      <c r="F125" s="37"/>
    </row>
    <row r="126" spans="2:12" ht="60.75" customHeight="1" x14ac:dyDescent="0.2">
      <c r="B126" s="198"/>
      <c r="C126" s="91" t="s">
        <v>13</v>
      </c>
      <c r="D126" s="202"/>
      <c r="E126" s="122">
        <v>9.9</v>
      </c>
      <c r="F126" s="37"/>
    </row>
    <row r="127" spans="2:12" ht="19.149999999999999" customHeight="1" x14ac:dyDescent="0.2">
      <c r="B127" s="203" t="s">
        <v>104</v>
      </c>
      <c r="C127" s="34" t="s">
        <v>105</v>
      </c>
      <c r="D127" s="228" t="s">
        <v>106</v>
      </c>
      <c r="E127" s="12"/>
      <c r="F127" s="37"/>
      <c r="G127" s="168"/>
      <c r="J127" s="89"/>
    </row>
    <row r="128" spans="2:12" ht="36.75" customHeight="1" x14ac:dyDescent="0.2">
      <c r="B128" s="203"/>
      <c r="C128" s="8" t="s">
        <v>13</v>
      </c>
      <c r="D128" s="239"/>
      <c r="E128" s="122">
        <f>563-50-30</f>
        <v>483</v>
      </c>
      <c r="F128" s="37"/>
      <c r="G128" s="16"/>
    </row>
    <row r="129" spans="2:6" ht="18.75" customHeight="1" x14ac:dyDescent="0.2">
      <c r="B129" s="136"/>
      <c r="C129" s="92" t="s">
        <v>11</v>
      </c>
      <c r="D129" s="83"/>
      <c r="E129" s="84">
        <f>SUM(E131:E131)</f>
        <v>1183</v>
      </c>
      <c r="F129" s="49"/>
    </row>
    <row r="130" spans="2:6" ht="15" customHeight="1" x14ac:dyDescent="0.2">
      <c r="B130" s="240"/>
      <c r="C130" s="90" t="s">
        <v>12</v>
      </c>
      <c r="D130" s="85"/>
      <c r="E130" s="87"/>
      <c r="F130" s="37"/>
    </row>
    <row r="131" spans="2:6" ht="29.45" customHeight="1" x14ac:dyDescent="0.2">
      <c r="B131" s="241"/>
      <c r="C131" s="90" t="s">
        <v>37</v>
      </c>
      <c r="D131" s="85"/>
      <c r="E131" s="86">
        <f>SUMIF($C120:$C128,$C123,E120:E128)</f>
        <v>1183</v>
      </c>
      <c r="F131" s="37"/>
    </row>
    <row r="132" spans="2:6" ht="30.6" customHeight="1" x14ac:dyDescent="0.2">
      <c r="B132" s="93" t="s">
        <v>107</v>
      </c>
      <c r="C132" s="20" t="s">
        <v>108</v>
      </c>
      <c r="D132" s="20"/>
      <c r="E132" s="20"/>
      <c r="F132" s="20"/>
    </row>
    <row r="133" spans="2:6" ht="54" customHeight="1" x14ac:dyDescent="0.2">
      <c r="B133" s="94" t="s">
        <v>109</v>
      </c>
      <c r="C133" s="21" t="s">
        <v>110</v>
      </c>
      <c r="D133" s="95" t="s">
        <v>9</v>
      </c>
      <c r="E133" s="96"/>
      <c r="F133" s="24" t="s">
        <v>111</v>
      </c>
    </row>
    <row r="134" spans="2:6" ht="18.600000000000001" customHeight="1" x14ac:dyDescent="0.2">
      <c r="B134" s="97"/>
      <c r="C134" s="26" t="s">
        <v>11</v>
      </c>
      <c r="D134" s="98"/>
      <c r="E134" s="99">
        <f t="shared" ref="E134" si="8">SUM(E136:E136)</f>
        <v>2964.3</v>
      </c>
      <c r="F134" s="72"/>
    </row>
    <row r="135" spans="2:6" ht="16.149999999999999" customHeight="1" x14ac:dyDescent="0.2">
      <c r="B135" s="236"/>
      <c r="C135" s="34" t="s">
        <v>12</v>
      </c>
      <c r="D135" s="100"/>
      <c r="E135" s="101"/>
      <c r="F135" s="68"/>
    </row>
    <row r="136" spans="2:6" ht="33" customHeight="1" x14ac:dyDescent="0.2">
      <c r="B136" s="237"/>
      <c r="C136" s="34" t="s">
        <v>13</v>
      </c>
      <c r="D136" s="100"/>
      <c r="E136" s="106">
        <f>2788.8+175.5</f>
        <v>2964.3</v>
      </c>
      <c r="F136" s="68"/>
    </row>
    <row r="137" spans="2:6" ht="54.75" customHeight="1" x14ac:dyDescent="0.2">
      <c r="B137" s="94" t="s">
        <v>112</v>
      </c>
      <c r="C137" s="21" t="s">
        <v>113</v>
      </c>
      <c r="D137" s="95" t="s">
        <v>9</v>
      </c>
      <c r="E137" s="102"/>
      <c r="F137" s="24" t="s">
        <v>14</v>
      </c>
    </row>
    <row r="138" spans="2:6" ht="21" customHeight="1" x14ac:dyDescent="0.2">
      <c r="B138" s="49"/>
      <c r="C138" s="26" t="s">
        <v>11</v>
      </c>
      <c r="D138" s="103"/>
      <c r="E138" s="99">
        <f t="shared" ref="E138" si="9">E140</f>
        <v>52.9</v>
      </c>
      <c r="F138" s="72"/>
    </row>
    <row r="139" spans="2:6" ht="18.600000000000001" customHeight="1" x14ac:dyDescent="0.2">
      <c r="B139" s="104"/>
      <c r="C139" s="34" t="s">
        <v>12</v>
      </c>
      <c r="D139" s="105"/>
      <c r="E139" s="106"/>
      <c r="F139" s="75"/>
    </row>
    <row r="140" spans="2:6" ht="31.15" customHeight="1" x14ac:dyDescent="0.2">
      <c r="B140" s="75"/>
      <c r="C140" s="34" t="s">
        <v>13</v>
      </c>
      <c r="D140" s="100"/>
      <c r="E140" s="106">
        <f>105-52.1</f>
        <v>52.9</v>
      </c>
      <c r="F140" s="68"/>
    </row>
    <row r="141" spans="2:6" ht="55.5" customHeight="1" x14ac:dyDescent="0.2">
      <c r="B141" s="79" t="s">
        <v>114</v>
      </c>
      <c r="C141" s="21" t="s">
        <v>115</v>
      </c>
      <c r="D141" s="95" t="s">
        <v>9</v>
      </c>
      <c r="E141" s="102"/>
      <c r="F141" s="24" t="s">
        <v>47</v>
      </c>
    </row>
    <row r="142" spans="2:6" ht="20.45" customHeight="1" x14ac:dyDescent="0.2">
      <c r="B142" s="49"/>
      <c r="C142" s="26" t="s">
        <v>11</v>
      </c>
      <c r="D142" s="103"/>
      <c r="E142" s="99">
        <f t="shared" ref="E142" si="10">E144</f>
        <v>75.7</v>
      </c>
      <c r="F142" s="72"/>
    </row>
    <row r="143" spans="2:6" ht="19.149999999999999" customHeight="1" x14ac:dyDescent="0.2">
      <c r="B143" s="104"/>
      <c r="C143" s="34" t="s">
        <v>12</v>
      </c>
      <c r="D143" s="100"/>
      <c r="E143" s="101"/>
      <c r="F143" s="68"/>
    </row>
    <row r="144" spans="2:6" ht="31.15" customHeight="1" x14ac:dyDescent="0.2">
      <c r="B144" s="75"/>
      <c r="C144" s="34" t="s">
        <v>13</v>
      </c>
      <c r="D144" s="100"/>
      <c r="E144" s="109">
        <f>122.9-47.2</f>
        <v>75.7</v>
      </c>
      <c r="F144" s="68"/>
    </row>
    <row r="145" spans="2:12" ht="53.25" customHeight="1" x14ac:dyDescent="0.2">
      <c r="B145" s="79" t="s">
        <v>116</v>
      </c>
      <c r="C145" s="21" t="s">
        <v>117</v>
      </c>
      <c r="D145" s="95" t="s">
        <v>9</v>
      </c>
      <c r="E145" s="102"/>
      <c r="F145" s="24" t="s">
        <v>14</v>
      </c>
    </row>
    <row r="146" spans="2:12" ht="25.15" customHeight="1" x14ac:dyDescent="0.2">
      <c r="B146" s="72"/>
      <c r="C146" s="26" t="s">
        <v>11</v>
      </c>
      <c r="D146" s="107"/>
      <c r="E146" s="99">
        <f t="shared" ref="E146" si="11">E148</f>
        <v>8</v>
      </c>
      <c r="F146" s="29"/>
    </row>
    <row r="147" spans="2:12" ht="16.899999999999999" customHeight="1" x14ac:dyDescent="0.2">
      <c r="B147" s="236"/>
      <c r="C147" s="34" t="s">
        <v>12</v>
      </c>
      <c r="D147" s="108"/>
      <c r="E147" s="109"/>
      <c r="F147" s="13"/>
    </row>
    <row r="148" spans="2:12" ht="31.15" customHeight="1" x14ac:dyDescent="0.2">
      <c r="B148" s="237"/>
      <c r="C148" s="34" t="s">
        <v>13</v>
      </c>
      <c r="D148" s="108"/>
      <c r="E148" s="106">
        <v>8</v>
      </c>
      <c r="F148" s="13"/>
    </row>
    <row r="149" spans="2:12" ht="27.75" customHeight="1" x14ac:dyDescent="0.2">
      <c r="B149" s="44"/>
      <c r="C149" s="26" t="s">
        <v>118</v>
      </c>
      <c r="D149" s="27"/>
      <c r="E149" s="28">
        <f>E12+E16+E44+E64+E70+E74+E78+E83+E91+E95+E114+E129+E138+E142+E134+E146+E87</f>
        <v>19932.999999999996</v>
      </c>
      <c r="F149" s="28"/>
    </row>
    <row r="150" spans="2:12" ht="17.45" customHeight="1" x14ac:dyDescent="0.2">
      <c r="B150" s="45"/>
      <c r="C150" s="34" t="s">
        <v>119</v>
      </c>
      <c r="D150" s="42"/>
      <c r="E150" s="36">
        <v>0</v>
      </c>
      <c r="F150" s="36"/>
    </row>
    <row r="151" spans="2:12" ht="15" customHeight="1" x14ac:dyDescent="0.2">
      <c r="B151" s="235"/>
      <c r="C151" s="235"/>
      <c r="D151" s="235"/>
      <c r="E151" s="235"/>
      <c r="F151" s="235"/>
    </row>
    <row r="152" spans="2:12" s="4" customFormat="1" ht="15" customHeight="1" x14ac:dyDescent="0.2">
      <c r="B152" s="234" t="s">
        <v>120</v>
      </c>
      <c r="C152" s="234"/>
      <c r="D152" s="234"/>
      <c r="E152" s="234"/>
      <c r="F152" s="234"/>
      <c r="G152" s="127"/>
      <c r="H152" s="128"/>
      <c r="I152" s="129"/>
      <c r="J152" s="129"/>
      <c r="K152" s="129"/>
      <c r="L152" s="129"/>
    </row>
    <row r="153" spans="2:12" s="4" customFormat="1" ht="15" customHeight="1" x14ac:dyDescent="0.2">
      <c r="B153" s="238" t="s">
        <v>121</v>
      </c>
      <c r="C153" s="238"/>
      <c r="D153" s="238"/>
      <c r="E153" s="238"/>
      <c r="F153" s="238"/>
      <c r="G153" s="127"/>
      <c r="H153" s="128"/>
      <c r="I153" s="129"/>
      <c r="J153" s="129"/>
      <c r="K153" s="129"/>
      <c r="L153" s="129"/>
    </row>
    <row r="154" spans="2:12" s="4" customFormat="1" ht="15" customHeight="1" x14ac:dyDescent="0.2">
      <c r="B154" s="234" t="s">
        <v>122</v>
      </c>
      <c r="C154" s="234"/>
      <c r="D154" s="234"/>
      <c r="E154" s="234"/>
      <c r="F154" s="234"/>
      <c r="G154" s="127"/>
      <c r="H154" s="128"/>
      <c r="I154" s="129"/>
      <c r="J154" s="129"/>
      <c r="K154" s="129"/>
      <c r="L154" s="129"/>
    </row>
    <row r="155" spans="2:12" s="4" customFormat="1" ht="15" customHeight="1" x14ac:dyDescent="0.2">
      <c r="B155" s="234" t="s">
        <v>123</v>
      </c>
      <c r="C155" s="234"/>
      <c r="D155" s="234"/>
      <c r="E155" s="234"/>
      <c r="F155" s="234"/>
      <c r="G155" s="127"/>
      <c r="H155" s="128"/>
      <c r="I155" s="129"/>
      <c r="J155" s="129"/>
      <c r="K155" s="129"/>
      <c r="L155" s="129"/>
    </row>
    <row r="156" spans="2:12" x14ac:dyDescent="0.2">
      <c r="E156" s="174"/>
    </row>
    <row r="157" spans="2:12" x14ac:dyDescent="0.2">
      <c r="B157" s="15" t="s">
        <v>124</v>
      </c>
      <c r="E157" s="174"/>
    </row>
    <row r="158" spans="2:12" x14ac:dyDescent="0.2">
      <c r="B158" s="15" t="s">
        <v>125</v>
      </c>
      <c r="E158" s="174"/>
    </row>
    <row r="159" spans="2:12" x14ac:dyDescent="0.2">
      <c r="B159" s="15" t="s">
        <v>126</v>
      </c>
      <c r="D159" s="110"/>
      <c r="E159" s="174"/>
    </row>
    <row r="160" spans="2:12" x14ac:dyDescent="0.2">
      <c r="B160" s="15" t="s">
        <v>127</v>
      </c>
      <c r="D160" s="110"/>
      <c r="E160" s="174"/>
    </row>
    <row r="161" spans="3:5" x14ac:dyDescent="0.2">
      <c r="C161" s="185"/>
      <c r="D161" s="182"/>
      <c r="E161" s="123"/>
    </row>
    <row r="162" spans="3:5" x14ac:dyDescent="0.2">
      <c r="E162" s="123"/>
    </row>
    <row r="163" spans="3:5" x14ac:dyDescent="0.2">
      <c r="E163" s="123"/>
    </row>
    <row r="164" spans="3:5" x14ac:dyDescent="0.2">
      <c r="E164" s="123"/>
    </row>
  </sheetData>
  <mergeCells count="57">
    <mergeCell ref="C1:F1"/>
    <mergeCell ref="B155:F155"/>
    <mergeCell ref="B151:F151"/>
    <mergeCell ref="B135:B136"/>
    <mergeCell ref="B147:B148"/>
    <mergeCell ref="B127:B128"/>
    <mergeCell ref="B152:F152"/>
    <mergeCell ref="B153:F153"/>
    <mergeCell ref="B154:F154"/>
    <mergeCell ref="D127:D128"/>
    <mergeCell ref="B130:B131"/>
    <mergeCell ref="B7:F7"/>
    <mergeCell ref="D22:D43"/>
    <mergeCell ref="B13:B14"/>
    <mergeCell ref="B34:B37"/>
    <mergeCell ref="B79:B81"/>
    <mergeCell ref="B75:B76"/>
    <mergeCell ref="B42:B43"/>
    <mergeCell ref="B38:B41"/>
    <mergeCell ref="D107:D108"/>
    <mergeCell ref="B102:B103"/>
    <mergeCell ref="B107:B108"/>
    <mergeCell ref="B84:B85"/>
    <mergeCell ref="B104:B106"/>
    <mergeCell ref="B96:B97"/>
    <mergeCell ref="B62:B63"/>
    <mergeCell ref="B88:B89"/>
    <mergeCell ref="B100:B101"/>
    <mergeCell ref="B52:B53"/>
    <mergeCell ref="C2:F2"/>
    <mergeCell ref="C3:F3"/>
    <mergeCell ref="B45:B48"/>
    <mergeCell ref="B71:B72"/>
    <mergeCell ref="B68:B69"/>
    <mergeCell ref="B58:B59"/>
    <mergeCell ref="B22:B25"/>
    <mergeCell ref="B26:B29"/>
    <mergeCell ref="B30:B33"/>
    <mergeCell ref="C4:F4"/>
    <mergeCell ref="C5:F5"/>
    <mergeCell ref="B17:B19"/>
    <mergeCell ref="B125:B126"/>
    <mergeCell ref="B50:B51"/>
    <mergeCell ref="D125:D126"/>
    <mergeCell ref="B122:B124"/>
    <mergeCell ref="B120:B121"/>
    <mergeCell ref="D109:D111"/>
    <mergeCell ref="D102:D106"/>
    <mergeCell ref="B115:B118"/>
    <mergeCell ref="B111:B113"/>
    <mergeCell ref="D100:D101"/>
    <mergeCell ref="D50:D63"/>
    <mergeCell ref="B109:B110"/>
    <mergeCell ref="B92:B93"/>
    <mergeCell ref="B54:B55"/>
    <mergeCell ref="B56:B57"/>
    <mergeCell ref="B60:B61"/>
  </mergeCells>
  <printOptions horizontalCentered="1"/>
  <pageMargins left="0.39370078740157483" right="0.39370078740157483" top="0.59055118110236227" bottom="0.59055118110236227" header="0" footer="0"/>
  <pageSetup paperSize="9" scale="86" fitToWidth="0" fitToHeight="0" orientation="portrait" r:id="rId1"/>
  <rowBreaks count="5" manualBreakCount="5">
    <brk id="27" max="5" man="1"/>
    <brk id="59" max="5" man="1"/>
    <brk id="81" max="5" man="1"/>
    <brk id="106" max="5" man="1"/>
    <brk id="128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33D32-65B9-4AAF-9EF8-768DF11B58DD}">
  <sheetPr>
    <pageSetUpPr fitToPage="1"/>
  </sheetPr>
  <dimension ref="B1:F23"/>
  <sheetViews>
    <sheetView workbookViewId="0">
      <selection activeCell="B1" sqref="B1:D1"/>
    </sheetView>
  </sheetViews>
  <sheetFormatPr defaultColWidth="9.140625" defaultRowHeight="12.75" x14ac:dyDescent="0.2"/>
  <cols>
    <col min="1" max="1" width="2.5703125" style="4" customWidth="1"/>
    <col min="2" max="2" width="4.7109375" style="4" customWidth="1"/>
    <col min="3" max="3" width="44.7109375" style="1" customWidth="1"/>
    <col min="4" max="4" width="12.85546875" style="4" customWidth="1"/>
    <col min="5" max="16384" width="9.140625" style="4"/>
  </cols>
  <sheetData>
    <row r="1" spans="2:6" ht="30" customHeight="1" x14ac:dyDescent="0.2">
      <c r="B1" s="246" t="s">
        <v>164</v>
      </c>
      <c r="C1" s="246"/>
      <c r="D1" s="246"/>
    </row>
    <row r="2" spans="2:6" x14ac:dyDescent="0.2">
      <c r="C2" s="4"/>
    </row>
    <row r="3" spans="2:6" ht="49.9" customHeight="1" x14ac:dyDescent="0.2">
      <c r="B3" s="139" t="s">
        <v>128</v>
      </c>
      <c r="C3" s="140" t="s">
        <v>129</v>
      </c>
      <c r="D3" s="138" t="s">
        <v>3</v>
      </c>
    </row>
    <row r="4" spans="2:6" ht="12.75" customHeight="1" x14ac:dyDescent="0.2">
      <c r="B4" s="141">
        <v>1</v>
      </c>
      <c r="C4" s="133">
        <v>2</v>
      </c>
      <c r="D4" s="146">
        <v>3</v>
      </c>
    </row>
    <row r="5" spans="2:6" ht="15.75" customHeight="1" x14ac:dyDescent="0.2">
      <c r="B5" s="247" t="s">
        <v>130</v>
      </c>
      <c r="C5" s="248"/>
      <c r="D5" s="249"/>
    </row>
    <row r="6" spans="2:6" ht="12.75" customHeight="1" x14ac:dyDescent="0.2">
      <c r="B6" s="142" t="s">
        <v>131</v>
      </c>
      <c r="C6" s="134" t="s">
        <v>11</v>
      </c>
      <c r="D6" s="184">
        <f>SUM(D8:D13)</f>
        <v>19933</v>
      </c>
    </row>
    <row r="7" spans="2:6" ht="18" customHeight="1" x14ac:dyDescent="0.2">
      <c r="B7" s="143"/>
      <c r="C7" s="151" t="s">
        <v>132</v>
      </c>
      <c r="D7" s="137"/>
    </row>
    <row r="8" spans="2:6" ht="28.5" customHeight="1" x14ac:dyDescent="0.2">
      <c r="B8" s="143" t="s">
        <v>133</v>
      </c>
      <c r="C8" s="152" t="s">
        <v>134</v>
      </c>
      <c r="D8" s="7">
        <f>SUMIF('11 programa 3 lentelė'!$C10:$C150,'11 programa 3 lentelė'!$C23,'11 programa 3 lentelė'!E10:E150)</f>
        <v>18334.199999999997</v>
      </c>
      <c r="E8" s="173"/>
      <c r="F8" s="173"/>
    </row>
    <row r="9" spans="2:6" ht="12.75" customHeight="1" x14ac:dyDescent="0.2">
      <c r="B9" s="143" t="s">
        <v>135</v>
      </c>
      <c r="C9" s="14" t="s">
        <v>136</v>
      </c>
      <c r="D9" s="7" cm="1">
        <f t="array" ref="D9">SUMIF('11 programa 3 lentelė'!$C10:$C150,'11 programa 3 lentelė'!C00,'11 programa 3 lentelė'!E10:E150)</f>
        <v>0</v>
      </c>
      <c r="E9" s="173"/>
      <c r="F9" s="173"/>
    </row>
    <row r="10" spans="2:6" ht="12.75" customHeight="1" x14ac:dyDescent="0.2">
      <c r="B10" s="143" t="s">
        <v>137</v>
      </c>
      <c r="C10" s="14" t="s">
        <v>138</v>
      </c>
      <c r="D10" s="7">
        <f>SUMIF('11 programa 3 lentelė'!$C10:$C150,'11 programa 3 lentelė'!$C28,'11 programa 3 lentelė'!E10:E150)</f>
        <v>484.4</v>
      </c>
      <c r="E10" s="173"/>
      <c r="F10" s="173"/>
    </row>
    <row r="11" spans="2:6" ht="27.75" customHeight="1" x14ac:dyDescent="0.2">
      <c r="B11" s="143" t="s">
        <v>139</v>
      </c>
      <c r="C11" s="14" t="s">
        <v>140</v>
      </c>
      <c r="D11" s="7" cm="1">
        <f t="array" ref="D11">SUMIF('11 programa 3 lentelė'!$C10:$C150,'11 programa 3 lentelė'!C00,'11 programa 3 lentelė'!E10:E150)</f>
        <v>0</v>
      </c>
      <c r="E11" s="173"/>
      <c r="F11" s="173"/>
    </row>
    <row r="12" spans="2:6" ht="12.75" customHeight="1" x14ac:dyDescent="0.2">
      <c r="B12" s="143" t="s">
        <v>141</v>
      </c>
      <c r="C12" s="14" t="s">
        <v>142</v>
      </c>
      <c r="D12" s="7">
        <f>SUMIF('11 programa 3 lentelė'!$C10:$C148,'11 programa 3 lentelė'!$C113,'11 programa 3 lentelė'!E10:E148)</f>
        <v>700</v>
      </c>
      <c r="E12" s="173"/>
      <c r="F12" s="173"/>
    </row>
    <row r="13" spans="2:6" ht="12.75" customHeight="1" x14ac:dyDescent="0.2">
      <c r="B13" s="143" t="s">
        <v>143</v>
      </c>
      <c r="C13" s="14" t="s">
        <v>144</v>
      </c>
      <c r="D13" s="7">
        <f>SUMIF('11 programa 3 lentelė'!$C10:$C150,'11 programa 3 lentelė'!$C25,'11 programa 3 lentelė'!E10:E150)</f>
        <v>414.4</v>
      </c>
      <c r="E13" s="173"/>
      <c r="F13" s="173"/>
    </row>
    <row r="14" spans="2:6" ht="42" customHeight="1" x14ac:dyDescent="0.2">
      <c r="B14" s="144" t="s">
        <v>145</v>
      </c>
      <c r="C14" s="151" t="s">
        <v>146</v>
      </c>
      <c r="D14" s="6">
        <f t="shared" ref="D14" si="0">SUM(D16:D21)</f>
        <v>0</v>
      </c>
    </row>
    <row r="15" spans="2:6" ht="15.75" customHeight="1" x14ac:dyDescent="0.2">
      <c r="B15" s="143"/>
      <c r="C15" s="151" t="s">
        <v>132</v>
      </c>
      <c r="D15" s="137"/>
    </row>
    <row r="16" spans="2:6" ht="12.75" customHeight="1" x14ac:dyDescent="0.2">
      <c r="B16" s="143" t="s">
        <v>147</v>
      </c>
      <c r="C16" s="153" t="s">
        <v>148</v>
      </c>
      <c r="D16" s="7" cm="1">
        <f t="array" ref="D16">SUMIF('11 programa 3 lentelė'!$C10:$C150,'11 programa 3 lentelė'!C00,'11 programa 3 lentelė'!E10:E150)</f>
        <v>0</v>
      </c>
    </row>
    <row r="17" spans="2:4" ht="12.75" customHeight="1" x14ac:dyDescent="0.2">
      <c r="B17" s="143" t="s">
        <v>149</v>
      </c>
      <c r="C17" s="153" t="s">
        <v>150</v>
      </c>
      <c r="D17" s="7" cm="1">
        <f t="array" ref="D17">SUMIF('11 programa 3 lentelė'!$C10:$C150,'11 programa 3 lentelė'!C00,'11 programa 3 lentelė'!E10:E150)</f>
        <v>0</v>
      </c>
    </row>
    <row r="18" spans="2:4" ht="26.25" customHeight="1" x14ac:dyDescent="0.2">
      <c r="B18" s="143" t="s">
        <v>151</v>
      </c>
      <c r="C18" s="153" t="s">
        <v>152</v>
      </c>
      <c r="D18" s="7" cm="1">
        <f t="array" ref="D18">SUMIF('11 programa 3 lentelė'!$C10:$C150,'11 programa 3 lentelė'!C00,'11 programa 3 lentelė'!E10:E150)</f>
        <v>0</v>
      </c>
    </row>
    <row r="19" spans="2:4" ht="12.75" customHeight="1" x14ac:dyDescent="0.2">
      <c r="B19" s="143" t="s">
        <v>153</v>
      </c>
      <c r="C19" s="153" t="s">
        <v>154</v>
      </c>
      <c r="D19" s="7" cm="1">
        <f t="array" ref="D19">SUMIF('11 programa 3 lentelė'!$C10:$C150,'11 programa 3 lentelė'!C00,'11 programa 3 lentelė'!E10:E150)</f>
        <v>0</v>
      </c>
    </row>
    <row r="20" spans="2:4" ht="12.75" customHeight="1" x14ac:dyDescent="0.2">
      <c r="B20" s="143" t="s">
        <v>155</v>
      </c>
      <c r="C20" s="153" t="s">
        <v>156</v>
      </c>
      <c r="D20" s="7" cm="1">
        <f t="array" ref="D20">SUMIF('11 programa 3 lentelė'!$C10:$C150,'11 programa 3 lentelė'!C00,'11 programa 3 lentelė'!E10:E150)</f>
        <v>0</v>
      </c>
    </row>
    <row r="21" spans="2:4" ht="12.75" customHeight="1" x14ac:dyDescent="0.2">
      <c r="B21" s="143" t="s">
        <v>157</v>
      </c>
      <c r="C21" s="153" t="s">
        <v>158</v>
      </c>
      <c r="D21" s="7" cm="1">
        <f t="array" ref="D21">SUMIF('11 programa 3 lentelė'!$C10:$C150,'11 programa 3 lentelė'!C00,'11 programa 3 lentelė'!E10:E150)</f>
        <v>0</v>
      </c>
    </row>
    <row r="22" spans="2:4" ht="25.5" x14ac:dyDescent="0.2">
      <c r="B22" s="143"/>
      <c r="C22" s="14" t="s">
        <v>159</v>
      </c>
      <c r="D22" s="3">
        <f t="shared" ref="D22" si="1">D6+D14</f>
        <v>19933</v>
      </c>
    </row>
    <row r="23" spans="2:4" ht="14.45" customHeight="1" x14ac:dyDescent="0.2">
      <c r="B23" s="145"/>
      <c r="C23" s="14" t="s">
        <v>119</v>
      </c>
      <c r="D23" s="2">
        <v>0</v>
      </c>
    </row>
  </sheetData>
  <mergeCells count="2">
    <mergeCell ref="B1:D1"/>
    <mergeCell ref="B5:D5"/>
  </mergeCells>
  <pageMargins left="0.7" right="0.7" top="0.75" bottom="0.75" header="0.3" footer="0.3"/>
  <pageSetup paperSize="9" orientation="portrait" r:id="rId1"/>
  <ignoredErrors>
    <ignoredError sqref="D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11 programa 3 lentelė</vt:lpstr>
      <vt:lpstr>Lėšų suvestinė 2 lentelė</vt:lpstr>
      <vt:lpstr>'11 programa 3 lentelė'!Print_Area</vt:lpstr>
      <vt:lpstr>'11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2025-10-30T14:33:34Z</cp:lastPrinted>
  <dcterms:created xsi:type="dcterms:W3CDTF">2023-07-10T07:04:14Z</dcterms:created>
  <dcterms:modified xsi:type="dcterms:W3CDTF">2025-11-07T08:51:14Z</dcterms:modified>
  <cp:category/>
  <cp:contentStatus/>
</cp:coreProperties>
</file>