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5 MVP\11. Keitimas (lapkritis)\"/>
    </mc:Choice>
  </mc:AlternateContent>
  <xr:revisionPtr revIDLastSave="0" documentId="13_ncr:1_{C91DF052-3CC7-43A7-829C-5F511E986DE7}" xr6:coauthVersionLast="47" xr6:coauthVersionMax="47" xr10:uidLastSave="{00000000-0000-0000-0000-000000000000}"/>
  <bookViews>
    <workbookView xWindow="-120" yWindow="-120" windowWidth="38640" windowHeight="21120" xr2:uid="{FEA9E383-1DE5-4AFE-98A8-7A94D3659092}"/>
  </bookViews>
  <sheets>
    <sheet name="003 programa 3 lentelė" sheetId="1" r:id="rId1"/>
    <sheet name="Lėšų suvestinė 2 lentelė" sheetId="3" r:id="rId2"/>
  </sheets>
  <definedNames>
    <definedName name="_xlnm.Print_Area" localSheetId="0">'003 programa 3 lentelė'!$A$1:$F$126</definedName>
    <definedName name="_xlnm.Print_Titles" localSheetId="0">'003 programa 3 lentelė'!$8:$9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5" i="1" l="1"/>
  <c r="E95" i="1"/>
  <c r="E77" i="1"/>
  <c r="E61" i="1"/>
  <c r="E14" i="1"/>
  <c r="E37" i="1"/>
  <c r="E28" i="1"/>
  <c r="E24" i="1"/>
  <c r="E58" i="1"/>
  <c r="E68" i="1" s="1"/>
  <c r="E17" i="1"/>
  <c r="D9" i="3"/>
  <c r="E100" i="1"/>
  <c r="D19" i="3"/>
  <c r="D17" i="3" a="1"/>
  <c r="D17" i="3" s="1"/>
  <c r="D18" i="3" a="1"/>
  <c r="D18" i="3" s="1"/>
  <c r="E50" i="1"/>
  <c r="E15" i="1"/>
  <c r="E49" i="1"/>
  <c r="E19" i="1"/>
  <c r="E72" i="1"/>
  <c r="E70" i="1" s="1"/>
  <c r="E45" i="1"/>
  <c r="E44" i="1"/>
  <c r="D10" i="3"/>
  <c r="E69" i="1"/>
  <c r="D23" i="3"/>
  <c r="D21" i="3"/>
  <c r="D20" i="3" a="1"/>
  <c r="D20" i="3" s="1"/>
  <c r="D12" i="3" a="1"/>
  <c r="D12" i="3" s="1"/>
  <c r="D11" i="3" a="1"/>
  <c r="D11" i="3" s="1"/>
  <c r="D13" i="3" l="1"/>
  <c r="D16" i="3"/>
  <c r="E47" i="1"/>
  <c r="E13" i="1"/>
  <c r="E46" i="1"/>
  <c r="E43" i="1" l="1"/>
  <c r="E41" i="1" s="1"/>
  <c r="D8" i="3"/>
  <c r="E88" i="1" l="1"/>
  <c r="E52" i="1"/>
  <c r="E66" i="1" l="1"/>
  <c r="D6" i="3"/>
  <c r="D14" i="3"/>
  <c r="E103" i="1"/>
  <c r="E98" i="1"/>
  <c r="E83" i="1"/>
  <c r="D22" i="3" l="1"/>
  <c r="E79" i="1"/>
  <c r="E75" i="1"/>
  <c r="E11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Indrė Butenienė</author>
    <author>Inga Mikalauskienė</author>
  </authors>
  <commentList>
    <comment ref="C56" authorId="0" shapeId="0" xr:uid="{73BCD387-0EA5-4BE5-8DC0-946E9A9A95A4}">
      <text>
        <r>
          <rPr>
            <sz val="9"/>
            <color indexed="81"/>
            <rFont val="Tahoma"/>
            <family val="2"/>
            <charset val="186"/>
          </rPr>
          <t>Lietuvos savivaldybių asociacija, Asociacija "Klaipėdos regionas", asociacija "Naujoji Klaipėdos žuvininkystės vietos veiklos grupė", Asociacija "Klaipėdos miesto integruotų investicijų teritorijos vietos veiklos grupė"</t>
        </r>
      </text>
    </comment>
    <comment ref="C60" authorId="1" shapeId="0" xr:uid="{3449B9FF-996E-4542-A37C-4FD4D41473A5}">
      <text>
        <r>
          <rPr>
            <sz val="11"/>
            <color theme="1"/>
            <rFont val="Calibri"/>
            <family val="2"/>
            <charset val="186"/>
            <scheme val="minor"/>
          </rPr>
          <t>Tarptautinės organizacijos – Cruise Baltic – CB, EUROCITIES, Union of the Baltic Cities – UBC, Baltic Sail,  European Cities Against Drugs – ECAD, Healthy Cities network – WHO, Kommunnes Internasjonale Miljoorganisasjon – KIMO, Istorinių miestų lyga – IMLA, Žydų kultūros paveldo Europoje asociacija.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<sst xmlns="http://schemas.openxmlformats.org/spreadsheetml/2006/main" count="220" uniqueCount="162">
  <si>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</si>
  <si>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</si>
  <si>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</si>
  <si>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</si>
  <si>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</si>
  <si>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003-01 (T)</t>
  </si>
  <si>
    <t>Uždavinys: Organizuoti savivaldybės veiklos bendrųjų funkcijų vykdymą</t>
  </si>
  <si>
    <t>003-01-01 (TP)</t>
  </si>
  <si>
    <t>Priemonė: Savivaldybės administracijos veiklos užtikrinimas</t>
  </si>
  <si>
    <t>003-01-01-01</t>
  </si>
  <si>
    <t>Savivaldybės tarybos ir administracijos veiklos užtikrinimas (darbo užmokestis)</t>
  </si>
  <si>
    <t xml:space="preserve">Savivaldybės biudžeto lėšos (nuosavos, be ankstesnių metų likučio) </t>
  </si>
  <si>
    <t>Lietuvos Respublikos valstybės biudžeto dotacijos</t>
  </si>
  <si>
    <t>Ankstesnių metų likučiai</t>
  </si>
  <si>
    <t>003-01-01-02</t>
  </si>
  <si>
    <t>Savivaldybės tarybos ir administracijos veiklos užtikrinimas (pastatų eksploatacija, prekių ir paslaugų įsigijimas, korespondencijos siuntimas paštu, spaudinių prenumerata ir kt.)</t>
  </si>
  <si>
    <t>Pajamų įmokos ir kitos pajamos</t>
  </si>
  <si>
    <t>003-01-01-03</t>
  </si>
  <si>
    <t>Ekstremaliųjų situacijų ir (arba) įvykių prevencija</t>
  </si>
  <si>
    <t>AD
Civilinės saugos ir mobilizacijos skyrius</t>
  </si>
  <si>
    <t>003-01-01-04</t>
  </si>
  <si>
    <t>Žmogiškųjų išteklių valdymo tobulinimas ir motyvacinių priemonių įgyvendinimas</t>
  </si>
  <si>
    <t>2.6.1.4.</t>
  </si>
  <si>
    <t>003-01-01-05</t>
  </si>
  <si>
    <t>2.6.3.1.</t>
  </si>
  <si>
    <t>003-01-01-06</t>
  </si>
  <si>
    <t>Atstovavimo teismuose ir teismų sprendimų vykdymo organizavimas bei teismo išlaidų apmokėjimas</t>
  </si>
  <si>
    <t>Teisės  ir personalo skyrius</t>
  </si>
  <si>
    <t>003-01-01-07</t>
  </si>
  <si>
    <t>Daugiabučių gyvenamųjų namų žemės nuomos mokesčio paskirstymo ir administravimo paslaugos pirkimas</t>
  </si>
  <si>
    <t>Finansų  skyrius</t>
  </si>
  <si>
    <t>003-01-01-08</t>
  </si>
  <si>
    <t>Seniūnaičių mokymai ir išmokų seniūnaičiams mokėjimas</t>
  </si>
  <si>
    <t>KSTD
Sporto, jaunimo ir bendruomenių reikalų skyrius</t>
  </si>
  <si>
    <t>2.6.4.2.</t>
  </si>
  <si>
    <t>003-01-01-09</t>
  </si>
  <si>
    <t>Civilinės atsakomybės draudimo įsigijimas</t>
  </si>
  <si>
    <t>003-01-01-10</t>
  </si>
  <si>
    <t xml:space="preserve">Duomenų apsaugos pareigūno paslaugų centralizuotas teikimas savivaldybės biudžetinėms įstaigoms </t>
  </si>
  <si>
    <t>Duomenų apsaugos pareigūnas</t>
  </si>
  <si>
    <t>003-01-01-11</t>
  </si>
  <si>
    <t>Projekto „Užsienio kilmės Lietuvos gyventojų integracijos procesų koordinavimo plėtra Lietuvos Respublikos savivaldybėse“ įgyvendinimas</t>
  </si>
  <si>
    <t>Savivaldybės administracijos direktorius</t>
  </si>
  <si>
    <t>Kiti šaltiniai (Europos Sąjungos paramos lėšos)</t>
  </si>
  <si>
    <t>Kiti šaltiniai (valstybės biudžeto lėšos)</t>
  </si>
  <si>
    <t>Savivaldybės biudžetas (įskaitant skolintas lėšas)</t>
  </si>
  <si>
    <t>Iš jo:</t>
  </si>
  <si>
    <t xml:space="preserve">Savivaldybės biudžeto lėšos (nuosavos, be ankstesnių metų likučio)' </t>
  </si>
  <si>
    <t xml:space="preserve">Pajamų įmokos ir kitos pajamos'
</t>
  </si>
  <si>
    <t xml:space="preserve">Lietuvos Respublikos valstybės biudžeto dotacijos'
</t>
  </si>
  <si>
    <t>Ankstesnių metų likučiai'</t>
  </si>
  <si>
    <t xml:space="preserve">Kiti šaltiniai </t>
  </si>
  <si>
    <t>Iš jų:</t>
  </si>
  <si>
    <t>Kiti šaltiniai (Europos Sąjungos paramos lėšos)'</t>
  </si>
  <si>
    <t>Kiti šaltiniai (valstybės biudžeto lėšos)'</t>
  </si>
  <si>
    <t>003-01-02 (TP)</t>
  </si>
  <si>
    <t>Priemonė: Mero reprezentacinių priemonių vykdymas (Mero fondo naudojimas)</t>
  </si>
  <si>
    <t>Tarybos veiklos ir tarptautinio bendradarbiavimo  skyrius</t>
  </si>
  <si>
    <t>Priemonė: Dalyvavimas vietinių ir tarptautinių organizacijų veikloje</t>
  </si>
  <si>
    <t xml:space="preserve">Dalyvio mokestis už narystę Lietuvoje veikiančiose asociacijose </t>
  </si>
  <si>
    <t>1.1.1.2.</t>
  </si>
  <si>
    <t>Tarptautinio bendradarbiavimo vystymas, atstovaujant Klaipėdos miestui</t>
  </si>
  <si>
    <t>Tarybos veiklos ir tarptautinio bendradarbiavimo veiklos skyrius</t>
  </si>
  <si>
    <t>2.6.3.1</t>
  </si>
  <si>
    <t>Užsienio delegacijų priėmimų organizavimas</t>
  </si>
  <si>
    <t xml:space="preserve">Dalyvavimas ES projekto „DivAirCity“ miestų bendradarbiavimo programoje </t>
  </si>
  <si>
    <t>003-01-05 (TP)</t>
  </si>
  <si>
    <t>Priemonė: Paskolų grąžinimas ir palūkanų mokėjimas</t>
  </si>
  <si>
    <t>Finansų skyrius</t>
  </si>
  <si>
    <t>003-01-06 (TP)</t>
  </si>
  <si>
    <t>Priemonė: Savivaldybės mero rezervas</t>
  </si>
  <si>
    <t>Apskaitos skyrius</t>
  </si>
  <si>
    <t>Priemonė: Valstybės deleguotų funkcijų vykdymas: žemės ūkio priemonių vykdymas</t>
  </si>
  <si>
    <t>003-02 (T)</t>
  </si>
  <si>
    <t>Uždavinys: Diegti Savivaldybės administracijoje modernias informacines sistemas ir plėsti elektroninių paslaugų spektrą</t>
  </si>
  <si>
    <t>003-02-01 (TP)</t>
  </si>
  <si>
    <t>Priemonė: Kompiuterinės, programinės įrangos, organizacinės technikos bei licencijų įsigijimas, eksploatavimas</t>
  </si>
  <si>
    <t>AD
Kibernetinio saugumo ir IT skyrius</t>
  </si>
  <si>
    <t>2.6.1.1.
2.6.2.3.
2.6.2.4.</t>
  </si>
  <si>
    <t>003-03 (T)</t>
  </si>
  <si>
    <t>Uždavinys: Gerinti gyventojų aptarnavimo kokybę, diegiant pažangius vadybos principus</t>
  </si>
  <si>
    <t>003-03-01 (TP)</t>
  </si>
  <si>
    <t>Priemonė: Savivaldybės administracijos veiklos valdymo tobulinimas</t>
  </si>
  <si>
    <t>003-03-01-01</t>
  </si>
  <si>
    <t>Bendro klientų aptarnavimo centro paslaugų paketo sukūrimas ir įdiegimas</t>
  </si>
  <si>
    <t>SGD 
Klientų aptarnavimo skyrius</t>
  </si>
  <si>
    <t>003-03-01-02</t>
  </si>
  <si>
    <t>Juridinio asmens, atsakingo už investicijų projektų valdymą, steigimas</t>
  </si>
  <si>
    <t xml:space="preserve">MVPD 
</t>
  </si>
  <si>
    <t>Savivaldybės biudžeto lėšos (nuosavos, be ankstesnių metų likučio)</t>
  </si>
  <si>
    <t>003-04 (T)</t>
  </si>
  <si>
    <t>Uždavinys: Gerinti gyventojų aptarnavimo ir darbuotojų darbo sąlygas Savivaldybės administracijoje</t>
  </si>
  <si>
    <t>003-04-01 (TP)</t>
  </si>
  <si>
    <t>Priemonė: Savivaldybės administracijos pastatų ir patalpų remontas</t>
  </si>
  <si>
    <t>MVPD 
Statinių administravimo skyrius</t>
  </si>
  <si>
    <t>003-04-02</t>
  </si>
  <si>
    <t>Priemonė: Naujo administracinio pastato su klientų aptarnavimo centru statyba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</si>
  <si>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</si>
  <si>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</si>
  <si>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</si>
  <si>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</si>
  <si>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</si>
  <si>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</si>
  <si>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</si>
  <si>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 xml:space="preserve">AD – Administravimo departamentas. </t>
  </si>
  <si>
    <t>KSTD – Kultūros, sporto ir turizmo departamentas.</t>
  </si>
  <si>
    <t>MVPD – Miesto vystymo ir priežiūros departamentas.</t>
  </si>
  <si>
    <t>UAD – Urbanistikos ir architektūros departamentas.</t>
  </si>
  <si>
    <t>SGD – Socialinės gerovės departamentas.</t>
  </si>
  <si>
    <t>Eil. Nr.</t>
  </si>
  <si>
    <t>Programos kodas ir pavadinimas</t>
  </si>
  <si>
    <t>2025 m. asignavimai ir kitos lėšos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</si>
  <si>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</si>
  <si>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</si>
  <si>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</si>
  <si>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</si>
  <si>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</si>
  <si>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</si>
  <si>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</si>
  <si>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</si>
  <si>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</si>
  <si>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</si>
  <si>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</si>
  <si>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</si>
  <si>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</si>
  <si>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</si>
  <si>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</si>
  <si>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</si>
  <si>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</si>
  <si>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</si>
  <si>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</si>
  <si>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</si>
  <si>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</si>
  <si>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</si>
  <si>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</si>
  <si>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</si>
  <si>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</si>
  <si>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</si>
  <si>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</si>
  <si>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</si>
  <si>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 xml:space="preserve">Tarybos veiklos ir tarptautinio bendradarbiavimo skyrius,
SGD
Sporto, jaunimo ir bendruomeninių reikalų skyrius
</t>
  </si>
  <si>
    <t xml:space="preserve">UAD 
Urbanistikos skyrius,
Turto valdymo skyrius
</t>
  </si>
  <si>
    <t>Viešųjų ryšių plėtojimas (gyventojų apklausos, nuomonių tyrimai,  informacijos sklaida žiniasklaidos priemonėse, savivaldybės skelbimų publikavimas socialiniuose tinkluose)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</si>
  <si>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</si>
  <si>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</si>
  <si>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3 lentelė. Klaipėdos miesto savivaldybės 2025 metų 003 Savivaldybės valdymo programos uždaviniai, priemonės, asignavimai ir kitos lėšos (tūkst. eurų)</t>
  </si>
  <si>
    <t>003-01-03(TP)</t>
  </si>
  <si>
    <t>003-01-03-01</t>
  </si>
  <si>
    <t>003-01-03-02</t>
  </si>
  <si>
    <t>003-01-03-03</t>
  </si>
  <si>
    <t>003-01-03-04</t>
  </si>
  <si>
    <t>003-01-04 (TP)</t>
  </si>
  <si>
    <t>2 lentelė.  2025 metų asignavimų ir kitų lėšų pasiskirstymas 
(tūkst. Eur)</t>
  </si>
  <si>
    <t xml:space="preserve">                                                                2025 m. vasario 25 d. įsakymu Nr. AD1-141  </t>
  </si>
  <si>
    <t>003 Savivaldybės valdymo programa</t>
  </si>
  <si>
    <t xml:space="preserve">                                                                (Klaipėdos miesto savivaldybės administracijos direktoriaus </t>
  </si>
  <si>
    <t>KSTD
Turizmo skyrius, 
Strateginio planavimo skyrius</t>
  </si>
  <si>
    <t xml:space="preserve">Savivaldybės administracijos direktorius </t>
  </si>
  <si>
    <t>Teisės  ir personalo skyrius,
Strateginio planavimo skyrius
Komunikacijos ir rinkodaros skyrius</t>
  </si>
  <si>
    <t>Komunikacijos ir rinkodaros skyrius</t>
  </si>
  <si>
    <t xml:space="preserve">                                                                2025 m. lapkričio 21 d. įsakymo Nr. AD1-906 redakcija)</t>
  </si>
  <si>
    <t>AD
Aprūpinimo skyrius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</si>
</sst>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5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10"/>
      <color rgb="FF0070C0"/>
      <name val="Times New Roman"/>
      <family val="1"/>
    </font>
    <font>
      <b/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75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5" fontId="1" fillId="0" borderId="1" xfId="0" applyNumberFormat="1" applyFont="1" applyBorder="1" applyAlignment="1">
      <alignment horizontal="center" vertical="top" wrapText="1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3" fillId="5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0" fontId="3" fillId="3" borderId="0" xfId="0" applyFont="1" applyFill="1"/>
    <xf numFmtId="164" fontId="3" fillId="0" borderId="0" xfId="0" applyNumberFormat="1" applyFont="1"/>
    <xf numFmtId="164" fontId="1" fillId="4" borderId="1" xfId="0" applyNumberFormat="1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1" fillId="0" borderId="6" xfId="0" applyFont="1" applyBorder="1" applyAlignment="1">
      <alignment vertical="top" wrapText="1"/>
    </xf>
    <xf numFmtId="0" fontId="11" fillId="3" borderId="1" xfId="0" applyFont="1" applyFill="1" applyBorder="1" applyAlignment="1">
      <alignment vertical="top" wrapText="1"/>
    </xf>
    <xf numFmtId="0" fontId="7" fillId="4" borderId="3" xfId="0" applyFont="1" applyFill="1" applyBorder="1" applyAlignment="1">
      <alignment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left" vertical="top" wrapText="1"/>
    </xf>
    <xf numFmtId="164" fontId="1" fillId="0" borderId="3" xfId="0" applyNumberFormat="1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 wrapText="1"/>
    </xf>
    <xf numFmtId="0" fontId="11" fillId="3" borderId="9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164" fontId="11" fillId="3" borderId="2" xfId="0" applyNumberFormat="1" applyFont="1" applyFill="1" applyBorder="1" applyAlignment="1">
      <alignment horizontal="center" vertical="top" wrapText="1"/>
    </xf>
    <xf numFmtId="0" fontId="15" fillId="0" borderId="0" xfId="0" applyFont="1" applyAlignment="1">
      <alignment vertical="top" wrapText="1"/>
    </xf>
    <xf numFmtId="164" fontId="7" fillId="6" borderId="1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vertical="top" wrapText="1"/>
    </xf>
    <xf numFmtId="0" fontId="1" fillId="6" borderId="7" xfId="0" applyFont="1" applyFill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2" borderId="1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top" wrapText="1"/>
    </xf>
    <xf numFmtId="0" fontId="6" fillId="0" borderId="0" xfId="0" applyFont="1"/>
    <xf numFmtId="164" fontId="1" fillId="3" borderId="1" xfId="0" applyNumberFormat="1" applyFont="1" applyFill="1" applyBorder="1" applyAlignment="1">
      <alignment horizontal="center" vertical="top"/>
    </xf>
    <xf numFmtId="0" fontId="18" fillId="0" borderId="0" xfId="0" applyFont="1" applyAlignment="1">
      <alignment horizontal="left" vertical="top" wrapText="1"/>
    </xf>
    <xf numFmtId="0" fontId="19" fillId="6" borderId="11" xfId="0" applyFont="1" applyFill="1" applyBorder="1" applyAlignment="1">
      <alignment vertical="top" wrapText="1"/>
    </xf>
    <xf numFmtId="0" fontId="20" fillId="6" borderId="0" xfId="0" applyFont="1" applyFill="1" applyAlignment="1">
      <alignment horizontal="left" vertical="top"/>
    </xf>
    <xf numFmtId="0" fontId="16" fillId="6" borderId="11" xfId="0" applyFont="1" applyFill="1" applyBorder="1" applyAlignment="1">
      <alignment vertical="top" wrapText="1"/>
    </xf>
    <xf numFmtId="164" fontId="16" fillId="6" borderId="7" xfId="0" applyNumberFormat="1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horizontal="center" vertical="top" wrapText="1"/>
    </xf>
    <xf numFmtId="0" fontId="20" fillId="3" borderId="1" xfId="0" applyFont="1" applyFill="1" applyBorder="1" applyAlignment="1">
      <alignment horizontal="left" vertical="top" wrapText="1"/>
    </xf>
    <xf numFmtId="0" fontId="16" fillId="0" borderId="15" xfId="0" applyFont="1" applyBorder="1" applyAlignment="1">
      <alignment vertical="top" wrapText="1"/>
    </xf>
    <xf numFmtId="164" fontId="16" fillId="0" borderId="7" xfId="0" applyNumberFormat="1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7" xfId="0" applyFont="1" applyBorder="1" applyAlignment="1">
      <alignment vertical="top" wrapText="1"/>
    </xf>
    <xf numFmtId="0" fontId="21" fillId="3" borderId="1" xfId="0" applyFont="1" applyFill="1" applyBorder="1" applyAlignment="1">
      <alignment vertical="top" wrapText="1"/>
    </xf>
    <xf numFmtId="0" fontId="2" fillId="3" borderId="18" xfId="0" applyFont="1" applyFill="1" applyBorder="1" applyAlignment="1">
      <alignment vertical="top" wrapText="1"/>
    </xf>
    <xf numFmtId="0" fontId="22" fillId="0" borderId="1" xfId="0" applyFont="1" applyBorder="1" applyAlignment="1">
      <alignment vertical="top" wrapText="1"/>
    </xf>
    <xf numFmtId="14" fontId="14" fillId="3" borderId="0" xfId="0" applyNumberFormat="1" applyFont="1" applyFill="1" applyAlignment="1">
      <alignment vertical="top" wrapText="1"/>
    </xf>
    <xf numFmtId="0" fontId="3" fillId="3" borderId="0" xfId="0" applyFont="1" applyFill="1" applyAlignment="1">
      <alignment vertical="top"/>
    </xf>
    <xf numFmtId="14" fontId="15" fillId="3" borderId="0" xfId="0" applyNumberFormat="1" applyFont="1" applyFill="1" applyAlignment="1">
      <alignment vertical="top"/>
    </xf>
    <xf numFmtId="14" fontId="3" fillId="3" borderId="0" xfId="0" applyNumberFormat="1" applyFont="1" applyFill="1"/>
    <xf numFmtId="0" fontId="3" fillId="0" borderId="0" xfId="0" applyFont="1" applyAlignment="1">
      <alignment horizontal="center" vertical="top"/>
    </xf>
    <xf numFmtId="0" fontId="20" fillId="6" borderId="11" xfId="0" applyFont="1" applyFill="1" applyBorder="1" applyAlignment="1">
      <alignment horizontal="left" vertical="top"/>
    </xf>
    <xf numFmtId="0" fontId="20" fillId="3" borderId="15" xfId="0" applyFont="1" applyFill="1" applyBorder="1" applyAlignment="1">
      <alignment horizontal="left" vertical="top" wrapText="1"/>
    </xf>
    <xf numFmtId="0" fontId="1" fillId="0" borderId="7" xfId="0" applyFont="1" applyBorder="1" applyAlignment="1">
      <alignment vertical="top" wrapText="1"/>
    </xf>
    <xf numFmtId="164" fontId="6" fillId="0" borderId="0" xfId="0" applyNumberFormat="1" applyFont="1"/>
    <xf numFmtId="14" fontId="3" fillId="0" borderId="0" xfId="0" applyNumberFormat="1" applyFont="1"/>
    <xf numFmtId="0" fontId="23" fillId="5" borderId="1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vertical="top" wrapText="1"/>
    </xf>
    <xf numFmtId="14" fontId="6" fillId="0" borderId="0" xfId="0" applyNumberFormat="1" applyFont="1"/>
    <xf numFmtId="164" fontId="7" fillId="0" borderId="1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vertical="top"/>
    </xf>
    <xf numFmtId="0" fontId="24" fillId="0" borderId="0" xfId="0" applyFont="1" applyAlignment="1">
      <alignment horizontal="left"/>
    </xf>
    <xf numFmtId="164" fontId="3" fillId="0" borderId="0" xfId="0" applyNumberFormat="1" applyFont="1" applyBorder="1"/>
    <xf numFmtId="0" fontId="24" fillId="0" borderId="0" xfId="0" applyFont="1" applyAlignment="1">
      <alignment horizontal="left" vertical="top"/>
    </xf>
    <xf numFmtId="0" fontId="2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3" borderId="9" xfId="0" applyFont="1" applyFill="1" applyBorder="1" applyAlignment="1">
      <alignment horizontal="center" vertical="top" wrapText="1"/>
    </xf>
    <xf numFmtId="0" fontId="3" fillId="3" borderId="17" xfId="0" applyFont="1" applyFill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3" borderId="19" xfId="0" applyFont="1" applyFill="1" applyBorder="1" applyAlignment="1">
      <alignment horizontal="center" vertical="top" wrapText="1"/>
    </xf>
    <xf numFmtId="0" fontId="19" fillId="3" borderId="5" xfId="0" applyFont="1" applyFill="1" applyBorder="1" applyAlignment="1">
      <alignment horizontal="center" vertical="top" wrapText="1"/>
    </xf>
    <xf numFmtId="0" fontId="19" fillId="3" borderId="3" xfId="0" applyFont="1" applyFill="1" applyBorder="1" applyAlignment="1">
      <alignment horizontal="center" vertical="top" wrapText="1"/>
    </xf>
    <xf numFmtId="0" fontId="6" fillId="0" borderId="16" xfId="0" applyFont="1" applyBorder="1" applyAlignment="1">
      <alignment horizontal="left" wrapText="1"/>
    </xf>
    <xf numFmtId="0" fontId="5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0" xfId="0" applyFont="1" applyAlignment="1">
      <alignment horizontal="left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10" fillId="0" borderId="13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 wrapText="1"/>
    </xf>
    <xf numFmtId="0" fontId="7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3" fillId="3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X125"/>
  <sheetViews>
    <sheetView tabSelected="1" zoomScaleNormal="100" zoomScaleSheetLayoutView="85" workbookViewId="0">
      <selection activeCell="K24" sqref="K24"/>
    </sheetView>
  </sheetViews>
  <sheetFormatPr defaultColWidth="9.140625" defaultRowHeight="12.75" x14ac:dyDescent="0.2"/>
  <cols>
    <col min="1" max="1" width="4.140625" style="1" customWidth="1"/>
    <col min="2" max="2" width="19.28515625" style="1" customWidth="1"/>
    <col min="3" max="3" width="46.85546875" style="6" customWidth="1"/>
    <col min="4" max="4" width="17.85546875" style="6" customWidth="1"/>
    <col min="5" max="5" width="10.85546875" style="42" customWidth="1"/>
    <col min="6" max="6" width="15.140625" style="1" customWidth="1"/>
    <col min="7" max="7" width="19" style="1" customWidth="1"/>
    <col min="8" max="8" width="9.140625" style="1"/>
    <col min="9" max="9" width="29.140625" style="1" customWidth="1"/>
    <col min="10" max="16384" width="9.140625" style="1"/>
  </cols>
  <sheetData>
    <row r="1" spans="2:15" ht="15.6" customHeight="1" x14ac:dyDescent="0.2">
      <c r="C1" s="166" t="s">
        <v>143</v>
      </c>
      <c r="D1" s="166"/>
      <c r="E1" s="166"/>
      <c r="F1" s="166"/>
      <c r="G1" s="69"/>
      <c r="M1" s="69"/>
    </row>
    <row r="2" spans="2:15" ht="16.149999999999999" customHeight="1" x14ac:dyDescent="0.2">
      <c r="C2" s="121" t="s">
        <v>144</v>
      </c>
      <c r="D2" s="121"/>
      <c r="E2" s="121"/>
      <c r="F2" s="121"/>
      <c r="G2" s="69"/>
      <c r="M2" s="69"/>
    </row>
    <row r="3" spans="2:15" ht="15.75" x14ac:dyDescent="0.25">
      <c r="C3" s="122" t="s">
        <v>153</v>
      </c>
      <c r="D3" s="122"/>
      <c r="E3" s="122"/>
      <c r="F3" s="122"/>
    </row>
    <row r="4" spans="2:15" ht="15.75" x14ac:dyDescent="0.2">
      <c r="C4" s="121" t="s">
        <v>155</v>
      </c>
      <c r="D4" s="121"/>
      <c r="E4" s="121"/>
      <c r="F4" s="121"/>
    </row>
    <row r="5" spans="2:15" ht="15.75" x14ac:dyDescent="0.25">
      <c r="C5" s="122" t="s">
        <v>160</v>
      </c>
      <c r="D5" s="122"/>
      <c r="E5" s="122"/>
      <c r="F5" s="122"/>
    </row>
    <row r="6" spans="2:15" ht="15.75" x14ac:dyDescent="0.25">
      <c r="C6" s="119"/>
      <c r="D6" s="119"/>
      <c r="E6" s="119"/>
      <c r="F6" s="119"/>
    </row>
    <row r="7" spans="2:15" ht="34.15" customHeight="1" x14ac:dyDescent="0.2">
      <c r="B7" s="155" t="s">
        <v>145</v>
      </c>
      <c r="C7" s="155"/>
      <c r="D7" s="155"/>
      <c r="E7" s="155"/>
      <c r="F7" s="155"/>
    </row>
    <row r="8" spans="2:15" ht="67.150000000000006" customHeight="1" x14ac:dyDescent="0.2">
      <c r="B8" s="12" t="s">
        <v>0</v>
      </c>
      <c r="C8" s="13" t="s">
        <v>1</v>
      </c>
      <c r="D8" s="84" t="s">
        <v>2</v>
      </c>
      <c r="E8" s="13" t="s">
        <v>3</v>
      </c>
      <c r="F8" s="13" t="s">
        <v>4</v>
      </c>
    </row>
    <row r="9" spans="2:15" x14ac:dyDescent="0.2">
      <c r="B9" s="37">
        <v>1</v>
      </c>
      <c r="C9" s="38">
        <v>2</v>
      </c>
      <c r="D9" s="38">
        <v>3</v>
      </c>
      <c r="E9" s="37">
        <v>4</v>
      </c>
      <c r="F9" s="37">
        <v>5</v>
      </c>
    </row>
    <row r="10" spans="2:15" ht="29.45" customHeight="1" x14ac:dyDescent="0.2">
      <c r="B10" s="14" t="s">
        <v>5</v>
      </c>
      <c r="C10" s="14" t="s">
        <v>6</v>
      </c>
      <c r="D10" s="14"/>
      <c r="E10" s="43"/>
      <c r="F10" s="15"/>
    </row>
    <row r="11" spans="2:15" ht="30" customHeight="1" x14ac:dyDescent="0.2">
      <c r="B11" s="16" t="s">
        <v>7</v>
      </c>
      <c r="C11" s="17" t="s">
        <v>8</v>
      </c>
      <c r="D11" s="17"/>
      <c r="E11" s="44"/>
      <c r="F11" s="19"/>
    </row>
    <row r="12" spans="2:15" ht="28.5" customHeight="1" x14ac:dyDescent="0.2">
      <c r="B12" s="137" t="s">
        <v>9</v>
      </c>
      <c r="C12" s="56" t="s">
        <v>10</v>
      </c>
      <c r="D12" s="169" t="s">
        <v>157</v>
      </c>
      <c r="E12" s="45"/>
      <c r="F12" s="4"/>
    </row>
    <row r="13" spans="2:15" ht="28.5" customHeight="1" x14ac:dyDescent="0.2">
      <c r="B13" s="138"/>
      <c r="C13" s="3" t="s">
        <v>11</v>
      </c>
      <c r="D13" s="170"/>
      <c r="E13" s="40">
        <f>16683.8-E15</f>
        <v>16615</v>
      </c>
      <c r="F13" s="4"/>
      <c r="G13" s="104"/>
      <c r="H13" s="105"/>
      <c r="I13" s="41"/>
      <c r="J13" s="41"/>
      <c r="K13" s="41"/>
      <c r="L13" s="41"/>
    </row>
    <row r="14" spans="2:15" ht="17.45" customHeight="1" x14ac:dyDescent="0.2">
      <c r="B14" s="138"/>
      <c r="C14" s="3" t="s">
        <v>12</v>
      </c>
      <c r="D14" s="170"/>
      <c r="E14" s="50">
        <f>1095.9+17.9-26.9+5+42.6</f>
        <v>1134.5</v>
      </c>
      <c r="F14" s="23"/>
      <c r="G14" s="113"/>
    </row>
    <row r="15" spans="2:15" ht="17.45" customHeight="1" x14ac:dyDescent="0.2">
      <c r="B15" s="138"/>
      <c r="C15" s="3" t="s">
        <v>13</v>
      </c>
      <c r="D15" s="170"/>
      <c r="E15" s="40">
        <f>100.8-55+23</f>
        <v>68.8</v>
      </c>
      <c r="F15" s="4"/>
    </row>
    <row r="16" spans="2:15" ht="54.75" customHeight="1" x14ac:dyDescent="0.2">
      <c r="B16" s="137" t="s">
        <v>14</v>
      </c>
      <c r="C16" s="56" t="s">
        <v>15</v>
      </c>
      <c r="D16" s="169" t="s">
        <v>161</v>
      </c>
      <c r="E16" s="50"/>
      <c r="F16" s="4"/>
      <c r="G16" s="106"/>
      <c r="H16" s="105"/>
      <c r="I16" s="41"/>
      <c r="J16" s="41"/>
      <c r="K16" s="41"/>
      <c r="L16" s="41"/>
      <c r="M16" s="41"/>
      <c r="N16" s="41"/>
      <c r="O16" s="41"/>
    </row>
    <row r="17" spans="2:12" ht="29.25" customHeight="1" x14ac:dyDescent="0.2">
      <c r="B17" s="138"/>
      <c r="C17" s="3" t="s">
        <v>11</v>
      </c>
      <c r="D17" s="170"/>
      <c r="E17" s="50">
        <f>2142.4-E18+7-17+21.4</f>
        <v>2003.8000000000002</v>
      </c>
      <c r="F17" s="4"/>
      <c r="G17" s="112"/>
      <c r="J17" s="41"/>
    </row>
    <row r="18" spans="2:12" ht="18" customHeight="1" x14ac:dyDescent="0.2">
      <c r="B18" s="138"/>
      <c r="C18" s="3" t="s">
        <v>16</v>
      </c>
      <c r="D18" s="170"/>
      <c r="E18" s="50">
        <v>150</v>
      </c>
      <c r="F18" s="4"/>
    </row>
    <row r="19" spans="2:12" ht="18" customHeight="1" x14ac:dyDescent="0.2">
      <c r="B19" s="139"/>
      <c r="C19" s="3" t="s">
        <v>13</v>
      </c>
      <c r="D19" s="171"/>
      <c r="E19" s="40">
        <f>17+50</f>
        <v>67</v>
      </c>
      <c r="F19" s="4"/>
      <c r="G19" s="113"/>
      <c r="K19" s="41"/>
      <c r="L19" s="41"/>
    </row>
    <row r="20" spans="2:12" ht="17.45" customHeight="1" x14ac:dyDescent="0.2">
      <c r="B20" s="159" t="s">
        <v>17</v>
      </c>
      <c r="C20" s="20" t="s">
        <v>18</v>
      </c>
      <c r="D20" s="144" t="s">
        <v>19</v>
      </c>
      <c r="E20" s="50"/>
      <c r="F20" s="4"/>
    </row>
    <row r="21" spans="2:12" ht="28.5" customHeight="1" x14ac:dyDescent="0.2">
      <c r="B21" s="168"/>
      <c r="C21" s="27" t="s">
        <v>11</v>
      </c>
      <c r="D21" s="145"/>
      <c r="E21" s="50">
        <v>46.2</v>
      </c>
      <c r="F21" s="4"/>
    </row>
    <row r="22" spans="2:12" ht="16.5" customHeight="1" x14ac:dyDescent="0.2">
      <c r="B22" s="160"/>
      <c r="C22" s="3" t="s">
        <v>13</v>
      </c>
      <c r="D22" s="146"/>
      <c r="E22" s="50"/>
      <c r="F22" s="4"/>
    </row>
    <row r="23" spans="2:12" ht="32.450000000000003" customHeight="1" x14ac:dyDescent="0.2">
      <c r="B23" s="137" t="s">
        <v>20</v>
      </c>
      <c r="C23" s="7" t="s">
        <v>21</v>
      </c>
      <c r="D23" s="126" t="s">
        <v>158</v>
      </c>
      <c r="E23" s="50"/>
      <c r="F23" s="4" t="s">
        <v>22</v>
      </c>
      <c r="G23" s="88"/>
    </row>
    <row r="24" spans="2:12" ht="56.25" customHeight="1" x14ac:dyDescent="0.2">
      <c r="B24" s="139"/>
      <c r="C24" s="3" t="s">
        <v>11</v>
      </c>
      <c r="D24" s="127"/>
      <c r="E24" s="40">
        <f>322.3+50-58</f>
        <v>314.3</v>
      </c>
      <c r="F24" s="4"/>
      <c r="G24" s="116"/>
    </row>
    <row r="25" spans="2:12" ht="53.45" customHeight="1" x14ac:dyDescent="0.2">
      <c r="B25" s="137" t="s">
        <v>23</v>
      </c>
      <c r="C25" s="103" t="s">
        <v>142</v>
      </c>
      <c r="D25" s="126" t="s">
        <v>159</v>
      </c>
      <c r="E25" s="47"/>
      <c r="F25" s="4" t="s">
        <v>24</v>
      </c>
      <c r="G25" s="88"/>
    </row>
    <row r="26" spans="2:12" ht="27" customHeight="1" x14ac:dyDescent="0.2">
      <c r="B26" s="139"/>
      <c r="C26" s="3" t="s">
        <v>11</v>
      </c>
      <c r="D26" s="127"/>
      <c r="E26" s="40">
        <v>350.7</v>
      </c>
      <c r="F26" s="4"/>
      <c r="G26" s="88"/>
    </row>
    <row r="27" spans="2:12" ht="30.75" customHeight="1" x14ac:dyDescent="0.2">
      <c r="B27" s="137" t="s">
        <v>25</v>
      </c>
      <c r="C27" s="7" t="s">
        <v>26</v>
      </c>
      <c r="D27" s="126" t="s">
        <v>27</v>
      </c>
      <c r="E27" s="50"/>
      <c r="F27" s="4"/>
      <c r="G27" s="79"/>
    </row>
    <row r="28" spans="2:12" ht="30.6" customHeight="1" x14ac:dyDescent="0.2">
      <c r="B28" s="138"/>
      <c r="C28" s="3" t="s">
        <v>11</v>
      </c>
      <c r="D28" s="167"/>
      <c r="E28" s="50">
        <f>200+70</f>
        <v>270</v>
      </c>
      <c r="F28" s="4"/>
      <c r="G28" s="70"/>
    </row>
    <row r="29" spans="2:12" ht="17.25" customHeight="1" x14ac:dyDescent="0.2">
      <c r="B29" s="139"/>
      <c r="C29" s="3" t="s">
        <v>13</v>
      </c>
      <c r="D29" s="127"/>
      <c r="E29" s="50"/>
      <c r="F29" s="4"/>
    </row>
    <row r="30" spans="2:12" ht="45.6" customHeight="1" x14ac:dyDescent="0.2">
      <c r="B30" s="137" t="s">
        <v>28</v>
      </c>
      <c r="C30" s="7" t="s">
        <v>29</v>
      </c>
      <c r="D30" s="126" t="s">
        <v>30</v>
      </c>
      <c r="E30" s="50"/>
      <c r="F30" s="4"/>
    </row>
    <row r="31" spans="2:12" ht="28.5" customHeight="1" x14ac:dyDescent="0.2">
      <c r="B31" s="139"/>
      <c r="C31" s="3" t="s">
        <v>11</v>
      </c>
      <c r="D31" s="127"/>
      <c r="E31" s="50">
        <v>32.4</v>
      </c>
      <c r="F31" s="4"/>
    </row>
    <row r="32" spans="2:12" ht="30.6" customHeight="1" x14ac:dyDescent="0.2">
      <c r="B32" s="137" t="s">
        <v>31</v>
      </c>
      <c r="C32" s="7" t="s">
        <v>32</v>
      </c>
      <c r="D32" s="126" t="s">
        <v>33</v>
      </c>
      <c r="E32" s="50"/>
      <c r="F32" s="23" t="s">
        <v>34</v>
      </c>
    </row>
    <row r="33" spans="2:7" ht="30" customHeight="1" x14ac:dyDescent="0.2">
      <c r="B33" s="139"/>
      <c r="C33" s="3" t="s">
        <v>11</v>
      </c>
      <c r="D33" s="127"/>
      <c r="E33" s="50">
        <v>34.1</v>
      </c>
      <c r="F33" s="4"/>
    </row>
    <row r="34" spans="2:7" ht="20.100000000000001" customHeight="1" x14ac:dyDescent="0.2">
      <c r="B34" s="137" t="s">
        <v>35</v>
      </c>
      <c r="C34" s="7" t="s">
        <v>36</v>
      </c>
      <c r="D34" s="126" t="s">
        <v>27</v>
      </c>
      <c r="E34" s="50"/>
      <c r="F34" s="5"/>
    </row>
    <row r="35" spans="2:7" ht="30" customHeight="1" x14ac:dyDescent="0.2">
      <c r="B35" s="139"/>
      <c r="C35" s="3" t="s">
        <v>11</v>
      </c>
      <c r="D35" s="127"/>
      <c r="E35" s="50">
        <v>15</v>
      </c>
      <c r="F35" s="5"/>
    </row>
    <row r="36" spans="2:7" ht="33" customHeight="1" x14ac:dyDescent="0.2">
      <c r="B36" s="137" t="s">
        <v>37</v>
      </c>
      <c r="C36" s="7" t="s">
        <v>38</v>
      </c>
      <c r="D36" s="126" t="s">
        <v>39</v>
      </c>
      <c r="E36" s="50"/>
      <c r="F36" s="4"/>
    </row>
    <row r="37" spans="2:7" ht="29.25" customHeight="1" x14ac:dyDescent="0.2">
      <c r="B37" s="139"/>
      <c r="C37" s="3" t="s">
        <v>11</v>
      </c>
      <c r="D37" s="127"/>
      <c r="E37" s="50">
        <f>42-12</f>
        <v>30</v>
      </c>
      <c r="F37" s="5"/>
      <c r="G37" s="88"/>
    </row>
    <row r="38" spans="2:7" ht="43.9" customHeight="1" x14ac:dyDescent="0.2">
      <c r="B38" s="137" t="s">
        <v>40</v>
      </c>
      <c r="C38" s="7" t="s">
        <v>41</v>
      </c>
      <c r="D38" s="126" t="s">
        <v>42</v>
      </c>
      <c r="E38" s="40"/>
      <c r="F38" s="5"/>
      <c r="G38" s="88"/>
    </row>
    <row r="39" spans="2:7" ht="18.75" customHeight="1" x14ac:dyDescent="0.2">
      <c r="B39" s="138"/>
      <c r="C39" s="3" t="s">
        <v>43</v>
      </c>
      <c r="D39" s="167"/>
      <c r="E39" s="40">
        <v>21.5</v>
      </c>
      <c r="F39" s="4"/>
      <c r="G39" s="113"/>
    </row>
    <row r="40" spans="2:7" ht="20.25" customHeight="1" x14ac:dyDescent="0.2">
      <c r="B40" s="139"/>
      <c r="C40" s="3" t="s">
        <v>44</v>
      </c>
      <c r="D40" s="127"/>
      <c r="E40" s="40">
        <v>7.2</v>
      </c>
      <c r="F40" s="4"/>
      <c r="G40" s="113"/>
    </row>
    <row r="41" spans="2:7" ht="17.25" customHeight="1" x14ac:dyDescent="0.2">
      <c r="B41" s="24"/>
      <c r="C41" s="25" t="s">
        <v>45</v>
      </c>
      <c r="D41" s="25"/>
      <c r="E41" s="48">
        <f>+E43+E44+E45+E46</f>
        <v>21131.8</v>
      </c>
      <c r="F41" s="26"/>
      <c r="G41" s="42"/>
    </row>
    <row r="42" spans="2:7" ht="17.25" customHeight="1" x14ac:dyDescent="0.2">
      <c r="B42" s="148"/>
      <c r="C42" s="20" t="s">
        <v>46</v>
      </c>
      <c r="D42" s="20"/>
      <c r="E42" s="47"/>
      <c r="F42" s="22"/>
    </row>
    <row r="43" spans="2:7" ht="27.75" customHeight="1" x14ac:dyDescent="0.2">
      <c r="B43" s="149"/>
      <c r="C43" s="7" t="s">
        <v>47</v>
      </c>
      <c r="D43" s="7"/>
      <c r="E43" s="49">
        <f>SUMIF($C12:$C40,$C24,E12:E40)</f>
        <v>19711.5</v>
      </c>
      <c r="F43" s="5"/>
    </row>
    <row r="44" spans="2:7" ht="17.100000000000001" customHeight="1" x14ac:dyDescent="0.2">
      <c r="B44" s="149"/>
      <c r="C44" s="7" t="s">
        <v>48</v>
      </c>
      <c r="D44" s="7"/>
      <c r="E44" s="49">
        <f>SUMIF($C12:$C40,$C18,E12:E40)</f>
        <v>150</v>
      </c>
      <c r="F44" s="5"/>
    </row>
    <row r="45" spans="2:7" ht="16.5" customHeight="1" x14ac:dyDescent="0.2">
      <c r="B45" s="149"/>
      <c r="C45" s="20" t="s">
        <v>49</v>
      </c>
      <c r="D45" s="20"/>
      <c r="E45" s="49">
        <f>SUMIF($C12:$C40,$C14,E12:E40)</f>
        <v>1134.5</v>
      </c>
      <c r="F45" s="5"/>
    </row>
    <row r="46" spans="2:7" ht="16.5" customHeight="1" x14ac:dyDescent="0.2">
      <c r="B46" s="150"/>
      <c r="C46" s="7" t="s">
        <v>50</v>
      </c>
      <c r="D46" s="7"/>
      <c r="E46" s="49">
        <f>SUMIF($C13:$C40,$C19,E13:E40)</f>
        <v>135.80000000000001</v>
      </c>
      <c r="F46" s="5"/>
    </row>
    <row r="47" spans="2:7" ht="16.5" customHeight="1" x14ac:dyDescent="0.2">
      <c r="B47" s="39"/>
      <c r="C47" s="109" t="s">
        <v>51</v>
      </c>
      <c r="D47" s="25"/>
      <c r="E47" s="54">
        <f>E49+E50</f>
        <v>28.7</v>
      </c>
      <c r="F47" s="26"/>
    </row>
    <row r="48" spans="2:7" ht="13.5" customHeight="1" x14ac:dyDescent="0.2">
      <c r="B48" s="134"/>
      <c r="C48" s="110" t="s">
        <v>52</v>
      </c>
      <c r="D48" s="7"/>
      <c r="E48" s="49"/>
      <c r="F48" s="5"/>
    </row>
    <row r="49" spans="2:24" ht="16.5" customHeight="1" x14ac:dyDescent="0.2">
      <c r="B49" s="135"/>
      <c r="C49" s="115" t="s">
        <v>53</v>
      </c>
      <c r="D49" s="7"/>
      <c r="E49" s="49">
        <f>SUMIF($C12:$C40,C39,E12:E40)</f>
        <v>21.5</v>
      </c>
      <c r="F49" s="5"/>
    </row>
    <row r="50" spans="2:24" ht="16.5" customHeight="1" x14ac:dyDescent="0.2">
      <c r="B50" s="136"/>
      <c r="C50" s="7" t="s">
        <v>54</v>
      </c>
      <c r="D50" s="111"/>
      <c r="E50" s="49">
        <f>SUMIF($C13:$C41,C40,E13:E41)</f>
        <v>7.2</v>
      </c>
      <c r="F50" s="5"/>
    </row>
    <row r="51" spans="2:24" ht="55.5" customHeight="1" x14ac:dyDescent="0.2">
      <c r="B51" s="16" t="s">
        <v>55</v>
      </c>
      <c r="C51" s="17" t="s">
        <v>56</v>
      </c>
      <c r="D51" s="18" t="s">
        <v>57</v>
      </c>
      <c r="E51" s="44"/>
      <c r="F51" s="19"/>
    </row>
    <row r="52" spans="2:24" ht="17.25" customHeight="1" x14ac:dyDescent="0.2">
      <c r="B52" s="24"/>
      <c r="C52" s="25" t="s">
        <v>45</v>
      </c>
      <c r="D52" s="25"/>
      <c r="E52" s="48">
        <f t="shared" ref="E52" si="0">+E54</f>
        <v>20</v>
      </c>
      <c r="F52" s="26"/>
    </row>
    <row r="53" spans="2:24" ht="17.25" customHeight="1" x14ac:dyDescent="0.2">
      <c r="B53" s="156"/>
      <c r="C53" s="20" t="s">
        <v>46</v>
      </c>
      <c r="D53" s="20"/>
      <c r="E53" s="47"/>
      <c r="F53" s="22"/>
    </row>
    <row r="54" spans="2:24" ht="27.75" customHeight="1" x14ac:dyDescent="0.2">
      <c r="B54" s="158"/>
      <c r="C54" s="7" t="s">
        <v>11</v>
      </c>
      <c r="D54" s="7"/>
      <c r="E54" s="89">
        <v>20</v>
      </c>
      <c r="F54" s="5"/>
      <c r="G54" s="88"/>
    </row>
    <row r="55" spans="2:24" ht="30" customHeight="1" x14ac:dyDescent="0.2">
      <c r="B55" s="16" t="s">
        <v>146</v>
      </c>
      <c r="C55" s="17" t="s">
        <v>58</v>
      </c>
      <c r="D55" s="17"/>
      <c r="E55" s="44"/>
      <c r="F55" s="19"/>
    </row>
    <row r="56" spans="2:24" s="41" customFormat="1" ht="29.45" customHeight="1" x14ac:dyDescent="0.2">
      <c r="B56" s="159" t="s">
        <v>147</v>
      </c>
      <c r="C56" s="35" t="s">
        <v>59</v>
      </c>
      <c r="D56" s="35"/>
      <c r="E56" s="50"/>
      <c r="F56" s="23" t="s">
        <v>60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2:24" s="41" customFormat="1" ht="120" customHeight="1" x14ac:dyDescent="0.2">
      <c r="B57" s="168"/>
      <c r="C57" s="27" t="s">
        <v>11</v>
      </c>
      <c r="D57" s="23" t="s">
        <v>140</v>
      </c>
      <c r="E57" s="50">
        <v>114.2</v>
      </c>
      <c r="F57" s="2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2:24" s="41" customFormat="1" ht="41.45" customHeight="1" x14ac:dyDescent="0.2">
      <c r="B58" s="168"/>
      <c r="C58" s="27" t="s">
        <v>11</v>
      </c>
      <c r="D58" s="124" t="s">
        <v>156</v>
      </c>
      <c r="E58" s="50">
        <f>50+10.5</f>
        <v>60.5</v>
      </c>
      <c r="F58" s="2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2:24" s="41" customFormat="1" ht="21" customHeight="1" x14ac:dyDescent="0.2">
      <c r="B59" s="160"/>
      <c r="C59" s="66" t="s">
        <v>13</v>
      </c>
      <c r="D59" s="125"/>
      <c r="E59" s="50"/>
      <c r="F59" s="2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2:24" s="41" customFormat="1" ht="30" customHeight="1" x14ac:dyDescent="0.2">
      <c r="B60" s="159" t="s">
        <v>148</v>
      </c>
      <c r="C60" s="57" t="s">
        <v>61</v>
      </c>
      <c r="D60" s="128" t="s">
        <v>62</v>
      </c>
      <c r="E60" s="50"/>
      <c r="F60" s="23" t="s">
        <v>63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2:24" s="41" customFormat="1" ht="27.75" customHeight="1" x14ac:dyDescent="0.2">
      <c r="B61" s="160"/>
      <c r="C61" s="27" t="s">
        <v>11</v>
      </c>
      <c r="D61" s="129"/>
      <c r="E61" s="50">
        <f>53-6</f>
        <v>47</v>
      </c>
      <c r="F61" s="2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2:24" s="41" customFormat="1" ht="17.25" customHeight="1" x14ac:dyDescent="0.2">
      <c r="B62" s="159" t="s">
        <v>149</v>
      </c>
      <c r="C62" s="20" t="s">
        <v>64</v>
      </c>
      <c r="D62" s="129"/>
      <c r="E62" s="50"/>
      <c r="F62" s="2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2:24" s="41" customFormat="1" ht="30.6" customHeight="1" x14ac:dyDescent="0.2">
      <c r="B63" s="160"/>
      <c r="C63" s="27" t="s">
        <v>11</v>
      </c>
      <c r="D63" s="129"/>
      <c r="E63" s="50">
        <v>22.5</v>
      </c>
      <c r="F63" s="2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2:24" s="41" customFormat="1" ht="30.6" customHeight="1" x14ac:dyDescent="0.2">
      <c r="B64" s="164" t="s">
        <v>150</v>
      </c>
      <c r="C64" s="35" t="s">
        <v>65</v>
      </c>
      <c r="D64" s="129"/>
      <c r="E64" s="50"/>
      <c r="F64" s="2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2:24" s="41" customFormat="1" ht="20.25" customHeight="1" x14ac:dyDescent="0.2">
      <c r="B65" s="165"/>
      <c r="C65" s="81" t="s">
        <v>43</v>
      </c>
      <c r="D65" s="130"/>
      <c r="E65" s="50"/>
      <c r="F65" s="2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2:24" ht="17.25" customHeight="1" x14ac:dyDescent="0.2">
      <c r="B66" s="28"/>
      <c r="C66" s="25" t="s">
        <v>45</v>
      </c>
      <c r="D66" s="25"/>
      <c r="E66" s="48">
        <f t="shared" ref="E66" ca="1" si="1">+E68+E69</f>
        <v>244.2</v>
      </c>
      <c r="F66" s="26"/>
    </row>
    <row r="67" spans="2:24" ht="17.25" customHeight="1" x14ac:dyDescent="0.2">
      <c r="B67" s="161"/>
      <c r="C67" s="20" t="s">
        <v>46</v>
      </c>
      <c r="D67" s="20"/>
      <c r="E67" s="47"/>
      <c r="F67" s="22"/>
    </row>
    <row r="68" spans="2:24" ht="27.75" customHeight="1" x14ac:dyDescent="0.2">
      <c r="B68" s="162"/>
      <c r="C68" s="7" t="s">
        <v>47</v>
      </c>
      <c r="D68" s="7"/>
      <c r="E68" s="49">
        <f ca="1">SUMIF($C56:D65,$C57,E56:E65)</f>
        <v>244.2</v>
      </c>
      <c r="F68" s="5"/>
    </row>
    <row r="69" spans="2:24" ht="16.350000000000001" customHeight="1" x14ac:dyDescent="0.2">
      <c r="B69" s="163"/>
      <c r="C69" s="7" t="s">
        <v>50</v>
      </c>
      <c r="D69" s="7"/>
      <c r="E69" s="49">
        <f t="shared" ref="E69" si="2">SUMIF($C57:$C65,$C59,E57:E65)</f>
        <v>0</v>
      </c>
      <c r="F69" s="5"/>
    </row>
    <row r="70" spans="2:24" ht="16.350000000000001" customHeight="1" x14ac:dyDescent="0.2">
      <c r="B70" s="91"/>
      <c r="C70" s="92" t="s">
        <v>51</v>
      </c>
      <c r="D70" s="93"/>
      <c r="E70" s="94">
        <f>+E72</f>
        <v>0</v>
      </c>
      <c r="F70" s="95"/>
    </row>
    <row r="71" spans="2:24" ht="16.350000000000001" customHeight="1" x14ac:dyDescent="0.2">
      <c r="B71" s="140"/>
      <c r="C71" s="96" t="s">
        <v>52</v>
      </c>
      <c r="D71" s="97"/>
      <c r="E71" s="98"/>
      <c r="F71" s="99"/>
    </row>
    <row r="72" spans="2:24" ht="16.350000000000001" customHeight="1" x14ac:dyDescent="0.2">
      <c r="B72" s="141"/>
      <c r="C72" s="101" t="s">
        <v>53</v>
      </c>
      <c r="D72" s="100"/>
      <c r="E72" s="49">
        <f>SUMIF($C56:C65,$C65,E56:E65)</f>
        <v>0</v>
      </c>
      <c r="F72" s="99"/>
    </row>
    <row r="73" spans="2:24" ht="14.25" customHeight="1" x14ac:dyDescent="0.2">
      <c r="B73" s="142"/>
      <c r="C73" s="20"/>
      <c r="D73" s="7"/>
      <c r="E73" s="49"/>
      <c r="F73" s="5"/>
    </row>
    <row r="74" spans="2:24" ht="27" customHeight="1" x14ac:dyDescent="0.2">
      <c r="B74" s="16" t="s">
        <v>151</v>
      </c>
      <c r="C74" s="17" t="s">
        <v>67</v>
      </c>
      <c r="D74" s="18" t="s">
        <v>68</v>
      </c>
      <c r="E74" s="44"/>
      <c r="F74" s="19"/>
    </row>
    <row r="75" spans="2:24" ht="17.25" customHeight="1" x14ac:dyDescent="0.2">
      <c r="B75" s="24"/>
      <c r="C75" s="25" t="s">
        <v>45</v>
      </c>
      <c r="D75" s="25"/>
      <c r="E75" s="48">
        <f t="shared" ref="E75" si="3">+E77</f>
        <v>4617.3999999999996</v>
      </c>
      <c r="F75" s="26"/>
    </row>
    <row r="76" spans="2:24" ht="17.25" customHeight="1" x14ac:dyDescent="0.2">
      <c r="B76" s="156"/>
      <c r="C76" s="20" t="s">
        <v>46</v>
      </c>
      <c r="D76" s="20"/>
      <c r="E76" s="47"/>
      <c r="F76" s="22"/>
    </row>
    <row r="77" spans="2:24" ht="27.75" customHeight="1" x14ac:dyDescent="0.2">
      <c r="B77" s="158"/>
      <c r="C77" s="7" t="s">
        <v>11</v>
      </c>
      <c r="D77" s="7"/>
      <c r="E77" s="46">
        <f>4737.4-120</f>
        <v>4617.3999999999996</v>
      </c>
      <c r="F77" s="5"/>
    </row>
    <row r="78" spans="2:24" ht="17.45" customHeight="1" x14ac:dyDescent="0.2">
      <c r="B78" s="16" t="s">
        <v>66</v>
      </c>
      <c r="C78" s="17" t="s">
        <v>70</v>
      </c>
      <c r="D78" s="18" t="s">
        <v>71</v>
      </c>
      <c r="E78" s="44"/>
      <c r="F78" s="19"/>
    </row>
    <row r="79" spans="2:24" ht="17.25" customHeight="1" x14ac:dyDescent="0.2">
      <c r="B79" s="24"/>
      <c r="C79" s="25" t="s">
        <v>45</v>
      </c>
      <c r="D79" s="25"/>
      <c r="E79" s="48">
        <f t="shared" ref="E79" si="4">+E81</f>
        <v>632</v>
      </c>
      <c r="F79" s="26"/>
    </row>
    <row r="80" spans="2:24" ht="17.25" customHeight="1" x14ac:dyDescent="0.2">
      <c r="B80" s="156"/>
      <c r="C80" s="20" t="s">
        <v>46</v>
      </c>
      <c r="D80" s="20"/>
      <c r="E80" s="47"/>
      <c r="F80" s="22"/>
    </row>
    <row r="81" spans="2:8" ht="27.75" customHeight="1" x14ac:dyDescent="0.2">
      <c r="B81" s="158"/>
      <c r="C81" s="7" t="s">
        <v>11</v>
      </c>
      <c r="D81" s="7"/>
      <c r="E81" s="46">
        <v>632</v>
      </c>
      <c r="F81" s="5"/>
    </row>
    <row r="82" spans="2:8" ht="30" customHeight="1" x14ac:dyDescent="0.2">
      <c r="B82" s="16" t="s">
        <v>69</v>
      </c>
      <c r="C82" s="17" t="s">
        <v>72</v>
      </c>
      <c r="D82" s="87" t="s">
        <v>68</v>
      </c>
      <c r="E82" s="44"/>
      <c r="F82" s="19"/>
    </row>
    <row r="83" spans="2:8" ht="17.25" customHeight="1" x14ac:dyDescent="0.2">
      <c r="B83" s="24"/>
      <c r="C83" s="25" t="s">
        <v>45</v>
      </c>
      <c r="D83" s="25"/>
      <c r="E83" s="48">
        <f t="shared" ref="E83" si="5">+E85</f>
        <v>7</v>
      </c>
      <c r="F83" s="26"/>
    </row>
    <row r="84" spans="2:8" ht="17.25" customHeight="1" x14ac:dyDescent="0.2">
      <c r="B84" s="156"/>
      <c r="C84" s="20" t="s">
        <v>46</v>
      </c>
      <c r="D84" s="20"/>
      <c r="E84" s="47"/>
      <c r="F84" s="22"/>
    </row>
    <row r="85" spans="2:8" ht="17.25" customHeight="1" x14ac:dyDescent="0.2">
      <c r="B85" s="158"/>
      <c r="C85" s="7" t="s">
        <v>12</v>
      </c>
      <c r="D85" s="7"/>
      <c r="E85" s="117">
        <v>7</v>
      </c>
      <c r="F85" s="5"/>
      <c r="G85" s="113"/>
    </row>
    <row r="86" spans="2:8" ht="44.1" customHeight="1" x14ac:dyDescent="0.2">
      <c r="B86" s="14" t="s">
        <v>73</v>
      </c>
      <c r="C86" s="29" t="s">
        <v>74</v>
      </c>
      <c r="D86" s="29"/>
      <c r="E86" s="53"/>
      <c r="F86" s="15"/>
    </row>
    <row r="87" spans="2:8" ht="43.15" customHeight="1" x14ac:dyDescent="0.2">
      <c r="B87" s="16" t="s">
        <v>75</v>
      </c>
      <c r="C87" s="30" t="s">
        <v>76</v>
      </c>
      <c r="D87" s="87" t="s">
        <v>77</v>
      </c>
      <c r="E87" s="44"/>
      <c r="F87" s="18" t="s">
        <v>78</v>
      </c>
    </row>
    <row r="88" spans="2:8" ht="17.25" customHeight="1" x14ac:dyDescent="0.2">
      <c r="B88" s="24"/>
      <c r="C88" s="25" t="s">
        <v>45</v>
      </c>
      <c r="D88" s="25"/>
      <c r="E88" s="80">
        <f t="shared" ref="E88" si="6">+E90+E91</f>
        <v>1251.7</v>
      </c>
      <c r="F88" s="26"/>
    </row>
    <row r="89" spans="2:8" ht="15.75" customHeight="1" x14ac:dyDescent="0.2">
      <c r="B89" s="156"/>
      <c r="C89" s="20" t="s">
        <v>46</v>
      </c>
      <c r="D89" s="20"/>
      <c r="E89" s="58"/>
      <c r="F89" s="22"/>
    </row>
    <row r="90" spans="2:8" ht="27.95" customHeight="1" x14ac:dyDescent="0.2">
      <c r="B90" s="157"/>
      <c r="C90" s="7" t="s">
        <v>11</v>
      </c>
      <c r="D90" s="7"/>
      <c r="E90" s="117"/>
      <c r="F90" s="5"/>
      <c r="G90" s="107"/>
      <c r="H90" s="41"/>
    </row>
    <row r="91" spans="2:8" ht="18.75" customHeight="1" x14ac:dyDescent="0.2">
      <c r="B91" s="158"/>
      <c r="C91" s="20" t="s">
        <v>13</v>
      </c>
      <c r="D91" s="20"/>
      <c r="E91" s="117">
        <v>1251.7</v>
      </c>
      <c r="F91" s="5"/>
      <c r="G91" s="113"/>
    </row>
    <row r="92" spans="2:8" ht="30.6" customHeight="1" x14ac:dyDescent="0.2">
      <c r="B92" s="14" t="s">
        <v>79</v>
      </c>
      <c r="C92" s="29" t="s">
        <v>80</v>
      </c>
      <c r="D92" s="29"/>
      <c r="E92" s="53"/>
      <c r="F92" s="15"/>
    </row>
    <row r="93" spans="2:8" ht="29.45" customHeight="1" x14ac:dyDescent="0.2">
      <c r="B93" s="16" t="s">
        <v>81</v>
      </c>
      <c r="C93" s="30" t="s">
        <v>82</v>
      </c>
      <c r="D93" s="30"/>
      <c r="E93" s="44"/>
      <c r="F93" s="19"/>
    </row>
    <row r="94" spans="2:8" ht="32.25" customHeight="1" x14ac:dyDescent="0.2">
      <c r="B94" s="137" t="s">
        <v>83</v>
      </c>
      <c r="C94" s="65" t="s">
        <v>84</v>
      </c>
      <c r="D94" s="124" t="s">
        <v>85</v>
      </c>
      <c r="E94" s="40"/>
      <c r="F94" s="9"/>
    </row>
    <row r="95" spans="2:8" ht="28.5" customHeight="1" x14ac:dyDescent="0.2">
      <c r="B95" s="139"/>
      <c r="C95" s="3" t="s">
        <v>11</v>
      </c>
      <c r="D95" s="125"/>
      <c r="E95" s="40">
        <f>121-101</f>
        <v>20</v>
      </c>
      <c r="F95" s="9"/>
      <c r="G95" s="116"/>
    </row>
    <row r="96" spans="2:8" ht="28.5" customHeight="1" x14ac:dyDescent="0.2">
      <c r="B96" s="132" t="s">
        <v>86</v>
      </c>
      <c r="C96" s="102" t="s">
        <v>87</v>
      </c>
      <c r="D96" s="124" t="s">
        <v>88</v>
      </c>
      <c r="E96" s="50"/>
      <c r="F96" s="9"/>
      <c r="G96" s="88"/>
    </row>
    <row r="97" spans="2:8" ht="27.75" customHeight="1" x14ac:dyDescent="0.2">
      <c r="B97" s="133"/>
      <c r="C97" s="90" t="s">
        <v>89</v>
      </c>
      <c r="D97" s="125"/>
      <c r="E97" s="50"/>
      <c r="F97" s="9"/>
      <c r="G97" s="88"/>
    </row>
    <row r="98" spans="2:8" ht="17.25" customHeight="1" x14ac:dyDescent="0.2">
      <c r="B98" s="24"/>
      <c r="C98" s="25" t="s">
        <v>45</v>
      </c>
      <c r="D98" s="25"/>
      <c r="E98" s="48">
        <f t="shared" ref="E98" si="7">+E100</f>
        <v>20</v>
      </c>
      <c r="F98" s="11"/>
    </row>
    <row r="99" spans="2:8" ht="17.25" customHeight="1" x14ac:dyDescent="0.2">
      <c r="B99" s="148"/>
      <c r="C99" s="35" t="s">
        <v>46</v>
      </c>
      <c r="D99" s="35"/>
      <c r="E99" s="46"/>
      <c r="F99" s="10"/>
    </row>
    <row r="100" spans="2:8" ht="27.75" customHeight="1" x14ac:dyDescent="0.2">
      <c r="B100" s="152"/>
      <c r="C100" s="31" t="s">
        <v>47</v>
      </c>
      <c r="D100" s="31"/>
      <c r="E100" s="49">
        <f>SUMIF($C94:$C95,C95,E94:E95)</f>
        <v>20</v>
      </c>
      <c r="F100" s="33"/>
    </row>
    <row r="101" spans="2:8" ht="42.75" customHeight="1" x14ac:dyDescent="0.2">
      <c r="B101" s="67" t="s">
        <v>90</v>
      </c>
      <c r="C101" s="29" t="s">
        <v>91</v>
      </c>
      <c r="D101" s="29"/>
      <c r="E101" s="53"/>
      <c r="F101" s="15"/>
    </row>
    <row r="102" spans="2:8" ht="56.45" customHeight="1" x14ac:dyDescent="0.2">
      <c r="B102" s="16" t="s">
        <v>92</v>
      </c>
      <c r="C102" s="30" t="s">
        <v>93</v>
      </c>
      <c r="D102" s="87" t="s">
        <v>94</v>
      </c>
      <c r="E102" s="44"/>
      <c r="F102" s="19"/>
    </row>
    <row r="103" spans="2:8" ht="17.25" customHeight="1" x14ac:dyDescent="0.2">
      <c r="B103" s="24"/>
      <c r="C103" s="25" t="s">
        <v>45</v>
      </c>
      <c r="D103" s="82"/>
      <c r="E103" s="51">
        <f t="shared" ref="E103" si="8">+E105+E106</f>
        <v>713.8</v>
      </c>
      <c r="F103" s="26"/>
      <c r="G103" s="42"/>
    </row>
    <row r="104" spans="2:8" ht="17.25" customHeight="1" x14ac:dyDescent="0.2">
      <c r="B104" s="148"/>
      <c r="C104" s="34" t="s">
        <v>46</v>
      </c>
      <c r="D104" s="34"/>
      <c r="E104" s="46"/>
      <c r="F104" s="21"/>
    </row>
    <row r="105" spans="2:8" ht="27.75" customHeight="1" x14ac:dyDescent="0.2">
      <c r="B105" s="149"/>
      <c r="C105" s="31" t="s">
        <v>11</v>
      </c>
      <c r="D105" s="83"/>
      <c r="E105" s="52">
        <f>640+315.5+30-289.7</f>
        <v>695.8</v>
      </c>
      <c r="F105" s="32"/>
      <c r="G105" s="108"/>
    </row>
    <row r="106" spans="2:8" ht="18.75" customHeight="1" x14ac:dyDescent="0.2">
      <c r="B106" s="150"/>
      <c r="C106" s="31" t="s">
        <v>13</v>
      </c>
      <c r="D106" s="83"/>
      <c r="E106" s="52">
        <v>18</v>
      </c>
      <c r="F106" s="32"/>
    </row>
    <row r="107" spans="2:8" ht="56.25" customHeight="1" x14ac:dyDescent="0.2">
      <c r="B107" s="16" t="s">
        <v>95</v>
      </c>
      <c r="C107" s="30" t="s">
        <v>96</v>
      </c>
      <c r="D107" s="114" t="s">
        <v>141</v>
      </c>
      <c r="E107" s="44"/>
      <c r="F107" s="19"/>
    </row>
    <row r="108" spans="2:8" ht="17.25" customHeight="1" x14ac:dyDescent="0.2">
      <c r="B108" s="24"/>
      <c r="C108" s="25" t="s">
        <v>45</v>
      </c>
      <c r="D108" s="25"/>
      <c r="E108" s="48"/>
      <c r="F108" s="26"/>
    </row>
    <row r="109" spans="2:8" ht="17.25" customHeight="1" x14ac:dyDescent="0.2">
      <c r="B109" s="153"/>
      <c r="C109" s="35" t="s">
        <v>46</v>
      </c>
      <c r="D109" s="35"/>
      <c r="E109" s="46"/>
      <c r="F109" s="21"/>
      <c r="G109" s="143"/>
    </row>
    <row r="110" spans="2:8" ht="28.5" customHeight="1" x14ac:dyDescent="0.2">
      <c r="B110" s="153"/>
      <c r="C110" s="31" t="s">
        <v>11</v>
      </c>
      <c r="D110" s="31"/>
      <c r="E110" s="49"/>
      <c r="F110" s="32"/>
      <c r="G110" s="143"/>
    </row>
    <row r="111" spans="2:8" ht="28.9" customHeight="1" x14ac:dyDescent="0.2">
      <c r="B111" s="39"/>
      <c r="C111" s="36" t="s">
        <v>97</v>
      </c>
      <c r="D111" s="36"/>
      <c r="E111" s="54">
        <f ca="1">E41+E52+E66+E75+E79+E83+E88+E98+E103+E108+E47</f>
        <v>28666.600000000002</v>
      </c>
      <c r="F111" s="26"/>
    </row>
    <row r="112" spans="2:8" ht="19.149999999999999" customHeight="1" x14ac:dyDescent="0.2">
      <c r="B112" s="2"/>
      <c r="C112" s="31" t="s">
        <v>98</v>
      </c>
      <c r="D112" s="31"/>
      <c r="E112" s="45"/>
      <c r="F112" s="5"/>
      <c r="H112" s="42"/>
    </row>
    <row r="113" spans="2:6" ht="15" customHeight="1" x14ac:dyDescent="0.2">
      <c r="C113" s="8"/>
    </row>
    <row r="114" spans="2:6" ht="15" customHeight="1" x14ac:dyDescent="0.2">
      <c r="B114" s="151" t="s">
        <v>99</v>
      </c>
      <c r="C114" s="151"/>
      <c r="D114" s="151"/>
      <c r="E114" s="151"/>
      <c r="F114" s="151"/>
    </row>
    <row r="115" spans="2:6" ht="15" customHeight="1" x14ac:dyDescent="0.2">
      <c r="B115" s="154" t="s">
        <v>100</v>
      </c>
      <c r="C115" s="154"/>
      <c r="D115" s="154"/>
      <c r="E115" s="154"/>
      <c r="F115" s="154"/>
    </row>
    <row r="116" spans="2:6" ht="15" customHeight="1" x14ac:dyDescent="0.2">
      <c r="B116" s="151" t="s">
        <v>101</v>
      </c>
      <c r="C116" s="151"/>
      <c r="D116" s="151"/>
      <c r="E116" s="151"/>
      <c r="F116" s="151"/>
    </row>
    <row r="117" spans="2:6" ht="15" customHeight="1" x14ac:dyDescent="0.2">
      <c r="B117" s="151" t="s">
        <v>102</v>
      </c>
      <c r="C117" s="151"/>
      <c r="D117" s="151"/>
      <c r="E117" s="151"/>
      <c r="F117" s="151"/>
    </row>
    <row r="118" spans="2:6" ht="15" customHeight="1" x14ac:dyDescent="0.2">
      <c r="B118" s="151" t="s">
        <v>103</v>
      </c>
      <c r="C118" s="151"/>
      <c r="D118" s="151"/>
      <c r="E118" s="151"/>
      <c r="F118" s="151"/>
    </row>
    <row r="119" spans="2:6" ht="15" customHeight="1" x14ac:dyDescent="0.2">
      <c r="B119" s="147"/>
      <c r="C119" s="147"/>
      <c r="D119" s="147"/>
      <c r="E119" s="147"/>
      <c r="F119" s="147"/>
    </row>
    <row r="120" spans="2:6" ht="15" customHeight="1" x14ac:dyDescent="0.2">
      <c r="B120" s="131" t="s">
        <v>104</v>
      </c>
      <c r="C120" s="131"/>
      <c r="D120" s="131"/>
      <c r="E120" s="131"/>
      <c r="F120" s="131"/>
    </row>
    <row r="121" spans="2:6" ht="15" customHeight="1" x14ac:dyDescent="0.2">
      <c r="B121" s="131" t="s">
        <v>105</v>
      </c>
      <c r="C121" s="131"/>
      <c r="D121" s="131"/>
      <c r="E121" s="131"/>
      <c r="F121" s="131"/>
    </row>
    <row r="122" spans="2:6" ht="15" customHeight="1" x14ac:dyDescent="0.2">
      <c r="B122" s="131" t="s">
        <v>106</v>
      </c>
      <c r="C122" s="131"/>
      <c r="D122" s="131"/>
      <c r="E122" s="131"/>
      <c r="F122" s="131"/>
    </row>
    <row r="123" spans="2:6" ht="14.25" customHeight="1" x14ac:dyDescent="0.2">
      <c r="B123" s="131" t="s">
        <v>107</v>
      </c>
      <c r="C123" s="131"/>
      <c r="D123" s="131"/>
      <c r="E123" s="131"/>
      <c r="F123" s="131"/>
    </row>
    <row r="124" spans="2:6" ht="13.5" customHeight="1" x14ac:dyDescent="0.2">
      <c r="B124" s="123" t="s">
        <v>108</v>
      </c>
      <c r="C124" s="123"/>
      <c r="D124" s="123"/>
      <c r="E124" s="123"/>
      <c r="F124" s="123"/>
    </row>
    <row r="125" spans="2:6" ht="19.5" customHeight="1" x14ac:dyDescent="0.2">
      <c r="C125" s="118"/>
      <c r="D125" s="118"/>
      <c r="E125" s="120"/>
    </row>
  </sheetData>
  <mergeCells count="62">
    <mergeCell ref="C1:F1"/>
    <mergeCell ref="C2:F2"/>
    <mergeCell ref="C3:F3"/>
    <mergeCell ref="D38:D40"/>
    <mergeCell ref="B80:B81"/>
    <mergeCell ref="B56:B59"/>
    <mergeCell ref="B32:B33"/>
    <mergeCell ref="D12:D15"/>
    <mergeCell ref="B20:B22"/>
    <mergeCell ref="B16:B19"/>
    <mergeCell ref="D34:D35"/>
    <mergeCell ref="D16:D19"/>
    <mergeCell ref="D23:D24"/>
    <mergeCell ref="D25:D26"/>
    <mergeCell ref="D27:D29"/>
    <mergeCell ref="D30:D31"/>
    <mergeCell ref="B7:F7"/>
    <mergeCell ref="B27:B29"/>
    <mergeCell ref="B89:B91"/>
    <mergeCell ref="B84:B85"/>
    <mergeCell ref="B42:B46"/>
    <mergeCell ref="B60:B61"/>
    <mergeCell ref="B62:B63"/>
    <mergeCell ref="B76:B77"/>
    <mergeCell ref="B67:B69"/>
    <mergeCell ref="B53:B54"/>
    <mergeCell ref="B30:B31"/>
    <mergeCell ref="B34:B35"/>
    <mergeCell ref="B36:B37"/>
    <mergeCell ref="B64:B65"/>
    <mergeCell ref="B25:B26"/>
    <mergeCell ref="B12:B15"/>
    <mergeCell ref="G109:G110"/>
    <mergeCell ref="D32:D33"/>
    <mergeCell ref="D20:D22"/>
    <mergeCell ref="B23:B24"/>
    <mergeCell ref="B121:F121"/>
    <mergeCell ref="B119:F119"/>
    <mergeCell ref="B104:B106"/>
    <mergeCell ref="B116:F116"/>
    <mergeCell ref="B99:B100"/>
    <mergeCell ref="B114:F114"/>
    <mergeCell ref="B118:F118"/>
    <mergeCell ref="B117:F117"/>
    <mergeCell ref="B109:B110"/>
    <mergeCell ref="B115:F115"/>
    <mergeCell ref="C4:F4"/>
    <mergeCell ref="C5:F5"/>
    <mergeCell ref="B124:F124"/>
    <mergeCell ref="D94:D95"/>
    <mergeCell ref="D36:D37"/>
    <mergeCell ref="D58:D59"/>
    <mergeCell ref="D60:D65"/>
    <mergeCell ref="B120:F120"/>
    <mergeCell ref="B123:F123"/>
    <mergeCell ref="B122:F122"/>
    <mergeCell ref="B96:B97"/>
    <mergeCell ref="D96:D97"/>
    <mergeCell ref="B48:B50"/>
    <mergeCell ref="B38:B40"/>
    <mergeCell ref="B94:B95"/>
    <mergeCell ref="B71:B73"/>
  </mergeCells>
  <pageMargins left="0.39370078740157483" right="0.39370078740157483" top="0.59055118110236227" bottom="0.59055118110236227" header="0" footer="0"/>
  <pageSetup paperSize="9" scale="83" fitToHeight="0" orientation="portrait" r:id="rId1"/>
  <rowBreaks count="3" manualBreakCount="3">
    <brk id="31" max="5" man="1"/>
    <brk id="59" max="5" man="1"/>
    <brk id="9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1ECD-AD9E-44B9-950A-954F199933F0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140625" defaultRowHeight="12.75" x14ac:dyDescent="0.2"/>
  <cols>
    <col min="1" max="1" width="2.5703125" style="1" customWidth="1"/>
    <col min="2" max="2" width="4.5703125" style="1" customWidth="1"/>
    <col min="3" max="3" width="47.5703125" style="6" customWidth="1"/>
    <col min="4" max="4" width="17.28515625" style="1" customWidth="1"/>
    <col min="5" max="16384" width="9.140625" style="1"/>
  </cols>
  <sheetData>
    <row r="1" spans="2:4" ht="35.450000000000003" customHeight="1" x14ac:dyDescent="0.2">
      <c r="B1" s="173" t="s">
        <v>152</v>
      </c>
      <c r="C1" s="174"/>
      <c r="D1" s="174"/>
    </row>
    <row r="2" spans="2:4" x14ac:dyDescent="0.2">
      <c r="C2" s="1"/>
    </row>
    <row r="3" spans="2:4" ht="72" customHeight="1" x14ac:dyDescent="0.2">
      <c r="B3" s="59" t="s">
        <v>109</v>
      </c>
      <c r="C3" s="74" t="s">
        <v>110</v>
      </c>
      <c r="D3" s="59" t="s">
        <v>111</v>
      </c>
    </row>
    <row r="4" spans="2:4" ht="12" customHeight="1" x14ac:dyDescent="0.2">
      <c r="B4" s="85">
        <v>1</v>
      </c>
      <c r="C4" s="86">
        <v>2</v>
      </c>
      <c r="D4" s="85">
        <v>3</v>
      </c>
    </row>
    <row r="5" spans="2:4" ht="15.75" customHeight="1" x14ac:dyDescent="0.2">
      <c r="B5" s="172" t="s">
        <v>154</v>
      </c>
      <c r="C5" s="172"/>
      <c r="D5" s="172"/>
    </row>
    <row r="6" spans="2:4" ht="18" customHeight="1" x14ac:dyDescent="0.2">
      <c r="B6" s="71" t="s">
        <v>112</v>
      </c>
      <c r="C6" s="72" t="s">
        <v>45</v>
      </c>
      <c r="D6" s="73">
        <f t="shared" ref="D6" si="0">+D8+D9+D10+D11+D12+D13</f>
        <v>28637.899999999998</v>
      </c>
    </row>
    <row r="7" spans="2:4" ht="14.25" customHeight="1" x14ac:dyDescent="0.2">
      <c r="B7" s="61"/>
      <c r="C7" s="75" t="s">
        <v>113</v>
      </c>
      <c r="D7" s="45"/>
    </row>
    <row r="8" spans="2:4" ht="29.25" customHeight="1" x14ac:dyDescent="0.2">
      <c r="B8" s="61" t="s">
        <v>114</v>
      </c>
      <c r="C8" s="76" t="s">
        <v>115</v>
      </c>
      <c r="D8" s="68">
        <f>SUMIF('003 programa 3 lentelė'!$C10:$C112,'003 programa 3 lentelė'!$C13,'003 programa 3 lentelė'!E10:E112)</f>
        <v>25940.899999999998</v>
      </c>
    </row>
    <row r="9" spans="2:4" ht="15" customHeight="1" x14ac:dyDescent="0.2">
      <c r="B9" s="61" t="s">
        <v>116</v>
      </c>
      <c r="C9" s="62" t="s">
        <v>12</v>
      </c>
      <c r="D9" s="78">
        <f>SUMIF('003 programa 3 lentelė'!$C10:$C112,'003 programa 3 lentelė'!$C14,'003 programa 3 lentelė'!E10:E112)</f>
        <v>1141.5</v>
      </c>
    </row>
    <row r="10" spans="2:4" ht="15.6" customHeight="1" x14ac:dyDescent="0.2">
      <c r="B10" s="61" t="s">
        <v>117</v>
      </c>
      <c r="C10" s="62" t="s">
        <v>118</v>
      </c>
      <c r="D10" s="68">
        <f>SUMIF('003 programa 3 lentelė'!$C10:$C112,'003 programa 3 lentelė'!$C18,'003 programa 3 lentelė'!E10:E112)</f>
        <v>150</v>
      </c>
    </row>
    <row r="11" spans="2:4" ht="27.75" customHeight="1" x14ac:dyDescent="0.2">
      <c r="B11" s="61" t="s">
        <v>119</v>
      </c>
      <c r="C11" s="62" t="s">
        <v>120</v>
      </c>
      <c r="D11" s="68" cm="1">
        <f t="array" ref="D11">SUMIF('003 programa 3 lentelė'!$C10:$C112,'003 programa 3 lentelė'!C00,'003 programa 3 lentelė'!E10:E112)</f>
        <v>0</v>
      </c>
    </row>
    <row r="12" spans="2:4" ht="16.149999999999999" customHeight="1" x14ac:dyDescent="0.2">
      <c r="B12" s="61" t="s">
        <v>121</v>
      </c>
      <c r="C12" s="62" t="s">
        <v>122</v>
      </c>
      <c r="D12" s="68" cm="1">
        <f t="array" ref="D12">SUMIF('003 programa 3 lentelė'!$C10:$C112,'003 programa 3 lentelė'!C00,'003 programa 3 lentelė'!E10:E112)</f>
        <v>0</v>
      </c>
    </row>
    <row r="13" spans="2:4" ht="16.149999999999999" customHeight="1" x14ac:dyDescent="0.2">
      <c r="B13" s="61" t="s">
        <v>123</v>
      </c>
      <c r="C13" s="62" t="s">
        <v>124</v>
      </c>
      <c r="D13" s="68">
        <f>SUMIF('003 programa 3 lentelė'!$C12:$C114,'003 programa 3 lentelė'!$C22,'003 programa 3 lentelė'!E12:E114)</f>
        <v>1405.5</v>
      </c>
    </row>
    <row r="14" spans="2:4" ht="42.75" customHeight="1" x14ac:dyDescent="0.2">
      <c r="B14" s="60" t="s">
        <v>125</v>
      </c>
      <c r="C14" s="75" t="s">
        <v>126</v>
      </c>
      <c r="D14" s="55">
        <f t="shared" ref="D14" si="1">+D16+D17+D18+D19+D20+D21</f>
        <v>28.7</v>
      </c>
    </row>
    <row r="15" spans="2:4" ht="16.5" customHeight="1" x14ac:dyDescent="0.2">
      <c r="B15" s="61"/>
      <c r="C15" s="75" t="s">
        <v>113</v>
      </c>
      <c r="D15" s="45"/>
    </row>
    <row r="16" spans="2:4" ht="15.6" customHeight="1" x14ac:dyDescent="0.2">
      <c r="B16" s="61" t="s">
        <v>127</v>
      </c>
      <c r="C16" s="77" t="s">
        <v>128</v>
      </c>
      <c r="D16" s="68">
        <f>SUMIF('003 programa 3 lentelė'!$C10:$C112,'003 programa 3 lentelė'!C72,'003 programa 3 lentelė'!E10:E112)</f>
        <v>21.5</v>
      </c>
    </row>
    <row r="17" spans="2:4" ht="16.149999999999999" customHeight="1" x14ac:dyDescent="0.2">
      <c r="B17" s="61" t="s">
        <v>129</v>
      </c>
      <c r="C17" s="77" t="s">
        <v>130</v>
      </c>
      <c r="D17" s="68" cm="1">
        <f t="array" ref="D17">SUMIF('003 programa 3 lentelė'!$C10:$C112,'003 programa 3 lentelė'!C00,'003 programa 3 lentelė'!E10:E112)</f>
        <v>0</v>
      </c>
    </row>
    <row r="18" spans="2:4" ht="26.25" customHeight="1" x14ac:dyDescent="0.2">
      <c r="B18" s="61" t="s">
        <v>131</v>
      </c>
      <c r="C18" s="77" t="s">
        <v>132</v>
      </c>
      <c r="D18" s="68" cm="1">
        <f t="array" ref="D18">SUMIF('003 programa 3 lentelė'!$C10:$C112,'003 programa 3 lentelė'!C00,'003 programa 3 lentelė'!E10:E112)</f>
        <v>0</v>
      </c>
    </row>
    <row r="19" spans="2:4" ht="16.149999999999999" customHeight="1" x14ac:dyDescent="0.2">
      <c r="B19" s="61" t="s">
        <v>133</v>
      </c>
      <c r="C19" s="77" t="s">
        <v>134</v>
      </c>
      <c r="D19" s="68">
        <f>SUMIF('003 programa 3 lentelė'!$C13:$C115,'003 programa 3 lentelė'!C40,'003 programa 3 lentelė'!E13:E115)</f>
        <v>7.2</v>
      </c>
    </row>
    <row r="20" spans="2:4" ht="18.600000000000001" customHeight="1" x14ac:dyDescent="0.2">
      <c r="B20" s="61" t="s">
        <v>135</v>
      </c>
      <c r="C20" s="77" t="s">
        <v>136</v>
      </c>
      <c r="D20" s="68" cm="1">
        <f t="array" ref="D20">SUMIF('003 programa 3 lentelė'!$C10:$C112,'003 programa 3 lentelė'!C00,'003 programa 3 lentelė'!E10:E112)</f>
        <v>0</v>
      </c>
    </row>
    <row r="21" spans="2:4" ht="15" customHeight="1" x14ac:dyDescent="0.2">
      <c r="B21" s="61" t="s">
        <v>137</v>
      </c>
      <c r="C21" s="77" t="s">
        <v>138</v>
      </c>
      <c r="D21" s="68">
        <f>SUMIF('003 programa 3 lentelė'!$C10:$C112,'003 programa 3 lentelė'!#REF!,'003 programa 3 lentelė'!E10:E112)</f>
        <v>0</v>
      </c>
    </row>
    <row r="22" spans="2:4" ht="25.5" x14ac:dyDescent="0.2">
      <c r="B22" s="61"/>
      <c r="C22" s="62" t="s">
        <v>139</v>
      </c>
      <c r="D22" s="45">
        <f t="shared" ref="D22" si="2">+D6+D14</f>
        <v>28666.6</v>
      </c>
    </row>
    <row r="23" spans="2:4" ht="16.149999999999999" customHeight="1" x14ac:dyDescent="0.2">
      <c r="B23" s="61"/>
      <c r="C23" s="62" t="s">
        <v>98</v>
      </c>
      <c r="D23" s="40">
        <f>+'003 programa 3 lentelė'!E112</f>
        <v>0</v>
      </c>
    </row>
    <row r="24" spans="2:4" x14ac:dyDescent="0.2">
      <c r="B24" s="63"/>
      <c r="C24" s="64"/>
      <c r="D24" s="63"/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003 programa 3 lentelė</vt:lpstr>
      <vt:lpstr>Lėšų suvestinė 2 lentelė</vt:lpstr>
      <vt:lpstr>'003 programa 3 lentelė'!Print_Area</vt:lpstr>
      <vt:lpstr>'003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2025-11-21T07:03:59Z</cp:lastPrinted>
  <dcterms:created xsi:type="dcterms:W3CDTF">2023-07-11T10:34:54Z</dcterms:created>
  <dcterms:modified xsi:type="dcterms:W3CDTF">2025-11-25T09:21:37Z</dcterms:modified>
  <cp:category/>
  <cp:contentStatus/>
</cp:coreProperties>
</file>