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MVP PLANAI\2025 MVP\11. Keitimas (lapkritis)\"/>
    </mc:Choice>
  </mc:AlternateContent>
  <xr:revisionPtr revIDLastSave="0" documentId="13_ncr:1_{4B325F38-4DC2-43BB-BFC4-6D64D0A45122}" xr6:coauthVersionLast="47" xr6:coauthVersionMax="47" xr10:uidLastSave="{00000000-0000-0000-0000-000000000000}"/>
  <bookViews>
    <workbookView xWindow="-120" yWindow="-120" windowWidth="38640" windowHeight="21120" xr2:uid="{EF082B20-5454-481E-8ECF-44F36E11C9BB}"/>
  </bookViews>
  <sheets>
    <sheet name="4 programa 3 lentelė" sheetId="1" r:id="rId1"/>
    <sheet name="Lėšų suvestinė 2 lentelė" sheetId="2" r:id="rId2"/>
  </sheets>
  <definedNames>
    <definedName name="_xlnm.Print_Area" localSheetId="0">'4 programa 3 lentelė'!$A$1:$F$170</definedName>
    <definedName name="_xlnm.Print_Titles" localSheetId="0">'4 programa 3 lentelė'!$8:$8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7" i="1" l="1"/>
  <c r="E89" i="1"/>
  <c r="E154" i="1" a="1"/>
  <c r="E154" i="1" s="1"/>
  <c r="E150" i="1"/>
  <c r="E142" i="1"/>
  <c r="E136" i="1"/>
  <c r="E134" i="1"/>
  <c r="E131" i="1"/>
  <c r="E128" i="1"/>
  <c r="E117" i="1"/>
  <c r="E111" i="1"/>
  <c r="E78" i="1"/>
  <c r="E54" i="1"/>
  <c r="D12" i="2" a="1"/>
  <c r="D12" i="2" s="1"/>
  <c r="D20" i="2" a="1"/>
  <c r="D20" i="2" s="1"/>
  <c r="E52" i="1"/>
  <c r="E32" i="1"/>
  <c r="E19" i="1"/>
  <c r="E24" i="1" l="1"/>
  <c r="E120" i="1"/>
  <c r="E106" i="1"/>
  <c r="E118" i="1"/>
  <c r="E46" i="1"/>
  <c r="E124" i="1"/>
  <c r="E149" i="1" s="1"/>
  <c r="E92" i="1"/>
  <c r="E83" i="1"/>
  <c r="E98" i="1"/>
  <c r="E94" i="1"/>
  <c r="E81" i="1"/>
  <c r="E155" i="1"/>
  <c r="E151" i="1"/>
  <c r="E102" i="1"/>
  <c r="D21" i="2" a="1"/>
  <c r="D21" i="2" s="1"/>
  <c r="D19" i="2" a="1"/>
  <c r="D19" i="2" s="1"/>
  <c r="D18" i="2" a="1"/>
  <c r="D18" i="2" s="1"/>
  <c r="D11" i="2"/>
  <c r="D10" i="2"/>
  <c r="D17" i="2"/>
  <c r="D16" i="2"/>
  <c r="D13" i="2"/>
  <c r="E90" i="1"/>
  <c r="E84" i="1"/>
  <c r="D9" i="2" s="1"/>
  <c r="E73" i="1"/>
  <c r="E68" i="1"/>
  <c r="E64" i="1"/>
  <c r="E59" i="1"/>
  <c r="E50" i="1"/>
  <c r="E42" i="1"/>
  <c r="E37" i="1"/>
  <c r="E28" i="1"/>
  <c r="E17" i="1"/>
  <c r="E12" i="1"/>
  <c r="D23" i="2" l="1"/>
  <c r="E157" i="1"/>
  <c r="E152" i="1"/>
  <c r="D8" i="2"/>
  <c r="D6" i="2" s="1"/>
  <c r="D14" i="2"/>
  <c r="E147" i="1"/>
  <c r="E156" i="1" s="1"/>
  <c r="D2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<sst xmlns="http://schemas.openxmlformats.org/spreadsheetml/2006/main" count="297" uniqueCount="175">
  <si>
    <t>Programos uždavinio, priemonės kodas ir požymis</t>
  </si>
  <si>
    <t>Uždavinio, priemonės pavadinimas, finansavimo šaltiniai</t>
  </si>
  <si>
    <t>Vykdytojas (padalinys / asmuo)</t>
  </si>
  <si>
    <t>2025 metų asignavimai ir kitos lėšos</t>
  </si>
  <si>
    <t>Savivaldybės strateginio plėtros plano priemonės kodas</t>
  </si>
  <si>
    <t>004-01 (T)</t>
  </si>
  <si>
    <t>Uždavinys: Užtikrinti visuomenės sveikatos priežiūros paslaugų teikimą</t>
  </si>
  <si>
    <t>004-01-01 (TP)</t>
  </si>
  <si>
    <t>Priemonė: Klaipėdos miesto savivaldybės visuomenės sveikatos rėmimo specialiosios programos įgyvendinimas prioritetinėse srityse</t>
  </si>
  <si>
    <t>ŠSD 
Sveikatos ir šeimos skyrius</t>
  </si>
  <si>
    <t>2.3.2.1.</t>
  </si>
  <si>
    <t>Savivaldybės biudžetas (įskaitant skolintas lėšas)</t>
  </si>
  <si>
    <t>Iš jo:</t>
  </si>
  <si>
    <t>Savivaldybės biudžeto lėšos (nuosavos, be ankstesnių metų likučio)</t>
  </si>
  <si>
    <t>Ankstesnių metų likučiai</t>
  </si>
  <si>
    <t>004-01-02 (TP)</t>
  </si>
  <si>
    <t>Priemonė: BĮ Klaipėdos miesto visuomenės sveikatos biuro veiklos organizavimas, vykdant visuomenės sveikatos stiprinimą ir stebėseną ugdymo įstaigose ir bendruomenėse</t>
  </si>
  <si>
    <t>Lietuvos Respublikos valstybės biudžeto dotacijos</t>
  </si>
  <si>
    <t>Pajamų įmokos ir kitos pajamos</t>
  </si>
  <si>
    <t>004-01-03 (TP)</t>
  </si>
  <si>
    <t>Priemonė: Sveikatos ir su sveikata susijusių dienų minėjimo renginių organizavimas</t>
  </si>
  <si>
    <t>004-01-04 (PP)</t>
  </si>
  <si>
    <t>Priemonė: Projekto ,,Neįtikėtini metai“ įgyvendinimas</t>
  </si>
  <si>
    <t>Europos Sąjungos ir kitos tarptautinės finansinės paramos lėšos</t>
  </si>
  <si>
    <t>004-01-05 (RP)</t>
  </si>
  <si>
    <t>Priemonė: Projekto ,,Sveikos gyvensenos skatinimas, sveikatos raštingumo, visuomenės sveikatos paslaugų prieinamumo ir kokybės tikslinėms grupėms didinimas Klaipėdos mieste“ įgyvendinimas</t>
  </si>
  <si>
    <t xml:space="preserve">Kiti šaltiniai </t>
  </si>
  <si>
    <t>Iš jų:</t>
  </si>
  <si>
    <t>Kiti šaltiniai (Europos Sąjungos paramos lėšos)</t>
  </si>
  <si>
    <t>004-01-06 (PP)</t>
  </si>
  <si>
    <t>Priemonė: Projekto ,,Jungtiniai veiksmai įgyvendinant gerąją praktiką pirminėje sveikatos priežiūroje“ įgyvendinimas</t>
  </si>
  <si>
    <t>004-01-07 (PP)</t>
  </si>
  <si>
    <t>Priemonė: Projekto ,,Holistinis klimato kaitos, aplinkos streso veiksnių ir epidemiologinių modelių Borealiniame regione supratimas – AURORA“ įgyvendinimas</t>
  </si>
  <si>
    <t>004-01-08 (TP)</t>
  </si>
  <si>
    <t>Priemonė: Klaipėdos miesto savivaldybės triukšmo prevencijos veiksmų 2024–2028 m. plano parengimas</t>
  </si>
  <si>
    <t>3.3.5.1.</t>
  </si>
  <si>
    <t>004-01-09 (TP)</t>
  </si>
  <si>
    <t>Priemonė: Komunalinių paslaugų įsigijimas</t>
  </si>
  <si>
    <t>MVPD 
Statinių administravimo  skyrius</t>
  </si>
  <si>
    <t>004-02 (T)</t>
  </si>
  <si>
    <t>Uždavinys: Užtikrinti asmens sveikatos priežiūros paslaugų teikimą</t>
  </si>
  <si>
    <t>004-02-01 (TP)</t>
  </si>
  <si>
    <t>Priemonė: BĮ Klaipėdos sutrikusio vystymosi kūdikių namų išlaikymas ir veiklos organizavimas</t>
  </si>
  <si>
    <t>2.3.1.3.</t>
  </si>
  <si>
    <t>Kiti šaltiniai (Privalomojo sveikatos draudimo fondo lėšos)</t>
  </si>
  <si>
    <t>004-02-02 (TP)</t>
  </si>
  <si>
    <t xml:space="preserve">Priemonė: Atokvėpio paslaugos teikimas šeimoms, auginančioms vaiką su negalia (BĮ Klaipėdos sutrikusio vystymosi kūdikių namuose) </t>
  </si>
  <si>
    <t xml:space="preserve">2.3.1.3. </t>
  </si>
  <si>
    <t>004-02-03 (TP)</t>
  </si>
  <si>
    <t xml:space="preserve">Priemonė: Tiesiogiai stebimo trumpo gydymo kurso (DOTS) kabineto paslaugų organizavimas </t>
  </si>
  <si>
    <t>004-02-04 (TP)</t>
  </si>
  <si>
    <t>Priemonė: Fizinio asmens pripažinimo neveiksniu tam tikroje srityje organizavimas</t>
  </si>
  <si>
    <t>004-02-04-01</t>
  </si>
  <si>
    <t xml:space="preserve">Asmens gebėjimo pasirūpinti savimi ir priimti kasdienius sprendimus savarankiškai ar naudojantis pagalba konkrečioje srityje vertinimas ir išvadų rengimas </t>
  </si>
  <si>
    <t>004-02-04-02</t>
  </si>
  <si>
    <t xml:space="preserve">Neveiksnių asmenų būklės peržiūrėjimo užtikrinimas </t>
  </si>
  <si>
    <t>Savivaldybės biudžeto lėšos (nuosavos, be ankstesnių metų likučio)'</t>
  </si>
  <si>
    <t>Lietuvos Respublikos valstybės biudžeto dotacijos'</t>
  </si>
  <si>
    <t>004-02-05 (TP)</t>
  </si>
  <si>
    <t>Priemonė: Klaipėdos miesto gyventojų sveikatos priežiūros paslaugų rėmimas</t>
  </si>
  <si>
    <t>004-02-05-01</t>
  </si>
  <si>
    <t>Budinčio odontologo kabineto paslaugų organizavimas Klaipėdos miesto gyventojams</t>
  </si>
  <si>
    <t>Asmens sveikatos priežiūros specialistų pritraukimas ir (ar) išlaikymas</t>
  </si>
  <si>
    <t>004-02-05-02</t>
  </si>
  <si>
    <t>Ortodontinių aparatų, naudojamų ortodontiniam gydymui, išlaidų kompensavimas vaikams iki 16 metų</t>
  </si>
  <si>
    <t>004-02-06 (PP)</t>
  </si>
  <si>
    <t>Priemonė: Sveikatos centro veiklos modelio diegimas Klaipėdos mieste</t>
  </si>
  <si>
    <t>Projektų finansavimo ir administravimo skyrius</t>
  </si>
  <si>
    <t> </t>
  </si>
  <si>
    <t>004-02-07 (PP)</t>
  </si>
  <si>
    <t>Priemonė: Sveikatos priežiūros specialistų rengimas ir pritraukimas į Sveikatos centrą Klaipėdos mieste</t>
  </si>
  <si>
    <t xml:space="preserve">004-02-08 </t>
  </si>
  <si>
    <t>Priemonė: Asmens sveikatos priežiūros paslaugų teikimo prieinamumo didinimo ir efektyvumo užtikrinimo priemonių įgyvendinimas VšĮ Klaipėdos miesto poliklinikoje (vykdytoja – VšĮ Klaipėdos miesto poliklinika)</t>
  </si>
  <si>
    <t>ŠSD 
Sveikatos ir šeimos skyrius,
VšĮ Klaipėdos miesto poliklinika</t>
  </si>
  <si>
    <t xml:space="preserve">004-02-09
</t>
  </si>
  <si>
    <t>VšĮ Jūrininkų sveikatos priežiūros centro patalpų (Pievų Tako g. 38) išlaikymas, vykdant pirminės sveikatos priežiūros funkcijas (vykdytojas – VšĮ Jūrininkų sveikatos priežiūros centras)</t>
  </si>
  <si>
    <t>ŠSD 
Sveikatos ir šeimos skyrius,
VšĮ Jūrininkų sveikatos priežiūros centras</t>
  </si>
  <si>
    <t xml:space="preserve">004-02-10
</t>
  </si>
  <si>
    <t>004-02-10-01</t>
  </si>
  <si>
    <t>004-02-10-02</t>
  </si>
  <si>
    <t>004-02-10-03</t>
  </si>
  <si>
    <t>ŠSD 
Sveikatos ir šeimos skyrius,
VšĮ Klaipėdos psichikos sveikatos centras</t>
  </si>
  <si>
    <t>004-02-10-04</t>
  </si>
  <si>
    <t>ŠSD 
Sveikatos ir šeimos skyrius,
VšĮ Klaipėdos vaikų ligoninė</t>
  </si>
  <si>
    <t>004-03 (P)</t>
  </si>
  <si>
    <t>Uždavinys: Modernizuoti sveikatos priežiūros įstaigų infrastruktūrą</t>
  </si>
  <si>
    <t>004-03-01 (PP)</t>
  </si>
  <si>
    <t>Priemonė: Teikiamų sveikatos priežiūros paslaugų infrastruktūros tobulinimas</t>
  </si>
  <si>
    <t>004-03-01-01 (RP)</t>
  </si>
  <si>
    <t>Sveikatos centro teikiamų sveikatos priežiūros paslaugų prieinamumo ir kokybės gerinimas</t>
  </si>
  <si>
    <t>2.3.1.2.</t>
  </si>
  <si>
    <t xml:space="preserve">004-03-01-02
</t>
  </si>
  <si>
    <t>VšĮ Klaipėdos psichikos sveikatos centro gydymo paskirties pastato (Galinio Pylimo g. 3) kapitalinis remontas ir infrastruktūros apie pastatą sutvarkymas</t>
  </si>
  <si>
    <t xml:space="preserve">004-03-01-03
</t>
  </si>
  <si>
    <t>Sveikatos centro sveikatos priežiūros paslaugoms teikti reikiamos infrastruktūros modernizavimas Klaipėdoje</t>
  </si>
  <si>
    <t xml:space="preserve">004-03-01-04
</t>
  </si>
  <si>
    <t>Kiti finansavimo šaltiniai</t>
  </si>
  <si>
    <t>Pastato J. Karoso g. 13 pritaikymo naujoms sveikatos priežiūros paslaugoms teikti techninio projekto parengimas</t>
  </si>
  <si>
    <t>004-03-01-06</t>
  </si>
  <si>
    <t>BĮ Klaipėdos sutrikusio vystymosi kūdikių namų pastato (Turistų g. 28) remontas</t>
  </si>
  <si>
    <t>004-03-01-07</t>
  </si>
  <si>
    <t>BĮ Klaipėdos sutrikusio vystymosi kūdikių namų pastato (Turistų g. 28) vertikalaus keltuvo žmonėms su negalia įrengimas</t>
  </si>
  <si>
    <t>004-03-01-08</t>
  </si>
  <si>
    <t>004-03-01-09</t>
  </si>
  <si>
    <t>004-03-01-10</t>
  </si>
  <si>
    <t>004-03-01-11</t>
  </si>
  <si>
    <t>Ankstesnių metų likučiai'</t>
  </si>
  <si>
    <t>Kiti šaltiniai (Europos Sąjungos paramos lėšos)'</t>
  </si>
  <si>
    <t>Kiti šaltiniai (Privalomojo sveikatos draudimo fondo lėšos)'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</si>
  <si>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</si>
  <si>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</si>
  <si>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</si>
  <si>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</si>
  <si>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</si>
  <si>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</si>
  <si>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</si>
  <si>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KSTD – Kultūros, sporto ir turizmo departamentas.</t>
  </si>
  <si>
    <t>ŠSD – Švietimo ir sveikatos departamentas.</t>
  </si>
  <si>
    <t>MVPD – Miesto vystymo ir priežiūros departamentas.</t>
  </si>
  <si>
    <t>UAD – Urbanistikos ir architektūros departamentas.</t>
  </si>
  <si>
    <t>Eil. Nr.</t>
  </si>
  <si>
    <t>Programos kodas ir pavadinimas</t>
  </si>
  <si>
    <t>004 Sveikatos apsaugos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</si>
  <si>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</si>
  <si>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</si>
  <si>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</si>
  <si>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</si>
  <si>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</si>
  <si>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</si>
  <si>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</si>
  <si>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</si>
  <si>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</si>
  <si>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</si>
  <si>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</si>
  <si>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</si>
  <si>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</si>
  <si>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</si>
  <si>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</si>
  <si>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</si>
  <si>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</si>
  <si>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</si>
  <si>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</si>
  <si>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</si>
  <si>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</si>
  <si>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</si>
  <si>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</si>
  <si>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</si>
  <si>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</si>
  <si>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</si>
  <si>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Projektų finansavimo ir administravimo skyrius,
MVPD 
Statybos skyrius</t>
  </si>
  <si>
    <t>ŠSD 
Sveikatos ir šeimos skyrius, VšĮ Klaipėdos miesto poliklinika</t>
  </si>
  <si>
    <t>Asmens sveikatos priežiūros specialistų pritraukimas ir (ar) išlaikymas VšĮ Jūrininkų sveikatos priežiūros centre (vykdytojas – VšĮ Jūrininkų sveikatos priežiūros centras)</t>
  </si>
  <si>
    <t>Asmens sveikatos priežiūros specialistų pritraukimas ir (ar) išlaikymas VšĮ Klaipėdos miesto poliklinikoje (vykdytoja – VšĮ Klaipėdos miesto poliklinika)</t>
  </si>
  <si>
    <t>Asmens sveikatos priežiūros specialistų pritraukimas ir (ar) išlaikymas VšĮ Klaipėdos psichikos sveikatos centre (vykdytojas – VšĮ Klaipėdos psichikos sveikatos centras)</t>
  </si>
  <si>
    <t>Asmens sveikatos priežiūros specialistų pritraukimas ir (ar) išlaikymas VšĮ Klaipėdos vaikų ligoninėje (vykdytoja – VšĮ Klaipėdos vaikų ligoninė)</t>
  </si>
  <si>
    <t>Dalies patalpų sujungimas ir infrastruktūros Taikos pr. 107, Klaipėdoje, pritaikymas BĮ Klaipėdos miesto visuomenės sveikatos biuro veiklai</t>
  </si>
  <si>
    <t>VšĮ Klaipėdos vaikų ligoninės kompiuterinės tomografijos aparato atnaujinimas (vykdytoja – VšĮ Klaipėdos vaikų ligoninė)</t>
  </si>
  <si>
    <t>VšĮ Klaipėdos medicininės slaugos ligoninės pastato statyba</t>
  </si>
  <si>
    <t>3 lentelė. Klaipėdos miesto savivaldybės 2025 metų 004 Sveikatos apsaugos programos uždaviniai, priemonės, asignavimai ir kitos lėšos (tūkst. eurų)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</si>
  <si>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</si>
  <si>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</si>
  <si>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>2 lentelė.  2025 metų asignavimų ir kitų lėšų pasiskirstymas (tūkst. Eur)</t>
  </si>
  <si>
    <t>ŠSD 
Sveikatos ir šeimos skyrius, 
BĮ Klaipėdos sutrikusio vystymosi kūdikių namai</t>
  </si>
  <si>
    <t>ŠSD 
Sveikatos ir šeimos skyrius, 
BĮ Klaipėdos miesto visuomenės sveikatos biuras</t>
  </si>
  <si>
    <t xml:space="preserve">                                                                2025 m. vasario 25 d. įsakymu Nr. AD1-141  </t>
  </si>
  <si>
    <t xml:space="preserve">                                                                (Klaipėdos miesto savivaldybės administracijos direktoriaus </t>
  </si>
  <si>
    <t>Mobilių komandų aprūpinimas įranga Klaipėdos mieste</t>
  </si>
  <si>
    <t>Ilgalaikės priežiūros dienos centro įrengimas  Klaipėdos mieste</t>
  </si>
  <si>
    <t xml:space="preserve">004-03-01-05
</t>
  </si>
  <si>
    <t>MVPD 
Projektavimo skyrius</t>
  </si>
  <si>
    <t xml:space="preserve"> MVPD 
Projektavimo skyrius,
UAD Žemėtvarkos skyrius, 
UAD Urbanistikos skyrius     </t>
  </si>
  <si>
    <t>Priemonė: Projekto ,,Psichoaktyviųjų medžiagų vartojimo prevencija, ankstyvoji intervencija, pagalba ir žalos mažinimas“ įgyvendinimas</t>
  </si>
  <si>
    <t>004-01-10 (PP)</t>
  </si>
  <si>
    <t>Europos Sąjungos ir kitos tarptautinės finansinės paramos lėšos'</t>
  </si>
  <si>
    <t xml:space="preserve">                                                                2025 m. lapkričio 21 d. įsakymo Nr. AD1-906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</si>
</sst>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$-409]General"/>
    <numFmt numFmtId="166" formatCode="0.0"/>
  </numFmts>
  <fonts count="23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0"/>
      <name val="Times New Roman"/>
      <family val="1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  <font>
      <sz val="10"/>
      <name val="Calibri"/>
      <family val="2"/>
      <charset val="186"/>
    </font>
    <font>
      <sz val="10"/>
      <name val="Times New Roman"/>
      <family val="1"/>
    </font>
    <font>
      <sz val="9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u/>
      <sz val="10"/>
      <name val="Calibri"/>
      <family val="2"/>
      <charset val="186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FFFF"/>
        <bgColor rgb="FF000000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165" fontId="2" fillId="0" borderId="0" applyBorder="0" applyProtection="0"/>
  </cellStyleXfs>
  <cellXfs count="209">
    <xf numFmtId="0" fontId="0" fillId="0" borderId="0" xfId="0"/>
    <xf numFmtId="0" fontId="1" fillId="0" borderId="0" xfId="0" applyFont="1" applyAlignment="1">
      <alignment vertical="top"/>
    </xf>
    <xf numFmtId="164" fontId="5" fillId="3" borderId="1" xfId="0" applyNumberFormat="1" applyFont="1" applyFill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4" fillId="0" borderId="1" xfId="0" applyNumberFormat="1" applyFont="1" applyBorder="1" applyAlignment="1">
      <alignment horizontal="center" vertical="top" wrapText="1"/>
    </xf>
    <xf numFmtId="164" fontId="5" fillId="5" borderId="1" xfId="0" applyNumberFormat="1" applyFont="1" applyFill="1" applyBorder="1" applyAlignment="1">
      <alignment horizontal="center" vertical="top"/>
    </xf>
    <xf numFmtId="0" fontId="3" fillId="8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horizontal="justify" vertical="top" wrapText="1"/>
    </xf>
    <xf numFmtId="164" fontId="3" fillId="8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164" fontId="3" fillId="5" borderId="1" xfId="0" applyNumberFormat="1" applyFont="1" applyFill="1" applyBorder="1" applyAlignment="1">
      <alignment horizontal="center" vertical="top"/>
    </xf>
    <xf numFmtId="164" fontId="3" fillId="8" borderId="1" xfId="0" applyNumberFormat="1" applyFont="1" applyFill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 wrapText="1"/>
    </xf>
    <xf numFmtId="0" fontId="1" fillId="0" borderId="0" xfId="0" applyFont="1"/>
    <xf numFmtId="0" fontId="3" fillId="3" borderId="1" xfId="0" applyFont="1" applyFill="1" applyBorder="1" applyAlignment="1">
      <alignment vertical="top" wrapText="1"/>
    </xf>
    <xf numFmtId="0" fontId="3" fillId="8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9" fontId="3" fillId="8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164" fontId="3" fillId="6" borderId="1" xfId="1" applyNumberFormat="1" applyFont="1" applyFill="1" applyBorder="1" applyAlignment="1">
      <alignment horizontal="center" vertical="top"/>
    </xf>
    <xf numFmtId="49" fontId="3" fillId="3" borderId="1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vertical="top" wrapText="1"/>
    </xf>
    <xf numFmtId="0" fontId="5" fillId="7" borderId="1" xfId="0" applyFont="1" applyFill="1" applyBorder="1" applyAlignment="1">
      <alignment horizontal="center" vertical="top" wrapText="1"/>
    </xf>
    <xf numFmtId="164" fontId="3" fillId="7" borderId="1" xfId="0" applyNumberFormat="1" applyFont="1" applyFill="1" applyBorder="1" applyAlignment="1">
      <alignment horizontal="center" vertical="top" wrapText="1"/>
    </xf>
    <xf numFmtId="164" fontId="5" fillId="3" borderId="1" xfId="1" applyNumberFormat="1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 wrapText="1"/>
    </xf>
    <xf numFmtId="164" fontId="11" fillId="3" borderId="1" xfId="0" applyNumberFormat="1" applyFont="1" applyFill="1" applyBorder="1" applyAlignment="1">
      <alignment horizontal="center" vertical="top" wrapText="1"/>
    </xf>
    <xf numFmtId="164" fontId="7" fillId="0" borderId="0" xfId="0" applyNumberFormat="1" applyFont="1" applyAlignment="1">
      <alignment horizontal="right" vertical="top"/>
    </xf>
    <xf numFmtId="164" fontId="7" fillId="0" borderId="0" xfId="0" applyNumberFormat="1" applyFont="1" applyAlignment="1">
      <alignment horizontal="left" vertical="top"/>
    </xf>
    <xf numFmtId="0" fontId="3" fillId="3" borderId="9" xfId="0" applyFont="1" applyFill="1" applyBorder="1" applyAlignment="1">
      <alignment vertical="top" wrapText="1"/>
    </xf>
    <xf numFmtId="0" fontId="4" fillId="0" borderId="14" xfId="0" applyFont="1" applyBorder="1" applyAlignment="1">
      <alignment horizontal="left" vertical="top" wrapText="1"/>
    </xf>
    <xf numFmtId="0" fontId="10" fillId="0" borderId="14" xfId="0" applyFont="1" applyBorder="1" applyAlignment="1">
      <alignment horizontal="left" vertical="top" wrapText="1"/>
    </xf>
    <xf numFmtId="0" fontId="14" fillId="3" borderId="15" xfId="0" applyFont="1" applyFill="1" applyBorder="1" applyAlignment="1">
      <alignment horizontal="left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0" fontId="1" fillId="0" borderId="14" xfId="0" applyFont="1" applyBorder="1" applyAlignment="1">
      <alignment horizontal="left" vertical="top" wrapText="1"/>
    </xf>
    <xf numFmtId="164" fontId="4" fillId="3" borderId="2" xfId="0" applyNumberFormat="1" applyFont="1" applyFill="1" applyBorder="1" applyAlignment="1">
      <alignment horizontal="center" vertical="top" wrapText="1"/>
    </xf>
    <xf numFmtId="0" fontId="14" fillId="0" borderId="14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top"/>
    </xf>
    <xf numFmtId="0" fontId="1" fillId="0" borderId="18" xfId="0" applyFont="1" applyBorder="1" applyAlignment="1">
      <alignment horizontal="center" vertical="top"/>
    </xf>
    <xf numFmtId="0" fontId="11" fillId="7" borderId="0" xfId="0" applyFont="1" applyFill="1" applyAlignment="1">
      <alignment horizontal="left" vertical="top" wrapText="1"/>
    </xf>
    <xf numFmtId="164" fontId="3" fillId="7" borderId="1" xfId="0" applyNumberFormat="1" applyFont="1" applyFill="1" applyBorder="1" applyAlignment="1">
      <alignment horizontal="center" vertical="top"/>
    </xf>
    <xf numFmtId="0" fontId="11" fillId="9" borderId="0" xfId="0" applyFont="1" applyFill="1" applyAlignment="1">
      <alignment vertical="top" wrapText="1"/>
    </xf>
    <xf numFmtId="0" fontId="3" fillId="3" borderId="13" xfId="0" applyFont="1" applyFill="1" applyBorder="1" applyAlignment="1">
      <alignment vertical="top" wrapText="1"/>
    </xf>
    <xf numFmtId="0" fontId="5" fillId="3" borderId="3" xfId="0" applyFont="1" applyFill="1" applyBorder="1" applyAlignment="1">
      <alignment vertical="top" wrapText="1"/>
    </xf>
    <xf numFmtId="0" fontId="3" fillId="3" borderId="20" xfId="0" applyFont="1" applyFill="1" applyBorder="1" applyAlignment="1">
      <alignment vertical="top" wrapText="1"/>
    </xf>
    <xf numFmtId="0" fontId="5" fillId="3" borderId="12" xfId="0" applyFont="1" applyFill="1" applyBorder="1" applyAlignment="1">
      <alignment vertical="top" wrapText="1"/>
    </xf>
    <xf numFmtId="0" fontId="3" fillId="3" borderId="3" xfId="0" applyFont="1" applyFill="1" applyBorder="1" applyAlignment="1">
      <alignment vertical="top" wrapText="1"/>
    </xf>
    <xf numFmtId="0" fontId="3" fillId="3" borderId="12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1" fillId="0" borderId="1" xfId="0" applyFont="1" applyBorder="1"/>
    <xf numFmtId="164" fontId="6" fillId="3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top"/>
    </xf>
    <xf numFmtId="164" fontId="5" fillId="0" borderId="1" xfId="0" applyNumberFormat="1" applyFont="1" applyBorder="1" applyAlignment="1">
      <alignment horizontal="center" vertical="top"/>
    </xf>
    <xf numFmtId="0" fontId="3" fillId="5" borderId="14" xfId="0" applyFont="1" applyFill="1" applyBorder="1" applyAlignment="1">
      <alignment horizontal="center" vertical="top" indent="1"/>
    </xf>
    <xf numFmtId="164" fontId="3" fillId="5" borderId="14" xfId="0" applyNumberFormat="1" applyFont="1" applyFill="1" applyBorder="1" applyAlignment="1">
      <alignment horizontal="center" vertical="top"/>
    </xf>
    <xf numFmtId="164" fontId="3" fillId="8" borderId="14" xfId="0" applyNumberFormat="1" applyFont="1" applyFill="1" applyBorder="1" applyAlignment="1">
      <alignment horizontal="center" vertical="top"/>
    </xf>
    <xf numFmtId="166" fontId="5" fillId="3" borderId="25" xfId="0" applyNumberFormat="1" applyFont="1" applyFill="1" applyBorder="1" applyAlignment="1">
      <alignment horizontal="center" vertical="top"/>
    </xf>
    <xf numFmtId="0" fontId="5" fillId="3" borderId="22" xfId="0" applyFont="1" applyFill="1" applyBorder="1" applyAlignment="1">
      <alignment vertical="top" wrapText="1"/>
    </xf>
    <xf numFmtId="0" fontId="3" fillId="3" borderId="22" xfId="0" applyFont="1" applyFill="1" applyBorder="1" applyAlignment="1">
      <alignment vertical="top" wrapText="1"/>
    </xf>
    <xf numFmtId="164" fontId="11" fillId="8" borderId="6" xfId="0" applyNumberFormat="1" applyFont="1" applyFill="1" applyBorder="1" applyAlignment="1">
      <alignment horizontal="center" vertical="top"/>
    </xf>
    <xf numFmtId="164" fontId="11" fillId="5" borderId="3" xfId="0" applyNumberFormat="1" applyFont="1" applyFill="1" applyBorder="1" applyAlignment="1">
      <alignment horizontal="center" vertical="top"/>
    </xf>
    <xf numFmtId="164" fontId="3" fillId="3" borderId="6" xfId="0" applyNumberFormat="1" applyFont="1" applyFill="1" applyBorder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0" xfId="0" applyFont="1"/>
    <xf numFmtId="0" fontId="5" fillId="0" borderId="0" xfId="0" applyFont="1" applyAlignment="1">
      <alignment horizontal="center" vertical="top"/>
    </xf>
    <xf numFmtId="164" fontId="16" fillId="0" borderId="0" xfId="0" applyNumberFormat="1" applyFont="1" applyAlignment="1">
      <alignment horizontal="center" vertical="top"/>
    </xf>
    <xf numFmtId="164" fontId="5" fillId="7" borderId="1" xfId="0" applyNumberFormat="1" applyFont="1" applyFill="1" applyBorder="1" applyAlignment="1">
      <alignment horizontal="center" vertical="top" wrapText="1"/>
    </xf>
    <xf numFmtId="164" fontId="3" fillId="0" borderId="1" xfId="0" applyNumberFormat="1" applyFont="1" applyBorder="1" applyAlignment="1">
      <alignment vertical="top" wrapText="1"/>
    </xf>
    <xf numFmtId="164" fontId="3" fillId="3" borderId="6" xfId="0" applyNumberFormat="1" applyFont="1" applyFill="1" applyBorder="1" applyAlignment="1">
      <alignment horizontal="center" vertical="top" wrapText="1"/>
    </xf>
    <xf numFmtId="164" fontId="3" fillId="3" borderId="3" xfId="0" applyNumberFormat="1" applyFont="1" applyFill="1" applyBorder="1" applyAlignment="1">
      <alignment horizontal="center" vertical="top" wrapText="1"/>
    </xf>
    <xf numFmtId="164" fontId="5" fillId="7" borderId="1" xfId="0" applyNumberFormat="1" applyFont="1" applyFill="1" applyBorder="1" applyAlignment="1">
      <alignment horizontal="center" vertical="top"/>
    </xf>
    <xf numFmtId="0" fontId="5" fillId="8" borderId="1" xfId="0" applyFont="1" applyFill="1" applyBorder="1" applyAlignment="1">
      <alignment vertical="top" wrapText="1"/>
    </xf>
    <xf numFmtId="164" fontId="3" fillId="3" borderId="1" xfId="0" applyNumberFormat="1" applyFont="1" applyFill="1" applyBorder="1" applyAlignment="1">
      <alignment vertical="top" wrapText="1"/>
    </xf>
    <xf numFmtId="0" fontId="5" fillId="8" borderId="1" xfId="0" applyFont="1" applyFill="1" applyBorder="1" applyAlignment="1">
      <alignment horizontal="justify" vertical="top" wrapText="1"/>
    </xf>
    <xf numFmtId="0" fontId="5" fillId="8" borderId="1" xfId="0" applyFont="1" applyFill="1" applyBorder="1" applyAlignment="1">
      <alignment horizontal="center" vertical="top" wrapText="1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center" vertical="top" wrapText="1"/>
    </xf>
    <xf numFmtId="0" fontId="17" fillId="3" borderId="0" xfId="0" applyFont="1" applyFill="1" applyAlignment="1">
      <alignment horizontal="center" vertical="top"/>
    </xf>
    <xf numFmtId="0" fontId="16" fillId="3" borderId="0" xfId="0" applyFont="1" applyFill="1" applyAlignment="1">
      <alignment horizontal="center" vertical="top"/>
    </xf>
    <xf numFmtId="0" fontId="16" fillId="3" borderId="0" xfId="0" applyFont="1" applyFill="1"/>
    <xf numFmtId="164" fontId="3" fillId="8" borderId="6" xfId="0" applyNumberFormat="1" applyFont="1" applyFill="1" applyBorder="1" applyAlignment="1">
      <alignment horizontal="center" vertical="top" wrapText="1"/>
    </xf>
    <xf numFmtId="164" fontId="3" fillId="0" borderId="3" xfId="0" applyNumberFormat="1" applyFont="1" applyBorder="1" applyAlignment="1">
      <alignment vertical="top" wrapText="1"/>
    </xf>
    <xf numFmtId="0" fontId="17" fillId="0" borderId="0" xfId="0" applyFont="1" applyAlignment="1">
      <alignment horizontal="center" vertical="top"/>
    </xf>
    <xf numFmtId="0" fontId="17" fillId="0" borderId="0" xfId="0" applyFont="1"/>
    <xf numFmtId="164" fontId="3" fillId="8" borderId="1" xfId="0" applyNumberFormat="1" applyFont="1" applyFill="1" applyBorder="1" applyAlignment="1">
      <alignment vertical="top" wrapText="1"/>
    </xf>
    <xf numFmtId="0" fontId="3" fillId="4" borderId="1" xfId="0" applyFont="1" applyFill="1" applyBorder="1" applyAlignment="1">
      <alignment vertical="top"/>
    </xf>
    <xf numFmtId="164" fontId="5" fillId="0" borderId="1" xfId="0" applyNumberFormat="1" applyFont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164" fontId="3" fillId="7" borderId="1" xfId="0" applyNumberFormat="1" applyFont="1" applyFill="1" applyBorder="1" applyAlignment="1">
      <alignment vertical="top" wrapText="1"/>
    </xf>
    <xf numFmtId="0" fontId="5" fillId="8" borderId="28" xfId="0" applyFont="1" applyFill="1" applyBorder="1" applyAlignment="1">
      <alignment wrapText="1"/>
    </xf>
    <xf numFmtId="164" fontId="3" fillId="8" borderId="14" xfId="0" applyNumberFormat="1" applyFont="1" applyFill="1" applyBorder="1" applyAlignment="1">
      <alignment vertical="top" wrapText="1"/>
    </xf>
    <xf numFmtId="164" fontId="3" fillId="0" borderId="14" xfId="0" applyNumberFormat="1" applyFont="1" applyBorder="1" applyAlignment="1">
      <alignment vertical="top" wrapText="1"/>
    </xf>
    <xf numFmtId="0" fontId="18" fillId="0" borderId="0" xfId="0" applyFont="1"/>
    <xf numFmtId="0" fontId="3" fillId="5" borderId="1" xfId="0" applyFont="1" applyFill="1" applyBorder="1" applyAlignment="1">
      <alignment horizontal="center" vertical="top" wrapText="1" indent="1"/>
    </xf>
    <xf numFmtId="0" fontId="3" fillId="0" borderId="14" xfId="0" applyFont="1" applyBorder="1" applyAlignment="1">
      <alignment wrapText="1"/>
    </xf>
    <xf numFmtId="0" fontId="5" fillId="8" borderId="30" xfId="0" applyFont="1" applyFill="1" applyBorder="1" applyAlignment="1">
      <alignment vertical="top" wrapText="1"/>
    </xf>
    <xf numFmtId="0" fontId="11" fillId="9" borderId="1" xfId="0" applyFont="1" applyFill="1" applyBorder="1" applyAlignment="1">
      <alignment horizontal="left" vertical="top" wrapText="1"/>
    </xf>
    <xf numFmtId="0" fontId="19" fillId="10" borderId="3" xfId="0" applyFont="1" applyFill="1" applyBorder="1" applyAlignment="1">
      <alignment wrapText="1"/>
    </xf>
    <xf numFmtId="0" fontId="11" fillId="10" borderId="22" xfId="0" applyFont="1" applyFill="1" applyBorder="1" applyAlignment="1">
      <alignment vertical="top" wrapText="1"/>
    </xf>
    <xf numFmtId="0" fontId="11" fillId="11" borderId="3" xfId="0" applyFont="1" applyFill="1" applyBorder="1" applyAlignment="1">
      <alignment vertical="top" wrapText="1"/>
    </xf>
    <xf numFmtId="0" fontId="11" fillId="9" borderId="26" xfId="0" applyFont="1" applyFill="1" applyBorder="1" applyAlignment="1">
      <alignment vertical="top" wrapText="1"/>
    </xf>
    <xf numFmtId="0" fontId="19" fillId="9" borderId="1" xfId="0" applyFont="1" applyFill="1" applyBorder="1" applyAlignment="1">
      <alignment horizontal="center" vertical="center" wrapText="1"/>
    </xf>
    <xf numFmtId="0" fontId="19" fillId="10" borderId="27" xfId="0" applyFont="1" applyFill="1" applyBorder="1" applyAlignment="1">
      <alignment wrapText="1"/>
    </xf>
    <xf numFmtId="0" fontId="11" fillId="10" borderId="34" xfId="0" applyFont="1" applyFill="1" applyBorder="1" applyAlignment="1">
      <alignment vertical="top" wrapText="1"/>
    </xf>
    <xf numFmtId="0" fontId="11" fillId="8" borderId="6" xfId="0" applyFont="1" applyFill="1" applyBorder="1" applyAlignment="1">
      <alignment horizontal="center" vertical="top" wrapText="1"/>
    </xf>
    <xf numFmtId="164" fontId="11" fillId="8" borderId="6" xfId="0" applyNumberFormat="1" applyFont="1" applyFill="1" applyBorder="1" applyAlignment="1">
      <alignment vertical="top" wrapText="1"/>
    </xf>
    <xf numFmtId="0" fontId="11" fillId="0" borderId="3" xfId="0" applyFont="1" applyBorder="1" applyAlignment="1">
      <alignment horizontal="center" vertical="top" wrapText="1"/>
    </xf>
    <xf numFmtId="164" fontId="11" fillId="0" borderId="3" xfId="0" applyNumberFormat="1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49" fontId="3" fillId="0" borderId="3" xfId="0" applyNumberFormat="1" applyFont="1" applyBorder="1" applyAlignment="1">
      <alignment vertical="top" wrapText="1"/>
    </xf>
    <xf numFmtId="164" fontId="3" fillId="0" borderId="1" xfId="1" applyNumberFormat="1" applyFont="1" applyBorder="1" applyAlignment="1">
      <alignment horizontal="center" vertical="top"/>
    </xf>
    <xf numFmtId="0" fontId="16" fillId="3" borderId="0" xfId="0" applyFont="1" applyFill="1" applyAlignment="1">
      <alignment horizontal="left" vertical="top" wrapText="1"/>
    </xf>
    <xf numFmtId="14" fontId="16" fillId="3" borderId="0" xfId="0" applyNumberFormat="1" applyFont="1" applyFill="1"/>
    <xf numFmtId="164" fontId="3" fillId="3" borderId="32" xfId="0" applyNumberFormat="1" applyFont="1" applyFill="1" applyBorder="1" applyAlignment="1">
      <alignment vertical="top" wrapText="1"/>
    </xf>
    <xf numFmtId="0" fontId="18" fillId="3" borderId="0" xfId="0" applyFont="1" applyFill="1" applyAlignment="1">
      <alignment horizontal="center" vertical="top"/>
    </xf>
    <xf numFmtId="0" fontId="5" fillId="3" borderId="5" xfId="0" applyFont="1" applyFill="1" applyBorder="1" applyAlignment="1">
      <alignment vertical="top" wrapText="1"/>
    </xf>
    <xf numFmtId="0" fontId="16" fillId="0" borderId="0" xfId="0" applyFont="1" applyAlignment="1">
      <alignment wrapText="1"/>
    </xf>
    <xf numFmtId="0" fontId="5" fillId="0" borderId="9" xfId="0" applyFont="1" applyBorder="1" applyAlignment="1">
      <alignment vertical="top" wrapText="1"/>
    </xf>
    <xf numFmtId="0" fontId="18" fillId="3" borderId="0" xfId="0" applyFont="1" applyFill="1" applyAlignment="1">
      <alignment horizontal="left" vertical="top" wrapText="1"/>
    </xf>
    <xf numFmtId="0" fontId="5" fillId="0" borderId="3" xfId="0" applyFont="1" applyBorder="1" applyAlignment="1">
      <alignment vertical="top" wrapText="1"/>
    </xf>
    <xf numFmtId="0" fontId="3" fillId="0" borderId="20" xfId="0" applyFont="1" applyBorder="1" applyAlignment="1">
      <alignment vertical="top" wrapText="1"/>
    </xf>
    <xf numFmtId="0" fontId="5" fillId="11" borderId="12" xfId="0" applyFont="1" applyFill="1" applyBorder="1" applyAlignment="1">
      <alignment vertical="top" wrapText="1"/>
    </xf>
    <xf numFmtId="0" fontId="3" fillId="3" borderId="24" xfId="0" applyFont="1" applyFill="1" applyBorder="1" applyAlignment="1">
      <alignment vertical="top" wrapText="1"/>
    </xf>
    <xf numFmtId="0" fontId="5" fillId="0" borderId="14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164" fontId="5" fillId="8" borderId="1" xfId="0" applyNumberFormat="1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justify" vertical="top" wrapText="1"/>
    </xf>
    <xf numFmtId="0" fontId="19" fillId="0" borderId="0" xfId="0" applyFont="1" applyAlignment="1">
      <alignment vertical="top" wrapText="1"/>
    </xf>
    <xf numFmtId="0" fontId="19" fillId="0" borderId="0" xfId="0" applyFont="1"/>
    <xf numFmtId="0" fontId="5" fillId="0" borderId="0" xfId="0" applyFont="1"/>
    <xf numFmtId="0" fontId="16" fillId="0" borderId="0" xfId="0" applyFont="1" applyAlignment="1">
      <alignment vertical="top"/>
    </xf>
    <xf numFmtId="0" fontId="20" fillId="0" borderId="18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/>
    </xf>
    <xf numFmtId="0" fontId="22" fillId="0" borderId="36" xfId="0" applyFont="1" applyBorder="1" applyAlignment="1">
      <alignment vertical="top"/>
    </xf>
    <xf numFmtId="0" fontId="22" fillId="0" borderId="36" xfId="0" applyFont="1" applyBorder="1" applyAlignment="1">
      <alignment horizontal="center" vertical="top"/>
    </xf>
    <xf numFmtId="0" fontId="1" fillId="0" borderId="37" xfId="0" applyFont="1" applyBorder="1" applyAlignment="1">
      <alignment horizontal="center" vertical="top"/>
    </xf>
    <xf numFmtId="0" fontId="11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3" borderId="0" xfId="0" applyFont="1" applyFill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164" fontId="5" fillId="0" borderId="16" xfId="0" applyNumberFormat="1" applyFont="1" applyBorder="1" applyAlignment="1">
      <alignment horizontal="left" vertical="top" wrapText="1"/>
    </xf>
    <xf numFmtId="164" fontId="5" fillId="0" borderId="21" xfId="0" applyNumberFormat="1" applyFont="1" applyBorder="1" applyAlignment="1">
      <alignment horizontal="left" vertical="top" wrapText="1"/>
    </xf>
    <xf numFmtId="164" fontId="5" fillId="0" borderId="2" xfId="0" applyNumberFormat="1" applyFont="1" applyBorder="1" applyAlignment="1">
      <alignment horizontal="center" vertical="top" wrapText="1"/>
    </xf>
    <xf numFmtId="164" fontId="5" fillId="0" borderId="4" xfId="0" applyNumberFormat="1" applyFont="1" applyBorder="1" applyAlignment="1">
      <alignment horizontal="center" vertical="top" wrapText="1"/>
    </xf>
    <xf numFmtId="164" fontId="5" fillId="0" borderId="3" xfId="0" applyNumberFormat="1" applyFont="1" applyBorder="1" applyAlignment="1">
      <alignment horizontal="center" vertical="top" wrapText="1"/>
    </xf>
    <xf numFmtId="164" fontId="5" fillId="3" borderId="16" xfId="0" applyNumberFormat="1" applyFont="1" applyFill="1" applyBorder="1" applyAlignment="1">
      <alignment horizontal="left" vertical="top" wrapText="1"/>
    </xf>
    <xf numFmtId="164" fontId="5" fillId="3" borderId="21" xfId="0" applyNumberFormat="1" applyFont="1" applyFill="1" applyBorder="1" applyAlignment="1">
      <alignment horizontal="left" vertical="top" wrapText="1"/>
    </xf>
    <xf numFmtId="164" fontId="5" fillId="0" borderId="2" xfId="0" applyNumberFormat="1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left" vertical="top" wrapText="1"/>
    </xf>
    <xf numFmtId="49" fontId="5" fillId="3" borderId="2" xfId="0" applyNumberFormat="1" applyFont="1" applyFill="1" applyBorder="1" applyAlignment="1">
      <alignment horizontal="center" vertical="top" wrapText="1"/>
    </xf>
    <xf numFmtId="49" fontId="5" fillId="3" borderId="3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164" fontId="5" fillId="3" borderId="8" xfId="0" applyNumberFormat="1" applyFont="1" applyFill="1" applyBorder="1" applyAlignment="1">
      <alignment horizontal="center" vertical="top" wrapText="1"/>
    </xf>
    <xf numFmtId="164" fontId="5" fillId="3" borderId="10" xfId="0" applyNumberFormat="1" applyFont="1" applyFill="1" applyBorder="1" applyAlignment="1">
      <alignment horizontal="center" vertical="top" wrapText="1"/>
    </xf>
    <xf numFmtId="49" fontId="5" fillId="3" borderId="4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164" fontId="5" fillId="3" borderId="2" xfId="0" applyNumberFormat="1" applyFont="1" applyFill="1" applyBorder="1" applyAlignment="1">
      <alignment horizontal="left" vertical="top" wrapText="1"/>
    </xf>
    <xf numFmtId="164" fontId="5" fillId="3" borderId="3" xfId="0" applyNumberFormat="1" applyFont="1" applyFill="1" applyBorder="1" applyAlignment="1">
      <alignment horizontal="left" vertical="top" wrapText="1"/>
    </xf>
    <xf numFmtId="164" fontId="5" fillId="0" borderId="23" xfId="0" applyNumberFormat="1" applyFont="1" applyBorder="1" applyAlignment="1">
      <alignment horizontal="left" vertical="top" wrapText="1"/>
    </xf>
    <xf numFmtId="49" fontId="5" fillId="3" borderId="29" xfId="0" applyNumberFormat="1" applyFont="1" applyFill="1" applyBorder="1" applyAlignment="1">
      <alignment horizontal="center" vertical="top" wrapText="1"/>
    </xf>
    <xf numFmtId="164" fontId="5" fillId="0" borderId="8" xfId="0" applyNumberFormat="1" applyFont="1" applyBorder="1" applyAlignment="1">
      <alignment horizontal="left" vertical="top" wrapText="1"/>
    </xf>
    <xf numFmtId="164" fontId="5" fillId="0" borderId="7" xfId="0" applyNumberFormat="1" applyFont="1" applyBorder="1" applyAlignment="1">
      <alignment horizontal="left" vertical="top" wrapText="1"/>
    </xf>
    <xf numFmtId="49" fontId="5" fillId="3" borderId="27" xfId="0" applyNumberFormat="1" applyFont="1" applyFill="1" applyBorder="1" applyAlignment="1">
      <alignment horizontal="center" vertical="top" wrapText="1"/>
    </xf>
    <xf numFmtId="164" fontId="5" fillId="0" borderId="10" xfId="0" applyNumberFormat="1" applyFont="1" applyBorder="1" applyAlignment="1">
      <alignment horizontal="left" vertical="top" wrapText="1"/>
    </xf>
    <xf numFmtId="0" fontId="5" fillId="0" borderId="3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29" xfId="0" applyFont="1" applyBorder="1" applyAlignment="1">
      <alignment horizontal="center" wrapText="1"/>
    </xf>
    <xf numFmtId="0" fontId="5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21" fillId="0" borderId="0" xfId="0" applyFont="1" applyAlignment="1">
      <alignment horizontal="left" vertical="top"/>
    </xf>
    <xf numFmtId="0" fontId="16" fillId="3" borderId="0" xfId="0" applyFont="1" applyFill="1" applyAlignment="1">
      <alignment horizontal="left" vertical="top" wrapText="1"/>
    </xf>
    <xf numFmtId="0" fontId="18" fillId="3" borderId="10" xfId="0" applyFont="1" applyFill="1" applyBorder="1" applyAlignment="1">
      <alignment horizontal="left" vertical="top" wrapText="1"/>
    </xf>
    <xf numFmtId="0" fontId="18" fillId="3" borderId="0" xfId="0" applyFont="1" applyFill="1" applyAlignment="1">
      <alignment horizontal="left" vertical="top" wrapText="1"/>
    </xf>
    <xf numFmtId="0" fontId="16" fillId="3" borderId="10" xfId="0" applyFont="1" applyFill="1" applyBorder="1" applyAlignment="1">
      <alignment horizontal="left" vertical="top"/>
    </xf>
    <xf numFmtId="0" fontId="16" fillId="3" borderId="0" xfId="0" applyFont="1" applyFill="1" applyAlignment="1">
      <alignment horizontal="left" vertical="top"/>
    </xf>
    <xf numFmtId="0" fontId="11" fillId="0" borderId="35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9" fillId="0" borderId="4" xfId="0" applyFont="1" applyBorder="1" applyAlignment="1">
      <alignment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left" vertical="top" wrapText="1"/>
    </xf>
    <xf numFmtId="49" fontId="5" fillId="3" borderId="11" xfId="0" applyNumberFormat="1" applyFont="1" applyFill="1" applyBorder="1" applyAlignment="1">
      <alignment horizontal="center" vertical="top" wrapText="1"/>
    </xf>
    <xf numFmtId="49" fontId="5" fillId="3" borderId="33" xfId="0" applyNumberFormat="1" applyFont="1" applyFill="1" applyBorder="1" applyAlignment="1">
      <alignment horizontal="center" vertical="top" wrapText="1"/>
    </xf>
    <xf numFmtId="0" fontId="13" fillId="7" borderId="10" xfId="0" applyFont="1" applyFill="1" applyBorder="1" applyAlignment="1">
      <alignment horizontal="center" vertical="center" wrapText="1"/>
    </xf>
    <xf numFmtId="0" fontId="13" fillId="7" borderId="0" xfId="0" applyFont="1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99FFCC"/>
      <color rgb="FF99FF99"/>
      <color rgb="FFFF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A1:O169"/>
  <sheetViews>
    <sheetView tabSelected="1" zoomScaleNormal="100" zoomScaleSheetLayoutView="100" workbookViewId="0">
      <selection activeCell="B7" sqref="B7:F7"/>
    </sheetView>
  </sheetViews>
  <sheetFormatPr defaultColWidth="9.140625" defaultRowHeight="12.75" x14ac:dyDescent="0.2"/>
  <cols>
    <col min="1" max="1" width="2.5703125" style="76" customWidth="1"/>
    <col min="2" max="2" width="17.7109375" style="144" customWidth="1"/>
    <col min="3" max="3" width="44.7109375" style="144" customWidth="1"/>
    <col min="4" max="4" width="14.5703125" style="75" customWidth="1"/>
    <col min="5" max="6" width="14.7109375" style="78" customWidth="1"/>
    <col min="7" max="7" width="10.42578125" style="75" customWidth="1"/>
    <col min="8" max="9" width="9.140625" style="75"/>
    <col min="10" max="10" width="9.85546875" style="76" bestFit="1" customWidth="1"/>
    <col min="11" max="16384" width="9.140625" style="76"/>
  </cols>
  <sheetData>
    <row r="1" spans="2:9" ht="18.600000000000001" customHeight="1" x14ac:dyDescent="0.2">
      <c r="B1" s="74"/>
      <c r="C1" s="190" t="s">
        <v>159</v>
      </c>
      <c r="D1" s="190"/>
      <c r="E1" s="190"/>
      <c r="F1" s="190"/>
    </row>
    <row r="2" spans="2:9" ht="18" customHeight="1" x14ac:dyDescent="0.2">
      <c r="B2" s="74"/>
      <c r="C2" s="190" t="s">
        <v>160</v>
      </c>
      <c r="D2" s="190"/>
      <c r="E2" s="190"/>
      <c r="F2" s="190"/>
    </row>
    <row r="3" spans="2:9" ht="18" customHeight="1" x14ac:dyDescent="0.25">
      <c r="B3" s="74"/>
      <c r="C3" s="191" t="s">
        <v>164</v>
      </c>
      <c r="D3" s="191"/>
      <c r="E3" s="191"/>
      <c r="F3" s="191"/>
    </row>
    <row r="4" spans="2:9" ht="18" customHeight="1" x14ac:dyDescent="0.2">
      <c r="B4" s="74"/>
      <c r="C4" s="192" t="s">
        <v>165</v>
      </c>
      <c r="D4" s="192"/>
      <c r="E4" s="192"/>
      <c r="F4" s="192"/>
    </row>
    <row r="5" spans="2:9" ht="15" customHeight="1" x14ac:dyDescent="0.25">
      <c r="B5" s="74"/>
      <c r="C5" s="191" t="s">
        <v>174</v>
      </c>
      <c r="D5" s="191"/>
      <c r="E5" s="191"/>
      <c r="F5" s="191"/>
    </row>
    <row r="6" spans="2:9" ht="16.149999999999999" customHeight="1" x14ac:dyDescent="0.2">
      <c r="B6" s="74"/>
      <c r="C6" s="74"/>
      <c r="D6" s="77"/>
      <c r="E6" s="34"/>
      <c r="F6" s="35"/>
    </row>
    <row r="7" spans="2:9" ht="33.75" customHeight="1" x14ac:dyDescent="0.2">
      <c r="B7" s="186" t="s">
        <v>158</v>
      </c>
      <c r="C7" s="186"/>
      <c r="D7" s="186"/>
      <c r="E7" s="186"/>
      <c r="F7" s="186"/>
    </row>
    <row r="8" spans="2:9" ht="56.25" customHeight="1" x14ac:dyDescent="0.2">
      <c r="B8" s="23" t="s">
        <v>0</v>
      </c>
      <c r="C8" s="23" t="s">
        <v>1</v>
      </c>
      <c r="D8" s="23" t="s">
        <v>2</v>
      </c>
      <c r="E8" s="24" t="s">
        <v>3</v>
      </c>
      <c r="F8" s="24" t="s">
        <v>4</v>
      </c>
    </row>
    <row r="9" spans="2:9" ht="12.6" customHeight="1" x14ac:dyDescent="0.2">
      <c r="B9" s="25">
        <v>1</v>
      </c>
      <c r="C9" s="25">
        <v>2</v>
      </c>
      <c r="D9" s="25">
        <v>3</v>
      </c>
      <c r="E9" s="25">
        <v>4</v>
      </c>
      <c r="F9" s="25">
        <v>5</v>
      </c>
    </row>
    <row r="10" spans="2:9" ht="32.25" customHeight="1" x14ac:dyDescent="0.2">
      <c r="B10" s="26" t="s">
        <v>5</v>
      </c>
      <c r="C10" s="27" t="s">
        <v>6</v>
      </c>
      <c r="D10" s="27"/>
      <c r="E10" s="27"/>
      <c r="F10" s="27"/>
      <c r="H10" s="78"/>
      <c r="I10" s="78"/>
    </row>
    <row r="11" spans="2:9" ht="42.6" customHeight="1" x14ac:dyDescent="0.2">
      <c r="B11" s="28" t="s">
        <v>7</v>
      </c>
      <c r="C11" s="28" t="s">
        <v>8</v>
      </c>
      <c r="D11" s="29" t="s">
        <v>9</v>
      </c>
      <c r="E11" s="30"/>
      <c r="F11" s="79" t="s">
        <v>10</v>
      </c>
    </row>
    <row r="12" spans="2:9" ht="17.45" customHeight="1" x14ac:dyDescent="0.2">
      <c r="B12" s="7"/>
      <c r="C12" s="7" t="s">
        <v>11</v>
      </c>
      <c r="D12" s="17"/>
      <c r="E12" s="9">
        <f t="shared" ref="E12" si="0">+E14+E15</f>
        <v>347.7</v>
      </c>
      <c r="F12" s="9"/>
    </row>
    <row r="13" spans="2:9" x14ac:dyDescent="0.2">
      <c r="B13" s="188"/>
      <c r="C13" s="10" t="s">
        <v>12</v>
      </c>
      <c r="D13" s="18"/>
      <c r="E13" s="80"/>
      <c r="F13" s="80"/>
    </row>
    <row r="14" spans="2:9" ht="28.15" customHeight="1" x14ac:dyDescent="0.2">
      <c r="B14" s="188"/>
      <c r="C14" s="10" t="s">
        <v>13</v>
      </c>
      <c r="D14" s="18"/>
      <c r="E14" s="81">
        <v>293.3</v>
      </c>
      <c r="F14" s="80"/>
    </row>
    <row r="15" spans="2:9" ht="18.600000000000001" customHeight="1" x14ac:dyDescent="0.2">
      <c r="B15" s="188"/>
      <c r="C15" s="10" t="s">
        <v>14</v>
      </c>
      <c r="D15" s="18"/>
      <c r="E15" s="82">
        <v>54.4</v>
      </c>
      <c r="F15" s="80"/>
    </row>
    <row r="16" spans="2:9" ht="93.75" customHeight="1" x14ac:dyDescent="0.2">
      <c r="B16" s="8" t="s">
        <v>15</v>
      </c>
      <c r="C16" s="28" t="s">
        <v>16</v>
      </c>
      <c r="D16" s="29" t="s">
        <v>163</v>
      </c>
      <c r="E16" s="83"/>
      <c r="F16" s="79" t="s">
        <v>10</v>
      </c>
    </row>
    <row r="17" spans="2:8" ht="15.75" customHeight="1" x14ac:dyDescent="0.2">
      <c r="B17" s="84"/>
      <c r="C17" s="7" t="s">
        <v>11</v>
      </c>
      <c r="D17" s="17"/>
      <c r="E17" s="9">
        <f t="shared" ref="E17" si="1">SUM(E19:E22)</f>
        <v>2900.9</v>
      </c>
      <c r="F17" s="9"/>
    </row>
    <row r="18" spans="2:8" ht="15.6" customHeight="1" x14ac:dyDescent="0.2">
      <c r="B18" s="183"/>
      <c r="C18" s="10" t="s">
        <v>12</v>
      </c>
      <c r="D18" s="18"/>
      <c r="E18" s="80"/>
      <c r="F18" s="80"/>
    </row>
    <row r="19" spans="2:8" ht="29.45" customHeight="1" x14ac:dyDescent="0.2">
      <c r="B19" s="183"/>
      <c r="C19" s="10" t="s">
        <v>13</v>
      </c>
      <c r="D19" s="18"/>
      <c r="E19" s="13">
        <f>1387+2.4</f>
        <v>1389.4</v>
      </c>
      <c r="F19" s="80"/>
      <c r="H19" s="78"/>
    </row>
    <row r="20" spans="2:8" ht="16.149999999999999" customHeight="1" x14ac:dyDescent="0.2">
      <c r="B20" s="183"/>
      <c r="C20" s="10" t="s">
        <v>17</v>
      </c>
      <c r="D20" s="18"/>
      <c r="E20" s="13">
        <v>1500.4</v>
      </c>
      <c r="F20" s="3"/>
    </row>
    <row r="21" spans="2:8" ht="14.45" customHeight="1" x14ac:dyDescent="0.2">
      <c r="B21" s="183"/>
      <c r="C21" s="10" t="s">
        <v>18</v>
      </c>
      <c r="D21" s="18"/>
      <c r="E21" s="13">
        <v>9.6</v>
      </c>
      <c r="F21" s="3"/>
    </row>
    <row r="22" spans="2:8" ht="15.75" customHeight="1" x14ac:dyDescent="0.2">
      <c r="B22" s="183"/>
      <c r="C22" s="10" t="s">
        <v>14</v>
      </c>
      <c r="D22" s="18"/>
      <c r="E22" s="14">
        <v>1.5</v>
      </c>
      <c r="F22" s="3"/>
    </row>
    <row r="23" spans="2:8" ht="69" customHeight="1" x14ac:dyDescent="0.2">
      <c r="B23" s="8" t="s">
        <v>19</v>
      </c>
      <c r="C23" s="28" t="s">
        <v>20</v>
      </c>
      <c r="D23" s="29" t="s">
        <v>150</v>
      </c>
      <c r="E23" s="30"/>
      <c r="F23" s="30"/>
    </row>
    <row r="24" spans="2:8" ht="14.45" customHeight="1" x14ac:dyDescent="0.2">
      <c r="B24" s="86"/>
      <c r="C24" s="7" t="s">
        <v>11</v>
      </c>
      <c r="D24" s="87"/>
      <c r="E24" s="9">
        <f>+E26</f>
        <v>20</v>
      </c>
      <c r="F24" s="9"/>
    </row>
    <row r="25" spans="2:8" ht="14.45" customHeight="1" x14ac:dyDescent="0.2">
      <c r="B25" s="154"/>
      <c r="C25" s="10" t="s">
        <v>12</v>
      </c>
      <c r="D25" s="18"/>
      <c r="E25" s="80"/>
      <c r="F25" s="80"/>
    </row>
    <row r="26" spans="2:8" ht="33" customHeight="1" x14ac:dyDescent="0.2">
      <c r="B26" s="154"/>
      <c r="C26" s="10" t="s">
        <v>13</v>
      </c>
      <c r="D26" s="57"/>
      <c r="E26" s="14">
        <v>20</v>
      </c>
      <c r="F26" s="80"/>
    </row>
    <row r="27" spans="2:8" ht="92.25" customHeight="1" x14ac:dyDescent="0.2">
      <c r="B27" s="8" t="s">
        <v>21</v>
      </c>
      <c r="C27" s="28" t="s">
        <v>22</v>
      </c>
      <c r="D27" s="29" t="s">
        <v>163</v>
      </c>
      <c r="E27" s="30"/>
      <c r="F27" s="79" t="s">
        <v>10</v>
      </c>
    </row>
    <row r="28" spans="2:8" ht="17.25" customHeight="1" x14ac:dyDescent="0.2">
      <c r="B28" s="84"/>
      <c r="C28" s="7" t="s">
        <v>11</v>
      </c>
      <c r="D28" s="17"/>
      <c r="E28" s="9">
        <f t="shared" ref="E28" si="2">E30</f>
        <v>41.4</v>
      </c>
      <c r="F28" s="9"/>
    </row>
    <row r="29" spans="2:8" ht="15.6" customHeight="1" x14ac:dyDescent="0.2">
      <c r="B29" s="187"/>
      <c r="C29" s="16" t="s">
        <v>12</v>
      </c>
      <c r="D29" s="18"/>
      <c r="E29" s="3"/>
      <c r="F29" s="3"/>
    </row>
    <row r="30" spans="2:8" ht="30.6" customHeight="1" x14ac:dyDescent="0.2">
      <c r="B30" s="187"/>
      <c r="C30" s="10" t="s">
        <v>23</v>
      </c>
      <c r="D30" s="32"/>
      <c r="E30" s="33">
        <v>41.4</v>
      </c>
      <c r="F30" s="3"/>
    </row>
    <row r="31" spans="2:8" ht="93.75" customHeight="1" x14ac:dyDescent="0.2">
      <c r="B31" s="8" t="s">
        <v>24</v>
      </c>
      <c r="C31" s="28" t="s">
        <v>25</v>
      </c>
      <c r="D31" s="29" t="s">
        <v>163</v>
      </c>
      <c r="E31" s="30"/>
      <c r="F31" s="79" t="s">
        <v>10</v>
      </c>
      <c r="G31" s="88"/>
    </row>
    <row r="32" spans="2:8" ht="20.25" customHeight="1" x14ac:dyDescent="0.2">
      <c r="B32" s="87"/>
      <c r="C32" s="7" t="s">
        <v>11</v>
      </c>
      <c r="D32" s="17"/>
      <c r="E32" s="9">
        <f>E34+E35</f>
        <v>198.4</v>
      </c>
      <c r="F32" s="9"/>
      <c r="G32" s="89"/>
    </row>
    <row r="33" spans="2:9" ht="20.25" customHeight="1" x14ac:dyDescent="0.2">
      <c r="B33" s="154"/>
      <c r="C33" s="10" t="s">
        <v>12</v>
      </c>
      <c r="D33" s="18"/>
      <c r="E33" s="14"/>
      <c r="F33" s="3"/>
    </row>
    <row r="34" spans="2:9" ht="28.5" customHeight="1" x14ac:dyDescent="0.2">
      <c r="B34" s="189"/>
      <c r="C34" s="10" t="s">
        <v>13</v>
      </c>
      <c r="D34" s="18"/>
      <c r="E34" s="14">
        <v>32.6</v>
      </c>
      <c r="F34" s="3"/>
      <c r="I34" s="78"/>
    </row>
    <row r="35" spans="2:9" ht="28.5" customHeight="1" x14ac:dyDescent="0.2">
      <c r="B35" s="155"/>
      <c r="C35" s="10" t="s">
        <v>23</v>
      </c>
      <c r="D35" s="18"/>
      <c r="E35" s="14">
        <v>165.8</v>
      </c>
      <c r="F35" s="3"/>
      <c r="I35" s="78"/>
    </row>
    <row r="36" spans="2:9" s="92" customFormat="1" ht="91.5" customHeight="1" x14ac:dyDescent="0.2">
      <c r="B36" s="8" t="s">
        <v>29</v>
      </c>
      <c r="C36" s="28" t="s">
        <v>30</v>
      </c>
      <c r="D36" s="29" t="s">
        <v>163</v>
      </c>
      <c r="E36" s="30"/>
      <c r="F36" s="79" t="s">
        <v>10</v>
      </c>
      <c r="G36" s="90"/>
      <c r="H36" s="91"/>
      <c r="I36" s="91"/>
    </row>
    <row r="37" spans="2:9" ht="16.899999999999999" customHeight="1" x14ac:dyDescent="0.2">
      <c r="B37" s="84"/>
      <c r="C37" s="7" t="s">
        <v>11</v>
      </c>
      <c r="D37" s="87"/>
      <c r="E37" s="93">
        <f t="shared" ref="E37" si="3">SUM(E39:E40)</f>
        <v>40.6</v>
      </c>
      <c r="F37" s="9"/>
    </row>
    <row r="38" spans="2:9" ht="14.45" customHeight="1" x14ac:dyDescent="0.2">
      <c r="B38" s="183"/>
      <c r="C38" s="10" t="s">
        <v>12</v>
      </c>
      <c r="D38" s="18"/>
      <c r="E38" s="94"/>
      <c r="F38" s="80"/>
    </row>
    <row r="39" spans="2:9" ht="28.15" customHeight="1" x14ac:dyDescent="0.2">
      <c r="B39" s="183"/>
      <c r="C39" s="10" t="s">
        <v>13</v>
      </c>
      <c r="D39" s="18"/>
      <c r="E39" s="14">
        <v>8.1</v>
      </c>
      <c r="F39" s="80"/>
      <c r="G39" s="91"/>
    </row>
    <row r="40" spans="2:9" ht="27.6" customHeight="1" x14ac:dyDescent="0.2">
      <c r="B40" s="183"/>
      <c r="C40" s="10" t="s">
        <v>23</v>
      </c>
      <c r="D40" s="18"/>
      <c r="E40" s="14">
        <v>32.5</v>
      </c>
      <c r="F40" s="3"/>
    </row>
    <row r="41" spans="2:9" s="96" customFormat="1" ht="91.5" customHeight="1" x14ac:dyDescent="0.2">
      <c r="B41" s="8" t="s">
        <v>31</v>
      </c>
      <c r="C41" s="28" t="s">
        <v>32</v>
      </c>
      <c r="D41" s="29" t="s">
        <v>163</v>
      </c>
      <c r="E41" s="30"/>
      <c r="F41" s="79" t="s">
        <v>10</v>
      </c>
      <c r="G41" s="95"/>
      <c r="H41" s="95"/>
      <c r="I41" s="95"/>
    </row>
    <row r="42" spans="2:9" s="96" customFormat="1" ht="18.75" customHeight="1" x14ac:dyDescent="0.2">
      <c r="B42" s="84"/>
      <c r="C42" s="7" t="s">
        <v>26</v>
      </c>
      <c r="D42" s="17"/>
      <c r="E42" s="9">
        <f t="shared" ref="E42" si="4">+E44</f>
        <v>28.5</v>
      </c>
      <c r="F42" s="9"/>
      <c r="G42" s="95"/>
      <c r="H42" s="95"/>
      <c r="I42" s="95"/>
    </row>
    <row r="43" spans="2:9" s="96" customFormat="1" ht="15.6" customHeight="1" x14ac:dyDescent="0.2">
      <c r="B43" s="183"/>
      <c r="C43" s="10" t="s">
        <v>27</v>
      </c>
      <c r="D43" s="18"/>
      <c r="E43" s="3"/>
      <c r="F43" s="3"/>
      <c r="G43" s="95"/>
      <c r="H43" s="95"/>
      <c r="I43" s="95"/>
    </row>
    <row r="44" spans="2:9" s="96" customFormat="1" ht="16.149999999999999" customHeight="1" x14ac:dyDescent="0.2">
      <c r="B44" s="183"/>
      <c r="C44" s="10" t="s">
        <v>28</v>
      </c>
      <c r="D44" s="18"/>
      <c r="E44" s="14">
        <v>28.5</v>
      </c>
      <c r="F44" s="3"/>
      <c r="G44" s="95"/>
      <c r="H44" s="95"/>
      <c r="I44" s="95"/>
    </row>
    <row r="45" spans="2:9" s="96" customFormat="1" ht="43.9" customHeight="1" x14ac:dyDescent="0.2">
      <c r="B45" s="8" t="s">
        <v>33</v>
      </c>
      <c r="C45" s="28" t="s">
        <v>34</v>
      </c>
      <c r="D45" s="29" t="s">
        <v>9</v>
      </c>
      <c r="E45" s="30"/>
      <c r="F45" s="79" t="s">
        <v>35</v>
      </c>
      <c r="G45" s="95"/>
      <c r="H45" s="95"/>
      <c r="I45" s="95"/>
    </row>
    <row r="46" spans="2:9" s="96" customFormat="1" ht="16.149999999999999" customHeight="1" x14ac:dyDescent="0.2">
      <c r="B46" s="84"/>
      <c r="C46" s="7" t="s">
        <v>11</v>
      </c>
      <c r="D46" s="17"/>
      <c r="E46" s="9">
        <f>E48</f>
        <v>28.9</v>
      </c>
      <c r="F46" s="97"/>
      <c r="G46" s="95"/>
      <c r="H46" s="95"/>
      <c r="I46" s="95"/>
    </row>
    <row r="47" spans="2:9" s="96" customFormat="1" ht="16.149999999999999" customHeight="1" x14ac:dyDescent="0.2">
      <c r="B47" s="154"/>
      <c r="C47" s="10" t="s">
        <v>12</v>
      </c>
      <c r="D47" s="18"/>
      <c r="E47" s="3"/>
      <c r="F47" s="3"/>
      <c r="G47" s="95"/>
      <c r="H47" s="95"/>
      <c r="I47" s="95"/>
    </row>
    <row r="48" spans="2:9" s="96" customFormat="1" ht="20.25" customHeight="1" x14ac:dyDescent="0.2">
      <c r="B48" s="154"/>
      <c r="C48" s="10" t="s">
        <v>14</v>
      </c>
      <c r="D48" s="18"/>
      <c r="E48" s="13">
        <v>28.9</v>
      </c>
      <c r="F48" s="80"/>
      <c r="G48" s="95"/>
      <c r="H48" s="95"/>
      <c r="I48" s="95"/>
    </row>
    <row r="49" spans="2:7" ht="53.25" customHeight="1" x14ac:dyDescent="0.2">
      <c r="B49" s="8" t="s">
        <v>36</v>
      </c>
      <c r="C49" s="28" t="s">
        <v>37</v>
      </c>
      <c r="D49" s="29" t="s">
        <v>38</v>
      </c>
      <c r="E49" s="30"/>
      <c r="F49" s="30"/>
    </row>
    <row r="50" spans="2:7" ht="18" customHeight="1" x14ac:dyDescent="0.2">
      <c r="B50" s="84"/>
      <c r="C50" s="7" t="s">
        <v>11</v>
      </c>
      <c r="D50" s="87"/>
      <c r="E50" s="9">
        <f t="shared" ref="E50" si="5">+E52</f>
        <v>43.5</v>
      </c>
      <c r="F50" s="97"/>
    </row>
    <row r="51" spans="2:7" ht="15.6" customHeight="1" x14ac:dyDescent="0.2">
      <c r="B51" s="183"/>
      <c r="C51" s="10" t="s">
        <v>12</v>
      </c>
      <c r="D51" s="18"/>
      <c r="E51" s="3"/>
      <c r="F51" s="3"/>
      <c r="G51" s="78"/>
    </row>
    <row r="52" spans="2:7" ht="28.15" customHeight="1" x14ac:dyDescent="0.2">
      <c r="B52" s="183"/>
      <c r="C52" s="10" t="s">
        <v>13</v>
      </c>
      <c r="D52" s="18"/>
      <c r="E52" s="14">
        <f>53.5-10</f>
        <v>43.5</v>
      </c>
      <c r="F52" s="80"/>
    </row>
    <row r="53" spans="2:7" ht="96" customHeight="1" x14ac:dyDescent="0.2">
      <c r="B53" s="8" t="s">
        <v>172</v>
      </c>
      <c r="C53" s="28" t="s">
        <v>171</v>
      </c>
      <c r="D53" s="29" t="s">
        <v>163</v>
      </c>
      <c r="E53" s="30"/>
      <c r="F53" s="101"/>
    </row>
    <row r="54" spans="2:7" ht="21.75" customHeight="1" x14ac:dyDescent="0.2">
      <c r="B54" s="87"/>
      <c r="C54" s="7" t="s">
        <v>11</v>
      </c>
      <c r="D54" s="17"/>
      <c r="E54" s="9">
        <f>E56</f>
        <v>11.6</v>
      </c>
      <c r="F54" s="97"/>
    </row>
    <row r="55" spans="2:7" ht="19.5" customHeight="1" x14ac:dyDescent="0.2">
      <c r="B55" s="154"/>
      <c r="C55" s="10" t="s">
        <v>12</v>
      </c>
      <c r="D55" s="18"/>
      <c r="E55" s="14"/>
      <c r="F55" s="80"/>
    </row>
    <row r="56" spans="2:7" ht="28.15" customHeight="1" x14ac:dyDescent="0.2">
      <c r="B56" s="155"/>
      <c r="C56" s="10" t="s">
        <v>23</v>
      </c>
      <c r="D56" s="18"/>
      <c r="E56" s="14">
        <v>11.6</v>
      </c>
      <c r="F56" s="80"/>
    </row>
    <row r="57" spans="2:7" ht="30.6" customHeight="1" x14ac:dyDescent="0.2">
      <c r="B57" s="26" t="s">
        <v>39</v>
      </c>
      <c r="C57" s="27" t="s">
        <v>40</v>
      </c>
      <c r="D57" s="98"/>
      <c r="E57" s="98"/>
      <c r="F57" s="98"/>
    </row>
    <row r="58" spans="2:7" ht="92.25" customHeight="1" x14ac:dyDescent="0.2">
      <c r="B58" s="8" t="s">
        <v>41</v>
      </c>
      <c r="C58" s="28" t="s">
        <v>42</v>
      </c>
      <c r="D58" s="29" t="s">
        <v>162</v>
      </c>
      <c r="E58" s="30"/>
      <c r="F58" s="79" t="s">
        <v>43</v>
      </c>
    </row>
    <row r="59" spans="2:7" ht="15" customHeight="1" x14ac:dyDescent="0.2">
      <c r="B59" s="84"/>
      <c r="C59" s="7" t="s">
        <v>11</v>
      </c>
      <c r="D59" s="87"/>
      <c r="E59" s="9">
        <f>SUM(E61:E63)</f>
        <v>776.5</v>
      </c>
      <c r="F59" s="97"/>
    </row>
    <row r="60" spans="2:7" ht="15.6" customHeight="1" x14ac:dyDescent="0.2">
      <c r="B60" s="183"/>
      <c r="C60" s="10" t="s">
        <v>12</v>
      </c>
      <c r="D60" s="18"/>
      <c r="E60" s="3"/>
      <c r="F60" s="3"/>
    </row>
    <row r="61" spans="2:7" ht="29.45" customHeight="1" x14ac:dyDescent="0.2">
      <c r="B61" s="183"/>
      <c r="C61" s="10" t="s">
        <v>13</v>
      </c>
      <c r="D61" s="18"/>
      <c r="E61" s="14">
        <v>756</v>
      </c>
      <c r="F61" s="80"/>
    </row>
    <row r="62" spans="2:7" ht="16.899999999999999" customHeight="1" x14ac:dyDescent="0.2">
      <c r="B62" s="183"/>
      <c r="C62" s="10" t="s">
        <v>18</v>
      </c>
      <c r="D62" s="18"/>
      <c r="E62" s="13">
        <v>20</v>
      </c>
      <c r="F62" s="3"/>
    </row>
    <row r="63" spans="2:7" ht="15.6" customHeight="1" x14ac:dyDescent="0.2">
      <c r="B63" s="183"/>
      <c r="C63" s="10" t="s">
        <v>14</v>
      </c>
      <c r="D63" s="18"/>
      <c r="E63" s="14">
        <v>0.5</v>
      </c>
      <c r="F63" s="3"/>
    </row>
    <row r="64" spans="2:7" ht="17.25" customHeight="1" x14ac:dyDescent="0.2">
      <c r="B64" s="86"/>
      <c r="C64" s="7" t="s">
        <v>26</v>
      </c>
      <c r="D64" s="17"/>
      <c r="E64" s="9">
        <f t="shared" ref="E64" si="6">+E66</f>
        <v>916.2</v>
      </c>
      <c r="F64" s="9"/>
    </row>
    <row r="65" spans="2:6" ht="15.6" customHeight="1" x14ac:dyDescent="0.2">
      <c r="B65" s="183"/>
      <c r="C65" s="10" t="s">
        <v>27</v>
      </c>
      <c r="D65" s="18"/>
      <c r="E65" s="3"/>
      <c r="F65" s="3"/>
    </row>
    <row r="66" spans="2:6" ht="26.25" customHeight="1" x14ac:dyDescent="0.2">
      <c r="B66" s="183"/>
      <c r="C66" s="10" t="s">
        <v>44</v>
      </c>
      <c r="D66" s="18"/>
      <c r="E66" s="60">
        <v>916.2</v>
      </c>
      <c r="F66" s="3"/>
    </row>
    <row r="67" spans="2:6" ht="93.75" customHeight="1" x14ac:dyDescent="0.2">
      <c r="B67" s="8" t="s">
        <v>45</v>
      </c>
      <c r="C67" s="28" t="s">
        <v>46</v>
      </c>
      <c r="D67" s="29" t="s">
        <v>162</v>
      </c>
      <c r="E67" s="30"/>
      <c r="F67" s="79" t="s">
        <v>47</v>
      </c>
    </row>
    <row r="68" spans="2:6" ht="18.600000000000001" customHeight="1" x14ac:dyDescent="0.2">
      <c r="B68" s="84"/>
      <c r="C68" s="7" t="s">
        <v>11</v>
      </c>
      <c r="D68" s="87"/>
      <c r="E68" s="9">
        <f t="shared" ref="E68" si="7">SUM(E69:E71)</f>
        <v>42.5</v>
      </c>
      <c r="F68" s="97"/>
    </row>
    <row r="69" spans="2:6" ht="15.6" customHeight="1" x14ac:dyDescent="0.2">
      <c r="B69" s="183"/>
      <c r="C69" s="10" t="s">
        <v>12</v>
      </c>
      <c r="D69" s="18"/>
      <c r="E69" s="3"/>
      <c r="F69" s="3"/>
    </row>
    <row r="70" spans="2:6" ht="16.899999999999999" customHeight="1" x14ac:dyDescent="0.2">
      <c r="B70" s="183"/>
      <c r="C70" s="10" t="s">
        <v>18</v>
      </c>
      <c r="D70" s="18"/>
      <c r="E70" s="14">
        <v>40</v>
      </c>
      <c r="F70" s="3"/>
    </row>
    <row r="71" spans="2:6" ht="15.6" customHeight="1" x14ac:dyDescent="0.2">
      <c r="B71" s="183"/>
      <c r="C71" s="10" t="s">
        <v>14</v>
      </c>
      <c r="D71" s="18"/>
      <c r="E71" s="14">
        <v>2.5</v>
      </c>
      <c r="F71" s="3"/>
    </row>
    <row r="72" spans="2:6" ht="41.25" customHeight="1" x14ac:dyDescent="0.2">
      <c r="B72" s="8" t="s">
        <v>48</v>
      </c>
      <c r="C72" s="28" t="s">
        <v>49</v>
      </c>
      <c r="D72" s="29" t="s">
        <v>9</v>
      </c>
      <c r="E72" s="30"/>
      <c r="F72" s="30"/>
    </row>
    <row r="73" spans="2:6" ht="15.6" customHeight="1" x14ac:dyDescent="0.2">
      <c r="B73" s="84"/>
      <c r="C73" s="7" t="s">
        <v>11</v>
      </c>
      <c r="D73" s="87"/>
      <c r="E73" s="9">
        <f t="shared" ref="E73" si="8">SUM(E75)</f>
        <v>23.5</v>
      </c>
      <c r="F73" s="97"/>
    </row>
    <row r="74" spans="2:6" ht="15.6" customHeight="1" x14ac:dyDescent="0.2">
      <c r="B74" s="183"/>
      <c r="C74" s="10" t="s">
        <v>12</v>
      </c>
      <c r="D74" s="18"/>
      <c r="E74" s="3"/>
      <c r="F74" s="3"/>
    </row>
    <row r="75" spans="2:6" ht="29.45" customHeight="1" x14ac:dyDescent="0.2">
      <c r="B75" s="183"/>
      <c r="C75" s="10" t="s">
        <v>13</v>
      </c>
      <c r="D75" s="18"/>
      <c r="E75" s="3">
        <v>23.5</v>
      </c>
      <c r="F75" s="80"/>
    </row>
    <row r="76" spans="2:6" ht="30.6" customHeight="1" x14ac:dyDescent="0.2">
      <c r="B76" s="8" t="s">
        <v>50</v>
      </c>
      <c r="C76" s="28" t="s">
        <v>51</v>
      </c>
      <c r="D76" s="29"/>
      <c r="E76" s="30"/>
      <c r="F76" s="79"/>
    </row>
    <row r="77" spans="2:6" ht="52.5" customHeight="1" x14ac:dyDescent="0.2">
      <c r="B77" s="185" t="s">
        <v>52</v>
      </c>
      <c r="C77" s="10" t="s">
        <v>53</v>
      </c>
      <c r="D77" s="183" t="s">
        <v>9</v>
      </c>
      <c r="E77" s="3"/>
      <c r="F77" s="3"/>
    </row>
    <row r="78" spans="2:6" ht="28.15" customHeight="1" x14ac:dyDescent="0.2">
      <c r="B78" s="185"/>
      <c r="C78" s="73" t="s">
        <v>13</v>
      </c>
      <c r="D78" s="183"/>
      <c r="E78" s="99">
        <f>18+2.7</f>
        <v>20.7</v>
      </c>
      <c r="F78" s="80"/>
    </row>
    <row r="79" spans="2:6" ht="16.149999999999999" customHeight="1" x14ac:dyDescent="0.2">
      <c r="B79" s="185" t="s">
        <v>54</v>
      </c>
      <c r="C79" s="10" t="s">
        <v>55</v>
      </c>
      <c r="D79" s="183"/>
      <c r="E79" s="3"/>
      <c r="F79" s="3"/>
    </row>
    <row r="80" spans="2:6" ht="15.6" customHeight="1" x14ac:dyDescent="0.2">
      <c r="B80" s="185"/>
      <c r="C80" s="73" t="s">
        <v>17</v>
      </c>
      <c r="D80" s="183"/>
      <c r="E80" s="100">
        <v>18.100000000000001</v>
      </c>
      <c r="F80" s="80"/>
    </row>
    <row r="81" spans="1:15" ht="16.149999999999999" customHeight="1" x14ac:dyDescent="0.2">
      <c r="B81" s="84"/>
      <c r="C81" s="7" t="s">
        <v>11</v>
      </c>
      <c r="D81" s="87"/>
      <c r="E81" s="9">
        <f>SUM(E77:E80)</f>
        <v>38.799999999999997</v>
      </c>
      <c r="F81" s="97"/>
    </row>
    <row r="82" spans="1:15" ht="13.9" customHeight="1" x14ac:dyDescent="0.2">
      <c r="B82" s="183"/>
      <c r="C82" s="10" t="s">
        <v>12</v>
      </c>
      <c r="D82" s="18"/>
      <c r="E82" s="3"/>
      <c r="F82" s="80"/>
    </row>
    <row r="83" spans="1:15" ht="28.15" customHeight="1" x14ac:dyDescent="0.2">
      <c r="B83" s="183"/>
      <c r="C83" s="10" t="s">
        <v>56</v>
      </c>
      <c r="D83" s="18"/>
      <c r="E83" s="3">
        <f>SUMIF($C77:$C78,$C78,E77:E80)</f>
        <v>20.7</v>
      </c>
      <c r="F83" s="80"/>
    </row>
    <row r="84" spans="1:15" ht="16.149999999999999" customHeight="1" x14ac:dyDescent="0.2">
      <c r="B84" s="183"/>
      <c r="C84" s="10" t="s">
        <v>57</v>
      </c>
      <c r="D84" s="18"/>
      <c r="E84" s="3">
        <f t="shared" ref="E84" si="9">SUMIF($C77:$C80,$C80,E77:E80)</f>
        <v>18.100000000000001</v>
      </c>
      <c r="F84" s="80"/>
    </row>
    <row r="85" spans="1:15" ht="28.9" customHeight="1" x14ac:dyDescent="0.2">
      <c r="B85" s="8" t="s">
        <v>58</v>
      </c>
      <c r="C85" s="28" t="s">
        <v>59</v>
      </c>
      <c r="D85" s="29"/>
      <c r="E85" s="30"/>
      <c r="F85" s="79"/>
    </row>
    <row r="86" spans="1:15" ht="27.6" customHeight="1" x14ac:dyDescent="0.2">
      <c r="B86" s="185" t="s">
        <v>60</v>
      </c>
      <c r="C86" s="10" t="s">
        <v>61</v>
      </c>
      <c r="D86" s="183" t="s">
        <v>9</v>
      </c>
      <c r="E86" s="6"/>
      <c r="F86" s="3"/>
    </row>
    <row r="87" spans="1:15" ht="27.6" customHeight="1" x14ac:dyDescent="0.2">
      <c r="B87" s="185"/>
      <c r="C87" s="73" t="s">
        <v>13</v>
      </c>
      <c r="D87" s="183"/>
      <c r="E87" s="6">
        <f>53.3-0.3</f>
        <v>53</v>
      </c>
      <c r="F87" s="3"/>
    </row>
    <row r="88" spans="1:15" ht="29.25" customHeight="1" x14ac:dyDescent="0.2">
      <c r="B88" s="185" t="s">
        <v>63</v>
      </c>
      <c r="C88" s="10" t="s">
        <v>64</v>
      </c>
      <c r="D88" s="183"/>
      <c r="E88" s="2"/>
      <c r="F88" s="3"/>
    </row>
    <row r="89" spans="1:15" ht="30" customHeight="1" x14ac:dyDescent="0.2">
      <c r="B89" s="185"/>
      <c r="C89" s="73" t="s">
        <v>13</v>
      </c>
      <c r="D89" s="183"/>
      <c r="E89" s="2">
        <f>60-48.7+0.3</f>
        <v>11.599999999999998</v>
      </c>
      <c r="F89" s="3"/>
    </row>
    <row r="90" spans="1:15" ht="18" customHeight="1" x14ac:dyDescent="0.2">
      <c r="B90" s="84"/>
      <c r="C90" s="7" t="s">
        <v>11</v>
      </c>
      <c r="D90" s="87"/>
      <c r="E90" s="9">
        <f>SUM(E86:E89)</f>
        <v>64.599999999999994</v>
      </c>
      <c r="F90" s="97"/>
    </row>
    <row r="91" spans="1:15" ht="15.6" customHeight="1" x14ac:dyDescent="0.2">
      <c r="B91" s="183"/>
      <c r="C91" s="10" t="s">
        <v>12</v>
      </c>
      <c r="D91" s="18"/>
      <c r="E91" s="3"/>
      <c r="F91" s="3"/>
    </row>
    <row r="92" spans="1:15" ht="29.45" customHeight="1" x14ac:dyDescent="0.2">
      <c r="B92" s="183"/>
      <c r="C92" s="10" t="s">
        <v>56</v>
      </c>
      <c r="D92" s="18"/>
      <c r="E92" s="11">
        <f>SUMIF($C86:$C89,$C87,E86:E89)</f>
        <v>64.599999999999994</v>
      </c>
      <c r="F92" s="80"/>
    </row>
    <row r="93" spans="1:15" ht="52.5" customHeight="1" x14ac:dyDescent="0.2">
      <c r="B93" s="8" t="s">
        <v>65</v>
      </c>
      <c r="C93" s="48" t="s">
        <v>66</v>
      </c>
      <c r="D93" s="29" t="s">
        <v>67</v>
      </c>
      <c r="E93" s="49"/>
      <c r="F93" s="101"/>
    </row>
    <row r="94" spans="1:15" ht="18.75" customHeight="1" x14ac:dyDescent="0.2">
      <c r="B94" s="102"/>
      <c r="C94" s="7" t="s">
        <v>11</v>
      </c>
      <c r="D94" s="17"/>
      <c r="E94" s="64">
        <f>E96</f>
        <v>74.7</v>
      </c>
      <c r="F94" s="103"/>
    </row>
    <row r="95" spans="1:15" ht="20.25" customHeight="1" x14ac:dyDescent="0.2">
      <c r="B95" s="184"/>
      <c r="C95" s="10" t="s">
        <v>12</v>
      </c>
      <c r="D95" s="18"/>
      <c r="E95" s="63"/>
      <c r="F95" s="104"/>
    </row>
    <row r="96" spans="1:15" ht="31.5" customHeight="1" x14ac:dyDescent="0.2">
      <c r="A96" s="105"/>
      <c r="B96" s="184"/>
      <c r="C96" s="151" t="s">
        <v>23</v>
      </c>
      <c r="D96" s="106" t="s">
        <v>68</v>
      </c>
      <c r="E96" s="62">
        <v>74.7</v>
      </c>
      <c r="F96" s="107" t="s">
        <v>68</v>
      </c>
      <c r="G96" s="105"/>
      <c r="H96" s="105"/>
      <c r="I96" s="105"/>
      <c r="J96" s="105"/>
      <c r="K96" s="105"/>
      <c r="L96" s="105"/>
      <c r="M96" s="105"/>
      <c r="N96" s="105"/>
      <c r="O96" s="105"/>
    </row>
    <row r="97" spans="2:9" ht="54" customHeight="1" x14ac:dyDescent="0.2">
      <c r="B97" s="8" t="s">
        <v>69</v>
      </c>
      <c r="C97" s="50" t="s">
        <v>70</v>
      </c>
      <c r="D97" s="29" t="s">
        <v>67</v>
      </c>
      <c r="E97" s="49"/>
      <c r="F97" s="101"/>
    </row>
    <row r="98" spans="2:9" ht="18" customHeight="1" x14ac:dyDescent="0.2">
      <c r="B98" s="108"/>
      <c r="C98" s="7" t="s">
        <v>11</v>
      </c>
      <c r="D98" s="17"/>
      <c r="E98" s="12">
        <f>E100</f>
        <v>76</v>
      </c>
      <c r="F98" s="97"/>
    </row>
    <row r="99" spans="2:9" ht="19.5" customHeight="1" x14ac:dyDescent="0.2">
      <c r="B99" s="182"/>
      <c r="C99" s="10" t="s">
        <v>12</v>
      </c>
      <c r="D99" s="18"/>
      <c r="E99" s="11"/>
      <c r="F99" s="80"/>
    </row>
    <row r="100" spans="2:9" ht="32.25" customHeight="1" x14ac:dyDescent="0.2">
      <c r="B100" s="182"/>
      <c r="C100" s="151" t="s">
        <v>23</v>
      </c>
      <c r="D100" s="18"/>
      <c r="E100" s="11">
        <v>76</v>
      </c>
      <c r="F100" s="80"/>
    </row>
    <row r="101" spans="2:9" ht="67.5" customHeight="1" x14ac:dyDescent="0.2">
      <c r="B101" s="109" t="s">
        <v>71</v>
      </c>
      <c r="C101" s="50" t="s">
        <v>72</v>
      </c>
      <c r="D101" s="29" t="s">
        <v>73</v>
      </c>
      <c r="E101" s="49"/>
      <c r="F101" s="101"/>
    </row>
    <row r="102" spans="2:9" ht="24.75" customHeight="1" x14ac:dyDescent="0.2">
      <c r="B102" s="110" t="s">
        <v>68</v>
      </c>
      <c r="C102" s="111" t="s">
        <v>11</v>
      </c>
      <c r="D102" s="17"/>
      <c r="E102" s="12">
        <f t="shared" ref="E102" si="10">E104</f>
        <v>157.30000000000001</v>
      </c>
      <c r="F102" s="97"/>
    </row>
    <row r="103" spans="2:9" ht="21.75" customHeight="1" x14ac:dyDescent="0.2">
      <c r="B103" s="200" t="s">
        <v>68</v>
      </c>
      <c r="C103" s="112" t="s">
        <v>12</v>
      </c>
      <c r="D103" s="18"/>
      <c r="E103" s="11"/>
      <c r="F103" s="80"/>
    </row>
    <row r="104" spans="2:9" ht="29.45" customHeight="1" x14ac:dyDescent="0.2">
      <c r="B104" s="200"/>
      <c r="C104" s="112" t="s">
        <v>13</v>
      </c>
      <c r="D104" s="18"/>
      <c r="E104" s="11">
        <v>157.30000000000001</v>
      </c>
      <c r="F104" s="80"/>
    </row>
    <row r="105" spans="2:9" ht="81" customHeight="1" x14ac:dyDescent="0.2">
      <c r="B105" s="109" t="s">
        <v>74</v>
      </c>
      <c r="C105" s="113" t="s">
        <v>75</v>
      </c>
      <c r="D105" s="114" t="s">
        <v>76</v>
      </c>
      <c r="E105" s="50"/>
      <c r="F105" s="49"/>
      <c r="G105" s="91"/>
      <c r="H105" s="91"/>
      <c r="I105" s="91"/>
    </row>
    <row r="106" spans="2:9" ht="22.5" customHeight="1" x14ac:dyDescent="0.2">
      <c r="B106" s="115" t="s">
        <v>68</v>
      </c>
      <c r="C106" s="116" t="s">
        <v>11</v>
      </c>
      <c r="D106" s="117"/>
      <c r="E106" s="68">
        <f>E108</f>
        <v>82.3</v>
      </c>
      <c r="F106" s="118"/>
    </row>
    <row r="107" spans="2:9" ht="22.5" customHeight="1" x14ac:dyDescent="0.2">
      <c r="B107" s="198"/>
      <c r="C107" s="112" t="s">
        <v>12</v>
      </c>
      <c r="D107" s="119"/>
      <c r="E107" s="69"/>
      <c r="F107" s="120"/>
    </row>
    <row r="108" spans="2:9" ht="27.75" customHeight="1" x14ac:dyDescent="0.2">
      <c r="B108" s="199"/>
      <c r="C108" s="121" t="s">
        <v>13</v>
      </c>
      <c r="D108" s="122"/>
      <c r="E108" s="123">
        <v>82.3</v>
      </c>
      <c r="F108" s="80"/>
      <c r="G108" s="91"/>
    </row>
    <row r="109" spans="2:9" ht="25.5" x14ac:dyDescent="0.2">
      <c r="B109" s="109" t="s">
        <v>77</v>
      </c>
      <c r="C109" s="113" t="s">
        <v>62</v>
      </c>
      <c r="D109" s="114"/>
      <c r="E109" s="50"/>
      <c r="F109" s="49"/>
      <c r="G109" s="91"/>
      <c r="H109" s="91"/>
      <c r="I109" s="91"/>
    </row>
    <row r="110" spans="2:9" ht="54" customHeight="1" x14ac:dyDescent="0.2">
      <c r="B110" s="185" t="s">
        <v>78</v>
      </c>
      <c r="C110" s="10" t="s">
        <v>151</v>
      </c>
      <c r="D110" s="154" t="s">
        <v>76</v>
      </c>
      <c r="E110" s="2"/>
      <c r="F110" s="3"/>
    </row>
    <row r="111" spans="2:9" ht="31.5" customHeight="1" x14ac:dyDescent="0.2">
      <c r="B111" s="185"/>
      <c r="C111" s="73" t="s">
        <v>13</v>
      </c>
      <c r="D111" s="155"/>
      <c r="E111" s="61">
        <f>207.6-30</f>
        <v>177.6</v>
      </c>
      <c r="F111" s="3"/>
    </row>
    <row r="112" spans="2:9" ht="43.5" customHeight="1" x14ac:dyDescent="0.2">
      <c r="B112" s="185" t="s">
        <v>79</v>
      </c>
      <c r="C112" s="10" t="s">
        <v>152</v>
      </c>
      <c r="D112" s="154" t="s">
        <v>73</v>
      </c>
      <c r="E112" s="2"/>
      <c r="F112" s="3"/>
    </row>
    <row r="113" spans="2:15" ht="28.15" customHeight="1" x14ac:dyDescent="0.2">
      <c r="B113" s="185"/>
      <c r="C113" s="73" t="s">
        <v>13</v>
      </c>
      <c r="D113" s="155"/>
      <c r="E113" s="61">
        <v>180</v>
      </c>
      <c r="F113" s="3"/>
    </row>
    <row r="114" spans="2:15" ht="55.5" customHeight="1" x14ac:dyDescent="0.2">
      <c r="B114" s="185" t="s">
        <v>80</v>
      </c>
      <c r="C114" s="10" t="s">
        <v>153</v>
      </c>
      <c r="D114" s="154" t="s">
        <v>81</v>
      </c>
      <c r="E114" s="2"/>
      <c r="F114" s="3"/>
    </row>
    <row r="115" spans="2:15" ht="32.25" customHeight="1" x14ac:dyDescent="0.2">
      <c r="B115" s="185"/>
      <c r="C115" s="73" t="s">
        <v>13</v>
      </c>
      <c r="D115" s="155"/>
      <c r="E115" s="61">
        <v>90</v>
      </c>
      <c r="F115" s="3"/>
    </row>
    <row r="116" spans="2:15" ht="43.5" customHeight="1" x14ac:dyDescent="0.2">
      <c r="B116" s="185" t="s">
        <v>82</v>
      </c>
      <c r="C116" s="10" t="s">
        <v>154</v>
      </c>
      <c r="D116" s="154" t="s">
        <v>83</v>
      </c>
      <c r="E116" s="2"/>
      <c r="F116" s="3"/>
    </row>
    <row r="117" spans="2:15" ht="30.75" customHeight="1" x14ac:dyDescent="0.2">
      <c r="B117" s="185"/>
      <c r="C117" s="73" t="s">
        <v>13</v>
      </c>
      <c r="D117" s="155"/>
      <c r="E117" s="61">
        <f>305.4-120</f>
        <v>185.39999999999998</v>
      </c>
      <c r="F117" s="3"/>
    </row>
    <row r="118" spans="2:15" ht="18" customHeight="1" x14ac:dyDescent="0.2">
      <c r="B118" s="84"/>
      <c r="C118" s="7" t="s">
        <v>11</v>
      </c>
      <c r="D118" s="87"/>
      <c r="E118" s="9">
        <f>SUM(E111:E117)</f>
        <v>633</v>
      </c>
      <c r="F118" s="97"/>
      <c r="G118" s="78"/>
    </row>
    <row r="119" spans="2:15" ht="15.6" customHeight="1" x14ac:dyDescent="0.2">
      <c r="B119" s="183"/>
      <c r="C119" s="10" t="s">
        <v>12</v>
      </c>
      <c r="D119" s="18"/>
      <c r="E119" s="3"/>
      <c r="F119" s="3"/>
    </row>
    <row r="120" spans="2:15" ht="29.45" customHeight="1" x14ac:dyDescent="0.2">
      <c r="B120" s="183"/>
      <c r="C120" s="10" t="s">
        <v>56</v>
      </c>
      <c r="D120" s="18"/>
      <c r="E120" s="11">
        <f>SUMIF($C110:$C117,$C113,E110:E117)</f>
        <v>633</v>
      </c>
      <c r="F120" s="80"/>
    </row>
    <row r="121" spans="2:15" ht="32.25" customHeight="1" x14ac:dyDescent="0.2">
      <c r="B121" s="26" t="s">
        <v>84</v>
      </c>
      <c r="C121" s="27" t="s">
        <v>85</v>
      </c>
      <c r="D121" s="27"/>
      <c r="E121" s="27"/>
      <c r="F121" s="27"/>
    </row>
    <row r="122" spans="2:15" ht="28.9" customHeight="1" x14ac:dyDescent="0.2">
      <c r="B122" s="8" t="s">
        <v>86</v>
      </c>
      <c r="C122" s="28" t="s">
        <v>87</v>
      </c>
      <c r="D122" s="29"/>
      <c r="E122" s="30"/>
      <c r="F122" s="30"/>
    </row>
    <row r="123" spans="2:15" ht="31.9" customHeight="1" x14ac:dyDescent="0.2">
      <c r="B123" s="201" t="s">
        <v>88</v>
      </c>
      <c r="C123" s="67" t="s">
        <v>89</v>
      </c>
      <c r="D123" s="203" t="s">
        <v>149</v>
      </c>
      <c r="E123" s="14"/>
      <c r="F123" s="100" t="s">
        <v>90</v>
      </c>
      <c r="G123" s="193"/>
      <c r="H123" s="193"/>
      <c r="I123" s="124"/>
      <c r="J123" s="125"/>
      <c r="K123" s="92"/>
      <c r="L123" s="92"/>
      <c r="M123" s="92"/>
    </row>
    <row r="124" spans="2:15" ht="49.5" customHeight="1" x14ac:dyDescent="0.2">
      <c r="B124" s="202"/>
      <c r="C124" s="66" t="s">
        <v>13</v>
      </c>
      <c r="D124" s="204"/>
      <c r="E124" s="31">
        <f>247.1+12.1</f>
        <v>259.2</v>
      </c>
      <c r="F124" s="126"/>
      <c r="G124" s="193"/>
      <c r="H124" s="193"/>
      <c r="I124" s="91"/>
      <c r="J124" s="92"/>
      <c r="K124" s="92"/>
      <c r="L124" s="92"/>
      <c r="M124" s="92"/>
    </row>
    <row r="125" spans="2:15" ht="46.15" customHeight="1" x14ac:dyDescent="0.2">
      <c r="B125" s="178" t="s">
        <v>91</v>
      </c>
      <c r="C125" s="36" t="s">
        <v>92</v>
      </c>
      <c r="D125" s="167" t="s">
        <v>169</v>
      </c>
      <c r="E125" s="31"/>
      <c r="F125" s="99" t="s">
        <v>90</v>
      </c>
      <c r="G125" s="127"/>
    </row>
    <row r="126" spans="2:15" ht="29.45" customHeight="1" x14ac:dyDescent="0.2">
      <c r="B126" s="179"/>
      <c r="C126" s="128" t="s">
        <v>13</v>
      </c>
      <c r="D126" s="168"/>
      <c r="E126" s="31"/>
      <c r="F126" s="80"/>
      <c r="G126" s="196"/>
      <c r="H126" s="197"/>
      <c r="I126" s="197"/>
    </row>
    <row r="127" spans="2:15" ht="33" customHeight="1" x14ac:dyDescent="0.2">
      <c r="B127" s="158" t="s">
        <v>93</v>
      </c>
      <c r="C127" s="36" t="s">
        <v>94</v>
      </c>
      <c r="D127" s="167" t="s">
        <v>149</v>
      </c>
      <c r="E127" s="31"/>
      <c r="F127" s="80"/>
      <c r="G127" s="194"/>
      <c r="H127" s="195"/>
      <c r="I127" s="195"/>
      <c r="J127" s="195"/>
      <c r="K127" s="195"/>
      <c r="L127" s="195"/>
      <c r="M127" s="195"/>
      <c r="N127" s="195"/>
      <c r="O127" s="129"/>
    </row>
    <row r="128" spans="2:15" ht="33" customHeight="1" x14ac:dyDescent="0.2">
      <c r="B128" s="176"/>
      <c r="C128" s="130" t="s">
        <v>13</v>
      </c>
      <c r="D128" s="172"/>
      <c r="E128" s="31">
        <f>17.5-10.2</f>
        <v>7.3000000000000007</v>
      </c>
      <c r="F128" s="80"/>
      <c r="G128" s="131"/>
      <c r="H128" s="131"/>
      <c r="I128" s="131"/>
      <c r="J128" s="131"/>
      <c r="K128" s="131"/>
      <c r="L128" s="131"/>
      <c r="M128" s="131"/>
      <c r="N128" s="131"/>
      <c r="O128" s="129"/>
    </row>
    <row r="129" spans="2:15" ht="33.75" customHeight="1" x14ac:dyDescent="0.2">
      <c r="B129" s="159"/>
      <c r="C129" s="152" t="s">
        <v>23</v>
      </c>
      <c r="D129" s="180"/>
      <c r="E129" s="31">
        <v>1526</v>
      </c>
      <c r="F129" s="80"/>
      <c r="G129" s="131"/>
      <c r="H129" s="131"/>
      <c r="I129" s="131"/>
      <c r="J129" s="131"/>
      <c r="K129" s="131"/>
      <c r="L129" s="131"/>
      <c r="M129" s="131"/>
      <c r="N129" s="131"/>
      <c r="O129" s="129"/>
    </row>
    <row r="130" spans="2:15" ht="21.75" customHeight="1" x14ac:dyDescent="0.2">
      <c r="B130" s="178" t="s">
        <v>95</v>
      </c>
      <c r="C130" s="36" t="s">
        <v>166</v>
      </c>
      <c r="D130" s="177" t="s">
        <v>67</v>
      </c>
      <c r="E130" s="31"/>
      <c r="F130" s="80"/>
      <c r="G130" s="127"/>
    </row>
    <row r="131" spans="2:15" ht="20.25" customHeight="1" x14ac:dyDescent="0.2">
      <c r="B131" s="181"/>
      <c r="C131" s="132" t="s">
        <v>14</v>
      </c>
      <c r="D131" s="172"/>
      <c r="E131" s="31">
        <f>116.1-81.2</f>
        <v>34.899999999999991</v>
      </c>
      <c r="F131" s="80"/>
      <c r="G131" s="127"/>
    </row>
    <row r="132" spans="2:15" ht="33.75" customHeight="1" x14ac:dyDescent="0.2">
      <c r="B132" s="179"/>
      <c r="C132" s="152" t="s">
        <v>23</v>
      </c>
      <c r="D132" s="172"/>
      <c r="E132" s="31">
        <v>81.099999999999994</v>
      </c>
      <c r="F132" s="80"/>
      <c r="G132" s="127"/>
    </row>
    <row r="133" spans="2:15" ht="27.75" customHeight="1" x14ac:dyDescent="0.2">
      <c r="B133" s="178" t="s">
        <v>168</v>
      </c>
      <c r="C133" s="36" t="s">
        <v>167</v>
      </c>
      <c r="D133" s="172"/>
      <c r="E133" s="31"/>
      <c r="F133" s="80"/>
      <c r="G133" s="127"/>
    </row>
    <row r="134" spans="2:15" ht="27.75" customHeight="1" x14ac:dyDescent="0.2">
      <c r="B134" s="179"/>
      <c r="C134" s="130" t="s">
        <v>13</v>
      </c>
      <c r="D134" s="168"/>
      <c r="E134" s="31">
        <f>206-56</f>
        <v>150</v>
      </c>
      <c r="F134" s="80"/>
      <c r="G134" s="127"/>
    </row>
    <row r="135" spans="2:15" ht="43.15" customHeight="1" x14ac:dyDescent="0.2">
      <c r="B135" s="178" t="s">
        <v>98</v>
      </c>
      <c r="C135" s="51" t="s">
        <v>97</v>
      </c>
      <c r="D135" s="167" t="s">
        <v>149</v>
      </c>
      <c r="E135" s="31"/>
      <c r="F135" s="80"/>
    </row>
    <row r="136" spans="2:15" ht="40.5" customHeight="1" x14ac:dyDescent="0.2">
      <c r="B136" s="179"/>
      <c r="C136" s="132" t="s">
        <v>14</v>
      </c>
      <c r="D136" s="180"/>
      <c r="E136" s="31">
        <f>41-12.8</f>
        <v>28.2</v>
      </c>
      <c r="F136" s="80"/>
    </row>
    <row r="137" spans="2:15" ht="31.15" customHeight="1" x14ac:dyDescent="0.2">
      <c r="B137" s="158" t="s">
        <v>100</v>
      </c>
      <c r="C137" s="53" t="s">
        <v>99</v>
      </c>
      <c r="D137" s="167" t="s">
        <v>162</v>
      </c>
      <c r="E137" s="31"/>
      <c r="F137" s="80"/>
    </row>
    <row r="138" spans="2:15" ht="30.75" customHeight="1" x14ac:dyDescent="0.2">
      <c r="B138" s="159"/>
      <c r="C138" s="54" t="s">
        <v>44</v>
      </c>
      <c r="D138" s="172"/>
      <c r="E138" s="31">
        <v>121.7</v>
      </c>
      <c r="F138" s="80"/>
    </row>
    <row r="139" spans="2:15" ht="44.25" customHeight="1" x14ac:dyDescent="0.2">
      <c r="B139" s="158" t="s">
        <v>102</v>
      </c>
      <c r="C139" s="133" t="s">
        <v>101</v>
      </c>
      <c r="D139" s="172"/>
      <c r="E139" s="31"/>
      <c r="F139" s="80"/>
    </row>
    <row r="140" spans="2:15" ht="32.25" customHeight="1" x14ac:dyDescent="0.2">
      <c r="B140" s="159"/>
      <c r="C140" s="134" t="s">
        <v>44</v>
      </c>
      <c r="D140" s="168"/>
      <c r="E140" s="31">
        <v>53.9</v>
      </c>
      <c r="F140" s="80"/>
    </row>
    <row r="141" spans="2:15" ht="45" customHeight="1" x14ac:dyDescent="0.2">
      <c r="B141" s="163" t="s">
        <v>103</v>
      </c>
      <c r="C141" s="135" t="s">
        <v>155</v>
      </c>
      <c r="D141" s="167" t="s">
        <v>169</v>
      </c>
      <c r="E141" s="31"/>
      <c r="F141" s="136" t="s">
        <v>90</v>
      </c>
    </row>
    <row r="142" spans="2:15" ht="30.75" customHeight="1" x14ac:dyDescent="0.2">
      <c r="B142" s="164"/>
      <c r="C142" s="137" t="s">
        <v>13</v>
      </c>
      <c r="D142" s="168"/>
      <c r="E142" s="65">
        <f>37+3.6+8.7</f>
        <v>49.3</v>
      </c>
      <c r="F142" s="80"/>
    </row>
    <row r="143" spans="2:15" ht="39.75" customHeight="1" x14ac:dyDescent="0.2">
      <c r="B143" s="165" t="s">
        <v>104</v>
      </c>
      <c r="C143" s="138" t="s">
        <v>156</v>
      </c>
      <c r="D143" s="167" t="s">
        <v>83</v>
      </c>
      <c r="E143" s="31"/>
      <c r="F143" s="80"/>
    </row>
    <row r="144" spans="2:15" ht="35.25" customHeight="1" x14ac:dyDescent="0.2">
      <c r="B144" s="166"/>
      <c r="C144" s="132" t="s">
        <v>13</v>
      </c>
      <c r="D144" s="168"/>
      <c r="E144" s="31">
        <v>847</v>
      </c>
      <c r="F144" s="80"/>
    </row>
    <row r="145" spans="2:9" ht="35.25" customHeight="1" x14ac:dyDescent="0.2">
      <c r="B145" s="174" t="s">
        <v>105</v>
      </c>
      <c r="C145" s="55" t="s">
        <v>157</v>
      </c>
      <c r="D145" s="167" t="s">
        <v>170</v>
      </c>
      <c r="E145" s="31"/>
      <c r="F145" s="85"/>
    </row>
    <row r="146" spans="2:9" ht="82.5" customHeight="1" x14ac:dyDescent="0.2">
      <c r="B146" s="175"/>
      <c r="C146" s="52" t="s">
        <v>13</v>
      </c>
      <c r="D146" s="168"/>
      <c r="E146" s="31"/>
      <c r="F146" s="85"/>
    </row>
    <row r="147" spans="2:9" ht="14.45" customHeight="1" x14ac:dyDescent="0.2">
      <c r="B147" s="139"/>
      <c r="C147" s="7" t="s">
        <v>11</v>
      </c>
      <c r="D147" s="19"/>
      <c r="E147" s="12">
        <f>SUM(E148:E151)</f>
        <v>2982.9999999999995</v>
      </c>
      <c r="F147" s="97"/>
    </row>
    <row r="148" spans="2:9" ht="15" customHeight="1" x14ac:dyDescent="0.2">
      <c r="B148" s="160"/>
      <c r="C148" s="10" t="s">
        <v>12</v>
      </c>
      <c r="D148" s="20"/>
      <c r="E148" s="21"/>
      <c r="F148" s="80"/>
    </row>
    <row r="149" spans="2:9" ht="29.45" customHeight="1" x14ac:dyDescent="0.2">
      <c r="B149" s="161"/>
      <c r="C149" s="10" t="s">
        <v>56</v>
      </c>
      <c r="D149" s="20"/>
      <c r="E149" s="70">
        <f>SUMIF($C123:$C146,$C124,E123:E146)</f>
        <v>1312.8</v>
      </c>
      <c r="F149" s="80"/>
    </row>
    <row r="150" spans="2:9" ht="29.45" customHeight="1" x14ac:dyDescent="0.2">
      <c r="B150" s="161"/>
      <c r="C150" s="153" t="s">
        <v>173</v>
      </c>
      <c r="D150" s="20"/>
      <c r="E150" s="70">
        <f>SUMIF($C124:$C147,$C129,E124:E147)</f>
        <v>1607.1</v>
      </c>
      <c r="F150" s="80"/>
    </row>
    <row r="151" spans="2:9" ht="16.899999999999999" customHeight="1" x14ac:dyDescent="0.2">
      <c r="B151" s="162"/>
      <c r="C151" s="10" t="s">
        <v>106</v>
      </c>
      <c r="D151" s="20"/>
      <c r="E151" s="11">
        <f>SUMIF($C123:$C142,$C136,E123:E142)</f>
        <v>63.099999999999994</v>
      </c>
      <c r="F151" s="80"/>
    </row>
    <row r="152" spans="2:9" ht="18.75" customHeight="1" x14ac:dyDescent="0.2">
      <c r="B152" s="139"/>
      <c r="C152" s="7" t="s">
        <v>26</v>
      </c>
      <c r="D152" s="19"/>
      <c r="E152" s="12">
        <f>SUM(E153:E155)</f>
        <v>175.6</v>
      </c>
      <c r="F152" s="97"/>
    </row>
    <row r="153" spans="2:9" ht="15.6" customHeight="1" x14ac:dyDescent="0.2">
      <c r="B153" s="170"/>
      <c r="C153" s="16" t="s">
        <v>27</v>
      </c>
      <c r="D153" s="22"/>
      <c r="E153" s="21"/>
      <c r="F153" s="85"/>
    </row>
    <row r="154" spans="2:9" ht="15.6" customHeight="1" x14ac:dyDescent="0.2">
      <c r="B154" s="171"/>
      <c r="C154" s="16" t="s">
        <v>107</v>
      </c>
      <c r="D154" s="22"/>
      <c r="E154" s="13" cm="1">
        <f t="array" ref="E154">SUMIF($C123:$C142,C00,E123:E142)</f>
        <v>0</v>
      </c>
      <c r="F154" s="85"/>
    </row>
    <row r="155" spans="2:9" ht="30" customHeight="1" x14ac:dyDescent="0.2">
      <c r="B155" s="171"/>
      <c r="C155" s="56" t="s">
        <v>108</v>
      </c>
      <c r="D155" s="22"/>
      <c r="E155" s="13">
        <f>SUMIF($C124:$C142,$C138,E124:E142)</f>
        <v>175.6</v>
      </c>
      <c r="F155" s="85"/>
    </row>
    <row r="156" spans="2:9" ht="27.75" customHeight="1" x14ac:dyDescent="0.2">
      <c r="B156" s="86"/>
      <c r="C156" s="7" t="s">
        <v>109</v>
      </c>
      <c r="D156" s="87"/>
      <c r="E156" s="9">
        <f>E12+E17+E24+E28+E50+E59+E64+E68+E73+E81+E90+E147+E152+E42+E37+E32+E46+E102+E98+E94+E106+E118+E54</f>
        <v>9705.5</v>
      </c>
      <c r="F156" s="9"/>
    </row>
    <row r="157" spans="2:9" ht="17.45" customHeight="1" x14ac:dyDescent="0.2">
      <c r="B157" s="140"/>
      <c r="C157" s="10" t="s">
        <v>110</v>
      </c>
      <c r="D157" s="18"/>
      <c r="E157" s="14">
        <f>E32+E124</f>
        <v>457.6</v>
      </c>
      <c r="F157" s="3"/>
    </row>
    <row r="158" spans="2:9" ht="15" customHeight="1" x14ac:dyDescent="0.2">
      <c r="B158" s="173"/>
      <c r="C158" s="173"/>
      <c r="D158" s="173"/>
      <c r="E158" s="173"/>
      <c r="F158" s="173"/>
    </row>
    <row r="159" spans="2:9" s="143" customFormat="1" ht="15" customHeight="1" x14ac:dyDescent="0.2">
      <c r="B159" s="157" t="s">
        <v>111</v>
      </c>
      <c r="C159" s="157"/>
      <c r="D159" s="157"/>
      <c r="E159" s="157"/>
      <c r="F159" s="157"/>
      <c r="G159" s="72"/>
      <c r="H159" s="141"/>
      <c r="I159" s="142"/>
    </row>
    <row r="160" spans="2:9" s="143" customFormat="1" ht="15" customHeight="1" x14ac:dyDescent="0.2">
      <c r="B160" s="169" t="s">
        <v>112</v>
      </c>
      <c r="C160" s="169"/>
      <c r="D160" s="169"/>
      <c r="E160" s="169"/>
      <c r="F160" s="169"/>
      <c r="G160" s="72"/>
      <c r="H160" s="141"/>
      <c r="I160" s="142"/>
    </row>
    <row r="161" spans="2:9" s="143" customFormat="1" ht="15" customHeight="1" x14ac:dyDescent="0.2">
      <c r="B161" s="157" t="s">
        <v>113</v>
      </c>
      <c r="C161" s="157"/>
      <c r="D161" s="157"/>
      <c r="E161" s="157"/>
      <c r="F161" s="157"/>
      <c r="G161" s="72"/>
      <c r="H161" s="141"/>
      <c r="I161" s="142"/>
    </row>
    <row r="162" spans="2:9" s="143" customFormat="1" ht="15" customHeight="1" x14ac:dyDescent="0.2">
      <c r="B162" s="157" t="s">
        <v>114</v>
      </c>
      <c r="C162" s="157"/>
      <c r="D162" s="157"/>
      <c r="E162" s="157"/>
      <c r="F162" s="157"/>
      <c r="G162" s="72"/>
      <c r="H162" s="141"/>
      <c r="I162" s="142"/>
    </row>
    <row r="163" spans="2:9" s="143" customFormat="1" ht="15" customHeight="1" x14ac:dyDescent="0.2">
      <c r="B163" s="156" t="s">
        <v>115</v>
      </c>
      <c r="C163" s="156"/>
      <c r="D163" s="71"/>
      <c r="E163" s="71"/>
      <c r="F163" s="71"/>
      <c r="G163" s="72"/>
      <c r="H163" s="141"/>
      <c r="I163" s="142"/>
    </row>
    <row r="164" spans="2:9" ht="13.15" customHeight="1" x14ac:dyDescent="0.2"/>
    <row r="165" spans="2:9" x14ac:dyDescent="0.2">
      <c r="B165" s="74" t="s">
        <v>116</v>
      </c>
      <c r="C165" s="74"/>
    </row>
    <row r="166" spans="2:9" x14ac:dyDescent="0.2">
      <c r="B166" s="74" t="s">
        <v>117</v>
      </c>
      <c r="C166" s="74"/>
    </row>
    <row r="167" spans="2:9" x14ac:dyDescent="0.2">
      <c r="B167" s="74" t="s">
        <v>118</v>
      </c>
      <c r="C167" s="74"/>
    </row>
    <row r="168" spans="2:9" ht="19.149999999999999" customHeight="1" x14ac:dyDescent="0.2">
      <c r="B168" s="74" t="s">
        <v>119</v>
      </c>
    </row>
    <row r="169" spans="2:9" x14ac:dyDescent="0.2">
      <c r="C169" s="148"/>
      <c r="D169" s="149"/>
    </row>
  </sheetData>
  <mergeCells count="72">
    <mergeCell ref="G123:H124"/>
    <mergeCell ref="G127:N127"/>
    <mergeCell ref="G126:I126"/>
    <mergeCell ref="B107:B108"/>
    <mergeCell ref="B103:B104"/>
    <mergeCell ref="B119:B120"/>
    <mergeCell ref="D125:D126"/>
    <mergeCell ref="B125:B126"/>
    <mergeCell ref="B123:B124"/>
    <mergeCell ref="B114:B115"/>
    <mergeCell ref="B116:B117"/>
    <mergeCell ref="D110:D111"/>
    <mergeCell ref="D112:D113"/>
    <mergeCell ref="D123:D124"/>
    <mergeCell ref="B110:B111"/>
    <mergeCell ref="B112:B113"/>
    <mergeCell ref="C1:F1"/>
    <mergeCell ref="C2:F2"/>
    <mergeCell ref="C3:F3"/>
    <mergeCell ref="C4:F4"/>
    <mergeCell ref="C5:F5"/>
    <mergeCell ref="B7:F7"/>
    <mergeCell ref="B77:B78"/>
    <mergeCell ref="B74:B75"/>
    <mergeCell ref="B51:B52"/>
    <mergeCell ref="B18:B22"/>
    <mergeCell ref="B29:B30"/>
    <mergeCell ref="B25:B26"/>
    <mergeCell ref="B13:B15"/>
    <mergeCell ref="D77:D80"/>
    <mergeCell ref="B79:B80"/>
    <mergeCell ref="B38:B40"/>
    <mergeCell ref="B43:B44"/>
    <mergeCell ref="B33:B35"/>
    <mergeCell ref="B47:B48"/>
    <mergeCell ref="B60:B63"/>
    <mergeCell ref="B55:B56"/>
    <mergeCell ref="B99:B100"/>
    <mergeCell ref="B65:B66"/>
    <mergeCell ref="B95:B96"/>
    <mergeCell ref="D86:D89"/>
    <mergeCell ref="B91:B92"/>
    <mergeCell ref="B86:B87"/>
    <mergeCell ref="B69:B71"/>
    <mergeCell ref="B82:B84"/>
    <mergeCell ref="B88:B89"/>
    <mergeCell ref="B145:B146"/>
    <mergeCell ref="D145:D146"/>
    <mergeCell ref="B127:B129"/>
    <mergeCell ref="D141:D142"/>
    <mergeCell ref="D130:D134"/>
    <mergeCell ref="B133:B134"/>
    <mergeCell ref="B135:B136"/>
    <mergeCell ref="D135:D136"/>
    <mergeCell ref="D127:D129"/>
    <mergeCell ref="B130:B132"/>
    <mergeCell ref="D114:D115"/>
    <mergeCell ref="D116:D117"/>
    <mergeCell ref="B163:C163"/>
    <mergeCell ref="B162:F162"/>
    <mergeCell ref="B137:B138"/>
    <mergeCell ref="B148:B151"/>
    <mergeCell ref="B139:B140"/>
    <mergeCell ref="B141:B142"/>
    <mergeCell ref="B143:B144"/>
    <mergeCell ref="D143:D144"/>
    <mergeCell ref="B161:F161"/>
    <mergeCell ref="B159:F159"/>
    <mergeCell ref="B160:F160"/>
    <mergeCell ref="B153:B155"/>
    <mergeCell ref="D137:D140"/>
    <mergeCell ref="B158:F158"/>
  </mergeCells>
  <printOptions horizontalCentered="1"/>
  <pageMargins left="0.39370078740157483" right="0.39370078740157483" top="0.59055118110236227" bottom="0.59055118110236227" header="0" footer="0"/>
  <pageSetup paperSize="9" scale="87" fitToWidth="0" fitToHeight="0" orientation="portrait" r:id="rId1"/>
  <rowBreaks count="6" manualBreakCount="6">
    <brk id="29" max="5" man="1"/>
    <brk id="49" max="5" man="1"/>
    <brk id="74" max="5" man="1"/>
    <brk id="101" max="5" man="1"/>
    <brk id="124" max="5" man="1"/>
    <brk id="144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AD497-A826-430B-A94F-F60754CA318C}">
  <sheetPr>
    <pageSetUpPr fitToPage="1"/>
  </sheetPr>
  <dimension ref="B1:D23"/>
  <sheetViews>
    <sheetView zoomScaleNormal="100" zoomScaleSheetLayoutView="100" workbookViewId="0">
      <selection activeCell="P17" sqref="P17"/>
    </sheetView>
  </sheetViews>
  <sheetFormatPr defaultColWidth="9.140625" defaultRowHeight="12.75" x14ac:dyDescent="0.2"/>
  <cols>
    <col min="1" max="1" width="2.5703125" style="15" customWidth="1"/>
    <col min="2" max="2" width="4.7109375" style="15" customWidth="1"/>
    <col min="3" max="3" width="44.7109375" style="1" customWidth="1"/>
    <col min="4" max="4" width="13" style="15" customWidth="1"/>
    <col min="5" max="16384" width="9.140625" style="15"/>
  </cols>
  <sheetData>
    <row r="1" spans="2:4" ht="29.25" customHeight="1" x14ac:dyDescent="0.2">
      <c r="B1" s="208" t="s">
        <v>161</v>
      </c>
      <c r="C1" s="208"/>
      <c r="D1" s="208"/>
    </row>
    <row r="2" spans="2:4" x14ac:dyDescent="0.2">
      <c r="C2" s="15"/>
    </row>
    <row r="3" spans="2:4" ht="53.25" customHeight="1" x14ac:dyDescent="0.2">
      <c r="B3" s="44" t="s">
        <v>120</v>
      </c>
      <c r="C3" s="45" t="s">
        <v>121</v>
      </c>
      <c r="D3" s="59" t="s">
        <v>3</v>
      </c>
    </row>
    <row r="4" spans="2:4" x14ac:dyDescent="0.2">
      <c r="B4" s="145">
        <v>1</v>
      </c>
      <c r="C4" s="146">
        <v>2</v>
      </c>
      <c r="D4" s="147">
        <v>3</v>
      </c>
    </row>
    <row r="5" spans="2:4" ht="15.6" customHeight="1" x14ac:dyDescent="0.2">
      <c r="B5" s="205" t="s">
        <v>122</v>
      </c>
      <c r="C5" s="206"/>
      <c r="D5" s="207"/>
    </row>
    <row r="6" spans="2:4" x14ac:dyDescent="0.2">
      <c r="B6" s="46" t="s">
        <v>123</v>
      </c>
      <c r="C6" s="37" t="s">
        <v>11</v>
      </c>
      <c r="D6" s="5">
        <f t="shared" ref="D6" si="0">SUM(D8:D13)</f>
        <v>8585.2000000000007</v>
      </c>
    </row>
    <row r="7" spans="2:4" ht="19.149999999999999" customHeight="1" x14ac:dyDescent="0.2">
      <c r="B7" s="47"/>
      <c r="C7" s="38" t="s">
        <v>124</v>
      </c>
      <c r="D7" s="58"/>
    </row>
    <row r="8" spans="2:4" ht="31.9" customHeight="1" x14ac:dyDescent="0.2">
      <c r="B8" s="47" t="s">
        <v>125</v>
      </c>
      <c r="C8" s="39" t="s">
        <v>126</v>
      </c>
      <c r="D8" s="40">
        <f>SUMIF('4 programa 3 lentelė'!$C10:$C157,'4 programa 3 lentelė'!$C14,'4 programa 3 lentelė'!E10:E157)</f>
        <v>4837.1000000000004</v>
      </c>
    </row>
    <row r="9" spans="2:4" x14ac:dyDescent="0.2">
      <c r="B9" s="47" t="s">
        <v>127</v>
      </c>
      <c r="C9" s="41" t="s">
        <v>17</v>
      </c>
      <c r="D9" s="40">
        <f>SUMIF('4 programa 3 lentelė'!$C10:$C157,'4 programa 3 lentelė'!$C20,'4 programa 3 lentelė'!E10:E157)</f>
        <v>1518.5</v>
      </c>
    </row>
    <row r="10" spans="2:4" ht="21" customHeight="1" x14ac:dyDescent="0.2">
      <c r="B10" s="47" t="s">
        <v>128</v>
      </c>
      <c r="C10" s="41" t="s">
        <v>129</v>
      </c>
      <c r="D10" s="40">
        <f>SUMIF('4 programa 3 lentelė'!$C10:$C157,'4 programa 3 lentelė'!$C21,'4 programa 3 lentelė'!E10:E157)</f>
        <v>69.599999999999994</v>
      </c>
    </row>
    <row r="11" spans="2:4" ht="25.5" x14ac:dyDescent="0.2">
      <c r="B11" s="47" t="s">
        <v>130</v>
      </c>
      <c r="C11" s="41" t="s">
        <v>23</v>
      </c>
      <c r="D11" s="40">
        <f>SUMIF('4 programa 3 lentelė'!$C10:$C157,'4 programa 3 lentelė'!$C40,'4 programa 3 lentelė'!E10:E157)</f>
        <v>2009.1</v>
      </c>
    </row>
    <row r="12" spans="2:4" x14ac:dyDescent="0.2">
      <c r="B12" s="47" t="s">
        <v>131</v>
      </c>
      <c r="C12" s="41" t="s">
        <v>132</v>
      </c>
      <c r="D12" s="40" cm="1">
        <f t="array" ref="D12">SUMIF('4 programa 3 lentelė'!$C10:$C157,C00,'4 programa 3 lentelė'!E10:E157)</f>
        <v>0</v>
      </c>
    </row>
    <row r="13" spans="2:4" x14ac:dyDescent="0.2">
      <c r="B13" s="47" t="s">
        <v>133</v>
      </c>
      <c r="C13" s="41" t="s">
        <v>134</v>
      </c>
      <c r="D13" s="40">
        <f>SUMIF('4 programa 3 lentelė'!$C10:$C157,'4 programa 3 lentelė'!$C22,'4 programa 3 lentelė'!E10:E157)</f>
        <v>150.89999999999998</v>
      </c>
    </row>
    <row r="14" spans="2:4" ht="45" customHeight="1" x14ac:dyDescent="0.2">
      <c r="B14" s="46" t="s">
        <v>135</v>
      </c>
      <c r="C14" s="38" t="s">
        <v>136</v>
      </c>
      <c r="D14" s="42">
        <f t="shared" ref="D14" si="1">SUM(D16:D21)</f>
        <v>1120.3000000000002</v>
      </c>
    </row>
    <row r="15" spans="2:4" ht="18" customHeight="1" x14ac:dyDescent="0.2">
      <c r="B15" s="47"/>
      <c r="C15" s="38" t="s">
        <v>124</v>
      </c>
      <c r="D15" s="58"/>
    </row>
    <row r="16" spans="2:4" x14ac:dyDescent="0.2">
      <c r="B16" s="47" t="s">
        <v>137</v>
      </c>
      <c r="C16" s="43" t="s">
        <v>138</v>
      </c>
      <c r="D16" s="40">
        <f>SUMIF('4 programa 3 lentelė'!$C10:$C157,'4 programa 3 lentelė'!$C44,'4 programa 3 lentelė'!E10:E157)</f>
        <v>28.5</v>
      </c>
    </row>
    <row r="17" spans="2:4" x14ac:dyDescent="0.2">
      <c r="B17" s="47" t="s">
        <v>139</v>
      </c>
      <c r="C17" s="43" t="s">
        <v>140</v>
      </c>
      <c r="D17" s="40">
        <f>SUMIF('4 programa 3 lentelė'!$C10:$C157,'4 programa 3 lentelė'!$C66,'4 programa 3 lentelė'!E10:E157)</f>
        <v>1091.8000000000002</v>
      </c>
    </row>
    <row r="18" spans="2:4" ht="25.5" x14ac:dyDescent="0.2">
      <c r="B18" s="47" t="s">
        <v>141</v>
      </c>
      <c r="C18" s="43" t="s">
        <v>142</v>
      </c>
      <c r="D18" s="40" cm="1">
        <f t="array" ref="D18">SUMIF('4 programa 3 lentelė'!$C10:$C157,C00,'4 programa 3 lentelė'!E10:E157)</f>
        <v>0</v>
      </c>
    </row>
    <row r="19" spans="2:4" x14ac:dyDescent="0.2">
      <c r="B19" s="47" t="s">
        <v>143</v>
      </c>
      <c r="C19" s="43" t="s">
        <v>144</v>
      </c>
      <c r="D19" s="40" cm="1">
        <f t="array" ref="D19">SUMIF('4 programa 3 lentelė'!$C10:$C157,C00,'4 programa 3 lentelė'!E10:E157)</f>
        <v>0</v>
      </c>
    </row>
    <row r="20" spans="2:4" x14ac:dyDescent="0.2">
      <c r="B20" s="47" t="s">
        <v>145</v>
      </c>
      <c r="C20" s="43" t="s">
        <v>96</v>
      </c>
      <c r="D20" s="40" cm="1">
        <f t="array" ref="D20">SUMIF('4 programa 3 lentelė'!$C10:$C155,C00,'4 programa 3 lentelė'!E10:E155)</f>
        <v>0</v>
      </c>
    </row>
    <row r="21" spans="2:4" x14ac:dyDescent="0.2">
      <c r="B21" s="47" t="s">
        <v>146</v>
      </c>
      <c r="C21" s="43" t="s">
        <v>147</v>
      </c>
      <c r="D21" s="40" cm="1">
        <f t="array" ref="D21">SUMIF('4 programa 3 lentelė'!$C10:$C157,C00,'4 programa 3 lentelė'!E10:E157)</f>
        <v>0</v>
      </c>
    </row>
    <row r="22" spans="2:4" ht="25.5" x14ac:dyDescent="0.2">
      <c r="B22" s="47"/>
      <c r="C22" s="41" t="s">
        <v>148</v>
      </c>
      <c r="D22" s="5">
        <f t="shared" ref="D22" si="2">D6+D14</f>
        <v>9705.5</v>
      </c>
    </row>
    <row r="23" spans="2:4" x14ac:dyDescent="0.2">
      <c r="B23" s="150"/>
      <c r="C23" s="41" t="s">
        <v>110</v>
      </c>
      <c r="D23" s="4">
        <f>'4 programa 3 lentelė'!E32+'4 programa 3 lentelė'!E124</f>
        <v>457.6</v>
      </c>
    </row>
  </sheetData>
  <mergeCells count="2">
    <mergeCell ref="B5:D5"/>
    <mergeCell ref="B1:D1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4 programa 3 lentelė</vt:lpstr>
      <vt:lpstr>Lėšų suvestinė 2 lentelė</vt:lpstr>
      <vt:lpstr>'4 programa 3 lentelė'!Print_Area</vt:lpstr>
      <vt:lpstr>'4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2025-11-21T07:12:12Z</cp:lastPrinted>
  <dcterms:created xsi:type="dcterms:W3CDTF">2023-07-10T07:04:14Z</dcterms:created>
  <dcterms:modified xsi:type="dcterms:W3CDTF">2025-11-25T09:14:42Z</dcterms:modified>
  <cp:category/>
  <cp:contentStatus/>
</cp:coreProperties>
</file>