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5 MVP\11. Keitimas (lapkritis)\"/>
    </mc:Choice>
  </mc:AlternateContent>
  <xr:revisionPtr revIDLastSave="0" documentId="13_ncr:1_{04B3097A-9120-400F-B7B9-B418D7A6BA3B}" xr6:coauthVersionLast="47" xr6:coauthVersionMax="47" xr10:uidLastSave="{00000000-0000-0000-0000-000000000000}"/>
  <bookViews>
    <workbookView xWindow="-120" yWindow="-120" windowWidth="38640" windowHeight="21120" xr2:uid="{EF082B20-5454-481E-8ECF-44F36E11C9BB}"/>
  </bookViews>
  <sheets>
    <sheet name="8 programa 3 lentelė" sheetId="1" r:id="rId1"/>
    <sheet name="Lėšų suvestinė 2 lentelė" sheetId="2" r:id="rId2"/>
  </sheets>
  <definedNames>
    <definedName name="_xlnm.Print_Area" localSheetId="0">'8 programa 3 lentelė'!$A$1:$F$204</definedName>
    <definedName name="_xlnm.Print_Titles" localSheetId="0">'8 programa 3 lentelė'!$8:$8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9" i="1" l="1"/>
  <c r="E160" i="1"/>
  <c r="E186" i="1" l="1"/>
  <c r="E177" i="1"/>
  <c r="E165" i="1"/>
  <c r="E146" i="1"/>
  <c r="E142" i="1"/>
  <c r="E112" i="1"/>
  <c r="E98" i="1"/>
  <c r="E51" i="1"/>
  <c r="E47" i="1"/>
  <c r="E46" i="1"/>
  <c r="E39" i="1"/>
  <c r="E35" i="1"/>
  <c r="E63" i="1"/>
  <c r="E44" i="1" l="1"/>
  <c r="E172" i="1"/>
  <c r="E157" i="1"/>
  <c r="E140" i="1"/>
  <c r="E129" i="1"/>
  <c r="E107" i="1"/>
  <c r="E86" i="1"/>
  <c r="E75" i="1"/>
  <c r="E73" i="1"/>
  <c r="E25" i="1"/>
  <c r="E17" i="1"/>
  <c r="E14" i="1"/>
  <c r="D12" i="2" a="1"/>
  <c r="D12" i="2" s="1"/>
  <c r="E88" i="1" l="1"/>
  <c r="E137" i="1"/>
  <c r="E55" i="1"/>
  <c r="E134" i="1" s="1"/>
  <c r="E161" i="1"/>
  <c r="E178" i="1" s="1"/>
  <c r="E175" i="1" s="1"/>
  <c r="E190" i="1" s="1"/>
  <c r="E189" i="1"/>
  <c r="E28" i="1"/>
  <c r="D16" i="2"/>
  <c r="E187" i="1"/>
  <c r="E135" i="1"/>
  <c r="E66" i="1"/>
  <c r="E52" i="1"/>
  <c r="E26" i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1" i="2" a="1"/>
  <c r="D11" i="2" s="1"/>
  <c r="D13" i="2" l="1"/>
  <c r="E12" i="1"/>
  <c r="D8" i="2"/>
  <c r="E191" i="1"/>
  <c r="D23" i="2" s="1"/>
  <c r="E153" i="1"/>
  <c r="E151" i="1" s="1"/>
  <c r="E136" i="1"/>
  <c r="E132" i="1" s="1"/>
  <c r="D10" i="2"/>
  <c r="D14" i="2"/>
  <c r="E155" i="1"/>
  <c r="D9" i="2"/>
  <c r="E30" i="1"/>
  <c r="D6" i="2" l="1"/>
  <c r="D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  <author>Dangirutė Šakinienė</author>
  </authors>
  <commentList>
    <comment ref="E41" authorId="0" shapeId="0" xr:uid="{F4538BAF-16BA-4DAC-B11C-31E46F21051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Lėšos nenumatytoms iniciatyvoms, nepatenkančioms į dalinio finansavimo konkursą 
</t>
        </r>
      </text>
    </comment>
    <comment ref="E55" authorId="0" shapeId="0" xr:uid="{A6A6E098-E9CB-4CD8-BCDD-91D208870DD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12 renginių. Nuo 2025 m. Žvejų rūmai planuoja papildomai organizuoti  Jūrinių apdovanojimų ceremoniją "Albatrosas"
</t>
        </r>
      </text>
    </comment>
    <comment ref="E63" authorId="1" shapeId="0" xr:uid="{3B955655-A68B-47F7-BFB6-45495FC76257}">
      <text>
        <r>
          <rPr>
            <sz val="11"/>
            <color theme="1"/>
            <rFont val="Calibri"/>
            <family val="2"/>
            <charset val="186"/>
            <scheme val="minor"/>
          </rPr>
          <t>Naujų koncertinių programų ir teatro pastatymų rengimas ir jų pristatymas</t>
        </r>
      </text>
    </comment>
    <comment ref="E131" authorId="0" shapeId="0" xr:uid="{B37E0C4F-1ADE-4D04-B405-488D3F0B245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MLIM – 2 kompiuteriai su programine įranga 
2. ŽR - 3 kompiuteriai 
3. EC - spalvotas daugiafunkcis spausdintuvas 
4. VB – serveris (Serveryje yra įdiegtas Active Directory, ESET Protect, MECM ir LIBIS savitarnos terminalų valdymas, kurie suteikia centralizuotą ir efektyvų IT paslaugų valdymą, saugumą ir priežiūrą 16-kai padalinių. Esamas serveris nepalaiko sistemos ir nuolat lūžinėja dėl pasenusios techninės įrangos ir pajėgumų trūkumo).
</t>
        </r>
      </text>
    </comment>
    <comment ref="E140" authorId="1" shapeId="0" xr:uid="{B16960AA-3EEC-4AC6-9E29-CA4A3DD1BB4E}">
      <text>
        <r>
          <rPr>
            <sz val="11"/>
            <color theme="1"/>
            <rFont val="Calibri"/>
            <family val="2"/>
            <charset val="186"/>
            <scheme val="minor"/>
          </rPr>
          <t>1. Turgaus g. 8 vidaus patalpų remontas (drėgmės ir pelėsio pažeistų vietų sutvarkymas);
2. Turgaus g. 8 fasado remontas 22960 Eur ir užrašo ant pastato perdarymas;
2. J. Janonio g. 9 šildymo sistemos modernizavimas;
3. Kalnupės g. 13 bibliotekos remontas (patalpų sienų dažymas, laminuotų grindų įrengimas, vidiniu durų keitimas, WC patalpų remontas pritaikant neįgaliesiems (klozetų montavimas, maišytuvų keitimas, grindų klojimas plytelėmis)</t>
        </r>
      </text>
    </comment>
    <comment ref="E144" authorId="1" shapeId="0" xr:uid="{797B4CBA-2DDA-4C5B-A314-89196DF46CB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Sienų ir grindų remontas;
6 vnt. žaliuzių keitimas </t>
        </r>
      </text>
    </comment>
    <comment ref="E150" authorId="1" shapeId="0" xr:uid="{BF4CDAA5-3738-4DE5-873E-5DFFA62DDC2B}">
      <text>
        <r>
          <rPr>
            <sz val="11"/>
            <color theme="1"/>
            <rFont val="Calibri"/>
            <family val="2"/>
            <charset val="186"/>
            <scheme val="minor"/>
          </rPr>
          <t>Langų su palangėmis keitimas (37 vnt.),
Durų keitimas (5 vnt.), angokraščių apdirbimo darbai adresu Didžioji Vandens g. 2</t>
        </r>
      </text>
    </comment>
    <comment ref="E167" authorId="1" shapeId="0" xr:uid="{6F48BEA4-7C1A-4F14-AFF5-71700A8868C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Galimybių studijos atnaujinimo paslaugos:
Duomenų ir medžiagos surinkimas ir susisteminimas;
Ekspertų/konsultantų paslaugos;
Programinės įrangos licencijos;
Kanceliarinės išlaidos;
Kūrybinių dirbtuvių organizavimas;
Atnaujintos galimybių studijos parengimas ir pristatymas
</t>
        </r>
      </text>
    </comment>
    <comment ref="E169" authorId="1" shapeId="0" xr:uid="{B45DDE1F-FB5F-424E-8D2E-255A3578F33F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Apšvietimo ir garso aparatūros sistemos atnaujinimo techninio projekto parengimas Teatro salėje;
Akustinių lubų įrengimo projektas;
Elektrotechnikos dalies projektas;
Žvejų rūmų fasado renovacijos-remonto techninis projektas;
Didžiosios salės garso aparatūros sistemos atnaujinimas pagal parengtą 2023 m. projektą;
Didžiosios scenos elektros trosinių keltuvų keitimas (po 11 vnt. kasmet);
Didžiosios scenos grindų dangos keitimas;
Žvejų rūmų dalies stogo remonto darbai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<sst xmlns="http://schemas.openxmlformats.org/spreadsheetml/2006/main" count="352" uniqueCount="237">
  <si>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</si>
  <si>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</si>
  <si>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</si>
  <si>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</si>
  <si>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</si>
  <si>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008-01 (T)</t>
  </si>
  <si>
    <t>Uždavinys: Remti kūrybinių organizacijų iniciatyvas ir miesto švenčių organizavimą</t>
  </si>
  <si>
    <t>008-01-01 (TP)</t>
  </si>
  <si>
    <t>Priemonė: Kultūros ir meno projektų dalinis finansavimas</t>
  </si>
  <si>
    <t>KSTD 
Kultūros skyrius</t>
  </si>
  <si>
    <t>Savivaldybės biudžetas (įskaitant skolintas lėšas)</t>
  </si>
  <si>
    <t>Iš jo:</t>
  </si>
  <si>
    <t>Savivaldybės biudžeto lėšos (nuosavos, be ankstesnių metų likučio)</t>
  </si>
  <si>
    <t>008-01-02 (TP)</t>
  </si>
  <si>
    <t>Priemonė: Kultūros didžiųjų renginių organizavimas</t>
  </si>
  <si>
    <t xml:space="preserve"> </t>
  </si>
  <si>
    <t>008-01-02-01</t>
  </si>
  <si>
    <t>Jūros šventės (vykdytoja – VšĮ „Klaipėdos šventės“)</t>
  </si>
  <si>
    <r>
      <rPr>
        <sz val="10"/>
        <color rgb="FF000000"/>
        <rFont val="Times New Roman"/>
        <family val="1"/>
        <charset val="186"/>
      </rPr>
      <t>KSTD 
Kultūros skyrius,  VšĮ „Klaipėdos šventės“</t>
    </r>
  </si>
  <si>
    <t>2.1.3.3.</t>
  </si>
  <si>
    <t>008-01-02-02</t>
  </si>
  <si>
    <t>Ankstesnių metų likučiai</t>
  </si>
  <si>
    <t>008-01-02-03</t>
  </si>
  <si>
    <t xml:space="preserve">Festivalio „Šermukšnis“ </t>
  </si>
  <si>
    <t xml:space="preserve"> KSTD 
Kultūros skyrius, BĮ Klaipėdos miesto savivaldybės kultūros centras Žvejų rūmai</t>
  </si>
  <si>
    <t>008-01-02-04</t>
  </si>
  <si>
    <t>Tarptautinio nematerialaus kultūros paveldo festivalio „Lauksnos“</t>
  </si>
  <si>
    <t xml:space="preserve"> KSTD 
Kultūros skyrius, BĮ Klaipėdos miesto savivaldybės etnokultūros centras</t>
  </si>
  <si>
    <t>008-01-02-05</t>
  </si>
  <si>
    <t xml:space="preserve">Tarptautinio Davido Geringo violončelės festivalio ir konkurso </t>
  </si>
  <si>
    <t xml:space="preserve"> KSTD 
Kultūros skyrius, BĮ Klaipėdos miesto savivaldybės koncertinė įstaiga Klaipėdos koncertų salė</t>
  </si>
  <si>
    <t>Šviesų festivalio (vykdytoja – VšĮ „Klaipėdos šventės“)</t>
  </si>
  <si>
    <t>KSTD 
Kultūros skyrius, VšĮ „Klaipėdos šventės“</t>
  </si>
  <si>
    <t>Savivaldybės biudžeto lėšos (nuosavos, be ankstesnių metų likučio)'</t>
  </si>
  <si>
    <t>Ankstesnių metų likučiai'</t>
  </si>
  <si>
    <t>008-01-03 (TP)</t>
  </si>
  <si>
    <t>Priemonė: Stipendijų mokėjimas kultūros ir meno kūrėjams</t>
  </si>
  <si>
    <t>008-01-04 (TP)</t>
  </si>
  <si>
    <t>Priemonė: Miesto kultūrinio gyvenimo skatinimas</t>
  </si>
  <si>
    <t>008-01-04-01</t>
  </si>
  <si>
    <t>Miesto kultūrinio paveldo ir kultūrinės atminties išsaugojimas ir puoselėjimas</t>
  </si>
  <si>
    <t>KSTD 
Kultūros skyrius, BĮ Klaipėdos miesto savivaldybės kultūros centras Žvejų rūmai</t>
  </si>
  <si>
    <t>008-01-04-02</t>
  </si>
  <si>
    <t>Kalėdinių ir naujametinių renginių ciklo organizavimas (vykdytoja – VšĮ „Klaipėdos šventės“)</t>
  </si>
  <si>
    <t>KSTD 
Kultūros skyrius,
VšĮ „Klaipėdos šventės“</t>
  </si>
  <si>
    <t>008-01-04-03</t>
  </si>
  <si>
    <t xml:space="preserve">Miesto kultūrinio gyvenimo skatinimas, finansuojant kūrybines idėjas, nepatenkančias į kultūros ir meno projektų dalinio finansavimo konkursą </t>
  </si>
  <si>
    <t>008-02 (T)</t>
  </si>
  <si>
    <t>Uždavinys: Užtikrinti kultūros įstaigų veiklą ir atnaujinti viešąsias kultūros erdves</t>
  </si>
  <si>
    <t>008-02-01 (TP)</t>
  </si>
  <si>
    <t>Priemonė: Kultūros įstaigų veiklos organizavimas</t>
  </si>
  <si>
    <t>2.1.2.5.</t>
  </si>
  <si>
    <t>008-02-01-01</t>
  </si>
  <si>
    <t>BĮ Klaipėdos miesto savivaldybės kultūros centro Žvejų rūmų veiklos organizavimas</t>
  </si>
  <si>
    <t>Pajamų įmokos ir kitos pajamos</t>
  </si>
  <si>
    <t>008-02-01-02</t>
  </si>
  <si>
    <t xml:space="preserve">Valstybinių švenčių ir minėtinų datų organizavimas </t>
  </si>
  <si>
    <t>008-02-01-03</t>
  </si>
  <si>
    <t>Lietuvos vakarų krašto dainų šventės organizavimas</t>
  </si>
  <si>
    <t>008-02-01-04</t>
  </si>
  <si>
    <t>Pučiamųjų instrumentų festivalio organizavimas</t>
  </si>
  <si>
    <t>008-02-01-05</t>
  </si>
  <si>
    <t>Klaipėdos miesto kultūros magistro žiedų teikimo ir garbės piliečio apdovanojimo ceremonijos organizavimas</t>
  </si>
  <si>
    <t>008-02-01-06</t>
  </si>
  <si>
    <t>008-02-01-07</t>
  </si>
  <si>
    <t>BĮ Klaipėdos miesto savivaldybės koncertinės įstaigos Klaipėdos koncertų salės veiklos organizavimas</t>
  </si>
  <si>
    <t>KSTD 
Kultūros skyrius, BĮ Klaipėdos miesto savivaldybės koncertinė įstaiga Klaipėdos koncertų salė</t>
  </si>
  <si>
    <t>008-02-01-08</t>
  </si>
  <si>
    <t xml:space="preserve">Festivalio „Klaipėdos muzikos pavasaris“ organizavimas </t>
  </si>
  <si>
    <t>008-02-01-09</t>
  </si>
  <si>
    <t xml:space="preserve">Festivalio „Permainų muzika“ organizavimas </t>
  </si>
  <si>
    <t>008-02-01-10</t>
  </si>
  <si>
    <t xml:space="preserve">Festivalio „Salve muzika“ organizavimas </t>
  </si>
  <si>
    <t>008-02-01-11</t>
  </si>
  <si>
    <t>008-02-01-12</t>
  </si>
  <si>
    <t>BĮ Klaipėdos miesto savivaldybės tautinių kultūrų centro veiklos organizavimas</t>
  </si>
  <si>
    <t xml:space="preserve">KSTD 
Kultūros skyrius, BĮ Klaipėdos miesto savivaldybės tautinių kultūrų centras
</t>
  </si>
  <si>
    <t xml:space="preserve">008-02-01-13
</t>
  </si>
  <si>
    <t>Tradicinio festivalio „Tautinių kultūrų diena“ organizavimas</t>
  </si>
  <si>
    <t>008-02-01-14</t>
  </si>
  <si>
    <t>Tautinių bendrijų tradicinių renginių organizavimas</t>
  </si>
  <si>
    <t>008-02-01-15</t>
  </si>
  <si>
    <t>Informacijos apie tautinių mažumų kultūrą ir tradicijas sklaida ir edukacijų organizavimas</t>
  </si>
  <si>
    <t>008-02-01-16</t>
  </si>
  <si>
    <t>Tarptautinio flamenko festivalio organizavimas</t>
  </si>
  <si>
    <t>008-02-01-17</t>
  </si>
  <si>
    <t>BĮ Klaipėdos miesto savivaldybės Imanuelio Kanto viešosios bibliotekos veiklos organizavimas</t>
  </si>
  <si>
    <t>KSTD 
Kultūros skyrius, BĮ Klaipėdos miesto savivaldybės Imanuelio Kanto viešoji biblioteka</t>
  </si>
  <si>
    <t>Lietuvos Respublikos valstybės biudžeto dotacijos</t>
  </si>
  <si>
    <t>008-02-01-18</t>
  </si>
  <si>
    <t>BĮ Klaipėdos miesto savivaldybės Imanuelio Kanto viešosios bibliotekos automobilio įsigijimas</t>
  </si>
  <si>
    <t>008-02-01-19</t>
  </si>
  <si>
    <t>008-02-01-20</t>
  </si>
  <si>
    <t>BĮ Klaipėdos kultūrų komunikacijų centro veiklos organizavimas</t>
  </si>
  <si>
    <t>KSTD 
Kultūros skyrius, BĮ Klaipėdos kultūrų komunikacijų centras</t>
  </si>
  <si>
    <t>008-02-01-21</t>
  </si>
  <si>
    <t>Šiuolaikinio meno festivalio organizavimas</t>
  </si>
  <si>
    <t>008-02-01-22</t>
  </si>
  <si>
    <t>Knygos meno festivalio organizavimas</t>
  </si>
  <si>
    <t>008-02-01-23</t>
  </si>
  <si>
    <t>Meno rezidencijų veiklos organizavimas</t>
  </si>
  <si>
    <t>008-02-01-24</t>
  </si>
  <si>
    <t>Parodų ir kitų meno pristatymo formų organizavimas Klaipėdos kultūrų komunikacijų centre</t>
  </si>
  <si>
    <t>008-02-01-25</t>
  </si>
  <si>
    <t>Kultūros savaitės Klaipėdoje organizavimas</t>
  </si>
  <si>
    <t>008-02-01-26</t>
  </si>
  <si>
    <t>BĮ Klaipėdos miesto savivaldybės Mažosios Lietuvos istorijos muziejaus veiklos organizavimas</t>
  </si>
  <si>
    <t xml:space="preserve">KSTD 
Kultūros skyrius, BĮ Klaipėdos miesto savivaldybės Mažosios Lietuvos istorijos muziejus
</t>
  </si>
  <si>
    <t xml:space="preserve">2.1.2.1.
</t>
  </si>
  <si>
    <t>008-02-01-27</t>
  </si>
  <si>
    <t>Klaipėdos miesto gimtadienio renginio organizavimas</t>
  </si>
  <si>
    <t>008-02-01-28</t>
  </si>
  <si>
    <t>008-02-01-29</t>
  </si>
  <si>
    <t>BĮ Klaipėdos miesto savivaldybės etnokultūros centro veiklos organizavimas</t>
  </si>
  <si>
    <t>KSTD 
Kultūros skyrius, BĮ Klaipėdos miesto savivaldybės etnokultūros centras</t>
  </si>
  <si>
    <t>008-02-01-30</t>
  </si>
  <si>
    <t>Joninių šventės organizavimas</t>
  </si>
  <si>
    <t>008-02-01-31</t>
  </si>
  <si>
    <t>Užgavėnių šventės organizavimas</t>
  </si>
  <si>
    <t>008-02-01-32</t>
  </si>
  <si>
    <t>Lietuvių tautinės kultūros pristatymas Europos folkloro festivaliuose</t>
  </si>
  <si>
    <t>008-02-01-33</t>
  </si>
  <si>
    <t>008-02-01-34</t>
  </si>
  <si>
    <t>Klaipėdos biudžetinių kultūros įstaigų aprūpinimas kompiuteriais, spausdintuvais, serveriais ir kita programine įranga</t>
  </si>
  <si>
    <t>AD          Kibernetinio saugumo ir IT skyrius</t>
  </si>
  <si>
    <t>Lietuvos Respublikos valstybės biudžeto dotacijos'</t>
  </si>
  <si>
    <t>Pajamų įmokos ir kitos pajamos'</t>
  </si>
  <si>
    <t>008-02-02 (TP)</t>
  </si>
  <si>
    <t>Priemonė: Kultūros įstaigų remontas</t>
  </si>
  <si>
    <t>008-02-02-01</t>
  </si>
  <si>
    <t xml:space="preserve">KSTD 
Kultūros skyrius, BĮ Klaipėdos miesto savivaldybės Imanuelio Kanto viešoji biblioteka
</t>
  </si>
  <si>
    <t>008-02-02-02</t>
  </si>
  <si>
    <t>BĮ Klaipėdos miesto savivaldybės etnokultūros centro remonto darbai</t>
  </si>
  <si>
    <t>008-02-02-03</t>
  </si>
  <si>
    <t>BĮ Klaipėdos miesto savivaldybės tautinių kultūrų centro remonto darbai</t>
  </si>
  <si>
    <t>KSTD 
Kultūros skyrius, BĮ Klaipėdos miesto savivaldybės tautinių kultūrų centras</t>
  </si>
  <si>
    <t>008-02-02-04</t>
  </si>
  <si>
    <t>BĮ Klaipėdos kultūrų komunikacijų centro remonto darbai</t>
  </si>
  <si>
    <t>008-02-02-05</t>
  </si>
  <si>
    <t>008-02-02-06</t>
  </si>
  <si>
    <t>KSTD 
Kultūros skyrius, BĮ Klaipėdos miesto savivaldybės Mažosios Lietuvos istorijos muziejus</t>
  </si>
  <si>
    <t>008-02-03 (TP)</t>
  </si>
  <si>
    <t>Priemonė: Komunalinių paslaugų įsigijimas</t>
  </si>
  <si>
    <t>MVPD 
Statinių administravimo skyrius</t>
  </si>
  <si>
    <t>008-02-04 (PP)</t>
  </si>
  <si>
    <t>Priemonė: Kultūros objektų infrastruktūros modernizavimas</t>
  </si>
  <si>
    <t>008-02-04-01 (RP)</t>
  </si>
  <si>
    <t>Vasaros koncertų estrados ir prieigų pritaikymas daugiatiksliam naudojimui</t>
  </si>
  <si>
    <t>2.1.1.3.</t>
  </si>
  <si>
    <t>008-02-04-02</t>
  </si>
  <si>
    <t>Kalvystės muziejaus (Šaltkalvių g. 2) vidaus rekonstrukcija ir modernizavimas</t>
  </si>
  <si>
    <t>008-02-04-03</t>
  </si>
  <si>
    <t>Pašto komplekso sutvarkymas ir pritaikymas (įveiklinimas) kultūros ir kitoms veikloms</t>
  </si>
  <si>
    <t>3.2.3.5.</t>
  </si>
  <si>
    <t>008-02-04-04</t>
  </si>
  <si>
    <t>Klaipėdos miesto savivaldybės viešosios bibliotekos tinklo optimizavimo galimybių studijos peržiūra</t>
  </si>
  <si>
    <t>008-02-04-05</t>
  </si>
  <si>
    <t>BĮ Klaipėdos miesto savivaldybės kultūros centro Žvejų rūmų modernizavimas</t>
  </si>
  <si>
    <t>008-02-04-06</t>
  </si>
  <si>
    <t>Lauko scenos įrengimas</t>
  </si>
  <si>
    <t>008-03 (T)</t>
  </si>
  <si>
    <t>Uždavinys: Formuoti miesto kultūrinį tapatumą, integruotą į Baltijos jūros regiono kultūrinę erdvę</t>
  </si>
  <si>
    <t>008-03-01 (TP)</t>
  </si>
  <si>
    <t>Priemonė: Valstybinės ir tarptautinės reikšmės kultūrinių projektų įgyvendinimas</t>
  </si>
  <si>
    <t>008-03-01-01</t>
  </si>
  <si>
    <t>Klaipėdos miesto kultūros komunikacijos programos įgyvendinimas (vykdytoja – VšĮ „Klaipėdos šventės“)</t>
  </si>
  <si>
    <t>KSTD 
Kultūros skyrius,  VšĮ „Klaipėdos šventės“</t>
  </si>
  <si>
    <t>008-03-01-02</t>
  </si>
  <si>
    <t>Klaipėdos kultūros 2017–2030 m. strategijos atnaujinimas</t>
  </si>
  <si>
    <t>008-03-01-03</t>
  </si>
  <si>
    <t>Kultūros lauko tyrimo atlikimas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</si>
  <si>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</si>
  <si>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</si>
  <si>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</si>
  <si>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</si>
  <si>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</si>
  <si>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</si>
  <si>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</si>
  <si>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</si>
  <si>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ŠSD – Švietimo ir sveikatos departamentas.</t>
  </si>
  <si>
    <t>MVPD – Miesto vystymo ir priežiūros departamentas.</t>
  </si>
  <si>
    <t>UAD – Urbanistikos ir architektūros departamentas.</t>
  </si>
  <si>
    <t>Eil. Nr.</t>
  </si>
  <si>
    <t>Programos kodas ir pavadinimas</t>
  </si>
  <si>
    <t>008 Kultūros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</si>
  <si>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</si>
  <si>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</si>
  <si>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</si>
  <si>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</si>
  <si>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</si>
  <si>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</si>
  <si>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</si>
  <si>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</si>
  <si>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</si>
  <si>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</si>
  <si>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</si>
  <si>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</si>
  <si>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</si>
  <si>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</si>
  <si>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</si>
  <si>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</si>
  <si>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</si>
  <si>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</si>
  <si>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</si>
  <si>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</si>
  <si>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</si>
  <si>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</si>
  <si>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</si>
  <si>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</si>
  <si>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</si>
  <si>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</si>
  <si>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</si>
  <si>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</si>
  <si>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BĮ Klaipėdos miesto savivaldybės kultūros centro Žvejų rūmų kolektyvų veiklos ir edukacinių užsiėmimų organizavimas</t>
  </si>
  <si>
    <t>BĮ Klaipėdos miesto savivaldybės koncertinės įstaigos Klaipėdos koncertų salės renginių ir edukacijų organizavimas</t>
  </si>
  <si>
    <t xml:space="preserve">BĮ Klaipėdos miesto savivaldybės Imanuelio Kanto viešosios bibliotekos kultūrinių renginių ir edukacijų organizavimas </t>
  </si>
  <si>
    <t>BĮ Klaipėdos miesto savivaldybės Mažosios Lietuvos istorijos muziejaus parodų ir edukacijų organizavimas, leidinių leidyba</t>
  </si>
  <si>
    <t>Klaipėdos miesto savivaldybės etnokultūros centro folkloro ansamblių  programų parengimas, edukacinių ir etnokultūrinių renginių organizavimas</t>
  </si>
  <si>
    <t>BĮ Klaipėdos miesto savivaldybės Imanuelio Kanto viešosios bibliotekos filialų remonto darbai</t>
  </si>
  <si>
    <t>BĮ Klaipėdos miesto savivaldybės Mažosios Lietuvos istorijos muziejaus remonto darbai</t>
  </si>
  <si>
    <t>3 lentelė. Klaipėdos miesto savivaldybės 2025 metų 008 Kultūros plėtros programos uždaviniai, priemonės, asignavimai ir kitos lėšos (tūkst. eurų)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</si>
  <si>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</si>
  <si>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</si>
  <si>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Projektų finansavimo ir administravimo skyrius,
MVPD Statybos skyrius</t>
  </si>
  <si>
    <t>UAD Paveldosaugos skyrius,
KSTD 
Kultūros skyrius</t>
  </si>
  <si>
    <t>2 lentelė.  2025 metų asignavimų ir kitų lėšų pasiskirstymas (tūkst. Eur)</t>
  </si>
  <si>
    <t xml:space="preserve">                                                                2025 m. vasario 25 d. įsakymu Nr. AD1-141  </t>
  </si>
  <si>
    <t xml:space="preserve">                                                               (Klaipėdos miesto savivaldybės administracijos direktoriaus </t>
  </si>
  <si>
    <t xml:space="preserve">  MVPD 
Projektavimo skyrius</t>
  </si>
  <si>
    <t>KSTD
Kultūros skyrius,
VšĮ „Klaipėdos šventės“</t>
  </si>
  <si>
    <t>KSTD
Kultūros skyrius</t>
  </si>
  <si>
    <r>
      <t xml:space="preserve">KSTD 
Kultūros skyrius, biudžetinės kultūros įstaigos </t>
    </r>
    <r>
      <rPr>
        <strike/>
        <sz val="10"/>
        <rFont val="Times New Roman"/>
        <family val="1"/>
        <charset val="186"/>
      </rPr>
      <t>BĮ Klaipėdos miesto savivaldybės kultūros centras Žvejų rūmai</t>
    </r>
  </si>
  <si>
    <t>008-01-04-04</t>
  </si>
  <si>
    <t>Lėšų kompensavimas Klaipėdos rajono savivaldybei už suteiktas nuolaidas naudojantis Klaipėdos miesto gyventojo kortele</t>
  </si>
  <si>
    <t>BĮ Klaipėdos miesto savivaldybės koncertinės įstaigos Klaipėdos koncertų salės kondicionavimo sistemos įrengimas</t>
  </si>
  <si>
    <t>BĮ Klaipėdos miesto savivaldybės koncertinės įstaigos Klaipėdos koncertų salės pastato remonto techninio darbo projekto parengimas</t>
  </si>
  <si>
    <t xml:space="preserve">                                                          2025 m. lapkričio 21 d. įsakymo Nr. AD1-906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</si>
</sst>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36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sz val="10"/>
      <color rgb="FF000000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name val="Times New Roman"/>
      <family val="1"/>
      <charset val="1"/>
    </font>
    <font>
      <b/>
      <sz val="10"/>
      <name val="Times New Roman"/>
      <family val="1"/>
    </font>
    <font>
      <sz val="10"/>
      <name val="Times New Roman"/>
      <family val="1"/>
    </font>
    <font>
      <u/>
      <sz val="1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rgb="FF000000"/>
      <name val="Times New Roman"/>
      <family val="1"/>
    </font>
    <font>
      <sz val="10"/>
      <color rgb="FFFF000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10"/>
      <color theme="5" tint="-0.249977111117893"/>
      <name val="Calibri"/>
      <family val="2"/>
      <charset val="186"/>
      <scheme val="minor"/>
    </font>
    <font>
      <i/>
      <sz val="10"/>
      <color rgb="FFFF0000"/>
      <name val="Calibri"/>
      <family val="2"/>
      <charset val="186"/>
      <scheme val="minor"/>
    </font>
    <font>
      <i/>
      <sz val="10"/>
      <color rgb="FF00B050"/>
      <name val="Calibri"/>
      <family val="2"/>
      <charset val="186"/>
      <scheme val="minor"/>
    </font>
    <font>
      <i/>
      <sz val="10"/>
      <color rgb="FFFF0000"/>
      <name val="Calibri"/>
      <family val="2"/>
      <charset val="186"/>
      <scheme val="minor"/>
    </font>
    <font>
      <sz val="10"/>
      <color rgb="FF00B050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trike/>
      <sz val="1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3" fillId="0" borderId="0" applyBorder="0" applyProtection="0"/>
  </cellStyleXfs>
  <cellXfs count="263">
    <xf numFmtId="0" fontId="0" fillId="0" borderId="0" xfId="0"/>
    <xf numFmtId="0" fontId="2" fillId="0" borderId="0" xfId="0" applyFont="1" applyAlignment="1">
      <alignment horizontal="center" vertical="top"/>
    </xf>
    <xf numFmtId="164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/>
    <xf numFmtId="0" fontId="1" fillId="3" borderId="0" xfId="0" applyFont="1" applyFill="1"/>
    <xf numFmtId="164" fontId="4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4" fillId="8" borderId="1" xfId="0" applyFont="1" applyFill="1" applyBorder="1" applyAlignment="1">
      <alignment vertical="top" wrapText="1"/>
    </xf>
    <xf numFmtId="164" fontId="4" fillId="8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4" fillId="5" borderId="1" xfId="0" applyNumberFormat="1" applyFont="1" applyFill="1" applyBorder="1" applyAlignment="1">
      <alignment horizontal="center" vertical="top"/>
    </xf>
    <xf numFmtId="164" fontId="4" fillId="8" borderId="1" xfId="0" applyNumberFormat="1" applyFont="1" applyFill="1" applyBorder="1" applyAlignment="1">
      <alignment horizontal="center" vertical="top"/>
    </xf>
    <xf numFmtId="164" fontId="4" fillId="3" borderId="1" xfId="0" applyNumberFormat="1" applyFont="1" applyFill="1" applyBorder="1" applyAlignment="1">
      <alignment horizontal="center" vertical="top"/>
    </xf>
    <xf numFmtId="0" fontId="4" fillId="8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164" fontId="4" fillId="6" borderId="1" xfId="1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164" fontId="4" fillId="7" borderId="1" xfId="0" applyNumberFormat="1" applyFont="1" applyFill="1" applyBorder="1" applyAlignment="1">
      <alignment horizontal="center" vertical="top" wrapText="1"/>
    </xf>
    <xf numFmtId="164" fontId="5" fillId="7" borderId="1" xfId="0" applyNumberFormat="1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center" vertical="top"/>
    </xf>
    <xf numFmtId="0" fontId="1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/>
    </xf>
    <xf numFmtId="164" fontId="10" fillId="0" borderId="0" xfId="0" applyNumberFormat="1" applyFont="1" applyAlignment="1">
      <alignment horizontal="center" vertical="top"/>
    </xf>
    <xf numFmtId="164" fontId="10" fillId="0" borderId="0" xfId="0" applyNumberFormat="1" applyFont="1"/>
    <xf numFmtId="0" fontId="4" fillId="3" borderId="1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164" fontId="4" fillId="0" borderId="0" xfId="0" applyNumberFormat="1" applyFont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/>
    </xf>
    <xf numFmtId="164" fontId="4" fillId="3" borderId="4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11" fillId="0" borderId="0" xfId="0" applyFont="1"/>
    <xf numFmtId="0" fontId="5" fillId="7" borderId="1" xfId="0" applyFont="1" applyFill="1" applyBorder="1" applyAlignment="1">
      <alignment horizontal="center" vertical="top" wrapText="1"/>
    </xf>
    <xf numFmtId="164" fontId="4" fillId="0" borderId="1" xfId="0" applyNumberFormat="1" applyFont="1" applyBorder="1" applyAlignment="1">
      <alignment vertical="top" wrapText="1"/>
    </xf>
    <xf numFmtId="0" fontId="4" fillId="7" borderId="1" xfId="0" applyFont="1" applyFill="1" applyBorder="1" applyAlignment="1">
      <alignment horizontal="justify" vertical="top" wrapText="1"/>
    </xf>
    <xf numFmtId="164" fontId="5" fillId="7" borderId="1" xfId="0" applyNumberFormat="1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8" borderId="1" xfId="0" applyFont="1" applyFill="1" applyBorder="1" applyAlignment="1">
      <alignment vertical="top" wrapText="1"/>
    </xf>
    <xf numFmtId="164" fontId="4" fillId="8" borderId="8" xfId="0" applyNumberFormat="1" applyFont="1" applyFill="1" applyBorder="1" applyAlignment="1">
      <alignment horizontal="center" vertical="top" wrapText="1"/>
    </xf>
    <xf numFmtId="0" fontId="11" fillId="3" borderId="0" xfId="0" applyFont="1" applyFill="1"/>
    <xf numFmtId="0" fontId="5" fillId="8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justify" vertical="top" wrapText="1"/>
    </xf>
    <xf numFmtId="0" fontId="4" fillId="4" borderId="1" xfId="0" applyFont="1" applyFill="1" applyBorder="1" applyAlignment="1">
      <alignment vertical="top"/>
    </xf>
    <xf numFmtId="0" fontId="5" fillId="3" borderId="2" xfId="0" applyFont="1" applyFill="1" applyBorder="1" applyAlignment="1">
      <alignment vertical="top" wrapText="1"/>
    </xf>
    <xf numFmtId="0" fontId="5" fillId="3" borderId="3" xfId="0" applyFont="1" applyFill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4" fillId="9" borderId="4" xfId="0" applyFont="1" applyFill="1" applyBorder="1" applyAlignment="1">
      <alignment vertical="top" wrapText="1"/>
    </xf>
    <xf numFmtId="0" fontId="5" fillId="3" borderId="4" xfId="0" applyFont="1" applyFill="1" applyBorder="1" applyAlignment="1">
      <alignment vertical="top" wrapText="1"/>
    </xf>
    <xf numFmtId="164" fontId="14" fillId="3" borderId="1" xfId="0" applyNumberFormat="1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left" vertical="top" wrapText="1"/>
    </xf>
    <xf numFmtId="0" fontId="14" fillId="3" borderId="5" xfId="0" applyFont="1" applyFill="1" applyBorder="1" applyAlignment="1">
      <alignment horizontal="left" vertical="top" wrapText="1"/>
    </xf>
    <xf numFmtId="0" fontId="14" fillId="3" borderId="0" xfId="0" applyFont="1" applyFill="1" applyAlignment="1">
      <alignment vertical="top" wrapText="1"/>
    </xf>
    <xf numFmtId="0" fontId="5" fillId="3" borderId="0" xfId="0" applyFont="1" applyFill="1" applyAlignment="1">
      <alignment vertical="top" wrapText="1"/>
    </xf>
    <xf numFmtId="0" fontId="14" fillId="3" borderId="12" xfId="0" applyFont="1" applyFill="1" applyBorder="1" applyAlignment="1">
      <alignment horizontal="left" vertical="top" wrapText="1"/>
    </xf>
    <xf numFmtId="0" fontId="15" fillId="3" borderId="5" xfId="0" applyFont="1" applyFill="1" applyBorder="1" applyAlignment="1">
      <alignment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164" fontId="4" fillId="8" borderId="1" xfId="0" applyNumberFormat="1" applyFont="1" applyFill="1" applyBorder="1" applyAlignment="1">
      <alignment vertical="top" wrapText="1"/>
    </xf>
    <xf numFmtId="164" fontId="5" fillId="8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justify" vertical="top" wrapText="1"/>
    </xf>
    <xf numFmtId="0" fontId="5" fillId="0" borderId="0" xfId="0" applyFont="1" applyAlignment="1">
      <alignment horizontal="justify" vertical="top" wrapText="1"/>
    </xf>
    <xf numFmtId="16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2" fillId="0" borderId="0" xfId="0" applyFont="1"/>
    <xf numFmtId="0" fontId="17" fillId="0" borderId="14" xfId="0" applyFont="1" applyBorder="1" applyAlignment="1">
      <alignment horizontal="left"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19" fillId="0" borderId="14" xfId="0" applyFont="1" applyBorder="1" applyAlignment="1">
      <alignment horizontal="left" vertical="top" wrapText="1"/>
    </xf>
    <xf numFmtId="0" fontId="20" fillId="3" borderId="15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14" xfId="0" applyFont="1" applyBorder="1" applyAlignment="1">
      <alignment horizontal="left" vertical="top" wrapText="1"/>
    </xf>
    <xf numFmtId="164" fontId="17" fillId="3" borderId="2" xfId="0" applyNumberFormat="1" applyFont="1" applyFill="1" applyBorder="1" applyAlignment="1">
      <alignment horizontal="center" vertical="top" wrapText="1"/>
    </xf>
    <xf numFmtId="0" fontId="20" fillId="0" borderId="14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2" fillId="0" borderId="1" xfId="0" applyFont="1" applyBorder="1"/>
    <xf numFmtId="164" fontId="6" fillId="3" borderId="1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Alignment="1">
      <alignment horizontal="left" vertical="top"/>
    </xf>
    <xf numFmtId="0" fontId="4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4" fillId="3" borderId="21" xfId="0" applyFont="1" applyFill="1" applyBorder="1" applyAlignment="1">
      <alignment horizontal="left" vertical="top" wrapText="1"/>
    </xf>
    <xf numFmtId="164" fontId="4" fillId="0" borderId="8" xfId="0" applyNumberFormat="1" applyFont="1" applyBorder="1" applyAlignment="1">
      <alignment horizontal="center" vertical="top" wrapText="1"/>
    </xf>
    <xf numFmtId="0" fontId="19" fillId="3" borderId="4" xfId="0" applyFont="1" applyFill="1" applyBorder="1" applyAlignment="1">
      <alignment vertical="top" wrapText="1"/>
    </xf>
    <xf numFmtId="0" fontId="20" fillId="3" borderId="4" xfId="0" applyFont="1" applyFill="1" applyBorder="1" applyAlignment="1">
      <alignment vertical="top" wrapText="1"/>
    </xf>
    <xf numFmtId="0" fontId="20" fillId="0" borderId="1" xfId="0" applyFont="1" applyBorder="1" applyAlignment="1">
      <alignment vertical="top" wrapText="1"/>
    </xf>
    <xf numFmtId="164" fontId="20" fillId="3" borderId="1" xfId="0" applyNumberFormat="1" applyFont="1" applyFill="1" applyBorder="1" applyAlignment="1">
      <alignment horizontal="center" vertical="top" wrapText="1"/>
    </xf>
    <xf numFmtId="0" fontId="1" fillId="3" borderId="0" xfId="0" applyFont="1" applyFill="1" applyAlignment="1">
      <alignment vertical="top"/>
    </xf>
    <xf numFmtId="164" fontId="5" fillId="3" borderId="22" xfId="0" applyNumberFormat="1" applyFont="1" applyFill="1" applyBorder="1" applyAlignment="1">
      <alignment horizontal="center" vertical="top" wrapText="1"/>
    </xf>
    <xf numFmtId="164" fontId="20" fillId="0" borderId="1" xfId="0" applyNumberFormat="1" applyFont="1" applyBorder="1" applyAlignment="1">
      <alignment horizontal="center" vertical="top" wrapText="1"/>
    </xf>
    <xf numFmtId="164" fontId="20" fillId="3" borderId="6" xfId="0" applyNumberFormat="1" applyFont="1" applyFill="1" applyBorder="1" applyAlignment="1">
      <alignment horizontal="center" vertical="top" wrapText="1"/>
    </xf>
    <xf numFmtId="164" fontId="4" fillId="0" borderId="23" xfId="0" applyNumberFormat="1" applyFont="1" applyBorder="1" applyAlignment="1">
      <alignment horizontal="center" vertical="top" wrapText="1"/>
    </xf>
    <xf numFmtId="0" fontId="4" fillId="3" borderId="8" xfId="0" applyFont="1" applyFill="1" applyBorder="1" applyAlignment="1">
      <alignment vertical="top" wrapText="1"/>
    </xf>
    <xf numFmtId="164" fontId="20" fillId="3" borderId="1" xfId="0" applyNumberFormat="1" applyFont="1" applyFill="1" applyBorder="1" applyAlignment="1">
      <alignment horizontal="center" vertical="top"/>
    </xf>
    <xf numFmtId="164" fontId="5" fillId="3" borderId="10" xfId="0" applyNumberFormat="1" applyFont="1" applyFill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164" fontId="19" fillId="3" borderId="1" xfId="0" applyNumberFormat="1" applyFont="1" applyFill="1" applyBorder="1" applyAlignment="1">
      <alignment horizontal="center" vertical="top" wrapText="1"/>
    </xf>
    <xf numFmtId="164" fontId="20" fillId="0" borderId="1" xfId="0" applyNumberFormat="1" applyFont="1" applyBorder="1" applyAlignment="1">
      <alignment horizontal="center" vertical="top"/>
    </xf>
    <xf numFmtId="164" fontId="19" fillId="3" borderId="4" xfId="0" applyNumberFormat="1" applyFont="1" applyFill="1" applyBorder="1" applyAlignment="1">
      <alignment horizontal="center" vertical="top" wrapText="1"/>
    </xf>
    <xf numFmtId="164" fontId="20" fillId="3" borderId="4" xfId="0" applyNumberFormat="1" applyFont="1" applyFill="1" applyBorder="1" applyAlignment="1">
      <alignment horizontal="center" vertical="top" wrapText="1"/>
    </xf>
    <xf numFmtId="164" fontId="20" fillId="3" borderId="1" xfId="1" applyNumberFormat="1" applyFont="1" applyFill="1" applyBorder="1" applyAlignment="1">
      <alignment horizontal="center" vertical="top"/>
    </xf>
    <xf numFmtId="0" fontId="31" fillId="3" borderId="1" xfId="0" applyFont="1" applyFill="1" applyBorder="1" applyAlignment="1">
      <alignment horizontal="left" vertical="top" wrapText="1"/>
    </xf>
    <xf numFmtId="0" fontId="31" fillId="3" borderId="14" xfId="0" applyFont="1" applyFill="1" applyBorder="1" applyAlignment="1">
      <alignment vertical="top" wrapText="1"/>
    </xf>
    <xf numFmtId="0" fontId="20" fillId="3" borderId="20" xfId="0" applyFont="1" applyFill="1" applyBorder="1" applyAlignment="1">
      <alignment vertical="top" wrapText="1"/>
    </xf>
    <xf numFmtId="164" fontId="32" fillId="3" borderId="4" xfId="0" applyNumberFormat="1" applyFont="1" applyFill="1" applyBorder="1" applyAlignment="1">
      <alignment vertical="top" wrapText="1"/>
    </xf>
    <xf numFmtId="0" fontId="31" fillId="3" borderId="4" xfId="0" applyFont="1" applyFill="1" applyBorder="1" applyAlignment="1">
      <alignment vertical="top" wrapText="1"/>
    </xf>
    <xf numFmtId="164" fontId="20" fillId="3" borderId="4" xfId="0" applyNumberFormat="1" applyFont="1" applyFill="1" applyBorder="1" applyAlignment="1">
      <alignment vertical="top" wrapText="1"/>
    </xf>
    <xf numFmtId="0" fontId="20" fillId="3" borderId="5" xfId="0" applyFont="1" applyFill="1" applyBorder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31" fillId="0" borderId="8" xfId="0" applyFont="1" applyBorder="1" applyAlignment="1">
      <alignment vertical="top" wrapText="1"/>
    </xf>
    <xf numFmtId="49" fontId="4" fillId="8" borderId="4" xfId="0" applyNumberFormat="1" applyFont="1" applyFill="1" applyBorder="1" applyAlignment="1">
      <alignment horizontal="center" vertical="top" wrapText="1"/>
    </xf>
    <xf numFmtId="164" fontId="19" fillId="0" borderId="1" xfId="0" applyNumberFormat="1" applyFont="1" applyBorder="1" applyAlignment="1">
      <alignment horizontal="center" vertical="top" wrapText="1"/>
    </xf>
    <xf numFmtId="0" fontId="14" fillId="0" borderId="10" xfId="0" applyFont="1" applyBorder="1" applyAlignment="1">
      <alignment vertical="top" wrapText="1"/>
    </xf>
    <xf numFmtId="0" fontId="13" fillId="3" borderId="10" xfId="0" applyFont="1" applyFill="1" applyBorder="1" applyAlignment="1">
      <alignment vertical="top" wrapText="1"/>
    </xf>
    <xf numFmtId="0" fontId="4" fillId="3" borderId="16" xfId="0" applyFont="1" applyFill="1" applyBorder="1" applyAlignment="1">
      <alignment vertical="top"/>
    </xf>
    <xf numFmtId="0" fontId="4" fillId="3" borderId="16" xfId="0" applyFont="1" applyFill="1" applyBorder="1" applyAlignment="1">
      <alignment vertical="top" wrapText="1"/>
    </xf>
    <xf numFmtId="0" fontId="19" fillId="0" borderId="16" xfId="0" applyFont="1" applyBorder="1" applyAlignment="1">
      <alignment vertical="top" wrapText="1"/>
    </xf>
    <xf numFmtId="0" fontId="20" fillId="0" borderId="28" xfId="0" applyFont="1" applyBorder="1" applyAlignment="1">
      <alignment vertical="top" wrapText="1"/>
    </xf>
    <xf numFmtId="164" fontId="7" fillId="0" borderId="0" xfId="0" applyNumberFormat="1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23" fillId="3" borderId="0" xfId="0" applyFont="1" applyFill="1" applyAlignment="1">
      <alignment horizontal="center" vertical="top"/>
    </xf>
    <xf numFmtId="0" fontId="23" fillId="3" borderId="0" xfId="0" applyFont="1" applyFill="1" applyAlignment="1">
      <alignment horizontal="center" vertical="top" wrapText="1"/>
    </xf>
    <xf numFmtId="0" fontId="24" fillId="3" borderId="0" xfId="0" applyFont="1" applyFill="1" applyAlignment="1">
      <alignment horizontal="center" vertical="top" wrapText="1"/>
    </xf>
    <xf numFmtId="0" fontId="25" fillId="0" borderId="0" xfId="0" applyFont="1" applyAlignment="1">
      <alignment horizontal="center" vertical="top"/>
    </xf>
    <xf numFmtId="0" fontId="24" fillId="3" borderId="0" xfId="0" applyFont="1" applyFill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29" fillId="3" borderId="0" xfId="0" applyFont="1" applyFill="1" applyAlignment="1">
      <alignment horizontal="center" vertical="top"/>
    </xf>
    <xf numFmtId="0" fontId="1" fillId="3" borderId="12" xfId="0" applyFont="1" applyFill="1" applyBorder="1" applyAlignment="1">
      <alignment horizontal="center" vertical="top" wrapText="1"/>
    </xf>
    <xf numFmtId="0" fontId="27" fillId="3" borderId="12" xfId="0" applyFont="1" applyFill="1" applyBorder="1" applyAlignment="1">
      <alignment horizontal="center" vertical="top" wrapText="1"/>
    </xf>
    <xf numFmtId="0" fontId="23" fillId="3" borderId="12" xfId="0" applyFont="1" applyFill="1" applyBorder="1" applyAlignment="1">
      <alignment horizontal="center" vertical="top" wrapText="1"/>
    </xf>
    <xf numFmtId="0" fontId="28" fillId="3" borderId="0" xfId="0" applyFont="1" applyFill="1" applyAlignment="1">
      <alignment horizontal="center" vertical="top" wrapText="1"/>
    </xf>
    <xf numFmtId="0" fontId="26" fillId="3" borderId="0" xfId="0" applyFont="1" applyFill="1" applyAlignment="1">
      <alignment horizontal="center" vertical="top" wrapText="1"/>
    </xf>
    <xf numFmtId="0" fontId="26" fillId="0" borderId="0" xfId="0" applyFont="1" applyAlignment="1">
      <alignment horizontal="center" vertical="top"/>
    </xf>
    <xf numFmtId="16" fontId="1" fillId="0" borderId="0" xfId="0" applyNumberFormat="1" applyFont="1" applyAlignment="1">
      <alignment horizontal="center" vertical="top"/>
    </xf>
    <xf numFmtId="164" fontId="20" fillId="3" borderId="8" xfId="0" applyNumberFormat="1" applyFont="1" applyFill="1" applyBorder="1" applyAlignment="1">
      <alignment horizontal="center" vertical="top" wrapText="1"/>
    </xf>
    <xf numFmtId="0" fontId="31" fillId="3" borderId="10" xfId="0" applyFont="1" applyFill="1" applyBorder="1" applyAlignment="1">
      <alignment vertical="top" wrapText="1"/>
    </xf>
    <xf numFmtId="0" fontId="20" fillId="0" borderId="10" xfId="0" applyFont="1" applyBorder="1" applyAlignment="1">
      <alignment vertical="top" wrapText="1"/>
    </xf>
    <xf numFmtId="0" fontId="31" fillId="10" borderId="1" xfId="0" applyFont="1" applyFill="1" applyBorder="1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vertical="top" wrapText="1"/>
    </xf>
    <xf numFmtId="0" fontId="20" fillId="3" borderId="8" xfId="0" applyFont="1" applyFill="1" applyBorder="1" applyAlignment="1">
      <alignment vertical="top" wrapText="1"/>
    </xf>
    <xf numFmtId="0" fontId="31" fillId="3" borderId="1" xfId="0" applyFont="1" applyFill="1" applyBorder="1" applyAlignment="1">
      <alignment vertical="top" wrapText="1"/>
    </xf>
    <xf numFmtId="0" fontId="19" fillId="0" borderId="10" xfId="0" applyFont="1" applyBorder="1" applyAlignment="1">
      <alignment vertical="top" wrapText="1"/>
    </xf>
    <xf numFmtId="164" fontId="20" fillId="6" borderId="1" xfId="1" applyNumberFormat="1" applyFont="1" applyFill="1" applyBorder="1" applyAlignment="1">
      <alignment horizontal="center" vertical="top"/>
    </xf>
    <xf numFmtId="164" fontId="19" fillId="0" borderId="1" xfId="0" applyNumberFormat="1" applyFont="1" applyBorder="1" applyAlignment="1">
      <alignment vertical="top" wrapText="1"/>
    </xf>
    <xf numFmtId="164" fontId="4" fillId="3" borderId="4" xfId="0" applyNumberFormat="1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8" xfId="0" applyFont="1" applyFill="1" applyBorder="1" applyAlignment="1">
      <alignment vertical="top" wrapText="1"/>
    </xf>
    <xf numFmtId="0" fontId="20" fillId="3" borderId="2" xfId="0" applyFont="1" applyFill="1" applyBorder="1" applyAlignment="1">
      <alignment vertical="top" wrapText="1"/>
    </xf>
    <xf numFmtId="0" fontId="1" fillId="0" borderId="29" xfId="0" applyFont="1" applyBorder="1" applyAlignment="1">
      <alignment horizontal="center" vertical="top"/>
    </xf>
    <xf numFmtId="0" fontId="33" fillId="0" borderId="19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2" fillId="0" borderId="30" xfId="0" applyFont="1" applyBorder="1" applyAlignment="1">
      <alignment horizontal="center" vertical="top"/>
    </xf>
    <xf numFmtId="164" fontId="2" fillId="0" borderId="1" xfId="0" applyNumberFormat="1" applyFont="1" applyBorder="1" applyAlignment="1">
      <alignment horizontal="center" vertical="top" wrapText="1"/>
    </xf>
    <xf numFmtId="0" fontId="1" fillId="0" borderId="29" xfId="0" applyFont="1" applyBorder="1" applyAlignment="1">
      <alignment vertical="top"/>
    </xf>
    <xf numFmtId="164" fontId="1" fillId="0" borderId="0" xfId="0" applyNumberFormat="1" applyFont="1" applyBorder="1" applyAlignment="1">
      <alignment horizontal="center" vertical="top"/>
    </xf>
    <xf numFmtId="164" fontId="20" fillId="0" borderId="0" xfId="0" applyNumberFormat="1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164" fontId="4" fillId="0" borderId="3" xfId="0" applyNumberFormat="1" applyFont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top" wrapText="1"/>
    </xf>
    <xf numFmtId="164" fontId="20" fillId="3" borderId="23" xfId="0" applyNumberFormat="1" applyFont="1" applyFill="1" applyBorder="1" applyAlignment="1">
      <alignment horizontal="center" vertical="top" wrapText="1"/>
    </xf>
    <xf numFmtId="0" fontId="9" fillId="3" borderId="0" xfId="0" applyFont="1" applyFill="1" applyAlignment="1">
      <alignment horizontal="left" vertical="top"/>
    </xf>
    <xf numFmtId="0" fontId="9" fillId="3" borderId="0" xfId="0" applyFont="1" applyFill="1" applyBorder="1" applyAlignment="1">
      <alignment horizontal="left" vertical="top"/>
    </xf>
    <xf numFmtId="164" fontId="5" fillId="3" borderId="4" xfId="0" applyNumberFormat="1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vertical="top" wrapText="1"/>
    </xf>
    <xf numFmtId="0" fontId="14" fillId="0" borderId="1" xfId="0" applyFont="1" applyBorder="1" applyAlignment="1">
      <alignment vertical="top" wrapText="1"/>
    </xf>
    <xf numFmtId="164" fontId="20" fillId="3" borderId="1" xfId="0" applyNumberFormat="1" applyFont="1" applyFill="1" applyBorder="1" applyAlignment="1">
      <alignment vertical="top" wrapText="1"/>
    </xf>
    <xf numFmtId="0" fontId="9" fillId="3" borderId="12" xfId="0" applyFont="1" applyFill="1" applyBorder="1" applyAlignment="1">
      <alignment horizontal="left" vertical="top"/>
    </xf>
    <xf numFmtId="0" fontId="9" fillId="3" borderId="0" xfId="0" applyFont="1" applyFill="1" applyAlignment="1">
      <alignment horizontal="left" vertical="top"/>
    </xf>
    <xf numFmtId="0" fontId="5" fillId="3" borderId="7" xfId="0" applyFont="1" applyFill="1" applyBorder="1" applyAlignment="1">
      <alignment horizontal="center" vertical="top" wrapText="1"/>
    </xf>
    <xf numFmtId="0" fontId="5" fillId="3" borderId="25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30" fillId="3" borderId="3" xfId="0" applyFont="1" applyFill="1" applyBorder="1" applyAlignment="1">
      <alignment horizontal="center" vertical="top" wrapText="1"/>
    </xf>
    <xf numFmtId="0" fontId="20" fillId="3" borderId="4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22" fillId="3" borderId="2" xfId="0" applyFont="1" applyFill="1" applyBorder="1" applyAlignment="1">
      <alignment horizontal="center" vertical="top" wrapText="1"/>
    </xf>
    <xf numFmtId="0" fontId="22" fillId="3" borderId="4" xfId="0" applyFont="1" applyFill="1" applyBorder="1" applyAlignment="1">
      <alignment horizontal="center" vertical="top" wrapText="1"/>
    </xf>
    <xf numFmtId="0" fontId="1" fillId="3" borderId="12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20" fillId="3" borderId="11" xfId="0" applyFont="1" applyFill="1" applyBorder="1" applyAlignment="1">
      <alignment horizontal="center" vertical="top" wrapText="1"/>
    </xf>
    <xf numFmtId="0" fontId="20" fillId="3" borderId="5" xfId="0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11" xfId="0" applyFont="1" applyFill="1" applyBorder="1" applyAlignment="1">
      <alignment horizontal="center" vertical="top" wrapText="1"/>
    </xf>
    <xf numFmtId="0" fontId="30" fillId="3" borderId="2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left" vertical="top" wrapText="1"/>
    </xf>
    <xf numFmtId="0" fontId="20" fillId="3" borderId="7" xfId="0" applyFont="1" applyFill="1" applyBorder="1" applyAlignment="1">
      <alignment horizontal="center" vertical="top" wrapText="1"/>
    </xf>
    <xf numFmtId="0" fontId="20" fillId="3" borderId="25" xfId="0" applyFont="1" applyFill="1" applyBorder="1" applyAlignment="1">
      <alignment horizontal="center" vertical="top" wrapText="1"/>
    </xf>
    <xf numFmtId="0" fontId="20" fillId="3" borderId="9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4" fillId="3" borderId="3" xfId="0" applyFont="1" applyFill="1" applyBorder="1" applyAlignment="1">
      <alignment horizontal="left" vertical="top" wrapText="1"/>
    </xf>
    <xf numFmtId="0" fontId="14" fillId="3" borderId="4" xfId="0" applyFont="1" applyFill="1" applyBorder="1" applyAlignment="1">
      <alignment horizontal="left" vertical="top" wrapText="1"/>
    </xf>
    <xf numFmtId="0" fontId="5" fillId="3" borderId="11" xfId="0" applyFont="1" applyFill="1" applyBorder="1" applyAlignment="1">
      <alignment horizontal="left" vertical="top" wrapText="1"/>
    </xf>
    <xf numFmtId="0" fontId="20" fillId="3" borderId="2" xfId="0" applyFont="1" applyFill="1" applyBorder="1" applyAlignment="1">
      <alignment horizontal="left" vertical="top" wrapText="1"/>
    </xf>
    <xf numFmtId="0" fontId="20" fillId="3" borderId="3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20" fillId="3" borderId="4" xfId="0" applyFont="1" applyFill="1" applyBorder="1" applyAlignment="1">
      <alignment horizontal="left" vertical="top" wrapText="1"/>
    </xf>
    <xf numFmtId="0" fontId="23" fillId="3" borderId="12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20" fillId="3" borderId="3" xfId="0" applyFont="1" applyFill="1" applyBorder="1" applyAlignment="1">
      <alignment horizontal="center" vertical="top" wrapText="1"/>
    </xf>
    <xf numFmtId="0" fontId="5" fillId="3" borderId="26" xfId="0" applyFont="1" applyFill="1" applyBorder="1" applyAlignment="1">
      <alignment horizontal="center" vertical="top" wrapText="1"/>
    </xf>
    <xf numFmtId="0" fontId="5" fillId="3" borderId="27" xfId="0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horizontal="center" vertical="top" wrapText="1"/>
    </xf>
    <xf numFmtId="0" fontId="12" fillId="0" borderId="7" xfId="0" applyFont="1" applyBorder="1" applyAlignment="1">
      <alignment horizontal="left" vertical="top"/>
    </xf>
    <xf numFmtId="0" fontId="12" fillId="0" borderId="9" xfId="0" applyFont="1" applyBorder="1" applyAlignment="1">
      <alignment horizontal="left" vertical="top"/>
    </xf>
    <xf numFmtId="0" fontId="22" fillId="9" borderId="2" xfId="0" applyFont="1" applyFill="1" applyBorder="1" applyAlignment="1">
      <alignment vertical="top" wrapText="1"/>
    </xf>
    <xf numFmtId="0" fontId="22" fillId="9" borderId="5" xfId="0" applyFont="1" applyFill="1" applyBorder="1" applyAlignment="1">
      <alignment vertical="top" wrapTex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horizontal="left"/>
    </xf>
    <xf numFmtId="0" fontId="30" fillId="3" borderId="2" xfId="0" applyFont="1" applyFill="1" applyBorder="1" applyAlignment="1">
      <alignment horizontal="center" vertical="top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3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FF"/>
      <color rgb="FF99FF99"/>
      <color rgb="FFFFCCFF"/>
      <color rgb="FFCCFFCC"/>
      <color rgb="FF99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K203"/>
  <sheetViews>
    <sheetView tabSelected="1" zoomScaleNormal="100" zoomScaleSheetLayoutView="100" workbookViewId="0">
      <selection activeCell="P13" sqref="P13"/>
    </sheetView>
  </sheetViews>
  <sheetFormatPr defaultColWidth="9.140625" defaultRowHeight="12.75" x14ac:dyDescent="0.2"/>
  <cols>
    <col min="1" max="1" width="2.5703125" style="4" customWidth="1"/>
    <col min="2" max="2" width="17.28515625" style="7" customWidth="1"/>
    <col min="3" max="3" width="44.7109375" style="7" customWidth="1"/>
    <col min="4" max="4" width="14.5703125" style="8" customWidth="1"/>
    <col min="5" max="5" width="15.140625" style="2" customWidth="1"/>
    <col min="6" max="6" width="14.7109375" style="2" customWidth="1"/>
    <col min="7" max="7" width="10.5703125" style="8" customWidth="1"/>
    <col min="8" max="8" width="12" style="8" customWidth="1"/>
    <col min="9" max="9" width="9.140625" style="8"/>
    <col min="10" max="16384" width="9.140625" style="4"/>
  </cols>
  <sheetData>
    <row r="1" spans="1:8" ht="15.75" x14ac:dyDescent="0.2">
      <c r="C1" s="256" t="s">
        <v>221</v>
      </c>
      <c r="D1" s="256"/>
      <c r="E1" s="256"/>
      <c r="F1" s="256"/>
    </row>
    <row r="2" spans="1:8" ht="15.75" customHeight="1" x14ac:dyDescent="0.2">
      <c r="B2" s="3"/>
      <c r="C2" s="256" t="s">
        <v>222</v>
      </c>
      <c r="D2" s="256"/>
      <c r="E2" s="256"/>
      <c r="F2" s="256"/>
    </row>
    <row r="3" spans="1:8" ht="15.75" x14ac:dyDescent="0.25">
      <c r="B3" s="3"/>
      <c r="C3" s="257" t="s">
        <v>226</v>
      </c>
      <c r="D3" s="257"/>
      <c r="E3" s="257"/>
      <c r="F3" s="257"/>
      <c r="G3" s="145"/>
    </row>
    <row r="4" spans="1:8" ht="15.75" x14ac:dyDescent="0.25">
      <c r="B4" s="3"/>
      <c r="C4" s="255" t="s">
        <v>227</v>
      </c>
      <c r="D4" s="255"/>
      <c r="E4" s="255"/>
      <c r="F4" s="255"/>
      <c r="G4" s="145"/>
    </row>
    <row r="5" spans="1:8" ht="15.75" x14ac:dyDescent="0.25">
      <c r="B5" s="3"/>
      <c r="C5" s="255" t="s">
        <v>236</v>
      </c>
      <c r="D5" s="255"/>
      <c r="E5" s="255"/>
      <c r="F5" s="255"/>
      <c r="G5" s="145"/>
    </row>
    <row r="6" spans="1:8" ht="15.75" x14ac:dyDescent="0.2">
      <c r="B6" s="3"/>
      <c r="C6" s="3"/>
      <c r="D6" s="1"/>
      <c r="F6" s="102"/>
      <c r="G6" s="145"/>
    </row>
    <row r="7" spans="1:8" ht="32.450000000000003" customHeight="1" x14ac:dyDescent="0.2">
      <c r="A7" s="46"/>
      <c r="B7" s="245" t="s">
        <v>220</v>
      </c>
      <c r="C7" s="245"/>
      <c r="D7" s="245"/>
      <c r="E7" s="245"/>
      <c r="F7" s="245"/>
    </row>
    <row r="8" spans="1:8" ht="60" customHeight="1" x14ac:dyDescent="0.2">
      <c r="A8" s="46"/>
      <c r="B8" s="20" t="s">
        <v>0</v>
      </c>
      <c r="C8" s="20" t="s">
        <v>1</v>
      </c>
      <c r="D8" s="20" t="s">
        <v>2</v>
      </c>
      <c r="E8" s="21" t="s">
        <v>3</v>
      </c>
      <c r="F8" s="21" t="s">
        <v>4</v>
      </c>
      <c r="H8" s="2"/>
    </row>
    <row r="9" spans="1:8" ht="12.6" customHeight="1" x14ac:dyDescent="0.2">
      <c r="A9" s="46"/>
      <c r="B9" s="22">
        <v>1</v>
      </c>
      <c r="C9" s="22">
        <v>2</v>
      </c>
      <c r="D9" s="22">
        <v>3</v>
      </c>
      <c r="E9" s="22">
        <v>4</v>
      </c>
      <c r="F9" s="22">
        <v>5</v>
      </c>
    </row>
    <row r="10" spans="1:8" ht="29.45" customHeight="1" x14ac:dyDescent="0.2">
      <c r="A10" s="46"/>
      <c r="B10" s="23" t="s">
        <v>5</v>
      </c>
      <c r="C10" s="24" t="s">
        <v>6</v>
      </c>
      <c r="D10" s="24"/>
      <c r="E10" s="24"/>
      <c r="F10" s="24"/>
    </row>
    <row r="11" spans="1:8" ht="30" customHeight="1" x14ac:dyDescent="0.2">
      <c r="A11" s="46"/>
      <c r="B11" s="25" t="s">
        <v>7</v>
      </c>
      <c r="C11" s="25" t="s">
        <v>8</v>
      </c>
      <c r="D11" s="47" t="s">
        <v>9</v>
      </c>
      <c r="E11" s="26"/>
      <c r="F11" s="27"/>
      <c r="H11" s="2"/>
    </row>
    <row r="12" spans="1:8" ht="17.45" customHeight="1" x14ac:dyDescent="0.2">
      <c r="A12" s="46"/>
      <c r="B12" s="10"/>
      <c r="C12" s="10" t="s">
        <v>10</v>
      </c>
      <c r="D12" s="16"/>
      <c r="E12" s="11">
        <f>SUM(E14)</f>
        <v>1271</v>
      </c>
      <c r="F12" s="11"/>
    </row>
    <row r="13" spans="1:8" x14ac:dyDescent="0.2">
      <c r="A13" s="46"/>
      <c r="B13" s="246"/>
      <c r="C13" s="12" t="s">
        <v>11</v>
      </c>
      <c r="D13" s="17"/>
      <c r="E13" s="48"/>
      <c r="F13" s="48"/>
    </row>
    <row r="14" spans="1:8" ht="28.15" customHeight="1" x14ac:dyDescent="0.2">
      <c r="A14" s="46"/>
      <c r="B14" s="246"/>
      <c r="C14" s="12" t="s">
        <v>12</v>
      </c>
      <c r="D14" s="17"/>
      <c r="E14" s="138">
        <f>1297+2.1-28.1</f>
        <v>1271</v>
      </c>
      <c r="F14" s="48"/>
      <c r="G14" s="146"/>
    </row>
    <row r="15" spans="1:8" ht="20.45" customHeight="1" x14ac:dyDescent="0.2">
      <c r="A15" s="46"/>
      <c r="B15" s="49" t="s">
        <v>13</v>
      </c>
      <c r="C15" s="25" t="s">
        <v>14</v>
      </c>
      <c r="D15" s="47"/>
      <c r="E15" s="50"/>
      <c r="F15" s="27"/>
      <c r="G15" s="8" t="s">
        <v>15</v>
      </c>
    </row>
    <row r="16" spans="1:8" ht="18" customHeight="1" x14ac:dyDescent="0.2">
      <c r="A16" s="46"/>
      <c r="B16" s="230" t="s">
        <v>16</v>
      </c>
      <c r="C16" s="163" t="s">
        <v>17</v>
      </c>
      <c r="D16" s="212" t="s">
        <v>18</v>
      </c>
      <c r="E16" s="42"/>
      <c r="F16" s="51" t="s">
        <v>19</v>
      </c>
    </row>
    <row r="17" spans="1:10" ht="36" customHeight="1" x14ac:dyDescent="0.2">
      <c r="A17" s="46"/>
      <c r="B17" s="231"/>
      <c r="C17" s="164" t="s">
        <v>12</v>
      </c>
      <c r="D17" s="247"/>
      <c r="E17" s="118">
        <f>322+70</f>
        <v>392</v>
      </c>
      <c r="F17" s="113"/>
      <c r="G17" s="147"/>
      <c r="H17" s="7"/>
      <c r="I17" s="112"/>
      <c r="J17" s="112"/>
    </row>
    <row r="18" spans="1:10" ht="19.5" customHeight="1" x14ac:dyDescent="0.2">
      <c r="A18" s="46"/>
      <c r="B18" s="230" t="s">
        <v>20</v>
      </c>
      <c r="C18" s="52" t="s">
        <v>23</v>
      </c>
      <c r="D18" s="215" t="s">
        <v>24</v>
      </c>
      <c r="E18" s="118"/>
      <c r="F18" s="51"/>
    </row>
    <row r="19" spans="1:10" ht="74.25" customHeight="1" x14ac:dyDescent="0.2">
      <c r="A19" s="46"/>
      <c r="B19" s="232"/>
      <c r="C19" s="53" t="s">
        <v>12</v>
      </c>
      <c r="D19" s="213"/>
      <c r="E19" s="118">
        <v>100</v>
      </c>
      <c r="F19" s="51"/>
      <c r="G19" s="147"/>
    </row>
    <row r="20" spans="1:10" ht="28.5" customHeight="1" x14ac:dyDescent="0.2">
      <c r="A20" s="46"/>
      <c r="B20" s="230" t="s">
        <v>22</v>
      </c>
      <c r="C20" s="52" t="s">
        <v>26</v>
      </c>
      <c r="D20" s="199" t="s">
        <v>27</v>
      </c>
      <c r="E20" s="118"/>
      <c r="F20" s="51"/>
    </row>
    <row r="21" spans="1:10" ht="65.25" customHeight="1" x14ac:dyDescent="0.2">
      <c r="A21" s="46"/>
      <c r="B21" s="232"/>
      <c r="C21" s="53" t="s">
        <v>12</v>
      </c>
      <c r="D21" s="200"/>
      <c r="E21" s="118">
        <v>5</v>
      </c>
      <c r="F21" s="51"/>
      <c r="G21" s="148"/>
    </row>
    <row r="22" spans="1:10" ht="29.25" customHeight="1" x14ac:dyDescent="0.2">
      <c r="A22" s="46"/>
      <c r="B22" s="251" t="s">
        <v>25</v>
      </c>
      <c r="C22" s="94" t="s">
        <v>29</v>
      </c>
      <c r="D22" s="199" t="s">
        <v>30</v>
      </c>
      <c r="E22" s="124"/>
      <c r="F22" s="51"/>
    </row>
    <row r="23" spans="1:10" ht="76.5" customHeight="1" x14ac:dyDescent="0.2">
      <c r="A23" s="46"/>
      <c r="B23" s="252"/>
      <c r="C23" s="95" t="s">
        <v>12</v>
      </c>
      <c r="D23" s="201"/>
      <c r="E23" s="118">
        <v>250</v>
      </c>
      <c r="F23" s="51"/>
      <c r="G23" s="149"/>
    </row>
    <row r="24" spans="1:10" ht="21" customHeight="1" x14ac:dyDescent="0.2">
      <c r="A24" s="46"/>
      <c r="B24" s="253" t="s">
        <v>28</v>
      </c>
      <c r="C24" s="129" t="s">
        <v>31</v>
      </c>
      <c r="D24" s="202" t="s">
        <v>32</v>
      </c>
      <c r="E24" s="42"/>
      <c r="F24" s="38"/>
      <c r="G24" s="31"/>
    </row>
    <row r="25" spans="1:10" ht="34.5" customHeight="1" x14ac:dyDescent="0.2">
      <c r="A25" s="46"/>
      <c r="B25" s="254"/>
      <c r="C25" s="130" t="s">
        <v>12</v>
      </c>
      <c r="D25" s="203"/>
      <c r="E25" s="118">
        <f>200+60</f>
        <v>260</v>
      </c>
      <c r="F25" s="38"/>
      <c r="G25" s="197"/>
      <c r="H25" s="198"/>
    </row>
    <row r="26" spans="1:10" ht="15.75" customHeight="1" x14ac:dyDescent="0.2">
      <c r="A26" s="46"/>
      <c r="B26" s="54"/>
      <c r="C26" s="10" t="s">
        <v>10</v>
      </c>
      <c r="D26" s="16"/>
      <c r="E26" s="11">
        <f>SUM(E16:E25)</f>
        <v>1007</v>
      </c>
      <c r="F26" s="11"/>
    </row>
    <row r="27" spans="1:10" ht="15.6" customHeight="1" x14ac:dyDescent="0.2">
      <c r="A27" s="46"/>
      <c r="B27" s="242"/>
      <c r="C27" s="12" t="s">
        <v>11</v>
      </c>
      <c r="D27" s="17"/>
      <c r="E27" s="48"/>
      <c r="F27" s="48"/>
    </row>
    <row r="28" spans="1:10" ht="29.45" customHeight="1" x14ac:dyDescent="0.2">
      <c r="A28" s="46"/>
      <c r="B28" s="242"/>
      <c r="C28" s="12" t="s">
        <v>33</v>
      </c>
      <c r="D28" s="17"/>
      <c r="E28" s="15">
        <f>SUMIF($C16:$C25,$C17,E16:E25)</f>
        <v>1007</v>
      </c>
      <c r="F28" s="48"/>
    </row>
    <row r="29" spans="1:10" s="5" customFormat="1" ht="31.5" customHeight="1" x14ac:dyDescent="0.2">
      <c r="A29" s="56"/>
      <c r="B29" s="49" t="s">
        <v>35</v>
      </c>
      <c r="C29" s="25" t="s">
        <v>36</v>
      </c>
      <c r="D29" s="47" t="s">
        <v>9</v>
      </c>
      <c r="E29" s="26"/>
      <c r="F29" s="26"/>
      <c r="G29" s="31"/>
      <c r="H29" s="8"/>
      <c r="I29" s="31"/>
    </row>
    <row r="30" spans="1:10" ht="16.899999999999999" customHeight="1" x14ac:dyDescent="0.2">
      <c r="A30" s="46"/>
      <c r="B30" s="54"/>
      <c r="C30" s="10" t="s">
        <v>10</v>
      </c>
      <c r="D30" s="57"/>
      <c r="E30" s="11">
        <f t="shared" ref="E30" si="0">SUM(E32:E32)</f>
        <v>191.4</v>
      </c>
      <c r="F30" s="11"/>
    </row>
    <row r="31" spans="1:10" ht="14.45" customHeight="1" x14ac:dyDescent="0.2">
      <c r="A31" s="46"/>
      <c r="B31" s="242"/>
      <c r="C31" s="12" t="s">
        <v>11</v>
      </c>
      <c r="D31" s="17"/>
      <c r="E31" s="58"/>
      <c r="F31" s="48"/>
    </row>
    <row r="32" spans="1:10" ht="28.15" customHeight="1" x14ac:dyDescent="0.2">
      <c r="A32" s="46"/>
      <c r="B32" s="242"/>
      <c r="C32" s="12" t="s">
        <v>12</v>
      </c>
      <c r="D32" s="17"/>
      <c r="E32" s="123">
        <v>191.4</v>
      </c>
      <c r="F32" s="6"/>
      <c r="G32" s="197"/>
      <c r="H32" s="198"/>
    </row>
    <row r="33" spans="1:9" ht="25.5" customHeight="1" x14ac:dyDescent="0.2">
      <c r="A33" s="46"/>
      <c r="B33" s="49" t="s">
        <v>37</v>
      </c>
      <c r="C33" s="165" t="s">
        <v>38</v>
      </c>
      <c r="D33" s="47"/>
      <c r="E33" s="26"/>
      <c r="F33" s="26"/>
    </row>
    <row r="34" spans="1:9" ht="33" customHeight="1" x14ac:dyDescent="0.2">
      <c r="A34" s="46"/>
      <c r="B34" s="224" t="s">
        <v>39</v>
      </c>
      <c r="C34" s="136" t="s">
        <v>40</v>
      </c>
      <c r="D34" s="105"/>
      <c r="E34" s="6"/>
      <c r="F34" s="6"/>
    </row>
    <row r="35" spans="1:9" ht="54" customHeight="1" x14ac:dyDescent="0.2">
      <c r="A35" s="46"/>
      <c r="B35" s="226"/>
      <c r="C35" s="77" t="s">
        <v>12</v>
      </c>
      <c r="D35" s="189" t="s">
        <v>231</v>
      </c>
      <c r="E35" s="162">
        <f>77.9+62.4-37.6-6.6</f>
        <v>96.100000000000023</v>
      </c>
      <c r="F35" s="107"/>
      <c r="G35" s="150"/>
    </row>
    <row r="36" spans="1:9" ht="55.5" customHeight="1" x14ac:dyDescent="0.2">
      <c r="A36" s="46"/>
      <c r="B36" s="226"/>
      <c r="C36" s="77" t="s">
        <v>12</v>
      </c>
      <c r="D36" s="187" t="s">
        <v>229</v>
      </c>
      <c r="E36" s="190">
        <v>37.6</v>
      </c>
      <c r="F36" s="188"/>
      <c r="G36" s="150"/>
    </row>
    <row r="37" spans="1:9" ht="34.5" customHeight="1" x14ac:dyDescent="0.2">
      <c r="A37" s="46"/>
      <c r="B37" s="226"/>
      <c r="C37" s="66" t="s">
        <v>21</v>
      </c>
      <c r="D37" s="187" t="s">
        <v>230</v>
      </c>
      <c r="E37" s="126">
        <v>12.4</v>
      </c>
      <c r="F37" s="173"/>
      <c r="G37" s="150"/>
    </row>
    <row r="38" spans="1:9" ht="30" customHeight="1" x14ac:dyDescent="0.2">
      <c r="A38" s="46"/>
      <c r="B38" s="240" t="s">
        <v>42</v>
      </c>
      <c r="C38" s="132" t="s">
        <v>43</v>
      </c>
      <c r="D38" s="206" t="s">
        <v>44</v>
      </c>
      <c r="E38" s="133"/>
      <c r="F38" s="131"/>
    </row>
    <row r="39" spans="1:9" ht="27.75" customHeight="1" x14ac:dyDescent="0.2">
      <c r="A39" s="46"/>
      <c r="B39" s="243"/>
      <c r="C39" s="134" t="s">
        <v>12</v>
      </c>
      <c r="D39" s="207"/>
      <c r="E39" s="126">
        <f>199.8+199</f>
        <v>398.8</v>
      </c>
      <c r="F39" s="131"/>
    </row>
    <row r="40" spans="1:9" ht="41.25" customHeight="1" x14ac:dyDescent="0.2">
      <c r="A40" s="46"/>
      <c r="B40" s="218" t="s">
        <v>45</v>
      </c>
      <c r="C40" s="108" t="s">
        <v>46</v>
      </c>
      <c r="D40" s="204" t="s">
        <v>9</v>
      </c>
      <c r="E40" s="125"/>
      <c r="F40" s="43"/>
    </row>
    <row r="41" spans="1:9" ht="28.5" customHeight="1" x14ac:dyDescent="0.2">
      <c r="A41" s="46"/>
      <c r="B41" s="220"/>
      <c r="C41" s="109" t="s">
        <v>12</v>
      </c>
      <c r="D41" s="205"/>
      <c r="E41" s="126">
        <v>100</v>
      </c>
      <c r="F41" s="43"/>
      <c r="G41" s="197"/>
      <c r="H41" s="198"/>
    </row>
    <row r="42" spans="1:9" ht="42.75" customHeight="1" x14ac:dyDescent="0.2">
      <c r="A42" s="46"/>
      <c r="B42" s="224" t="s">
        <v>232</v>
      </c>
      <c r="C42" s="174" t="s">
        <v>233</v>
      </c>
      <c r="D42" s="204" t="s">
        <v>9</v>
      </c>
      <c r="E42" s="193"/>
      <c r="F42" s="43"/>
      <c r="G42" s="192"/>
      <c r="H42" s="191"/>
    </row>
    <row r="43" spans="1:9" ht="28.5" customHeight="1" x14ac:dyDescent="0.2">
      <c r="A43" s="46"/>
      <c r="B43" s="225"/>
      <c r="C43" s="66" t="s">
        <v>12</v>
      </c>
      <c r="D43" s="205"/>
      <c r="E43" s="193">
        <v>0.2</v>
      </c>
      <c r="F43" s="43"/>
      <c r="G43" s="192"/>
      <c r="H43" s="191"/>
    </row>
    <row r="44" spans="1:9" ht="14.45" customHeight="1" x14ac:dyDescent="0.2">
      <c r="A44" s="46"/>
      <c r="B44" s="59"/>
      <c r="C44" s="10" t="s">
        <v>10</v>
      </c>
      <c r="D44" s="57"/>
      <c r="E44" s="11">
        <f>SUM(E34:E43)</f>
        <v>645.10000000000014</v>
      </c>
      <c r="F44" s="11"/>
    </row>
    <row r="45" spans="1:9" ht="14.45" customHeight="1" x14ac:dyDescent="0.2">
      <c r="A45" s="46"/>
      <c r="B45" s="224"/>
      <c r="C45" s="12" t="s">
        <v>11</v>
      </c>
      <c r="D45" s="104"/>
      <c r="E45" s="6"/>
      <c r="F45" s="6"/>
    </row>
    <row r="46" spans="1:9" ht="27" customHeight="1" x14ac:dyDescent="0.2">
      <c r="A46" s="46"/>
      <c r="B46" s="226"/>
      <c r="C46" s="12" t="s">
        <v>33</v>
      </c>
      <c r="D46" s="104"/>
      <c r="E46" s="6">
        <f>SUMIF($C34:$C43,$C41,E34:E43)</f>
        <v>632.70000000000005</v>
      </c>
      <c r="F46" s="6"/>
    </row>
    <row r="47" spans="1:9" ht="19.5" customHeight="1" x14ac:dyDescent="0.2">
      <c r="A47" s="46"/>
      <c r="B47" s="225"/>
      <c r="C47" s="103" t="s">
        <v>34</v>
      </c>
      <c r="D47" s="104"/>
      <c r="E47" s="6">
        <f>SUMIF($C34:$C43,$C37,E34:E43)</f>
        <v>12.4</v>
      </c>
      <c r="F47" s="6"/>
    </row>
    <row r="48" spans="1:9" ht="30.6" customHeight="1" x14ac:dyDescent="0.2">
      <c r="A48" s="46"/>
      <c r="B48" s="23" t="s">
        <v>47</v>
      </c>
      <c r="C48" s="24" t="s">
        <v>48</v>
      </c>
      <c r="D48" s="60"/>
      <c r="E48" s="60"/>
      <c r="F48" s="60"/>
      <c r="I48" s="2"/>
    </row>
    <row r="49" spans="1:9" ht="20.45" customHeight="1" x14ac:dyDescent="0.2">
      <c r="A49" s="46"/>
      <c r="B49" s="49" t="s">
        <v>49</v>
      </c>
      <c r="C49" s="25" t="s">
        <v>50</v>
      </c>
      <c r="D49" s="47"/>
      <c r="E49" s="26"/>
      <c r="F49" s="27" t="s">
        <v>51</v>
      </c>
    </row>
    <row r="50" spans="1:9" ht="33" customHeight="1" x14ac:dyDescent="0.2">
      <c r="A50" s="46"/>
      <c r="B50" s="61" t="s">
        <v>52</v>
      </c>
      <c r="C50" s="29" t="s">
        <v>53</v>
      </c>
      <c r="D50" s="204" t="s">
        <v>41</v>
      </c>
      <c r="E50" s="28"/>
      <c r="F50" s="51"/>
    </row>
    <row r="51" spans="1:9" ht="30.6" customHeight="1" x14ac:dyDescent="0.2">
      <c r="A51" s="46"/>
      <c r="B51" s="62"/>
      <c r="C51" s="9" t="s">
        <v>12</v>
      </c>
      <c r="D51" s="213"/>
      <c r="E51" s="51">
        <f>1065+13.1+3.1</f>
        <v>1081.1999999999998</v>
      </c>
      <c r="F51" s="51"/>
    </row>
    <row r="52" spans="1:9" ht="19.149999999999999" customHeight="1" x14ac:dyDescent="0.2">
      <c r="A52" s="46"/>
      <c r="B52" s="62"/>
      <c r="C52" s="9" t="s">
        <v>54</v>
      </c>
      <c r="D52" s="213"/>
      <c r="E52" s="38">
        <f>165.5+110</f>
        <v>275.5</v>
      </c>
      <c r="F52" s="51"/>
      <c r="G52" s="2"/>
      <c r="I52" s="2"/>
    </row>
    <row r="53" spans="1:9" ht="22.5" customHeight="1" x14ac:dyDescent="0.2">
      <c r="A53" s="46"/>
      <c r="B53" s="63"/>
      <c r="C53" s="9" t="s">
        <v>21</v>
      </c>
      <c r="D53" s="213"/>
      <c r="E53" s="51">
        <v>32.1</v>
      </c>
      <c r="F53" s="51"/>
    </row>
    <row r="54" spans="1:9" ht="19.899999999999999" customHeight="1" x14ac:dyDescent="0.2">
      <c r="A54" s="46"/>
      <c r="B54" s="62" t="s">
        <v>55</v>
      </c>
      <c r="C54" s="29" t="s">
        <v>56</v>
      </c>
      <c r="D54" s="213"/>
      <c r="E54" s="38"/>
      <c r="F54" s="51"/>
    </row>
    <row r="55" spans="1:9" ht="30.75" customHeight="1" x14ac:dyDescent="0.2">
      <c r="A55" s="46"/>
      <c r="B55" s="63"/>
      <c r="C55" s="64" t="s">
        <v>12</v>
      </c>
      <c r="D55" s="213"/>
      <c r="E55" s="111">
        <f>245.6-20</f>
        <v>225.6</v>
      </c>
      <c r="F55" s="51"/>
    </row>
    <row r="56" spans="1:9" ht="21" customHeight="1" x14ac:dyDescent="0.2">
      <c r="A56" s="46"/>
      <c r="B56" s="62" t="s">
        <v>57</v>
      </c>
      <c r="C56" s="29" t="s">
        <v>58</v>
      </c>
      <c r="D56" s="213"/>
      <c r="E56" s="114"/>
      <c r="F56" s="51"/>
    </row>
    <row r="57" spans="1:9" ht="32.25" customHeight="1" x14ac:dyDescent="0.2">
      <c r="A57" s="46"/>
      <c r="B57" s="63"/>
      <c r="C57" s="64" t="s">
        <v>12</v>
      </c>
      <c r="D57" s="213"/>
      <c r="E57" s="111">
        <v>41</v>
      </c>
      <c r="F57" s="51"/>
    </row>
    <row r="58" spans="1:9" ht="16.899999999999999" customHeight="1" x14ac:dyDescent="0.2">
      <c r="A58" s="46"/>
      <c r="B58" s="62" t="s">
        <v>59</v>
      </c>
      <c r="C58" s="29" t="s">
        <v>60</v>
      </c>
      <c r="D58" s="213"/>
      <c r="E58" s="114"/>
      <c r="F58" s="51"/>
    </row>
    <row r="59" spans="1:9" ht="31.15" customHeight="1" x14ac:dyDescent="0.2">
      <c r="A59" s="46"/>
      <c r="B59" s="63"/>
      <c r="C59" s="64" t="s">
        <v>12</v>
      </c>
      <c r="D59" s="213"/>
      <c r="E59" s="111">
        <v>46.5</v>
      </c>
      <c r="F59" s="51"/>
    </row>
    <row r="60" spans="1:9" ht="44.45" customHeight="1" x14ac:dyDescent="0.2">
      <c r="A60" s="46"/>
      <c r="B60" s="62" t="s">
        <v>61</v>
      </c>
      <c r="C60" s="65" t="s">
        <v>62</v>
      </c>
      <c r="D60" s="213"/>
      <c r="E60" s="114"/>
      <c r="F60" s="51"/>
    </row>
    <row r="61" spans="1:9" ht="30.6" customHeight="1" x14ac:dyDescent="0.2">
      <c r="A61" s="46"/>
      <c r="B61" s="63"/>
      <c r="C61" s="64" t="s">
        <v>12</v>
      </c>
      <c r="D61" s="213"/>
      <c r="E61" s="111">
        <v>32.4</v>
      </c>
      <c r="F61" s="51"/>
    </row>
    <row r="62" spans="1:9" ht="39.75" customHeight="1" x14ac:dyDescent="0.2">
      <c r="A62" s="46"/>
      <c r="B62" s="62" t="s">
        <v>63</v>
      </c>
      <c r="C62" s="29" t="s">
        <v>213</v>
      </c>
      <c r="D62" s="213"/>
      <c r="E62" s="114"/>
      <c r="F62" s="51"/>
    </row>
    <row r="63" spans="1:9" ht="32.450000000000003" customHeight="1" x14ac:dyDescent="0.2">
      <c r="A63" s="46"/>
      <c r="B63" s="66"/>
      <c r="C63" s="9" t="s">
        <v>12</v>
      </c>
      <c r="D63" s="214"/>
      <c r="E63" s="111">
        <f>231.5+33.7</f>
        <v>265.2</v>
      </c>
      <c r="F63" s="51"/>
      <c r="G63" s="31"/>
    </row>
    <row r="64" spans="1:9" ht="45" customHeight="1" x14ac:dyDescent="0.2">
      <c r="A64" s="46"/>
      <c r="B64" s="61" t="s">
        <v>64</v>
      </c>
      <c r="C64" s="12" t="s">
        <v>65</v>
      </c>
      <c r="D64" s="215" t="s">
        <v>66</v>
      </c>
      <c r="E64" s="38"/>
      <c r="F64" s="51"/>
      <c r="G64" s="151"/>
    </row>
    <row r="65" spans="1:8" ht="30.6" customHeight="1" x14ac:dyDescent="0.2">
      <c r="A65" s="46"/>
      <c r="B65" s="62"/>
      <c r="C65" s="9" t="s">
        <v>12</v>
      </c>
      <c r="D65" s="213"/>
      <c r="E65" s="111">
        <v>2296.1</v>
      </c>
      <c r="F65" s="51"/>
      <c r="G65" s="33"/>
    </row>
    <row r="66" spans="1:8" ht="21" customHeight="1" x14ac:dyDescent="0.2">
      <c r="A66" s="46"/>
      <c r="B66" s="62"/>
      <c r="C66" s="9" t="s">
        <v>54</v>
      </c>
      <c r="D66" s="213"/>
      <c r="E66" s="38">
        <f>286+10.7+2.6</f>
        <v>299.3</v>
      </c>
      <c r="F66" s="51"/>
    </row>
    <row r="67" spans="1:8" ht="18.600000000000001" customHeight="1" x14ac:dyDescent="0.2">
      <c r="A67" s="46"/>
      <c r="B67" s="63"/>
      <c r="C67" s="9" t="s">
        <v>21</v>
      </c>
      <c r="D67" s="213"/>
      <c r="E67" s="51">
        <v>96.3</v>
      </c>
      <c r="F67" s="51"/>
    </row>
    <row r="68" spans="1:8" ht="30" customHeight="1" x14ac:dyDescent="0.2">
      <c r="A68" s="46"/>
      <c r="B68" s="62" t="s">
        <v>67</v>
      </c>
      <c r="C68" s="29" t="s">
        <v>68</v>
      </c>
      <c r="D68" s="213"/>
      <c r="E68" s="38"/>
      <c r="F68" s="51"/>
    </row>
    <row r="69" spans="1:8" ht="30.6" customHeight="1" x14ac:dyDescent="0.2">
      <c r="A69" s="46"/>
      <c r="B69" s="63"/>
      <c r="C69" s="64" t="s">
        <v>12</v>
      </c>
      <c r="D69" s="213"/>
      <c r="E69" s="111">
        <v>42</v>
      </c>
      <c r="F69" s="51"/>
    </row>
    <row r="70" spans="1:8" ht="20.45" customHeight="1" x14ac:dyDescent="0.2">
      <c r="A70" s="46"/>
      <c r="B70" s="62" t="s">
        <v>69</v>
      </c>
      <c r="C70" s="29" t="s">
        <v>70</v>
      </c>
      <c r="D70" s="213"/>
      <c r="E70" s="114"/>
      <c r="F70" s="51"/>
    </row>
    <row r="71" spans="1:8" ht="30.6" customHeight="1" x14ac:dyDescent="0.2">
      <c r="A71" s="46"/>
      <c r="B71" s="63"/>
      <c r="C71" s="64" t="s">
        <v>12</v>
      </c>
      <c r="D71" s="213"/>
      <c r="E71" s="111">
        <v>25</v>
      </c>
      <c r="F71" s="51"/>
    </row>
    <row r="72" spans="1:8" ht="19.149999999999999" customHeight="1" x14ac:dyDescent="0.2">
      <c r="A72" s="46"/>
      <c r="B72" s="62" t="s">
        <v>71</v>
      </c>
      <c r="C72" s="29" t="s">
        <v>72</v>
      </c>
      <c r="D72" s="213"/>
      <c r="E72" s="114"/>
      <c r="F72" s="51"/>
    </row>
    <row r="73" spans="1:8" ht="30.6" customHeight="1" x14ac:dyDescent="0.2">
      <c r="A73" s="46"/>
      <c r="B73" s="63"/>
      <c r="C73" s="64" t="s">
        <v>12</v>
      </c>
      <c r="D73" s="213"/>
      <c r="E73" s="111">
        <f>7+20</f>
        <v>27</v>
      </c>
      <c r="F73" s="67"/>
    </row>
    <row r="74" spans="1:8" ht="41.25" customHeight="1" x14ac:dyDescent="0.2">
      <c r="A74" s="46"/>
      <c r="B74" s="62" t="s">
        <v>73</v>
      </c>
      <c r="C74" s="29" t="s">
        <v>214</v>
      </c>
      <c r="D74" s="213"/>
      <c r="E74" s="114"/>
      <c r="F74" s="51"/>
      <c r="G74" s="208"/>
      <c r="H74" s="209"/>
    </row>
    <row r="75" spans="1:8" ht="30.6" customHeight="1" x14ac:dyDescent="0.2">
      <c r="A75" s="46"/>
      <c r="B75" s="63"/>
      <c r="C75" s="9" t="s">
        <v>12</v>
      </c>
      <c r="D75" s="214"/>
      <c r="E75" s="111">
        <f>105.5+40+33.9</f>
        <v>179.4</v>
      </c>
      <c r="F75" s="51"/>
      <c r="G75" s="208"/>
      <c r="H75" s="209"/>
    </row>
    <row r="76" spans="1:8" ht="30.6" customHeight="1" x14ac:dyDescent="0.2">
      <c r="A76" s="46"/>
      <c r="B76" s="237" t="s">
        <v>74</v>
      </c>
      <c r="C76" s="52" t="s">
        <v>75</v>
      </c>
      <c r="D76" s="248" t="s">
        <v>76</v>
      </c>
      <c r="E76" s="6"/>
      <c r="F76" s="51"/>
    </row>
    <row r="77" spans="1:8" ht="34.5" customHeight="1" x14ac:dyDescent="0.2">
      <c r="A77" s="46"/>
      <c r="B77" s="237"/>
      <c r="C77" s="53" t="s">
        <v>12</v>
      </c>
      <c r="D77" s="249"/>
      <c r="E77" s="51">
        <v>204.5</v>
      </c>
      <c r="F77" s="28"/>
    </row>
    <row r="78" spans="1:8" ht="18" customHeight="1" x14ac:dyDescent="0.2">
      <c r="A78" s="46"/>
      <c r="B78" s="238"/>
      <c r="C78" s="139" t="s">
        <v>54</v>
      </c>
      <c r="D78" s="249"/>
      <c r="E78" s="38">
        <v>0.3</v>
      </c>
      <c r="F78" s="51"/>
    </row>
    <row r="79" spans="1:8" ht="33" customHeight="1" x14ac:dyDescent="0.2">
      <c r="A79" s="46"/>
      <c r="B79" s="68" t="s">
        <v>77</v>
      </c>
      <c r="C79" s="140" t="s">
        <v>78</v>
      </c>
      <c r="D79" s="249"/>
      <c r="E79" s="38"/>
      <c r="F79" s="51"/>
    </row>
    <row r="80" spans="1:8" ht="29.45" customHeight="1" x14ac:dyDescent="0.2">
      <c r="A80" s="46"/>
      <c r="B80" s="69"/>
      <c r="C80" s="70" t="s">
        <v>12</v>
      </c>
      <c r="D80" s="249"/>
      <c r="E80" s="111">
        <v>10</v>
      </c>
      <c r="F80" s="51"/>
    </row>
    <row r="81" spans="1:7" ht="19.899999999999999" customHeight="1" x14ac:dyDescent="0.2">
      <c r="A81" s="46"/>
      <c r="B81" s="68" t="s">
        <v>79</v>
      </c>
      <c r="C81" s="141" t="s">
        <v>80</v>
      </c>
      <c r="D81" s="249"/>
      <c r="E81" s="114"/>
      <c r="F81" s="51"/>
    </row>
    <row r="82" spans="1:7" ht="29.45" customHeight="1" x14ac:dyDescent="0.2">
      <c r="A82" s="46"/>
      <c r="B82" s="69"/>
      <c r="C82" s="71" t="s">
        <v>12</v>
      </c>
      <c r="D82" s="249"/>
      <c r="E82" s="111">
        <v>56.5</v>
      </c>
      <c r="F82" s="51"/>
    </row>
    <row r="83" spans="1:7" ht="30.6" customHeight="1" x14ac:dyDescent="0.2">
      <c r="A83" s="46"/>
      <c r="B83" s="72" t="s">
        <v>81</v>
      </c>
      <c r="C83" s="142" t="s">
        <v>82</v>
      </c>
      <c r="D83" s="249"/>
      <c r="E83" s="114"/>
      <c r="F83" s="51"/>
    </row>
    <row r="84" spans="1:7" ht="30.6" customHeight="1" x14ac:dyDescent="0.2">
      <c r="A84" s="46"/>
      <c r="B84" s="69"/>
      <c r="C84" s="44" t="s">
        <v>12</v>
      </c>
      <c r="D84" s="249"/>
      <c r="E84" s="111">
        <v>9</v>
      </c>
      <c r="F84" s="51"/>
    </row>
    <row r="85" spans="1:7" ht="19.5" customHeight="1" x14ac:dyDescent="0.2">
      <c r="A85" s="46"/>
      <c r="B85" s="72" t="s">
        <v>83</v>
      </c>
      <c r="C85" s="143" t="s">
        <v>84</v>
      </c>
      <c r="D85" s="249"/>
      <c r="E85" s="114"/>
      <c r="F85" s="51"/>
    </row>
    <row r="86" spans="1:7" ht="30" customHeight="1" x14ac:dyDescent="0.2">
      <c r="A86" s="46"/>
      <c r="B86" s="106"/>
      <c r="C86" s="144" t="s">
        <v>12</v>
      </c>
      <c r="D86" s="250"/>
      <c r="E86" s="111">
        <f>5.1+25.8</f>
        <v>30.9</v>
      </c>
      <c r="F86" s="51"/>
      <c r="G86" s="152"/>
    </row>
    <row r="87" spans="1:7" ht="30.6" customHeight="1" x14ac:dyDescent="0.2">
      <c r="A87" s="46"/>
      <c r="B87" s="62" t="s">
        <v>85</v>
      </c>
      <c r="C87" s="103" t="s">
        <v>86</v>
      </c>
      <c r="D87" s="215" t="s">
        <v>87</v>
      </c>
      <c r="E87" s="38"/>
      <c r="F87" s="51"/>
    </row>
    <row r="88" spans="1:7" ht="30.6" customHeight="1" x14ac:dyDescent="0.2">
      <c r="A88" s="46"/>
      <c r="B88" s="62"/>
      <c r="C88" s="9" t="s">
        <v>12</v>
      </c>
      <c r="D88" s="213"/>
      <c r="E88" s="51">
        <f>2194.5-3.1</f>
        <v>2191.4</v>
      </c>
      <c r="F88" s="51"/>
      <c r="G88" s="2"/>
    </row>
    <row r="89" spans="1:7" ht="18" customHeight="1" x14ac:dyDescent="0.2">
      <c r="A89" s="46"/>
      <c r="B89" s="62"/>
      <c r="C89" s="9" t="s">
        <v>88</v>
      </c>
      <c r="D89" s="213"/>
      <c r="E89" s="51">
        <v>64.599999999999994</v>
      </c>
      <c r="F89" s="51"/>
    </row>
    <row r="90" spans="1:7" ht="18" customHeight="1" x14ac:dyDescent="0.2">
      <c r="A90" s="46"/>
      <c r="B90" s="62"/>
      <c r="C90" s="9" t="s">
        <v>54</v>
      </c>
      <c r="D90" s="213"/>
      <c r="E90" s="51">
        <v>22</v>
      </c>
      <c r="F90" s="51"/>
    </row>
    <row r="91" spans="1:7" ht="16.899999999999999" customHeight="1" x14ac:dyDescent="0.2">
      <c r="A91" s="46"/>
      <c r="B91" s="73"/>
      <c r="C91" s="9" t="s">
        <v>21</v>
      </c>
      <c r="D91" s="213"/>
      <c r="E91" s="51">
        <v>5.8</v>
      </c>
      <c r="F91" s="51"/>
    </row>
    <row r="92" spans="1:7" ht="33" customHeight="1" x14ac:dyDescent="0.2">
      <c r="A92" s="46"/>
      <c r="B92" s="62" t="s">
        <v>89</v>
      </c>
      <c r="C92" s="29" t="s">
        <v>90</v>
      </c>
      <c r="D92" s="213"/>
      <c r="E92" s="51"/>
      <c r="F92" s="51"/>
    </row>
    <row r="93" spans="1:7" ht="27.75" customHeight="1" x14ac:dyDescent="0.2">
      <c r="A93" s="46"/>
      <c r="B93" s="73"/>
      <c r="C93" s="176" t="s">
        <v>12</v>
      </c>
      <c r="D93" s="213"/>
      <c r="E93" s="51">
        <v>31.5</v>
      </c>
      <c r="F93" s="51"/>
    </row>
    <row r="94" spans="1:7" ht="44.25" customHeight="1" x14ac:dyDescent="0.2">
      <c r="A94" s="46"/>
      <c r="B94" s="74" t="s">
        <v>91</v>
      </c>
      <c r="C94" s="29" t="s">
        <v>215</v>
      </c>
      <c r="D94" s="213"/>
      <c r="E94" s="38"/>
      <c r="F94" s="51"/>
    </row>
    <row r="95" spans="1:7" ht="30.6" customHeight="1" x14ac:dyDescent="0.2">
      <c r="A95" s="46"/>
      <c r="B95" s="74"/>
      <c r="C95" s="64" t="s">
        <v>12</v>
      </c>
      <c r="D95" s="214"/>
      <c r="E95" s="111">
        <v>35</v>
      </c>
      <c r="F95" s="51"/>
    </row>
    <row r="96" spans="1:7" ht="30.6" customHeight="1" x14ac:dyDescent="0.2">
      <c r="A96" s="46"/>
      <c r="B96" s="175" t="s">
        <v>92</v>
      </c>
      <c r="C96" s="29" t="s">
        <v>93</v>
      </c>
      <c r="D96" s="215" t="s">
        <v>94</v>
      </c>
      <c r="E96" s="6"/>
      <c r="F96" s="51"/>
    </row>
    <row r="97" spans="1:7" ht="30.6" customHeight="1" x14ac:dyDescent="0.2">
      <c r="A97" s="46"/>
      <c r="B97" s="74"/>
      <c r="C97" s="64" t="s">
        <v>12</v>
      </c>
      <c r="D97" s="213"/>
      <c r="E97" s="51">
        <v>615.20000000000005</v>
      </c>
      <c r="F97" s="51"/>
      <c r="G97" s="2"/>
    </row>
    <row r="98" spans="1:7" ht="17.45" customHeight="1" x14ac:dyDescent="0.2">
      <c r="A98" s="46"/>
      <c r="B98" s="74"/>
      <c r="C98" s="64" t="s">
        <v>54</v>
      </c>
      <c r="D98" s="213"/>
      <c r="E98" s="38">
        <f>14+0.5+3.5</f>
        <v>18</v>
      </c>
      <c r="F98" s="51"/>
    </row>
    <row r="99" spans="1:7" ht="18" customHeight="1" x14ac:dyDescent="0.2">
      <c r="A99" s="46"/>
      <c r="B99" s="75"/>
      <c r="C99" s="64" t="s">
        <v>21</v>
      </c>
      <c r="D99" s="213"/>
      <c r="E99" s="51">
        <v>6.8</v>
      </c>
      <c r="F99" s="51"/>
      <c r="G99" s="31"/>
    </row>
    <row r="100" spans="1:7" ht="16.899999999999999" customHeight="1" x14ac:dyDescent="0.2">
      <c r="A100" s="46"/>
      <c r="B100" s="74" t="s">
        <v>95</v>
      </c>
      <c r="C100" s="36" t="s">
        <v>96</v>
      </c>
      <c r="D100" s="213"/>
      <c r="E100" s="38"/>
      <c r="F100" s="51"/>
    </row>
    <row r="101" spans="1:7" ht="27.75" customHeight="1" x14ac:dyDescent="0.2">
      <c r="A101" s="46"/>
      <c r="B101" s="75"/>
      <c r="C101" s="76" t="s">
        <v>12</v>
      </c>
      <c r="D101" s="213"/>
      <c r="E101" s="111">
        <v>39.700000000000003</v>
      </c>
      <c r="F101" s="51"/>
      <c r="G101" s="153"/>
    </row>
    <row r="102" spans="1:7" ht="16.899999999999999" customHeight="1" x14ac:dyDescent="0.2">
      <c r="A102" s="46"/>
      <c r="B102" s="74" t="s">
        <v>97</v>
      </c>
      <c r="C102" s="36" t="s">
        <v>98</v>
      </c>
      <c r="D102" s="213"/>
      <c r="E102" s="114"/>
      <c r="F102" s="51"/>
    </row>
    <row r="103" spans="1:7" ht="31.5" customHeight="1" x14ac:dyDescent="0.2">
      <c r="A103" s="46"/>
      <c r="B103" s="75"/>
      <c r="C103" s="76" t="s">
        <v>12</v>
      </c>
      <c r="D103" s="213"/>
      <c r="E103" s="111">
        <v>17</v>
      </c>
      <c r="F103" s="51"/>
    </row>
    <row r="104" spans="1:7" ht="18" customHeight="1" x14ac:dyDescent="0.2">
      <c r="A104" s="46"/>
      <c r="B104" s="74" t="s">
        <v>99</v>
      </c>
      <c r="C104" s="36" t="s">
        <v>100</v>
      </c>
      <c r="D104" s="213"/>
      <c r="E104" s="114"/>
      <c r="F104" s="51"/>
    </row>
    <row r="105" spans="1:7" ht="31.5" customHeight="1" x14ac:dyDescent="0.2">
      <c r="A105" s="46"/>
      <c r="B105" s="75"/>
      <c r="C105" s="76" t="s">
        <v>12</v>
      </c>
      <c r="D105" s="213"/>
      <c r="E105" s="111">
        <v>11.5</v>
      </c>
      <c r="F105" s="51"/>
    </row>
    <row r="106" spans="1:7" ht="31.15" customHeight="1" x14ac:dyDescent="0.2">
      <c r="A106" s="46"/>
      <c r="B106" s="74" t="s">
        <v>101</v>
      </c>
      <c r="C106" s="36" t="s">
        <v>102</v>
      </c>
      <c r="D106" s="213"/>
      <c r="E106" s="114"/>
      <c r="F106" s="119"/>
      <c r="G106" s="120"/>
    </row>
    <row r="107" spans="1:7" ht="32.25" customHeight="1" x14ac:dyDescent="0.2">
      <c r="A107" s="46"/>
      <c r="B107" s="75"/>
      <c r="C107" s="76" t="s">
        <v>12</v>
      </c>
      <c r="D107" s="213"/>
      <c r="E107" s="111">
        <f>91.1+5</f>
        <v>96.1</v>
      </c>
      <c r="F107" s="119"/>
      <c r="G107" s="120"/>
    </row>
    <row r="108" spans="1:7" ht="18.75" customHeight="1" x14ac:dyDescent="0.2">
      <c r="A108" s="46"/>
      <c r="B108" s="74" t="s">
        <v>103</v>
      </c>
      <c r="C108" s="108" t="s">
        <v>104</v>
      </c>
      <c r="D108" s="213"/>
      <c r="E108" s="114"/>
      <c r="F108" s="51"/>
    </row>
    <row r="109" spans="1:7" ht="30.6" customHeight="1" x14ac:dyDescent="0.2">
      <c r="A109" s="46"/>
      <c r="B109" s="75"/>
      <c r="C109" s="168" t="s">
        <v>12</v>
      </c>
      <c r="D109" s="214"/>
      <c r="E109" s="111">
        <v>8.6</v>
      </c>
      <c r="F109" s="51"/>
      <c r="G109" s="151"/>
    </row>
    <row r="110" spans="1:7" ht="30.6" customHeight="1" x14ac:dyDescent="0.2">
      <c r="A110" s="46"/>
      <c r="B110" s="62" t="s">
        <v>105</v>
      </c>
      <c r="C110" s="174" t="s">
        <v>106</v>
      </c>
      <c r="D110" s="215" t="s">
        <v>107</v>
      </c>
      <c r="E110" s="38"/>
      <c r="F110" s="51" t="s">
        <v>108</v>
      </c>
    </row>
    <row r="111" spans="1:7" ht="30.6" customHeight="1" x14ac:dyDescent="0.2">
      <c r="A111" s="46"/>
      <c r="B111" s="62"/>
      <c r="C111" s="64" t="s">
        <v>12</v>
      </c>
      <c r="D111" s="213"/>
      <c r="E111" s="51">
        <v>1453.4</v>
      </c>
      <c r="F111" s="51"/>
      <c r="G111" s="2"/>
    </row>
    <row r="112" spans="1:7" ht="18" customHeight="1" x14ac:dyDescent="0.2">
      <c r="A112" s="46"/>
      <c r="B112" s="62"/>
      <c r="C112" s="64" t="s">
        <v>54</v>
      </c>
      <c r="D112" s="213"/>
      <c r="E112" s="38">
        <f>90+15+20</f>
        <v>125</v>
      </c>
      <c r="F112" s="51"/>
    </row>
    <row r="113" spans="1:7" ht="17.45" customHeight="1" x14ac:dyDescent="0.2">
      <c r="A113" s="46"/>
      <c r="B113" s="63"/>
      <c r="C113" s="176" t="s">
        <v>21</v>
      </c>
      <c r="D113" s="213"/>
      <c r="E113" s="51">
        <v>31.9</v>
      </c>
      <c r="F113" s="51"/>
    </row>
    <row r="114" spans="1:7" ht="33" customHeight="1" x14ac:dyDescent="0.2">
      <c r="A114" s="46"/>
      <c r="B114" s="74" t="s">
        <v>109</v>
      </c>
      <c r="C114" s="37" t="s">
        <v>110</v>
      </c>
      <c r="D114" s="213"/>
      <c r="E114" s="38"/>
      <c r="F114" s="51"/>
    </row>
    <row r="115" spans="1:7" ht="32.25" customHeight="1" x14ac:dyDescent="0.2">
      <c r="A115" s="46"/>
      <c r="B115" s="75"/>
      <c r="C115" s="63" t="s">
        <v>12</v>
      </c>
      <c r="D115" s="213"/>
      <c r="E115" s="111">
        <v>22</v>
      </c>
      <c r="F115" s="51"/>
    </row>
    <row r="116" spans="1:7" ht="40.5" customHeight="1" x14ac:dyDescent="0.2">
      <c r="A116" s="46"/>
      <c r="B116" s="74" t="s">
        <v>111</v>
      </c>
      <c r="C116" s="37" t="s">
        <v>216</v>
      </c>
      <c r="D116" s="213"/>
      <c r="E116" s="114"/>
      <c r="F116" s="51"/>
    </row>
    <row r="117" spans="1:7" ht="32.450000000000003" customHeight="1" x14ac:dyDescent="0.2">
      <c r="A117" s="46"/>
      <c r="B117" s="74"/>
      <c r="C117" s="63" t="s">
        <v>12</v>
      </c>
      <c r="D117" s="213"/>
      <c r="E117" s="111">
        <v>56.6</v>
      </c>
      <c r="F117" s="51"/>
    </row>
    <row r="118" spans="1:7" ht="30.6" customHeight="1" x14ac:dyDescent="0.2">
      <c r="A118" s="46"/>
      <c r="B118" s="61" t="s">
        <v>112</v>
      </c>
      <c r="C118" s="29" t="s">
        <v>113</v>
      </c>
      <c r="D118" s="215" t="s">
        <v>114</v>
      </c>
      <c r="E118" s="38"/>
      <c r="F118" s="51"/>
    </row>
    <row r="119" spans="1:7" ht="30.6" customHeight="1" x14ac:dyDescent="0.2">
      <c r="A119" s="46"/>
      <c r="B119" s="62"/>
      <c r="C119" s="64" t="s">
        <v>12</v>
      </c>
      <c r="D119" s="213"/>
      <c r="E119" s="51">
        <v>590.20000000000005</v>
      </c>
      <c r="F119" s="28"/>
    </row>
    <row r="120" spans="1:7" ht="18.600000000000001" customHeight="1" x14ac:dyDescent="0.2">
      <c r="A120" s="46"/>
      <c r="B120" s="62"/>
      <c r="C120" s="64" t="s">
        <v>54</v>
      </c>
      <c r="D120" s="213"/>
      <c r="E120" s="38">
        <v>16</v>
      </c>
      <c r="F120" s="51"/>
    </row>
    <row r="121" spans="1:7" ht="18.75" customHeight="1" x14ac:dyDescent="0.2">
      <c r="A121" s="46"/>
      <c r="B121" s="63"/>
      <c r="C121" s="64" t="s">
        <v>21</v>
      </c>
      <c r="D121" s="213"/>
      <c r="E121" s="51">
        <v>15.6</v>
      </c>
      <c r="F121" s="51"/>
    </row>
    <row r="122" spans="1:7" ht="18.75" customHeight="1" x14ac:dyDescent="0.2">
      <c r="A122" s="46"/>
      <c r="B122" s="62" t="s">
        <v>115</v>
      </c>
      <c r="C122" s="128" t="s">
        <v>116</v>
      </c>
      <c r="D122" s="213"/>
      <c r="E122" s="38"/>
      <c r="F122" s="51"/>
    </row>
    <row r="123" spans="1:7" ht="32.25" customHeight="1" x14ac:dyDescent="0.2">
      <c r="A123" s="46"/>
      <c r="B123" s="63"/>
      <c r="C123" s="76" t="s">
        <v>12</v>
      </c>
      <c r="D123" s="213"/>
      <c r="E123" s="111">
        <v>55</v>
      </c>
      <c r="F123" s="51"/>
      <c r="G123" s="154"/>
    </row>
    <row r="124" spans="1:7" ht="19.149999999999999" customHeight="1" x14ac:dyDescent="0.2">
      <c r="A124" s="46"/>
      <c r="B124" s="62" t="s">
        <v>117</v>
      </c>
      <c r="C124" s="36" t="s">
        <v>118</v>
      </c>
      <c r="D124" s="213"/>
      <c r="E124" s="114"/>
      <c r="F124" s="51"/>
    </row>
    <row r="125" spans="1:7" ht="31.5" customHeight="1" x14ac:dyDescent="0.2">
      <c r="A125" s="46"/>
      <c r="B125" s="63"/>
      <c r="C125" s="76" t="s">
        <v>12</v>
      </c>
      <c r="D125" s="213"/>
      <c r="E125" s="111">
        <v>25</v>
      </c>
      <c r="F125" s="51"/>
    </row>
    <row r="126" spans="1:7" ht="31.9" customHeight="1" x14ac:dyDescent="0.2">
      <c r="A126" s="46"/>
      <c r="B126" s="62" t="s">
        <v>119</v>
      </c>
      <c r="C126" s="36" t="s">
        <v>120</v>
      </c>
      <c r="D126" s="213"/>
      <c r="E126" s="114"/>
      <c r="F126" s="51"/>
    </row>
    <row r="127" spans="1:7" ht="31.9" customHeight="1" x14ac:dyDescent="0.2">
      <c r="A127" s="46"/>
      <c r="B127" s="63"/>
      <c r="C127" s="76" t="s">
        <v>12</v>
      </c>
      <c r="D127" s="213"/>
      <c r="E127" s="111">
        <v>20</v>
      </c>
      <c r="F127" s="51"/>
      <c r="G127" s="33"/>
    </row>
    <row r="128" spans="1:7" ht="43.5" customHeight="1" x14ac:dyDescent="0.2">
      <c r="A128" s="46"/>
      <c r="B128" s="62" t="s">
        <v>121</v>
      </c>
      <c r="C128" s="36" t="s">
        <v>217</v>
      </c>
      <c r="D128" s="213"/>
      <c r="E128" s="114"/>
      <c r="F128" s="38"/>
    </row>
    <row r="129" spans="1:11" ht="30" customHeight="1" x14ac:dyDescent="0.2">
      <c r="A129" s="46"/>
      <c r="B129" s="62"/>
      <c r="C129" s="76" t="s">
        <v>12</v>
      </c>
      <c r="D129" s="214"/>
      <c r="E129" s="111">
        <f>186.2+2</f>
        <v>188.2</v>
      </c>
      <c r="F129" s="51"/>
      <c r="G129" s="154"/>
    </row>
    <row r="130" spans="1:11" ht="41.25" customHeight="1" x14ac:dyDescent="0.2">
      <c r="A130" s="46"/>
      <c r="B130" s="177" t="s">
        <v>122</v>
      </c>
      <c r="C130" s="166" t="s">
        <v>123</v>
      </c>
      <c r="D130" s="212" t="s">
        <v>124</v>
      </c>
      <c r="E130" s="114"/>
      <c r="F130" s="51"/>
      <c r="H130" s="121"/>
      <c r="I130" s="34"/>
      <c r="J130" s="35"/>
      <c r="K130" s="35"/>
    </row>
    <row r="131" spans="1:11" ht="30.6" customHeight="1" x14ac:dyDescent="0.2">
      <c r="A131" s="46"/>
      <c r="B131" s="109"/>
      <c r="C131" s="167" t="s">
        <v>12</v>
      </c>
      <c r="D131" s="203"/>
      <c r="E131" s="111">
        <v>19.600000000000001</v>
      </c>
      <c r="F131" s="51"/>
      <c r="G131" s="153"/>
      <c r="H131" s="121"/>
      <c r="I131" s="34"/>
      <c r="J131" s="35"/>
      <c r="K131" s="35"/>
    </row>
    <row r="132" spans="1:11" ht="15" customHeight="1" x14ac:dyDescent="0.2">
      <c r="A132" s="46"/>
      <c r="B132" s="54"/>
      <c r="C132" s="10" t="s">
        <v>10</v>
      </c>
      <c r="D132" s="57"/>
      <c r="E132" s="11">
        <f>SUM(E133:E137)</f>
        <v>11057.500000000002</v>
      </c>
      <c r="F132" s="78"/>
      <c r="H132" s="121"/>
      <c r="I132" s="34"/>
      <c r="J132" s="35"/>
      <c r="K132" s="35"/>
    </row>
    <row r="133" spans="1:11" ht="15.6" customHeight="1" x14ac:dyDescent="0.2">
      <c r="A133" s="46"/>
      <c r="B133" s="224"/>
      <c r="C133" s="12" t="s">
        <v>11</v>
      </c>
      <c r="D133" s="17"/>
      <c r="E133" s="6"/>
      <c r="F133" s="6"/>
      <c r="H133" s="121"/>
      <c r="I133" s="34"/>
      <c r="J133" s="35"/>
      <c r="K133" s="35"/>
    </row>
    <row r="134" spans="1:11" ht="29.45" customHeight="1" x14ac:dyDescent="0.2">
      <c r="A134" s="46"/>
      <c r="B134" s="226"/>
      <c r="C134" s="12" t="s">
        <v>33</v>
      </c>
      <c r="D134" s="17"/>
      <c r="E134" s="6">
        <f>SUMIF($C50:$C131,$C51,E50:E131)</f>
        <v>10048.300000000001</v>
      </c>
      <c r="F134" s="48"/>
    </row>
    <row r="135" spans="1:11" ht="17.45" customHeight="1" x14ac:dyDescent="0.2">
      <c r="A135" s="46"/>
      <c r="B135" s="226"/>
      <c r="C135" s="12" t="s">
        <v>125</v>
      </c>
      <c r="D135" s="17"/>
      <c r="E135" s="6">
        <f>SUMIF($C50:$C131,$C89,E50:E131)</f>
        <v>64.599999999999994</v>
      </c>
      <c r="F135" s="48"/>
    </row>
    <row r="136" spans="1:11" ht="16.899999999999999" customHeight="1" x14ac:dyDescent="0.2">
      <c r="A136" s="46"/>
      <c r="B136" s="226"/>
      <c r="C136" s="12" t="s">
        <v>126</v>
      </c>
      <c r="D136" s="17"/>
      <c r="E136" s="15">
        <f>SUMIF($C50:$C131,$C52,E50:E131)</f>
        <v>756.09999999999991</v>
      </c>
      <c r="F136" s="6"/>
    </row>
    <row r="137" spans="1:11" ht="16.899999999999999" customHeight="1" x14ac:dyDescent="0.2">
      <c r="A137" s="46"/>
      <c r="B137" s="225"/>
      <c r="C137" s="12" t="s">
        <v>34</v>
      </c>
      <c r="D137" s="17"/>
      <c r="E137" s="15">
        <f>SUMIF($C50:$C131,$C53,E50:E131)</f>
        <v>188.50000000000003</v>
      </c>
      <c r="F137" s="6"/>
    </row>
    <row r="138" spans="1:11" ht="18.600000000000001" customHeight="1" x14ac:dyDescent="0.2">
      <c r="A138" s="46"/>
      <c r="B138" s="49" t="s">
        <v>127</v>
      </c>
      <c r="C138" s="25" t="s">
        <v>128</v>
      </c>
      <c r="D138" s="47"/>
      <c r="E138" s="26"/>
      <c r="F138" s="27"/>
    </row>
    <row r="139" spans="1:11" ht="30.75" customHeight="1" x14ac:dyDescent="0.2">
      <c r="A139" s="46"/>
      <c r="B139" s="240" t="s">
        <v>129</v>
      </c>
      <c r="C139" s="29" t="s">
        <v>218</v>
      </c>
      <c r="D139" s="210" t="s">
        <v>130</v>
      </c>
      <c r="E139" s="111"/>
      <c r="F139" s="111"/>
      <c r="G139" s="155"/>
    </row>
    <row r="140" spans="1:11" ht="66" customHeight="1" x14ac:dyDescent="0.2">
      <c r="A140" s="46"/>
      <c r="B140" s="243"/>
      <c r="C140" s="167" t="s">
        <v>12</v>
      </c>
      <c r="D140" s="211"/>
      <c r="E140" s="111">
        <f>101.9-60.1+46.7+17.9+13.4</f>
        <v>119.80000000000001</v>
      </c>
      <c r="F140" s="111"/>
      <c r="G140" s="156"/>
    </row>
    <row r="141" spans="1:11" ht="30.75" customHeight="1" x14ac:dyDescent="0.2">
      <c r="A141" s="46"/>
      <c r="B141" s="240" t="s">
        <v>131</v>
      </c>
      <c r="C141" s="166" t="s">
        <v>132</v>
      </c>
      <c r="D141" s="210" t="s">
        <v>114</v>
      </c>
      <c r="E141" s="111"/>
      <c r="F141" s="111"/>
      <c r="G141" s="155"/>
    </row>
    <row r="142" spans="1:11" ht="62.25" customHeight="1" x14ac:dyDescent="0.2">
      <c r="A142" s="46"/>
      <c r="B142" s="243"/>
      <c r="C142" s="167" t="s">
        <v>12</v>
      </c>
      <c r="D142" s="211"/>
      <c r="E142" s="111">
        <f>8.7+7.1</f>
        <v>15.799999999999999</v>
      </c>
      <c r="F142" s="111"/>
      <c r="G142" s="155"/>
    </row>
    <row r="143" spans="1:11" ht="30.75" customHeight="1" x14ac:dyDescent="0.2">
      <c r="A143" s="46"/>
      <c r="B143" s="230" t="s">
        <v>133</v>
      </c>
      <c r="C143" s="12" t="s">
        <v>134</v>
      </c>
      <c r="D143" s="215" t="s">
        <v>135</v>
      </c>
      <c r="E143" s="51"/>
      <c r="F143" s="51"/>
      <c r="G143" s="155"/>
    </row>
    <row r="144" spans="1:11" ht="62.25" customHeight="1" x14ac:dyDescent="0.2">
      <c r="A144" s="46"/>
      <c r="B144" s="232"/>
      <c r="C144" s="9" t="s">
        <v>12</v>
      </c>
      <c r="D144" s="214"/>
      <c r="E144" s="51">
        <v>3.9</v>
      </c>
      <c r="F144" s="51"/>
      <c r="G144" s="157"/>
    </row>
    <row r="145" spans="1:10" ht="28.5" customHeight="1" x14ac:dyDescent="0.2">
      <c r="A145" s="46"/>
      <c r="B145" s="230" t="s">
        <v>136</v>
      </c>
      <c r="C145" s="29" t="s">
        <v>137</v>
      </c>
      <c r="D145" s="213" t="s">
        <v>94</v>
      </c>
      <c r="E145" s="51"/>
      <c r="F145" s="51"/>
      <c r="G145" s="156"/>
    </row>
    <row r="146" spans="1:10" ht="50.25" customHeight="1" x14ac:dyDescent="0.2">
      <c r="A146" s="46"/>
      <c r="B146" s="232"/>
      <c r="C146" s="64" t="s">
        <v>12</v>
      </c>
      <c r="D146" s="214"/>
      <c r="E146" s="111">
        <f>185.5-153.2</f>
        <v>32.300000000000011</v>
      </c>
      <c r="F146" s="51"/>
      <c r="G146" s="156"/>
    </row>
    <row r="147" spans="1:10" ht="44.25" customHeight="1" x14ac:dyDescent="0.2">
      <c r="A147" s="46"/>
      <c r="B147" s="240" t="s">
        <v>138</v>
      </c>
      <c r="C147" s="29" t="s">
        <v>234</v>
      </c>
      <c r="D147" s="210" t="s">
        <v>66</v>
      </c>
      <c r="E147" s="111"/>
      <c r="F147" s="111"/>
      <c r="G147" s="156"/>
    </row>
    <row r="148" spans="1:10" ht="62.25" customHeight="1" x14ac:dyDescent="0.2">
      <c r="A148" s="46"/>
      <c r="B148" s="243"/>
      <c r="C148" s="167" t="s">
        <v>12</v>
      </c>
      <c r="D148" s="211"/>
      <c r="E148" s="111"/>
      <c r="F148" s="111"/>
      <c r="G148" s="158"/>
    </row>
    <row r="149" spans="1:10" ht="30" customHeight="1" x14ac:dyDescent="0.2">
      <c r="A149" s="46"/>
      <c r="B149" s="218" t="s">
        <v>139</v>
      </c>
      <c r="C149" s="12" t="s">
        <v>219</v>
      </c>
      <c r="D149" s="213" t="s">
        <v>140</v>
      </c>
      <c r="E149" s="115"/>
      <c r="F149" s="51"/>
      <c r="G149" s="159"/>
    </row>
    <row r="150" spans="1:10" ht="75" customHeight="1" x14ac:dyDescent="0.2">
      <c r="A150" s="46"/>
      <c r="B150" s="220"/>
      <c r="C150" s="110" t="s">
        <v>12</v>
      </c>
      <c r="D150" s="214"/>
      <c r="E150" s="115">
        <v>80.5</v>
      </c>
      <c r="F150" s="51"/>
      <c r="G150" s="158"/>
    </row>
    <row r="151" spans="1:10" ht="18.600000000000001" customHeight="1" x14ac:dyDescent="0.2">
      <c r="A151" s="46"/>
      <c r="B151" s="54"/>
      <c r="C151" s="10" t="s">
        <v>10</v>
      </c>
      <c r="D151" s="57"/>
      <c r="E151" s="11">
        <f>SUM(E152:E153)</f>
        <v>252.30000000000004</v>
      </c>
      <c r="F151" s="78"/>
    </row>
    <row r="152" spans="1:10" ht="15.6" customHeight="1" x14ac:dyDescent="0.2">
      <c r="A152" s="46"/>
      <c r="B152" s="242"/>
      <c r="C152" s="12" t="s">
        <v>11</v>
      </c>
      <c r="D152" s="17"/>
      <c r="E152" s="6"/>
      <c r="F152" s="6"/>
    </row>
    <row r="153" spans="1:10" ht="29.45" customHeight="1" x14ac:dyDescent="0.2">
      <c r="A153" s="46"/>
      <c r="B153" s="242"/>
      <c r="C153" s="12" t="s">
        <v>33</v>
      </c>
      <c r="D153" s="17"/>
      <c r="E153" s="15">
        <f>SUMIF($C139:$C150,$C140,E139:E150)</f>
        <v>252.30000000000004</v>
      </c>
      <c r="F153" s="6"/>
    </row>
    <row r="154" spans="1:10" ht="56.45" customHeight="1" x14ac:dyDescent="0.2">
      <c r="A154" s="46"/>
      <c r="B154" s="49" t="s">
        <v>141</v>
      </c>
      <c r="C154" s="25" t="s">
        <v>142</v>
      </c>
      <c r="D154" s="47" t="s">
        <v>143</v>
      </c>
      <c r="E154" s="26"/>
      <c r="F154" s="26"/>
    </row>
    <row r="155" spans="1:10" ht="15.6" customHeight="1" x14ac:dyDescent="0.2">
      <c r="A155" s="46"/>
      <c r="B155" s="54"/>
      <c r="C155" s="10" t="s">
        <v>10</v>
      </c>
      <c r="D155" s="57"/>
      <c r="E155" s="11">
        <f t="shared" ref="E155" si="1">SUM(E157:E157)</f>
        <v>440</v>
      </c>
      <c r="F155" s="78"/>
    </row>
    <row r="156" spans="1:10" ht="15.6" customHeight="1" x14ac:dyDescent="0.2">
      <c r="A156" s="46"/>
      <c r="B156" s="227"/>
      <c r="C156" s="12" t="s">
        <v>11</v>
      </c>
      <c r="D156" s="17"/>
      <c r="E156" s="6"/>
      <c r="F156" s="6"/>
      <c r="G156" s="161"/>
    </row>
    <row r="157" spans="1:10" ht="29.45" customHeight="1" x14ac:dyDescent="0.2">
      <c r="A157" s="46"/>
      <c r="B157" s="228"/>
      <c r="C157" s="12" t="s">
        <v>12</v>
      </c>
      <c r="D157" s="17"/>
      <c r="E157" s="123">
        <f>564-64-60</f>
        <v>440</v>
      </c>
      <c r="F157" s="48"/>
    </row>
    <row r="158" spans="1:10" ht="31.15" customHeight="1" x14ac:dyDescent="0.2">
      <c r="A158" s="46"/>
      <c r="B158" s="49" t="s">
        <v>144</v>
      </c>
      <c r="C158" s="25" t="s">
        <v>145</v>
      </c>
      <c r="D158" s="47"/>
      <c r="E158" s="26"/>
      <c r="F158" s="26"/>
    </row>
    <row r="159" spans="1:10" ht="32.450000000000003" customHeight="1" x14ac:dyDescent="0.2">
      <c r="A159" s="46"/>
      <c r="B159" s="240" t="s">
        <v>146</v>
      </c>
      <c r="C159" s="166" t="s">
        <v>147</v>
      </c>
      <c r="D159" s="212" t="s">
        <v>223</v>
      </c>
      <c r="E159" s="111"/>
      <c r="F159" s="111" t="s">
        <v>148</v>
      </c>
      <c r="G159" s="244"/>
      <c r="H159" s="135"/>
      <c r="J159" s="7"/>
    </row>
    <row r="160" spans="1:10" ht="31.9" customHeight="1" x14ac:dyDescent="0.2">
      <c r="A160" s="46"/>
      <c r="B160" s="241"/>
      <c r="C160" s="167" t="s">
        <v>12</v>
      </c>
      <c r="D160" s="247"/>
      <c r="E160" s="111">
        <f>796.4-300.1-359.7+0.2</f>
        <v>136.79999999999995</v>
      </c>
      <c r="F160" s="123"/>
      <c r="G160" s="244"/>
      <c r="H160" s="122"/>
      <c r="I160" s="32"/>
      <c r="J160" s="30"/>
    </row>
    <row r="161" spans="1:10" ht="18" customHeight="1" x14ac:dyDescent="0.2">
      <c r="A161" s="46"/>
      <c r="B161" s="241"/>
      <c r="C161" s="168" t="s">
        <v>21</v>
      </c>
      <c r="D161" s="247"/>
      <c r="E161" s="126">
        <f>93.4+2.2</f>
        <v>95.600000000000009</v>
      </c>
      <c r="F161" s="123"/>
      <c r="G161" s="244"/>
      <c r="H161" s="122"/>
      <c r="I161" s="32"/>
      <c r="J161" s="30"/>
    </row>
    <row r="162" spans="1:10" ht="31.15" customHeight="1" x14ac:dyDescent="0.2">
      <c r="A162" s="46"/>
      <c r="B162" s="239" t="s">
        <v>149</v>
      </c>
      <c r="C162" s="29" t="s">
        <v>150</v>
      </c>
      <c r="D162" s="258" t="s">
        <v>228</v>
      </c>
      <c r="E162" s="111"/>
      <c r="F162" s="28"/>
    </row>
    <row r="163" spans="1:10" ht="32.25" customHeight="1" x14ac:dyDescent="0.2">
      <c r="A163" s="46"/>
      <c r="B163" s="232"/>
      <c r="C163" s="9" t="s">
        <v>12</v>
      </c>
      <c r="D163" s="203"/>
      <c r="E163" s="111"/>
      <c r="F163" s="28"/>
    </row>
    <row r="164" spans="1:10" ht="32.25" customHeight="1" x14ac:dyDescent="0.2">
      <c r="A164" s="46"/>
      <c r="B164" s="230" t="s">
        <v>151</v>
      </c>
      <c r="C164" s="12" t="s">
        <v>152</v>
      </c>
      <c r="D164" s="204" t="s">
        <v>224</v>
      </c>
      <c r="E164" s="51"/>
      <c r="F164" s="51" t="s">
        <v>153</v>
      </c>
    </row>
    <row r="165" spans="1:10" ht="36.75" customHeight="1" x14ac:dyDescent="0.2">
      <c r="A165" s="46"/>
      <c r="B165" s="232"/>
      <c r="C165" s="9" t="s">
        <v>12</v>
      </c>
      <c r="D165" s="205"/>
      <c r="E165" s="111">
        <f>10.9+15.1-9.9</f>
        <v>16.100000000000001</v>
      </c>
      <c r="F165" s="28"/>
      <c r="G165" s="147"/>
    </row>
    <row r="166" spans="1:10" ht="32.25" customHeight="1" x14ac:dyDescent="0.2">
      <c r="A166" s="46"/>
      <c r="B166" s="230" t="s">
        <v>154</v>
      </c>
      <c r="C166" s="117" t="s">
        <v>155</v>
      </c>
      <c r="D166" s="204" t="s">
        <v>9</v>
      </c>
      <c r="E166" s="51"/>
      <c r="F166" s="28"/>
      <c r="G166" s="150"/>
    </row>
    <row r="167" spans="1:10" ht="19.5" customHeight="1" x14ac:dyDescent="0.2">
      <c r="A167" s="46"/>
      <c r="B167" s="232"/>
      <c r="C167" s="64" t="s">
        <v>21</v>
      </c>
      <c r="D167" s="205"/>
      <c r="E167" s="51">
        <v>10</v>
      </c>
      <c r="F167" s="28"/>
      <c r="G167" s="147"/>
    </row>
    <row r="168" spans="1:10" ht="32.25" customHeight="1" x14ac:dyDescent="0.2">
      <c r="A168" s="46"/>
      <c r="B168" s="230" t="s">
        <v>156</v>
      </c>
      <c r="C168" s="12" t="s">
        <v>157</v>
      </c>
      <c r="D168" s="204" t="s">
        <v>41</v>
      </c>
      <c r="E168" s="123"/>
      <c r="F168" s="51"/>
      <c r="G168" s="147"/>
    </row>
    <row r="169" spans="1:10" ht="32.25" customHeight="1" x14ac:dyDescent="0.2">
      <c r="A169" s="46"/>
      <c r="B169" s="231"/>
      <c r="C169" s="9" t="s">
        <v>12</v>
      </c>
      <c r="D169" s="213"/>
      <c r="E169" s="114">
        <f>829.1-0.2</f>
        <v>828.9</v>
      </c>
      <c r="F169" s="51"/>
      <c r="G169" s="147"/>
    </row>
    <row r="170" spans="1:10" ht="18.75" customHeight="1" x14ac:dyDescent="0.2">
      <c r="A170" s="46"/>
      <c r="B170" s="218" t="s">
        <v>158</v>
      </c>
      <c r="C170" s="29" t="s">
        <v>159</v>
      </c>
      <c r="D170" s="213"/>
      <c r="E170" s="114"/>
      <c r="F170" s="51"/>
      <c r="G170" s="147"/>
    </row>
    <row r="171" spans="1:10" ht="28.5" customHeight="1" x14ac:dyDescent="0.2">
      <c r="A171" s="46"/>
      <c r="B171" s="219"/>
      <c r="C171" s="9" t="s">
        <v>12</v>
      </c>
      <c r="D171" s="213"/>
      <c r="E171" s="186">
        <v>178.2</v>
      </c>
      <c r="F171" s="51"/>
      <c r="G171" s="147"/>
    </row>
    <row r="172" spans="1:10" ht="21.75" customHeight="1" x14ac:dyDescent="0.2">
      <c r="A172" s="46"/>
      <c r="B172" s="220"/>
      <c r="C172" s="167" t="s">
        <v>21</v>
      </c>
      <c r="D172" s="205"/>
      <c r="E172" s="190">
        <f>300-178.2</f>
        <v>121.80000000000001</v>
      </c>
      <c r="F172" s="51"/>
      <c r="G172" s="147"/>
    </row>
    <row r="173" spans="1:10" ht="43.5" customHeight="1" x14ac:dyDescent="0.2">
      <c r="A173" s="46"/>
      <c r="B173" s="218" t="s">
        <v>158</v>
      </c>
      <c r="C173" s="194" t="s">
        <v>235</v>
      </c>
      <c r="D173" s="204" t="s">
        <v>228</v>
      </c>
      <c r="E173" s="196"/>
      <c r="F173" s="51"/>
      <c r="G173" s="147"/>
    </row>
    <row r="174" spans="1:10" ht="26.45" customHeight="1" x14ac:dyDescent="0.2">
      <c r="A174" s="46"/>
      <c r="B174" s="220"/>
      <c r="C174" s="195" t="s">
        <v>12</v>
      </c>
      <c r="D174" s="205"/>
      <c r="E174" s="196"/>
      <c r="F174" s="51"/>
      <c r="G174" s="147"/>
    </row>
    <row r="175" spans="1:10" ht="21.6" customHeight="1" x14ac:dyDescent="0.2">
      <c r="A175" s="46"/>
      <c r="B175" s="59"/>
      <c r="C175" s="10" t="s">
        <v>10</v>
      </c>
      <c r="D175" s="16"/>
      <c r="E175" s="11">
        <f>SUM(E176:E178)</f>
        <v>1387.4</v>
      </c>
      <c r="F175" s="11"/>
      <c r="G175" s="31"/>
    </row>
    <row r="176" spans="1:10" ht="15.6" customHeight="1" x14ac:dyDescent="0.2">
      <c r="A176" s="46"/>
      <c r="B176" s="227"/>
      <c r="C176" s="12" t="s">
        <v>11</v>
      </c>
      <c r="D176" s="17"/>
      <c r="E176" s="6"/>
      <c r="F176" s="6"/>
      <c r="G176" s="31"/>
    </row>
    <row r="177" spans="1:7" ht="30.6" customHeight="1" x14ac:dyDescent="0.2">
      <c r="A177" s="46"/>
      <c r="B177" s="228"/>
      <c r="C177" s="12" t="s">
        <v>33</v>
      </c>
      <c r="D177" s="17"/>
      <c r="E177" s="116">
        <f>SUMIF($C159:$C174,$C160,E159:E174)</f>
        <v>1160</v>
      </c>
      <c r="F177" s="116"/>
    </row>
    <row r="178" spans="1:7" ht="18.600000000000001" customHeight="1" x14ac:dyDescent="0.2">
      <c r="A178" s="46"/>
      <c r="B178" s="229"/>
      <c r="C178" s="12" t="s">
        <v>34</v>
      </c>
      <c r="D178" s="17"/>
      <c r="E178" s="6">
        <f>SUMIF($C159:$C174,$C161,E159:E174)</f>
        <v>227.40000000000003</v>
      </c>
      <c r="F178" s="6"/>
    </row>
    <row r="179" spans="1:7" ht="32.25" customHeight="1" x14ac:dyDescent="0.2">
      <c r="A179" s="46"/>
      <c r="B179" s="23" t="s">
        <v>160</v>
      </c>
      <c r="C179" s="24" t="s">
        <v>161</v>
      </c>
      <c r="D179" s="24"/>
      <c r="E179" s="24"/>
      <c r="F179" s="24"/>
    </row>
    <row r="180" spans="1:7" ht="28.9" customHeight="1" x14ac:dyDescent="0.2">
      <c r="A180" s="46"/>
      <c r="B180" s="49" t="s">
        <v>162</v>
      </c>
      <c r="C180" s="25" t="s">
        <v>163</v>
      </c>
      <c r="D180" s="47"/>
      <c r="E180" s="26"/>
      <c r="F180" s="26"/>
    </row>
    <row r="181" spans="1:7" ht="30.6" customHeight="1" x14ac:dyDescent="0.2">
      <c r="A181" s="46"/>
      <c r="B181" s="224" t="s">
        <v>164</v>
      </c>
      <c r="C181" s="169" t="s">
        <v>165</v>
      </c>
      <c r="D181" s="216" t="s">
        <v>166</v>
      </c>
      <c r="E181" s="138"/>
      <c r="F181" s="114"/>
    </row>
    <row r="182" spans="1:7" ht="33.75" customHeight="1" x14ac:dyDescent="0.2">
      <c r="A182" s="46"/>
      <c r="B182" s="226"/>
      <c r="C182" s="167" t="s">
        <v>12</v>
      </c>
      <c r="D182" s="217"/>
      <c r="E182" s="111">
        <v>122.6</v>
      </c>
      <c r="F182" s="138"/>
      <c r="G182" s="160"/>
    </row>
    <row r="183" spans="1:7" ht="30" customHeight="1" x14ac:dyDescent="0.2">
      <c r="A183" s="46"/>
      <c r="B183" s="224" t="s">
        <v>167</v>
      </c>
      <c r="C183" s="170" t="s">
        <v>168</v>
      </c>
      <c r="D183" s="221" t="s">
        <v>9</v>
      </c>
      <c r="E183" s="138"/>
      <c r="F183" s="114"/>
    </row>
    <row r="184" spans="1:7" ht="31.9" customHeight="1" x14ac:dyDescent="0.2">
      <c r="A184" s="46"/>
      <c r="B184" s="225"/>
      <c r="C184" s="164" t="s">
        <v>12</v>
      </c>
      <c r="D184" s="222"/>
      <c r="E184" s="127">
        <v>18.2</v>
      </c>
      <c r="F184" s="172"/>
      <c r="G184" s="154"/>
    </row>
    <row r="185" spans="1:7" ht="17.25" customHeight="1" x14ac:dyDescent="0.2">
      <c r="A185" s="46"/>
      <c r="B185" s="224" t="s">
        <v>169</v>
      </c>
      <c r="C185" s="170" t="s">
        <v>170</v>
      </c>
      <c r="D185" s="222"/>
      <c r="E185" s="171"/>
      <c r="F185" s="172"/>
    </row>
    <row r="186" spans="1:7" ht="29.25" customHeight="1" x14ac:dyDescent="0.2">
      <c r="A186" s="46"/>
      <c r="B186" s="225"/>
      <c r="C186" s="164" t="s">
        <v>12</v>
      </c>
      <c r="D186" s="223"/>
      <c r="E186" s="127">
        <f>20-2</f>
        <v>18</v>
      </c>
      <c r="F186" s="172"/>
      <c r="G186" s="158"/>
    </row>
    <row r="187" spans="1:7" ht="16.899999999999999" customHeight="1" x14ac:dyDescent="0.2">
      <c r="A187" s="46"/>
      <c r="B187" s="79"/>
      <c r="C187" s="10" t="s">
        <v>10</v>
      </c>
      <c r="D187" s="137"/>
      <c r="E187" s="14">
        <f t="shared" ref="E187" si="2">SUM(E181:E186)</f>
        <v>158.79999999999998</v>
      </c>
      <c r="F187" s="78"/>
    </row>
    <row r="188" spans="1:7" ht="15" customHeight="1" x14ac:dyDescent="0.2">
      <c r="A188" s="46"/>
      <c r="B188" s="235"/>
      <c r="C188" s="12" t="s">
        <v>11</v>
      </c>
      <c r="D188" s="18"/>
      <c r="E188" s="19"/>
      <c r="F188" s="48"/>
    </row>
    <row r="189" spans="1:7" ht="29.45" customHeight="1" x14ac:dyDescent="0.2">
      <c r="A189" s="46"/>
      <c r="B189" s="235"/>
      <c r="C189" s="12" t="s">
        <v>33</v>
      </c>
      <c r="D189" s="18"/>
      <c r="E189" s="13">
        <f>SUMIF($C181:$C186,$C182,E181:E186)</f>
        <v>158.79999999999998</v>
      </c>
      <c r="F189" s="48"/>
    </row>
    <row r="190" spans="1:7" ht="27.75" customHeight="1" x14ac:dyDescent="0.2">
      <c r="A190" s="46"/>
      <c r="B190" s="59"/>
      <c r="C190" s="10" t="s">
        <v>171</v>
      </c>
      <c r="D190" s="57"/>
      <c r="E190" s="55">
        <f>E12+E26+E30+E44+E132+E151+E155+E175+E187</f>
        <v>16410.5</v>
      </c>
      <c r="F190" s="11"/>
    </row>
    <row r="191" spans="1:7" ht="17.45" customHeight="1" x14ac:dyDescent="0.2">
      <c r="A191" s="46"/>
      <c r="B191" s="80"/>
      <c r="C191" s="12" t="s">
        <v>172</v>
      </c>
      <c r="D191" s="17"/>
      <c r="E191" s="43">
        <f>SUM(E160:E161)</f>
        <v>232.39999999999998</v>
      </c>
      <c r="F191" s="6"/>
    </row>
    <row r="192" spans="1:7" ht="19.899999999999999" customHeight="1" x14ac:dyDescent="0.2">
      <c r="A192" s="46"/>
      <c r="B192" s="81"/>
      <c r="C192" s="39"/>
      <c r="D192" s="40"/>
      <c r="E192" s="41"/>
      <c r="F192" s="41"/>
    </row>
    <row r="193" spans="1:6" ht="15.6" customHeight="1" x14ac:dyDescent="0.2">
      <c r="A193" s="46"/>
      <c r="B193" s="234" t="s">
        <v>173</v>
      </c>
      <c r="C193" s="234"/>
      <c r="D193" s="234"/>
      <c r="E193" s="234"/>
      <c r="F193" s="234"/>
    </row>
    <row r="194" spans="1:6" x14ac:dyDescent="0.2">
      <c r="A194" s="46"/>
      <c r="B194" s="236" t="s">
        <v>174</v>
      </c>
      <c r="C194" s="236"/>
      <c r="D194" s="236"/>
      <c r="E194" s="236"/>
      <c r="F194" s="236"/>
    </row>
    <row r="195" spans="1:6" ht="13.9" customHeight="1" x14ac:dyDescent="0.2">
      <c r="A195" s="46"/>
      <c r="B195" s="234" t="s">
        <v>175</v>
      </c>
      <c r="C195" s="234"/>
      <c r="D195" s="234"/>
      <c r="E195" s="234"/>
      <c r="F195" s="234"/>
    </row>
    <row r="196" spans="1:6" x14ac:dyDescent="0.2">
      <c r="A196" s="46"/>
      <c r="B196" s="234" t="s">
        <v>176</v>
      </c>
      <c r="C196" s="234"/>
      <c r="D196" s="234"/>
      <c r="E196" s="234"/>
      <c r="F196" s="234"/>
    </row>
    <row r="197" spans="1:6" x14ac:dyDescent="0.2">
      <c r="A197" s="46"/>
      <c r="B197" s="233" t="s">
        <v>177</v>
      </c>
      <c r="C197" s="233"/>
      <c r="D197" s="45"/>
      <c r="E197" s="45"/>
      <c r="F197" s="45"/>
    </row>
    <row r="198" spans="1:6" x14ac:dyDescent="0.2">
      <c r="A198" s="46"/>
      <c r="B198" s="83"/>
      <c r="C198" s="83"/>
      <c r="D198" s="84"/>
      <c r="E198" s="82"/>
      <c r="F198" s="82"/>
    </row>
    <row r="199" spans="1:6" x14ac:dyDescent="0.2">
      <c r="B199" s="3" t="s">
        <v>178</v>
      </c>
      <c r="C199" s="3"/>
    </row>
    <row r="200" spans="1:6" x14ac:dyDescent="0.2">
      <c r="B200" s="3" t="s">
        <v>179</v>
      </c>
      <c r="C200" s="3"/>
    </row>
    <row r="201" spans="1:6" x14ac:dyDescent="0.2">
      <c r="B201" s="3" t="s">
        <v>180</v>
      </c>
      <c r="C201" s="3"/>
    </row>
    <row r="202" spans="1:6" x14ac:dyDescent="0.2">
      <c r="B202" s="3" t="s">
        <v>181</v>
      </c>
    </row>
    <row r="203" spans="1:6" x14ac:dyDescent="0.2">
      <c r="C203" s="184"/>
      <c r="D203" s="178"/>
      <c r="E203" s="185"/>
    </row>
  </sheetData>
  <mergeCells count="81">
    <mergeCell ref="B24:B25"/>
    <mergeCell ref="D173:D174"/>
    <mergeCell ref="C4:F4"/>
    <mergeCell ref="C5:F5"/>
    <mergeCell ref="C1:F1"/>
    <mergeCell ref="C2:F2"/>
    <mergeCell ref="C3:F3"/>
    <mergeCell ref="D18:D19"/>
    <mergeCell ref="D162:D163"/>
    <mergeCell ref="D164:D165"/>
    <mergeCell ref="D159:D161"/>
    <mergeCell ref="D50:D63"/>
    <mergeCell ref="D42:D43"/>
    <mergeCell ref="B45:B47"/>
    <mergeCell ref="B38:B39"/>
    <mergeCell ref="B31:B32"/>
    <mergeCell ref="G159:G161"/>
    <mergeCell ref="B7:F7"/>
    <mergeCell ref="B13:B14"/>
    <mergeCell ref="B16:B17"/>
    <mergeCell ref="D16:D17"/>
    <mergeCell ref="D76:D86"/>
    <mergeCell ref="D87:D95"/>
    <mergeCell ref="D96:D109"/>
    <mergeCell ref="D110:D117"/>
    <mergeCell ref="D118:D129"/>
    <mergeCell ref="D139:D140"/>
    <mergeCell ref="B18:B19"/>
    <mergeCell ref="B22:B23"/>
    <mergeCell ref="B27:B28"/>
    <mergeCell ref="B20:B21"/>
    <mergeCell ref="B42:B43"/>
    <mergeCell ref="B40:B41"/>
    <mergeCell ref="B34:B37"/>
    <mergeCell ref="B76:B78"/>
    <mergeCell ref="B162:B163"/>
    <mergeCell ref="B164:B165"/>
    <mergeCell ref="B159:B161"/>
    <mergeCell ref="B156:B157"/>
    <mergeCell ref="B145:B146"/>
    <mergeCell ref="B149:B150"/>
    <mergeCell ref="B152:B153"/>
    <mergeCell ref="B147:B148"/>
    <mergeCell ref="B139:B140"/>
    <mergeCell ref="B141:B142"/>
    <mergeCell ref="B133:B137"/>
    <mergeCell ref="B143:B144"/>
    <mergeCell ref="B197:C197"/>
    <mergeCell ref="B196:F196"/>
    <mergeCell ref="B188:B189"/>
    <mergeCell ref="B195:F195"/>
    <mergeCell ref="B194:F194"/>
    <mergeCell ref="B193:F193"/>
    <mergeCell ref="D181:D182"/>
    <mergeCell ref="D166:D167"/>
    <mergeCell ref="B170:B172"/>
    <mergeCell ref="D168:D172"/>
    <mergeCell ref="D183:D186"/>
    <mergeCell ref="B183:B184"/>
    <mergeCell ref="B181:B182"/>
    <mergeCell ref="B185:B186"/>
    <mergeCell ref="B176:B178"/>
    <mergeCell ref="B173:B174"/>
    <mergeCell ref="B168:B169"/>
    <mergeCell ref="B166:B167"/>
    <mergeCell ref="G74:H75"/>
    <mergeCell ref="D141:D142"/>
    <mergeCell ref="D130:D131"/>
    <mergeCell ref="D149:D150"/>
    <mergeCell ref="D147:D148"/>
    <mergeCell ref="D145:D146"/>
    <mergeCell ref="D143:D144"/>
    <mergeCell ref="D64:D75"/>
    <mergeCell ref="G25:H25"/>
    <mergeCell ref="G32:H32"/>
    <mergeCell ref="G41:H41"/>
    <mergeCell ref="D20:D21"/>
    <mergeCell ref="D22:D23"/>
    <mergeCell ref="D24:D25"/>
    <mergeCell ref="D40:D41"/>
    <mergeCell ref="D38:D39"/>
  </mergeCells>
  <printOptions horizontalCentered="1"/>
  <pageMargins left="0.39370078740157483" right="0.39370078740157483" top="0.59055118110236227" bottom="0.59055118110236227" header="0" footer="0"/>
  <pageSetup paperSize="9" scale="87" fitToWidth="0" fitToHeight="0" orientation="portrait" r:id="rId1"/>
  <rowBreaks count="7" manualBreakCount="7">
    <brk id="28" max="5" man="1"/>
    <brk id="55" max="5" man="1"/>
    <brk id="80" max="5" man="1"/>
    <brk id="107" max="5" man="1"/>
    <brk id="131" max="5" man="1"/>
    <brk id="153" max="5" man="1"/>
    <brk id="178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4BA07-62F2-4EEC-AE8F-3525723F2658}">
  <sheetPr>
    <pageSetUpPr fitToPage="1"/>
  </sheetPr>
  <dimension ref="B1:D23"/>
  <sheetViews>
    <sheetView zoomScaleNormal="100" zoomScaleSheetLayoutView="100" workbookViewId="0">
      <selection activeCell="B1" sqref="B1:D1"/>
    </sheetView>
  </sheetViews>
  <sheetFormatPr defaultColWidth="9.140625" defaultRowHeight="12.75" x14ac:dyDescent="0.2"/>
  <cols>
    <col min="1" max="1" width="2.5703125" style="85" customWidth="1"/>
    <col min="2" max="2" width="4.7109375" style="85" customWidth="1"/>
    <col min="3" max="3" width="44.7109375" style="3" customWidth="1"/>
    <col min="4" max="4" width="12.7109375" style="85" customWidth="1"/>
    <col min="5" max="16384" width="9.140625" style="85"/>
  </cols>
  <sheetData>
    <row r="1" spans="2:4" ht="30" customHeight="1" x14ac:dyDescent="0.2">
      <c r="B1" s="262" t="s">
        <v>225</v>
      </c>
      <c r="C1" s="262"/>
      <c r="D1" s="262"/>
    </row>
    <row r="2" spans="2:4" x14ac:dyDescent="0.2">
      <c r="C2" s="85"/>
    </row>
    <row r="3" spans="2:4" ht="64.5" customHeight="1" x14ac:dyDescent="0.2">
      <c r="B3" s="96" t="s">
        <v>182</v>
      </c>
      <c r="C3" s="97" t="s">
        <v>183</v>
      </c>
      <c r="D3" s="101" t="s">
        <v>3</v>
      </c>
    </row>
    <row r="4" spans="2:4" x14ac:dyDescent="0.2">
      <c r="B4" s="179">
        <v>1</v>
      </c>
      <c r="C4" s="180">
        <v>2</v>
      </c>
      <c r="D4" s="181">
        <v>3</v>
      </c>
    </row>
    <row r="5" spans="2:4" ht="15.6" customHeight="1" x14ac:dyDescent="0.2">
      <c r="B5" s="259" t="s">
        <v>184</v>
      </c>
      <c r="C5" s="260"/>
      <c r="D5" s="261"/>
    </row>
    <row r="6" spans="2:4" x14ac:dyDescent="0.2">
      <c r="B6" s="98" t="s">
        <v>185</v>
      </c>
      <c r="C6" s="86" t="s">
        <v>10</v>
      </c>
      <c r="D6" s="87">
        <f t="shared" ref="D6" si="0">SUM(D8:D13)</f>
        <v>16410.5</v>
      </c>
    </row>
    <row r="7" spans="2:4" ht="16.899999999999999" customHeight="1" x14ac:dyDescent="0.2">
      <c r="B7" s="99"/>
      <c r="C7" s="88" t="s">
        <v>186</v>
      </c>
      <c r="D7" s="100"/>
    </row>
    <row r="8" spans="2:4" ht="31.9" customHeight="1" x14ac:dyDescent="0.2">
      <c r="B8" s="99" t="s">
        <v>187</v>
      </c>
      <c r="C8" s="89" t="s">
        <v>188</v>
      </c>
      <c r="D8" s="90">
        <f>SUMIF('8 programa 3 lentelė'!$C10:$C191,'8 programa 3 lentelė'!$C14,'8 programa 3 lentelė'!E10:E191)</f>
        <v>15161.5</v>
      </c>
    </row>
    <row r="9" spans="2:4" x14ac:dyDescent="0.2">
      <c r="B9" s="99" t="s">
        <v>189</v>
      </c>
      <c r="C9" s="91" t="s">
        <v>88</v>
      </c>
      <c r="D9" s="90">
        <f>SUMIF('8 programa 3 lentelė'!$C10:$C191,'8 programa 3 lentelė'!$C135,'8 programa 3 lentelė'!E10:E191)</f>
        <v>64.599999999999994</v>
      </c>
    </row>
    <row r="10" spans="2:4" ht="15.6" customHeight="1" x14ac:dyDescent="0.2">
      <c r="B10" s="99" t="s">
        <v>190</v>
      </c>
      <c r="C10" s="91" t="s">
        <v>191</v>
      </c>
      <c r="D10" s="90">
        <f>SUMIF('8 programa 3 lentelė'!$C10:$C191,'8 programa 3 lentelė'!$C52,'8 programa 3 lentelė'!E10:E191)</f>
        <v>756.09999999999991</v>
      </c>
    </row>
    <row r="11" spans="2:4" ht="25.5" x14ac:dyDescent="0.2">
      <c r="B11" s="99" t="s">
        <v>192</v>
      </c>
      <c r="C11" s="91" t="s">
        <v>193</v>
      </c>
      <c r="D11" s="90" cm="1">
        <f t="array" ref="D11">SUMIF('8 programa 3 lentelė'!$C10:$C191,C00,'8 programa 3 lentelė'!E10:E191)</f>
        <v>0</v>
      </c>
    </row>
    <row r="12" spans="2:4" x14ac:dyDescent="0.2">
      <c r="B12" s="99" t="s">
        <v>194</v>
      </c>
      <c r="C12" s="91" t="s">
        <v>195</v>
      </c>
      <c r="D12" s="90" cm="1">
        <f t="array" ref="D12">SUMIF('8 programa 3 lentelė'!$C10:$C191,C00,'8 programa 3 lentelė'!E10:E191)</f>
        <v>0</v>
      </c>
    </row>
    <row r="13" spans="2:4" x14ac:dyDescent="0.2">
      <c r="B13" s="99" t="s">
        <v>196</v>
      </c>
      <c r="C13" s="91" t="s">
        <v>197</v>
      </c>
      <c r="D13" s="90">
        <f>SUMIF('8 programa 3 lentelė'!$C10:$C191,'8 programa 3 lentelė'!C37,'8 programa 3 lentelė'!E10:E191)</f>
        <v>428.30000000000007</v>
      </c>
    </row>
    <row r="14" spans="2:4" ht="42.6" customHeight="1" x14ac:dyDescent="0.2">
      <c r="B14" s="98" t="s">
        <v>198</v>
      </c>
      <c r="C14" s="88" t="s">
        <v>199</v>
      </c>
      <c r="D14" s="92">
        <f t="shared" ref="D14" si="1">SUM(D16:D21)</f>
        <v>0</v>
      </c>
    </row>
    <row r="15" spans="2:4" ht="16.899999999999999" customHeight="1" x14ac:dyDescent="0.2">
      <c r="B15" s="99"/>
      <c r="C15" s="88" t="s">
        <v>186</v>
      </c>
      <c r="D15" s="100"/>
    </row>
    <row r="16" spans="2:4" ht="14.25" customHeight="1" x14ac:dyDescent="0.2">
      <c r="B16" s="99" t="s">
        <v>200</v>
      </c>
      <c r="C16" s="93" t="s">
        <v>201</v>
      </c>
      <c r="D16" s="90">
        <f>SUMIF('8 programa 3 lentelė'!$C10:$C191,'8 programa 3 lentelė'!#REF!,'8 programa 3 lentelė'!E10:E191)</f>
        <v>0</v>
      </c>
    </row>
    <row r="17" spans="2:4" x14ac:dyDescent="0.2">
      <c r="B17" s="99" t="s">
        <v>202</v>
      </c>
      <c r="C17" s="93" t="s">
        <v>203</v>
      </c>
      <c r="D17" s="90" cm="1">
        <f t="array" ref="D17">SUMIF('8 programa 3 lentelė'!$C10:$C191,C00,'8 programa 3 lentelė'!E10:E191)</f>
        <v>0</v>
      </c>
    </row>
    <row r="18" spans="2:4" ht="25.5" x14ac:dyDescent="0.2">
      <c r="B18" s="99" t="s">
        <v>204</v>
      </c>
      <c r="C18" s="93" t="s">
        <v>205</v>
      </c>
      <c r="D18" s="90" cm="1">
        <f t="array" ref="D18">SUMIF('8 programa 3 lentelė'!$C10:$C191,C00,'8 programa 3 lentelė'!E10:E191)</f>
        <v>0</v>
      </c>
    </row>
    <row r="19" spans="2:4" x14ac:dyDescent="0.2">
      <c r="B19" s="99" t="s">
        <v>206</v>
      </c>
      <c r="C19" s="93" t="s">
        <v>207</v>
      </c>
      <c r="D19" s="90" cm="1">
        <f t="array" ref="D19">SUMIF('8 programa 3 lentelė'!$C10:$C191,C00,'8 programa 3 lentelė'!E10:E191)</f>
        <v>0</v>
      </c>
    </row>
    <row r="20" spans="2:4" x14ac:dyDescent="0.2">
      <c r="B20" s="99" t="s">
        <v>208</v>
      </c>
      <c r="C20" s="93" t="s">
        <v>209</v>
      </c>
      <c r="D20" s="90" cm="1">
        <f t="array" ref="D20">SUMIF('8 programa 3 lentelė'!$C10:$C191,C00,'8 programa 3 lentelė'!E10:E191)</f>
        <v>0</v>
      </c>
    </row>
    <row r="21" spans="2:4" x14ac:dyDescent="0.2">
      <c r="B21" s="99" t="s">
        <v>210</v>
      </c>
      <c r="C21" s="93" t="s">
        <v>211</v>
      </c>
      <c r="D21" s="90" cm="1">
        <f t="array" ref="D21">SUMIF('8 programa 3 lentelė'!$C10:$C191,C00,'8 programa 3 lentelė'!E10:E191)</f>
        <v>0</v>
      </c>
    </row>
    <row r="22" spans="2:4" ht="25.5" x14ac:dyDescent="0.2">
      <c r="B22" s="99"/>
      <c r="C22" s="91" t="s">
        <v>212</v>
      </c>
      <c r="D22" s="87">
        <f t="shared" ref="D22" si="2">D6+D14</f>
        <v>16410.5</v>
      </c>
    </row>
    <row r="23" spans="2:4" x14ac:dyDescent="0.2">
      <c r="B23" s="182"/>
      <c r="C23" s="91" t="s">
        <v>172</v>
      </c>
      <c r="D23" s="183">
        <f>'8 programa 3 lentelė'!E191</f>
        <v>232.39999999999998</v>
      </c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8 programa 3 lentelė</vt:lpstr>
      <vt:lpstr>Lėšų suvestinė 2 lentelė</vt:lpstr>
      <vt:lpstr>'8 programa 3 lentelė'!Print_Area</vt:lpstr>
      <vt:lpstr>'8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2025-11-21T07:10:54Z</cp:lastPrinted>
  <dcterms:created xsi:type="dcterms:W3CDTF">2023-07-10T07:04:14Z</dcterms:created>
  <dcterms:modified xsi:type="dcterms:W3CDTF">2025-11-25T09:19:31Z</dcterms:modified>
  <cp:category/>
  <cp:contentStatus/>
</cp:coreProperties>
</file>