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5 MVP\12. Keitimas (gruodis)\"/>
    </mc:Choice>
  </mc:AlternateContent>
  <xr:revisionPtr revIDLastSave="0" documentId="13_ncr:1_{D7576367-2757-4A85-92C4-E95D950665A6}" xr6:coauthVersionLast="47" xr6:coauthVersionMax="47" xr10:uidLastSave="{00000000-0000-0000-0000-000000000000}"/>
  <bookViews>
    <workbookView xWindow="-120" yWindow="-120" windowWidth="29040" windowHeight="15720" xr2:uid="{FEA9E383-1DE5-4AFE-98A8-7A94D3659092}"/>
  </bookViews>
  <sheets>
    <sheet name="002 programa 3 lentelė" sheetId="1" r:id="rId1"/>
    <sheet name="Lėšų suvestinė 2 lentelė" sheetId="3" r:id="rId2"/>
  </sheets>
  <definedNames>
    <definedName name="_xlnm.Print_Area" localSheetId="0">'002 programa 3 lentelė'!$A$1:$F$99</definedName>
    <definedName name="_xlnm.Print_Titles" localSheetId="0">'002 programa 3 lentelė'!$8:$9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1" l="1"/>
  <c r="E18" i="1"/>
  <c r="D9" i="3"/>
  <c r="E78" i="1"/>
  <c r="E81" i="1"/>
  <c r="E71" i="1"/>
  <c r="E70" i="1" l="1"/>
  <c r="E67" i="1"/>
  <c r="E68" i="1"/>
  <c r="E61" i="1"/>
  <c r="E35" i="1" l="1"/>
  <c r="E31" i="1"/>
  <c r="E20" i="1"/>
  <c r="E33" i="1"/>
  <c r="E27" i="1"/>
  <c r="E85" i="1" l="1"/>
  <c r="E83" i="1" s="1"/>
  <c r="E13" i="1" l="1"/>
  <c r="E40" i="1"/>
  <c r="E24" i="1"/>
  <c r="D10" i="3" a="1"/>
  <c r="D10" i="3" s="1"/>
  <c r="D11" i="3" a="1"/>
  <c r="D11" i="3" s="1"/>
  <c r="D12" i="3"/>
  <c r="D13" i="3"/>
  <c r="E62" i="1"/>
  <c r="E38" i="1"/>
  <c r="E43" i="1"/>
  <c r="D19" i="3"/>
  <c r="D20" i="3" a="1"/>
  <c r="D20" i="3" s="1"/>
  <c r="D21" i="3" a="1"/>
  <c r="D21" i="3" s="1"/>
  <c r="E41" i="1"/>
  <c r="E39" i="1"/>
  <c r="D16" i="3"/>
  <c r="E23" i="1" l="1"/>
  <c r="E21" i="1" s="1"/>
  <c r="D8" i="3"/>
  <c r="E59" i="1"/>
  <c r="E36" i="1"/>
  <c r="D23" i="3"/>
  <c r="D18" i="3" a="1"/>
  <c r="D18" i="3" s="1"/>
  <c r="D17" i="3" a="1"/>
  <c r="D17" i="3" s="1"/>
  <c r="E86" i="1" l="1"/>
  <c r="D6" i="3"/>
  <c r="D14" i="3"/>
  <c r="D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Violeta Pronskuvienė</author>
  </authors>
  <commentList>
    <comment ref="C17" authorId="0" shapeId="0" xr:uid="{A158EC9A-8A87-4E07-9507-020D97C527B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400,0 tūkst. Eur sudaro vietinė rinkliava (pagalvės mokestis).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<sst xmlns="http://schemas.openxmlformats.org/spreadsheetml/2006/main" count="193" uniqueCount="133">
  <si>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</si>
  <si>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</si>
  <si>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</si>
  <si>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</si>
  <si>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</si>
  <si>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t>002-01 (T)</t>
  </si>
  <si>
    <t>Uždavinys: Plėtoti turizmo ir rekreacijos infrastruktūrą bei paslaugas</t>
  </si>
  <si>
    <t>002-01-01 (TP)</t>
  </si>
  <si>
    <t>Priemonė: Klaipėdos miesto turizmo informacinės sistemos plėtojimas</t>
  </si>
  <si>
    <t>002-01-01-01</t>
  </si>
  <si>
    <t xml:space="preserve">Atvykstamojo ir vietinio turizmo skatinimo Klaipėdoje programos įgyvendinimas </t>
  </si>
  <si>
    <t xml:space="preserve">KSTD
Turizmo skyrius </t>
  </si>
  <si>
    <t xml:space="preserve">1.2.2.1.
1.2.2.3. </t>
  </si>
  <si>
    <t>Klaipėdos  miesto turizmo plėtros strategijos sukūrimas ir įgyvendinimas</t>
  </si>
  <si>
    <t>Ankstesnių metų likučiai</t>
  </si>
  <si>
    <t>002-01-01-03</t>
  </si>
  <si>
    <t> </t>
  </si>
  <si>
    <t>Savivaldybės biudžetas (įskaitant skolintas lėšas)</t>
  </si>
  <si>
    <t>Iš jo:</t>
  </si>
  <si>
    <t xml:space="preserve">Savivaldybės biudžeto lėšos (nuosavos, be ankstesnių metų likučio)' </t>
  </si>
  <si>
    <t>Ankstesnių metų likučiai'</t>
  </si>
  <si>
    <t>002-01-02 (PP)</t>
  </si>
  <si>
    <t>Priemonė: Turistų traukos centrų formavimas gerinant rekreacijos infrastruktūrą</t>
  </si>
  <si>
    <t>002-01-02-01</t>
  </si>
  <si>
    <t>Klaipėdos pilies ir bastionų komplekso restauravimas ir atgaivinimas (II etapas, pilies didžiojo bokšto atkūrimas)</t>
  </si>
  <si>
    <t xml:space="preserve">
Projektų finansavimo ir administravimo skyrius,
MVPD Statybos skyrius</t>
  </si>
  <si>
    <t>3.2.3.3.</t>
  </si>
  <si>
    <t>Skolintos lėšos</t>
  </si>
  <si>
    <t>002-01-02-02</t>
  </si>
  <si>
    <t>Klaipėdos pilies didžiojo bokšto įveiklinimas ir pritaikymas įvairių grupių poreikiams</t>
  </si>
  <si>
    <t>BĮ Klaipėdos miesto savivaldybės Mažosios Lietuvos istorijos muziejus, 
Projektų finansavimo ir administravimo skyrius</t>
  </si>
  <si>
    <t>Kiti šaltiniai (Europos Sąjungos paramos lėšos)</t>
  </si>
  <si>
    <t>002-01-02-03</t>
  </si>
  <si>
    <t>Istorinių krantinių sutvarkymas</t>
  </si>
  <si>
    <t>Skolintos lėšos'</t>
  </si>
  <si>
    <t>Kiti šaltiniai</t>
  </si>
  <si>
    <t>Iš jų:</t>
  </si>
  <si>
    <t>Kiti šaltiniai (Europos Sąjungos paramos lėšos)'</t>
  </si>
  <si>
    <t>002-02 (T)</t>
  </si>
  <si>
    <t>Uždavinys: Gerinti verslo ir investicinę aplinką Klaipėdos mieste</t>
  </si>
  <si>
    <t>002-02-01 (TP)</t>
  </si>
  <si>
    <t>Priemonė: Klaipėdos miesto verslo paramos ir investicinės aplinkos gerinimo sistemos plėtojimas</t>
  </si>
  <si>
    <t>002-02-01-01</t>
  </si>
  <si>
    <t>Klaipėdos miesto ekonominės plėtros strategijos iki 2030 m. atnaujinimas</t>
  </si>
  <si>
    <t>Strateginio planavimo skyrius</t>
  </si>
  <si>
    <t>002-02-01-02</t>
  </si>
  <si>
    <t xml:space="preserve">Viešųjų paslaugų smulkiojo ir vidutinio verslo (SVV) subjektams teikimas verslo inkubatoriuje </t>
  </si>
  <si>
    <t xml:space="preserve">1.1.1.7.
1.1.2.2.
1.1.2.3.  
</t>
  </si>
  <si>
    <t>002-02-01-03</t>
  </si>
  <si>
    <t>Projekto „Inkubavimo, konsultavimo, mentorystės ir tinklaveikos programų vystymas, skatinant pradedančiųjų smulkiojo ir vidutinio verslo subjektų kūrimąsi ir augimą regionuose“ įgyvendinimas</t>
  </si>
  <si>
    <t>002-02-01-04</t>
  </si>
  <si>
    <t xml:space="preserve">Klaipėdos regiono pasiekiamumo ir žinomumo didinimas </t>
  </si>
  <si>
    <t>002-02-01-05</t>
  </si>
  <si>
    <t>Klaipėdos miesto savivaldybės rinkodaros priemonių įgyvendinimas</t>
  </si>
  <si>
    <t>002-02-02</t>
  </si>
  <si>
    <t>Priemonė: Klaipėdos LEZ infrastruktūros išvystymas</t>
  </si>
  <si>
    <t>002-02-02-01</t>
  </si>
  <si>
    <t>Lypkių g. ir kelio 141 sankryžos I etapo I poetapio nauja statyba (nuovažos į (iš) kelio (-ią) 141 į Lypkių g.) „Valstybinės reikšmės krašto kelio Nr. 141 Kaunas–Jurbarkas–Šilutė–Klaipėda ruožo nuo 227,00 iki 228,64 km rekonstravimo projektas“</t>
  </si>
  <si>
    <t>Projektų finansavimo ir administravimo skyrius,
MVPD Statybos skyrius</t>
  </si>
  <si>
    <t>Kiti šaltiniai (valstybės biudžeto lėšos)</t>
  </si>
  <si>
    <t>002-02-02-02</t>
  </si>
  <si>
    <t>Kretainio g. II, III ir IV etapų nauja statyba</t>
  </si>
  <si>
    <t>002-02-02-03</t>
  </si>
  <si>
    <t>Krašto kelio 141 ir sankryžos su Švepelių g. rekonstrukcija (esamos nuovažos iš Švepelių g. į krašto kelią 141 Klaipėda–Jurbarkas–Kaunas rekonstrukcija)</t>
  </si>
  <si>
    <t>002-02-02-04</t>
  </si>
  <si>
    <t>Vandentiekio ir nuotekų tinklų demontavimas buvusiame Lypkių k.</t>
  </si>
  <si>
    <t>002-02-02-05</t>
  </si>
  <si>
    <t>Pramonės g. II  etapo rekonstrukcija                                                                                                                                                „Klaipėdos miesto Pramonės gatvės dalies, Švepelių gatvės dalies ir Aklikelio D2 kapitalinio remonto, lietaus nuotekų tinklų rekonstravimo, Klaipėdos m. sav., projektas“</t>
  </si>
  <si>
    <t>002-02-02-06</t>
  </si>
  <si>
    <t>Nuo Antrojo pasaulinio karo likusių sprogmenų pašalinimas iš LEZ teritorijos</t>
  </si>
  <si>
    <t xml:space="preserve">Kiti šaltiniai </t>
  </si>
  <si>
    <t>Kiti šaltiniai (valstybės biudžeto lėšos)'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</si>
  <si>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</si>
  <si>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</si>
  <si>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</si>
  <si>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</si>
  <si>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</si>
  <si>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</si>
  <si>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KSTD – Kultūros, sporto ir turizmo departamentas.</t>
  </si>
  <si>
    <t xml:space="preserve">MVPD – Miesto vystymo ir priežiūros departamentas </t>
  </si>
  <si>
    <t>Eil. Nr.</t>
  </si>
  <si>
    <t>Programos kodas ir pavadinimas</t>
  </si>
  <si>
    <t>2025 m. asignavimai ir kitos lėšos</t>
  </si>
  <si>
    <t>002 Ekonominės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</si>
  <si>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</si>
  <si>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</si>
  <si>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</si>
  <si>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</si>
  <si>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</si>
  <si>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Lietuvos Respublikos valstybės biudžeto dotacijos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</si>
  <si>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</si>
  <si>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</si>
  <si>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</si>
  <si>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</si>
  <si>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</si>
  <si>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</si>
  <si>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</si>
  <si>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</si>
  <si>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</si>
  <si>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</si>
  <si>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</si>
  <si>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</si>
  <si>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</si>
  <si>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</si>
  <si>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</si>
  <si>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</si>
  <si>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</si>
  <si>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</si>
  <si>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</si>
  <si>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</si>
  <si>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</si>
  <si>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</si>
  <si>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</si>
  <si>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Klaipėdos, kaip svetingo, konkurencingo ir išskirtinę vertę kuriančio turizmo traukos centro, vystymas</t>
  </si>
  <si>
    <t>002-01-01-02</t>
  </si>
  <si>
    <t>3 lentelė. Klaipėdos miesto savivaldybės 2025 metų 002 Ekonominės plėtros programos uždaviniai, priemonės, asignavimai ir kitos lėšos (tūkst. eurų)</t>
  </si>
  <si>
    <t xml:space="preserve">                                                                PATVIRTINTA</t>
  </si>
  <si>
    <t xml:space="preserve">                                                                Klaipėdos miesto savivaldybės administracijos direktoriaus </t>
  </si>
  <si>
    <t>Savivaldybės biudžeto lėšos (nuosavos, be ankstesnių metų likučio)</t>
  </si>
  <si>
    <t>VšĮ „Klaipėdos šventės“</t>
  </si>
  <si>
    <t>BĮ Klaipėdos miesto savivaldybės kultūros centras Žvejų rūmai</t>
  </si>
  <si>
    <t>2 lentelė.  2025 metų asignavimų ir kitų lėšų pasiskirstymas
 (tūkst. Eur)</t>
  </si>
  <si>
    <t xml:space="preserve">KSTD
Turizmo skyrius
</t>
  </si>
  <si>
    <t xml:space="preserve">KSTD
Turizmo skyrius
VšĮ Klaipėdos turizmo informacijos centras </t>
  </si>
  <si>
    <t xml:space="preserve">                                                                2025 m. vasario 25 d. įsakymu Nr. AD1-141  </t>
  </si>
  <si>
    <t xml:space="preserve">                                                                (Klaipėdos miesto savivaldybės administracijos direktoriaus </t>
  </si>
  <si>
    <t xml:space="preserve"> MVPD Projektavimo skyrius</t>
  </si>
  <si>
    <t>Projektų finansavimo ir administravimo skyrius,
MVPD Projektavimo skyrius</t>
  </si>
  <si>
    <t>VšĮ „Klaipėdos kultūros fabrikas“ pastato remonto darbai adresu Bangų g. 5A, Klaipėda</t>
  </si>
  <si>
    <t>002-02-01-06</t>
  </si>
  <si>
    <t>Lietuvos Respublikos valstybės biudžeto dotacijos'</t>
  </si>
  <si>
    <t>Komunikacijos ir rinkodaros skyrius 
Licencijų ir leidimų skyrius</t>
  </si>
  <si>
    <t xml:space="preserve">                                                                2025 m. gruodžio 12 d. įsakymo Nr. AD1-973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</si>
</sst>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4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8"/>
      <color theme="1"/>
      <name val="Times New Roman"/>
      <family val="1"/>
      <charset val="186"/>
    </font>
    <font>
      <sz val="9"/>
      <color rgb="FFFF0000"/>
      <name val="Times New Roman"/>
      <family val="1"/>
    </font>
    <font>
      <sz val="10"/>
      <color rgb="FF000000"/>
      <name val="Times New Roman"/>
      <family val="1"/>
      <charset val="186"/>
    </font>
    <font>
      <b/>
      <sz val="10"/>
      <name val="Times New Roman"/>
      <family val="1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0"/>
      <name val="Times New Roman"/>
      <family val="1"/>
    </font>
    <font>
      <b/>
      <sz val="10"/>
      <color rgb="FF242424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13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165" fontId="7" fillId="3" borderId="1" xfId="0" applyNumberFormat="1" applyFont="1" applyFill="1" applyBorder="1" applyAlignment="1">
      <alignment horizontal="center" vertical="top" wrapText="1"/>
    </xf>
    <xf numFmtId="165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horizontal="center" vertical="top" wrapText="1"/>
    </xf>
    <xf numFmtId="0" fontId="1" fillId="4" borderId="5" xfId="0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165" fontId="7" fillId="0" borderId="1" xfId="0" applyNumberFormat="1" applyFont="1" applyBorder="1" applyAlignment="1">
      <alignment horizontal="center" vertical="top" wrapText="1"/>
    </xf>
    <xf numFmtId="0" fontId="7" fillId="3" borderId="5" xfId="0" applyFont="1" applyFill="1" applyBorder="1" applyAlignment="1">
      <alignment vertical="top" wrapText="1"/>
    </xf>
    <xf numFmtId="0" fontId="7" fillId="3" borderId="1" xfId="0" applyFont="1" applyFill="1" applyBorder="1" applyAlignment="1">
      <alignment vertical="top" wrapText="1"/>
    </xf>
    <xf numFmtId="0" fontId="7" fillId="6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164" fontId="1" fillId="6" borderId="6" xfId="0" applyNumberFormat="1" applyFont="1" applyFill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7" fillId="0" borderId="6" xfId="0" applyNumberFormat="1" applyFont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7" fillId="6" borderId="1" xfId="0" applyNumberFormat="1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4" fontId="3" fillId="3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justify" vertical="top" wrapText="1"/>
    </xf>
    <xf numFmtId="0" fontId="14" fillId="0" borderId="0" xfId="0" applyFont="1"/>
    <xf numFmtId="164" fontId="14" fillId="0" borderId="0" xfId="0" applyNumberFormat="1" applyFont="1"/>
    <xf numFmtId="0" fontId="3" fillId="0" borderId="3" xfId="0" applyFont="1" applyBorder="1" applyAlignment="1">
      <alignment vertical="top" wrapText="1"/>
    </xf>
    <xf numFmtId="165" fontId="3" fillId="0" borderId="3" xfId="0" applyNumberFormat="1" applyFont="1" applyBorder="1" applyAlignment="1">
      <alignment vertical="top" wrapText="1"/>
    </xf>
    <xf numFmtId="0" fontId="7" fillId="7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0" fontId="11" fillId="3" borderId="9" xfId="0" applyFont="1" applyFill="1" applyBorder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0" fontId="14" fillId="0" borderId="0" xfId="0" applyFont="1" applyAlignment="1">
      <alignment vertical="top" wrapText="1"/>
    </xf>
    <xf numFmtId="0" fontId="15" fillId="0" borderId="8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vertical="top" wrapText="1"/>
    </xf>
    <xf numFmtId="164" fontId="7" fillId="5" borderId="1" xfId="0" applyNumberFormat="1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top" wrapText="1"/>
    </xf>
    <xf numFmtId="0" fontId="1" fillId="6" borderId="6" xfId="0" applyFont="1" applyFill="1" applyBorder="1" applyAlignment="1">
      <alignment vertical="top" wrapText="1"/>
    </xf>
    <xf numFmtId="0" fontId="7" fillId="0" borderId="6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7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1" fillId="0" borderId="0" xfId="0" applyFont="1"/>
    <xf numFmtId="0" fontId="11" fillId="8" borderId="3" xfId="0" applyFont="1" applyFill="1" applyBorder="1" applyAlignment="1">
      <alignment wrapText="1"/>
    </xf>
    <xf numFmtId="0" fontId="7" fillId="8" borderId="6" xfId="0" applyFont="1" applyFill="1" applyBorder="1" applyAlignment="1">
      <alignment wrapText="1"/>
    </xf>
    <xf numFmtId="0" fontId="7" fillId="0" borderId="12" xfId="0" applyFont="1" applyBorder="1" applyAlignment="1">
      <alignment wrapText="1"/>
    </xf>
    <xf numFmtId="0" fontId="7" fillId="0" borderId="12" xfId="0" applyFont="1" applyBorder="1" applyAlignment="1">
      <alignment horizontal="center" wrapText="1"/>
    </xf>
    <xf numFmtId="0" fontId="2" fillId="0" borderId="12" xfId="0" applyFont="1" applyBorder="1" applyAlignment="1">
      <alignment vertical="top" wrapText="1"/>
    </xf>
    <xf numFmtId="0" fontId="7" fillId="0" borderId="12" xfId="0" applyFont="1" applyBorder="1" applyAlignment="1">
      <alignment vertical="top" wrapText="1"/>
    </xf>
    <xf numFmtId="0" fontId="2" fillId="8" borderId="6" xfId="0" applyFont="1" applyFill="1" applyBorder="1" applyAlignment="1">
      <alignment horizontal="left" vertical="center" wrapText="1"/>
    </xf>
    <xf numFmtId="0" fontId="7" fillId="8" borderId="6" xfId="0" applyFont="1" applyFill="1" applyBorder="1" applyAlignment="1">
      <alignment horizontal="left" vertical="center" wrapText="1"/>
    </xf>
    <xf numFmtId="164" fontId="7" fillId="0" borderId="12" xfId="0" applyNumberFormat="1" applyFont="1" applyBorder="1" applyAlignment="1">
      <alignment horizontal="center" vertical="top" wrapText="1"/>
    </xf>
    <xf numFmtId="0" fontId="14" fillId="0" borderId="0" xfId="0" applyFont="1" applyAlignment="1">
      <alignment horizontal="left" wrapText="1"/>
    </xf>
    <xf numFmtId="0" fontId="11" fillId="3" borderId="3" xfId="0" applyFont="1" applyFill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7" fillId="0" borderId="0" xfId="0" applyFont="1" applyAlignment="1">
      <alignment vertical="top" wrapText="1"/>
    </xf>
    <xf numFmtId="164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/>
    </xf>
    <xf numFmtId="0" fontId="11" fillId="6" borderId="3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left" vertical="top" wrapText="1"/>
    </xf>
    <xf numFmtId="0" fontId="7" fillId="6" borderId="6" xfId="0" applyFont="1" applyFill="1" applyBorder="1" applyAlignment="1">
      <alignment vertical="top" wrapText="1"/>
    </xf>
    <xf numFmtId="164" fontId="7" fillId="6" borderId="6" xfId="0" applyNumberFormat="1" applyFont="1" applyFill="1" applyBorder="1" applyAlignment="1">
      <alignment horizontal="center" vertical="top" wrapText="1"/>
    </xf>
    <xf numFmtId="0" fontId="7" fillId="6" borderId="1" xfId="0" applyFont="1" applyFill="1" applyBorder="1" applyAlignment="1">
      <alignment horizontal="center" vertical="top" wrapText="1"/>
    </xf>
    <xf numFmtId="0" fontId="11" fillId="3" borderId="4" xfId="0" applyFont="1" applyFill="1" applyBorder="1" applyAlignment="1">
      <alignment vertical="top" wrapText="1"/>
    </xf>
    <xf numFmtId="0" fontId="11" fillId="3" borderId="7" xfId="0" applyFont="1" applyFill="1" applyBorder="1" applyAlignment="1">
      <alignment vertical="top" wrapText="1"/>
    </xf>
    <xf numFmtId="0" fontId="2" fillId="6" borderId="0" xfId="0" applyFont="1" applyFill="1" applyAlignment="1">
      <alignment horizontal="left" vertical="top"/>
    </xf>
    <xf numFmtId="0" fontId="11" fillId="6" borderId="8" xfId="0" applyFont="1" applyFill="1" applyBorder="1" applyAlignment="1">
      <alignment vertical="top" wrapText="1"/>
    </xf>
    <xf numFmtId="0" fontId="7" fillId="6" borderId="8" xfId="0" applyFont="1" applyFill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2" fillId="9" borderId="1" xfId="0" applyFont="1" applyFill="1" applyBorder="1" applyAlignment="1">
      <alignment horizontal="left" vertical="top" wrapText="1"/>
    </xf>
    <xf numFmtId="0" fontId="7" fillId="9" borderId="6" xfId="0" applyFont="1" applyFill="1" applyBorder="1" applyAlignment="1">
      <alignment vertical="top" wrapText="1"/>
    </xf>
    <xf numFmtId="164" fontId="7" fillId="9" borderId="6" xfId="0" applyNumberFormat="1" applyFont="1" applyFill="1" applyBorder="1" applyAlignment="1">
      <alignment horizontal="center" vertical="top" wrapText="1"/>
    </xf>
    <xf numFmtId="0" fontId="7" fillId="9" borderId="1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165" fontId="3" fillId="0" borderId="3" xfId="0" applyNumberFormat="1" applyFont="1" applyBorder="1" applyAlignment="1">
      <alignment horizontal="center" vertical="top" wrapText="1"/>
    </xf>
    <xf numFmtId="164" fontId="18" fillId="8" borderId="6" xfId="0" applyNumberFormat="1" applyFont="1" applyFill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top" wrapText="1"/>
    </xf>
    <xf numFmtId="0" fontId="1" fillId="6" borderId="3" xfId="0" applyFont="1" applyFill="1" applyBorder="1" applyAlignment="1">
      <alignment vertical="top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18" fillId="0" borderId="1" xfId="0" applyFont="1" applyBorder="1" applyAlignment="1">
      <alignment vertical="top" wrapText="1"/>
    </xf>
    <xf numFmtId="164" fontId="3" fillId="0" borderId="0" xfId="0" applyNumberFormat="1" applyFont="1"/>
    <xf numFmtId="0" fontId="2" fillId="3" borderId="1" xfId="0" applyFont="1" applyFill="1" applyBorder="1" applyAlignment="1">
      <alignment vertical="top" wrapText="1"/>
    </xf>
    <xf numFmtId="0" fontId="6" fillId="0" borderId="6" xfId="0" applyFont="1" applyBorder="1" applyAlignment="1">
      <alignment wrapText="1"/>
    </xf>
    <xf numFmtId="0" fontId="6" fillId="3" borderId="12" xfId="0" applyFont="1" applyFill="1" applyBorder="1" applyAlignment="1">
      <alignment wrapText="1"/>
    </xf>
    <xf numFmtId="164" fontId="3" fillId="3" borderId="6" xfId="0" applyNumberFormat="1" applyFont="1" applyFill="1" applyBorder="1" applyAlignment="1">
      <alignment horizontal="center" vertical="top" wrapText="1"/>
    </xf>
    <xf numFmtId="0" fontId="14" fillId="3" borderId="0" xfId="0" applyFont="1" applyFill="1"/>
    <xf numFmtId="0" fontId="19" fillId="3" borderId="1" xfId="0" applyFont="1" applyFill="1" applyBorder="1" applyAlignment="1">
      <alignment vertical="top" wrapText="1"/>
    </xf>
    <xf numFmtId="0" fontId="11" fillId="0" borderId="12" xfId="0" applyFont="1" applyBorder="1" applyAlignment="1">
      <alignment vertical="top" wrapText="1"/>
    </xf>
    <xf numFmtId="0" fontId="11" fillId="3" borderId="1" xfId="0" applyFont="1" applyFill="1" applyBorder="1" applyAlignment="1">
      <alignment horizontal="center" vertical="top" wrapText="1"/>
    </xf>
    <xf numFmtId="165" fontId="11" fillId="3" borderId="12" xfId="0" applyNumberFormat="1" applyFont="1" applyFill="1" applyBorder="1" applyAlignment="1">
      <alignment horizontal="center" vertical="top" wrapText="1"/>
    </xf>
    <xf numFmtId="0" fontId="14" fillId="3" borderId="0" xfId="0" applyFont="1" applyFill="1" applyAlignment="1">
      <alignment vertical="top"/>
    </xf>
    <xf numFmtId="164" fontId="11" fillId="3" borderId="1" xfId="0" applyNumberFormat="1" applyFont="1" applyFill="1" applyBorder="1" applyAlignment="1">
      <alignment horizontal="center" vertical="top" wrapText="1"/>
    </xf>
    <xf numFmtId="164" fontId="14" fillId="3" borderId="0" xfId="0" applyNumberFormat="1" applyFont="1" applyFill="1" applyAlignment="1">
      <alignment vertical="top"/>
    </xf>
    <xf numFmtId="0" fontId="14" fillId="3" borderId="0" xfId="0" applyFont="1" applyFill="1" applyAlignment="1">
      <alignment vertical="center"/>
    </xf>
    <xf numFmtId="0" fontId="2" fillId="3" borderId="5" xfId="0" applyFont="1" applyFill="1" applyBorder="1" applyAlignment="1">
      <alignment vertical="top" wrapText="1"/>
    </xf>
    <xf numFmtId="0" fontId="3" fillId="0" borderId="10" xfId="0" applyFont="1" applyBorder="1" applyAlignment="1">
      <alignment vertical="top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center" vertical="top" wrapText="1"/>
    </xf>
    <xf numFmtId="0" fontId="3" fillId="3" borderId="3" xfId="0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vertical="top" wrapText="1"/>
    </xf>
    <xf numFmtId="164" fontId="3" fillId="0" borderId="3" xfId="0" applyNumberFormat="1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top"/>
    </xf>
    <xf numFmtId="0" fontId="3" fillId="0" borderId="19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5" fillId="0" borderId="12" xfId="0" applyFont="1" applyBorder="1" applyAlignment="1">
      <alignment vertical="top" wrapText="1"/>
    </xf>
    <xf numFmtId="0" fontId="22" fillId="7" borderId="6" xfId="0" applyFont="1" applyFill="1" applyBorder="1" applyAlignment="1">
      <alignment vertical="top" wrapText="1"/>
    </xf>
    <xf numFmtId="0" fontId="2" fillId="0" borderId="8" xfId="0" applyFont="1" applyBorder="1" applyAlignment="1">
      <alignment vertical="top" wrapText="1"/>
    </xf>
    <xf numFmtId="0" fontId="2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11" fillId="3" borderId="14" xfId="0" applyFont="1" applyFill="1" applyBorder="1" applyAlignment="1">
      <alignment horizontal="center" vertical="top" wrapText="1"/>
    </xf>
    <xf numFmtId="0" fontId="11" fillId="3" borderId="8" xfId="0" applyFont="1" applyFill="1" applyBorder="1" applyAlignment="1">
      <alignment horizontal="center" vertical="top" wrapText="1"/>
    </xf>
    <xf numFmtId="0" fontId="11" fillId="3" borderId="4" xfId="0" applyFont="1" applyFill="1" applyBorder="1" applyAlignment="1">
      <alignment horizontal="left" vertical="top" wrapText="1"/>
    </xf>
    <xf numFmtId="0" fontId="11" fillId="3" borderId="7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11" fillId="0" borderId="0" xfId="0" applyFont="1" applyAlignment="1">
      <alignment horizontal="left"/>
    </xf>
    <xf numFmtId="0" fontId="3" fillId="3" borderId="15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16" fillId="3" borderId="13" xfId="0" applyFont="1" applyFill="1" applyBorder="1" applyAlignment="1">
      <alignment horizontal="left" vertical="top" wrapText="1"/>
    </xf>
    <xf numFmtId="0" fontId="11" fillId="3" borderId="4" xfId="0" applyFont="1" applyFill="1" applyBorder="1" applyAlignment="1">
      <alignment horizontal="center" vertical="top" wrapText="1"/>
    </xf>
    <xf numFmtId="0" fontId="17" fillId="3" borderId="3" xfId="0" applyFont="1" applyFill="1" applyBorder="1" applyAlignment="1">
      <alignment horizontal="center" vertical="top" wrapText="1"/>
    </xf>
    <xf numFmtId="0" fontId="11" fillId="0" borderId="4" xfId="0" applyFont="1" applyBorder="1" applyAlignment="1">
      <alignment wrapText="1"/>
    </xf>
    <xf numFmtId="0" fontId="11" fillId="0" borderId="7" xfId="0" applyFont="1" applyBorder="1" applyAlignment="1">
      <alignment wrapText="1"/>
    </xf>
    <xf numFmtId="0" fontId="11" fillId="0" borderId="1" xfId="0" applyFont="1" applyBorder="1" applyAlignment="1">
      <alignment horizontal="center" vertical="top" wrapText="1"/>
    </xf>
    <xf numFmtId="0" fontId="20" fillId="7" borderId="2" xfId="0" applyFont="1" applyFill="1" applyBorder="1" applyAlignment="1">
      <alignment horizontal="center" vertical="top" wrapText="1"/>
    </xf>
    <xf numFmtId="0" fontId="3" fillId="7" borderId="4" xfId="0" applyFont="1" applyFill="1" applyBorder="1" applyAlignment="1">
      <alignment horizontal="center" vertical="top" wrapText="1"/>
    </xf>
    <xf numFmtId="0" fontId="3" fillId="7" borderId="3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left" vertical="top" wrapText="1"/>
    </xf>
    <xf numFmtId="0" fontId="11" fillId="3" borderId="3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vertical="top" wrapText="1"/>
    </xf>
    <xf numFmtId="0" fontId="11" fillId="0" borderId="4" xfId="0" applyFont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horizontal="left" vertical="top"/>
    </xf>
    <xf numFmtId="0" fontId="21" fillId="0" borderId="0" xfId="0" applyFont="1" applyAlignment="1">
      <alignment horizontal="left"/>
    </xf>
    <xf numFmtId="0" fontId="9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13" fillId="5" borderId="21" xfId="0" applyFont="1" applyFill="1" applyBorder="1" applyAlignment="1">
      <alignment horizontal="center" vertical="center" wrapText="1"/>
    </xf>
    <xf numFmtId="0" fontId="13" fillId="5" borderId="11" xfId="0" applyFont="1" applyFill="1" applyBorder="1" applyAlignment="1">
      <alignment horizontal="center" vertical="center" wrapText="1"/>
    </xf>
    <xf numFmtId="0" fontId="13" fillId="5" borderId="2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CFFCC"/>
      <color rgb="FFFFCCFF"/>
      <color rgb="FFF7595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Q98"/>
  <sheetViews>
    <sheetView tabSelected="1" zoomScaleNormal="100" zoomScaleSheetLayoutView="100" workbookViewId="0">
      <selection activeCell="C5" sqref="C5:F5"/>
    </sheetView>
  </sheetViews>
  <sheetFormatPr defaultColWidth="9.28515625" defaultRowHeight="12.75" x14ac:dyDescent="0.2"/>
  <cols>
    <col min="1" max="1" width="4" style="1" customWidth="1"/>
    <col min="2" max="2" width="15.42578125" style="1" customWidth="1"/>
    <col min="3" max="3" width="49.140625" style="5" customWidth="1"/>
    <col min="4" max="4" width="16.28515625" style="5" customWidth="1"/>
    <col min="5" max="5" width="11.42578125" style="1" customWidth="1"/>
    <col min="6" max="6" width="14.7109375" style="1" customWidth="1"/>
    <col min="7" max="7" width="31.140625" style="55" customWidth="1"/>
    <col min="8" max="16384" width="9.28515625" style="1"/>
  </cols>
  <sheetData>
    <row r="1" spans="2:13" ht="15.75" customHeight="1" x14ac:dyDescent="0.2">
      <c r="C1" s="197" t="s">
        <v>116</v>
      </c>
      <c r="D1" s="197"/>
      <c r="E1" s="197"/>
      <c r="F1" s="197"/>
      <c r="M1" s="55"/>
    </row>
    <row r="2" spans="2:13" ht="15.75" customHeight="1" x14ac:dyDescent="0.2">
      <c r="C2" s="198" t="s">
        <v>117</v>
      </c>
      <c r="D2" s="198"/>
      <c r="E2" s="198"/>
      <c r="F2" s="198"/>
      <c r="M2" s="55"/>
    </row>
    <row r="3" spans="2:13" ht="15.75" customHeight="1" x14ac:dyDescent="0.25">
      <c r="C3" s="199" t="s">
        <v>124</v>
      </c>
      <c r="D3" s="199"/>
      <c r="E3" s="199"/>
      <c r="F3" s="199"/>
      <c r="M3" s="55"/>
    </row>
    <row r="4" spans="2:13" ht="15" customHeight="1" x14ac:dyDescent="0.2">
      <c r="C4" s="198" t="s">
        <v>125</v>
      </c>
      <c r="D4" s="198"/>
      <c r="E4" s="198"/>
      <c r="F4" s="198"/>
      <c r="M4" s="55"/>
    </row>
    <row r="5" spans="2:13" ht="15.75" customHeight="1" x14ac:dyDescent="0.25">
      <c r="C5" s="199" t="s">
        <v>132</v>
      </c>
      <c r="D5" s="199"/>
      <c r="E5" s="199"/>
      <c r="F5" s="199"/>
      <c r="M5" s="55"/>
    </row>
    <row r="6" spans="2:13" ht="13.9" customHeight="1" x14ac:dyDescent="0.25">
      <c r="D6" s="1"/>
      <c r="F6" s="135"/>
      <c r="M6" s="55"/>
    </row>
    <row r="7" spans="2:13" ht="33.6" customHeight="1" x14ac:dyDescent="0.2">
      <c r="B7" s="200" t="s">
        <v>115</v>
      </c>
      <c r="C7" s="200"/>
      <c r="D7" s="200"/>
      <c r="E7" s="200"/>
      <c r="F7" s="200"/>
    </row>
    <row r="8" spans="2:13" ht="67.900000000000006" customHeight="1" x14ac:dyDescent="0.2">
      <c r="B8" s="9" t="s">
        <v>0</v>
      </c>
      <c r="C8" s="10" t="s">
        <v>1</v>
      </c>
      <c r="D8" s="74" t="s">
        <v>2</v>
      </c>
      <c r="E8" s="10" t="s">
        <v>3</v>
      </c>
      <c r="F8" s="10" t="s">
        <v>4</v>
      </c>
    </row>
    <row r="9" spans="2:13" x14ac:dyDescent="0.2">
      <c r="B9" s="30">
        <v>1</v>
      </c>
      <c r="C9" s="30">
        <v>2</v>
      </c>
      <c r="D9" s="30">
        <v>3</v>
      </c>
      <c r="E9" s="30">
        <v>4</v>
      </c>
      <c r="F9" s="30">
        <v>5</v>
      </c>
    </row>
    <row r="10" spans="2:13" ht="29.25" customHeight="1" x14ac:dyDescent="0.2">
      <c r="B10" s="11" t="s">
        <v>5</v>
      </c>
      <c r="C10" s="11" t="s">
        <v>6</v>
      </c>
      <c r="D10" s="11"/>
      <c r="E10" s="12"/>
      <c r="F10" s="12"/>
    </row>
    <row r="11" spans="2:13" ht="31.35" customHeight="1" x14ac:dyDescent="0.2">
      <c r="B11" s="13" t="s">
        <v>7</v>
      </c>
      <c r="C11" s="14" t="s">
        <v>8</v>
      </c>
      <c r="D11" s="14"/>
      <c r="E11" s="15"/>
      <c r="F11" s="15"/>
    </row>
    <row r="12" spans="2:13" ht="38.25" customHeight="1" x14ac:dyDescent="0.2">
      <c r="B12" s="178" t="s">
        <v>9</v>
      </c>
      <c r="C12" s="120" t="s">
        <v>10</v>
      </c>
      <c r="D12" s="203" t="s">
        <v>123</v>
      </c>
      <c r="E12" s="37"/>
      <c r="F12" s="3" t="s">
        <v>12</v>
      </c>
    </row>
    <row r="13" spans="2:13" ht="43.5" customHeight="1" x14ac:dyDescent="0.2">
      <c r="B13" s="201"/>
      <c r="C13" s="126" t="s">
        <v>118</v>
      </c>
      <c r="D13" s="204"/>
      <c r="E13" s="127">
        <f>421.5+15</f>
        <v>436.5</v>
      </c>
      <c r="F13" s="57"/>
      <c r="J13" s="119"/>
    </row>
    <row r="14" spans="2:13" ht="30.75" customHeight="1" x14ac:dyDescent="0.2">
      <c r="B14" s="166" t="s">
        <v>114</v>
      </c>
      <c r="C14" s="28" t="s">
        <v>13</v>
      </c>
      <c r="D14" s="205" t="s">
        <v>122</v>
      </c>
      <c r="E14" s="33"/>
      <c r="F14" s="3"/>
    </row>
    <row r="15" spans="2:13" ht="28.9" customHeight="1" x14ac:dyDescent="0.2">
      <c r="B15" s="167"/>
      <c r="C15" s="126" t="s">
        <v>118</v>
      </c>
      <c r="D15" s="206"/>
      <c r="E15" s="33"/>
      <c r="F15" s="3"/>
      <c r="G15" s="124"/>
    </row>
    <row r="16" spans="2:13" ht="20.25" customHeight="1" x14ac:dyDescent="0.2">
      <c r="B16" s="168"/>
      <c r="C16" s="68" t="s">
        <v>14</v>
      </c>
      <c r="D16" s="204"/>
      <c r="E16" s="123">
        <v>12.6</v>
      </c>
      <c r="F16" s="116"/>
      <c r="G16" s="129"/>
    </row>
    <row r="17" spans="1:17" ht="30" customHeight="1" x14ac:dyDescent="0.2">
      <c r="A17" s="76"/>
      <c r="B17" s="193" t="s">
        <v>15</v>
      </c>
      <c r="C17" s="73" t="s">
        <v>113</v>
      </c>
      <c r="D17" s="186" t="s">
        <v>11</v>
      </c>
      <c r="E17" s="121" t="s">
        <v>16</v>
      </c>
      <c r="F17" s="121"/>
      <c r="G17" s="124"/>
      <c r="H17" s="76"/>
      <c r="I17" s="76"/>
      <c r="J17" s="76"/>
      <c r="K17" s="76"/>
      <c r="L17" s="76"/>
      <c r="M17" s="76"/>
      <c r="N17" s="76"/>
      <c r="O17" s="76"/>
      <c r="P17" s="76"/>
      <c r="Q17" s="76"/>
    </row>
    <row r="18" spans="1:17" ht="30.6" customHeight="1" x14ac:dyDescent="0.2">
      <c r="A18" s="76"/>
      <c r="B18" s="194"/>
      <c r="C18" s="126" t="s">
        <v>118</v>
      </c>
      <c r="D18" s="186"/>
      <c r="E18" s="128">
        <f>160-21-19-2.5</f>
        <v>117.5</v>
      </c>
      <c r="F18" s="122" t="s">
        <v>16</v>
      </c>
      <c r="G18" s="124"/>
      <c r="H18" s="76"/>
      <c r="I18" s="76"/>
      <c r="J18" s="76"/>
      <c r="K18" s="76"/>
      <c r="L18" s="76"/>
      <c r="M18" s="76"/>
      <c r="N18" s="76"/>
      <c r="O18" s="76"/>
      <c r="P18" s="76"/>
      <c r="Q18" s="76"/>
    </row>
    <row r="19" spans="1:17" ht="55.5" customHeight="1" x14ac:dyDescent="0.2">
      <c r="A19" s="76"/>
      <c r="B19" s="195"/>
      <c r="C19" s="126" t="s">
        <v>118</v>
      </c>
      <c r="D19" s="136" t="s">
        <v>120</v>
      </c>
      <c r="E19" s="128">
        <f>190+18+19+5.6+2.5</f>
        <v>235.1</v>
      </c>
      <c r="F19" s="122"/>
      <c r="G19" s="124"/>
      <c r="H19" s="76"/>
      <c r="I19" s="76"/>
      <c r="J19" s="76"/>
      <c r="K19" s="76"/>
      <c r="L19" s="76"/>
      <c r="M19" s="76"/>
      <c r="N19" s="76"/>
      <c r="O19" s="76"/>
      <c r="P19" s="76"/>
      <c r="Q19" s="76"/>
    </row>
    <row r="20" spans="1:17" ht="30.6" customHeight="1" x14ac:dyDescent="0.2">
      <c r="A20" s="76"/>
      <c r="B20" s="196"/>
      <c r="C20" s="126" t="s">
        <v>118</v>
      </c>
      <c r="D20" s="136" t="s">
        <v>119</v>
      </c>
      <c r="E20" s="128">
        <f>100+21</f>
        <v>121</v>
      </c>
      <c r="F20" s="122"/>
      <c r="G20" s="124"/>
      <c r="H20" s="76"/>
      <c r="I20" s="76"/>
      <c r="J20" s="76"/>
      <c r="K20" s="76"/>
      <c r="L20" s="76"/>
      <c r="M20" s="76"/>
      <c r="N20" s="76"/>
      <c r="O20" s="76"/>
      <c r="P20" s="76"/>
      <c r="Q20" s="76"/>
    </row>
    <row r="21" spans="1:17" ht="17.25" customHeight="1" x14ac:dyDescent="0.2">
      <c r="B21" s="19"/>
      <c r="C21" s="20" t="s">
        <v>17</v>
      </c>
      <c r="D21" s="20"/>
      <c r="E21" s="35">
        <f>+E23+E24</f>
        <v>922.7</v>
      </c>
      <c r="F21" s="21"/>
      <c r="G21" s="124"/>
    </row>
    <row r="22" spans="1:17" ht="17.25" customHeight="1" x14ac:dyDescent="0.2">
      <c r="B22" s="159"/>
      <c r="C22" s="16" t="s">
        <v>18</v>
      </c>
      <c r="D22" s="16"/>
      <c r="E22" s="36"/>
      <c r="F22" s="18"/>
    </row>
    <row r="23" spans="1:17" ht="28.5" customHeight="1" x14ac:dyDescent="0.2">
      <c r="B23" s="160"/>
      <c r="C23" s="6" t="s">
        <v>19</v>
      </c>
      <c r="D23" s="6"/>
      <c r="E23" s="37">
        <f>SUMIF($C12:$C20,$C20,E12:E20)</f>
        <v>910.1</v>
      </c>
      <c r="F23" s="4"/>
    </row>
    <row r="24" spans="1:17" ht="20.25" customHeight="1" x14ac:dyDescent="0.2">
      <c r="B24" s="115"/>
      <c r="C24" s="118" t="s">
        <v>20</v>
      </c>
      <c r="D24" s="6"/>
      <c r="E24" s="37">
        <f>SUMIF($C13:$C18,$C16,E13:E18)</f>
        <v>12.6</v>
      </c>
      <c r="F24" s="4"/>
    </row>
    <row r="25" spans="1:17" ht="31.5" customHeight="1" x14ac:dyDescent="0.2">
      <c r="B25" s="54" t="s">
        <v>21</v>
      </c>
      <c r="C25" s="23" t="s">
        <v>22</v>
      </c>
      <c r="D25" s="23"/>
      <c r="E25" s="69"/>
      <c r="F25" s="15"/>
    </row>
    <row r="26" spans="1:17" ht="31.9" customHeight="1" x14ac:dyDescent="0.2">
      <c r="B26" s="161" t="s">
        <v>23</v>
      </c>
      <c r="C26" s="28" t="s">
        <v>24</v>
      </c>
      <c r="D26" s="169" t="s">
        <v>25</v>
      </c>
      <c r="E26" s="37"/>
      <c r="F26" s="3" t="s">
        <v>26</v>
      </c>
      <c r="G26" s="124"/>
    </row>
    <row r="27" spans="1:17" ht="28.9" customHeight="1" x14ac:dyDescent="0.2">
      <c r="B27" s="157"/>
      <c r="C27" s="126" t="s">
        <v>118</v>
      </c>
      <c r="D27" s="170"/>
      <c r="E27" s="130">
        <f>621.9+270+90+200</f>
        <v>1181.9000000000001</v>
      </c>
      <c r="F27" s="3"/>
      <c r="G27" s="131"/>
    </row>
    <row r="28" spans="1:17" ht="28.15" customHeight="1" x14ac:dyDescent="0.2">
      <c r="B28" s="157"/>
      <c r="C28" s="70" t="s">
        <v>14</v>
      </c>
      <c r="D28" s="170"/>
      <c r="E28" s="53">
        <v>218.6</v>
      </c>
      <c r="F28" s="3"/>
      <c r="G28" s="124"/>
    </row>
    <row r="29" spans="1:17" ht="21" customHeight="1" x14ac:dyDescent="0.2">
      <c r="B29" s="192"/>
      <c r="C29" s="70" t="s">
        <v>27</v>
      </c>
      <c r="D29" s="171"/>
      <c r="E29" s="37"/>
      <c r="F29" s="3"/>
    </row>
    <row r="30" spans="1:17" ht="32.450000000000003" customHeight="1" x14ac:dyDescent="0.2">
      <c r="B30" s="202" t="s">
        <v>28</v>
      </c>
      <c r="C30" s="28" t="s">
        <v>29</v>
      </c>
      <c r="D30" s="187" t="s">
        <v>30</v>
      </c>
      <c r="E30" s="66"/>
      <c r="F30" s="49"/>
      <c r="G30" s="64"/>
    </row>
    <row r="31" spans="1:17" ht="32.450000000000003" customHeight="1" x14ac:dyDescent="0.2">
      <c r="B31" s="167"/>
      <c r="C31" s="126" t="s">
        <v>118</v>
      </c>
      <c r="D31" s="188"/>
      <c r="E31" s="53">
        <f>29.9-19.9</f>
        <v>10</v>
      </c>
      <c r="F31" s="3"/>
      <c r="G31" s="181"/>
    </row>
    <row r="32" spans="1:17" ht="18.600000000000001" customHeight="1" x14ac:dyDescent="0.2">
      <c r="B32" s="167"/>
      <c r="C32" s="70" t="s">
        <v>27</v>
      </c>
      <c r="D32" s="188"/>
      <c r="E32" s="53"/>
      <c r="F32" s="3"/>
      <c r="G32" s="181"/>
    </row>
    <row r="33" spans="2:7" ht="36.6" customHeight="1" x14ac:dyDescent="0.2">
      <c r="B33" s="137"/>
      <c r="C33" s="50" t="s">
        <v>31</v>
      </c>
      <c r="D33" s="189"/>
      <c r="E33" s="53">
        <f>85.2-85.2</f>
        <v>0</v>
      </c>
      <c r="F33" s="3"/>
      <c r="G33" s="181"/>
    </row>
    <row r="34" spans="2:7" ht="36" customHeight="1" x14ac:dyDescent="0.2">
      <c r="B34" s="167" t="s">
        <v>32</v>
      </c>
      <c r="C34" s="138" t="s">
        <v>33</v>
      </c>
      <c r="D34" s="182" t="s">
        <v>126</v>
      </c>
      <c r="E34" s="139"/>
      <c r="F34" s="44" t="s">
        <v>26</v>
      </c>
      <c r="G34" s="124"/>
    </row>
    <row r="35" spans="2:7" ht="31.5" customHeight="1" x14ac:dyDescent="0.2">
      <c r="B35" s="191"/>
      <c r="C35" s="126" t="s">
        <v>118</v>
      </c>
      <c r="D35" s="183"/>
      <c r="E35" s="48">
        <f>78-66.2</f>
        <v>11.799999999999997</v>
      </c>
      <c r="F35" s="4"/>
      <c r="G35" s="132"/>
    </row>
    <row r="36" spans="2:7" ht="18" customHeight="1" x14ac:dyDescent="0.2">
      <c r="B36" s="19"/>
      <c r="C36" s="20" t="s">
        <v>17</v>
      </c>
      <c r="D36" s="71"/>
      <c r="E36" s="39">
        <f>E38+E40+E39</f>
        <v>1422.3</v>
      </c>
      <c r="F36" s="21"/>
      <c r="G36" s="124"/>
    </row>
    <row r="37" spans="2:7" ht="17.25" customHeight="1" x14ac:dyDescent="0.2">
      <c r="B37" s="159"/>
      <c r="C37" s="27" t="s">
        <v>18</v>
      </c>
      <c r="D37" s="27"/>
      <c r="E37" s="40"/>
      <c r="F37" s="17"/>
    </row>
    <row r="38" spans="2:7" ht="27.75" customHeight="1" x14ac:dyDescent="0.2">
      <c r="B38" s="160"/>
      <c r="C38" s="24" t="s">
        <v>19</v>
      </c>
      <c r="D38" s="72"/>
      <c r="E38" s="41">
        <f>SUMIF($C26:$C35,$C27,E26:E35)</f>
        <v>1203.7</v>
      </c>
      <c r="F38" s="25"/>
      <c r="G38" s="75"/>
    </row>
    <row r="39" spans="2:7" ht="15.75" customHeight="1" x14ac:dyDescent="0.2">
      <c r="B39" s="160"/>
      <c r="C39" s="60" t="s">
        <v>34</v>
      </c>
      <c r="D39" s="73"/>
      <c r="E39" s="41">
        <f>SUMIF($C26:$C35,$C29,E26:E35)</f>
        <v>0</v>
      </c>
      <c r="F39" s="25"/>
    </row>
    <row r="40" spans="2:7" ht="16.5" customHeight="1" x14ac:dyDescent="0.2">
      <c r="B40" s="190"/>
      <c r="C40" s="24" t="s">
        <v>20</v>
      </c>
      <c r="D40" s="72"/>
      <c r="E40" s="41">
        <f>SUMIF($C26:$C35,$C28,E26:E35)</f>
        <v>218.6</v>
      </c>
      <c r="F40" s="25"/>
    </row>
    <row r="41" spans="2:7" ht="16.5" customHeight="1" x14ac:dyDescent="0.2">
      <c r="B41" s="77" t="s">
        <v>16</v>
      </c>
      <c r="C41" s="83" t="s">
        <v>35</v>
      </c>
      <c r="D41" s="84" t="s">
        <v>16</v>
      </c>
      <c r="E41" s="112">
        <f>+E43</f>
        <v>0</v>
      </c>
      <c r="F41" s="78" t="s">
        <v>16</v>
      </c>
    </row>
    <row r="42" spans="2:7" ht="16.5" customHeight="1" x14ac:dyDescent="0.2">
      <c r="B42" s="184" t="s">
        <v>16</v>
      </c>
      <c r="C42" s="81" t="s">
        <v>36</v>
      </c>
      <c r="D42" s="79" t="s">
        <v>16</v>
      </c>
      <c r="E42" s="80" t="s">
        <v>16</v>
      </c>
      <c r="F42" s="79" t="s">
        <v>16</v>
      </c>
    </row>
    <row r="43" spans="2:7" ht="17.45" customHeight="1" x14ac:dyDescent="0.2">
      <c r="B43" s="185"/>
      <c r="C43" s="81" t="s">
        <v>37</v>
      </c>
      <c r="D43" s="82" t="s">
        <v>16</v>
      </c>
      <c r="E43" s="85">
        <f>E33</f>
        <v>0</v>
      </c>
      <c r="F43" s="79" t="s">
        <v>16</v>
      </c>
    </row>
    <row r="44" spans="2:7" ht="28.5" customHeight="1" x14ac:dyDescent="0.2">
      <c r="B44" s="11" t="s">
        <v>38</v>
      </c>
      <c r="C44" s="22" t="s">
        <v>39</v>
      </c>
      <c r="D44" s="22"/>
      <c r="E44" s="42"/>
      <c r="F44" s="12"/>
    </row>
    <row r="45" spans="2:7" ht="27.75" customHeight="1" x14ac:dyDescent="0.2">
      <c r="B45" s="13" t="s">
        <v>40</v>
      </c>
      <c r="C45" s="23" t="s">
        <v>41</v>
      </c>
      <c r="D45" s="23"/>
      <c r="E45" s="38"/>
      <c r="F45" s="15"/>
    </row>
    <row r="46" spans="2:7" ht="30" customHeight="1" x14ac:dyDescent="0.2">
      <c r="B46" s="161" t="s">
        <v>42</v>
      </c>
      <c r="C46" s="120" t="s">
        <v>43</v>
      </c>
      <c r="D46" s="169" t="s">
        <v>44</v>
      </c>
      <c r="E46" s="48"/>
      <c r="F46" s="44"/>
    </row>
    <row r="47" spans="2:7" ht="29.25" customHeight="1" x14ac:dyDescent="0.2">
      <c r="B47" s="157"/>
      <c r="C47" s="126" t="s">
        <v>118</v>
      </c>
      <c r="D47" s="170"/>
      <c r="E47" s="48"/>
      <c r="F47" s="110"/>
      <c r="G47" s="124"/>
    </row>
    <row r="48" spans="2:7" ht="18.75" customHeight="1" x14ac:dyDescent="0.2">
      <c r="B48" s="192"/>
      <c r="C48" s="68" t="s">
        <v>14</v>
      </c>
      <c r="D48" s="171"/>
      <c r="E48" s="48">
        <v>8.8000000000000007</v>
      </c>
      <c r="F48" s="117"/>
      <c r="G48" s="129"/>
    </row>
    <row r="49" spans="2:7" ht="36.75" customHeight="1" x14ac:dyDescent="0.2">
      <c r="B49" s="178" t="s">
        <v>45</v>
      </c>
      <c r="C49" s="16" t="s">
        <v>46</v>
      </c>
      <c r="D49" s="174" t="s">
        <v>11</v>
      </c>
      <c r="E49" s="33"/>
      <c r="F49" s="111" t="s">
        <v>47</v>
      </c>
    </row>
    <row r="50" spans="2:7" ht="28.35" customHeight="1" x14ac:dyDescent="0.2">
      <c r="B50" s="179"/>
      <c r="C50" s="126" t="s">
        <v>118</v>
      </c>
      <c r="D50" s="175"/>
      <c r="E50" s="48">
        <v>275</v>
      </c>
      <c r="F50" s="58"/>
      <c r="G50" s="86"/>
    </row>
    <row r="51" spans="2:7" ht="55.5" customHeight="1" x14ac:dyDescent="0.2">
      <c r="B51" s="178" t="s">
        <v>48</v>
      </c>
      <c r="C51" s="59" t="s">
        <v>49</v>
      </c>
      <c r="D51" s="174" t="s">
        <v>11</v>
      </c>
      <c r="E51" s="33"/>
      <c r="F51" s="44"/>
    </row>
    <row r="52" spans="2:7" ht="32.25" customHeight="1" x14ac:dyDescent="0.2">
      <c r="B52" s="179"/>
      <c r="C52" s="126" t="s">
        <v>118</v>
      </c>
      <c r="D52" s="175"/>
      <c r="E52" s="33">
        <v>4</v>
      </c>
      <c r="F52" s="44"/>
    </row>
    <row r="53" spans="2:7" ht="22.5" customHeight="1" x14ac:dyDescent="0.2">
      <c r="B53" s="163" t="s">
        <v>50</v>
      </c>
      <c r="C53" s="125" t="s">
        <v>51</v>
      </c>
      <c r="D53" s="174" t="s">
        <v>11</v>
      </c>
      <c r="E53" s="66"/>
      <c r="F53" s="67"/>
    </row>
    <row r="54" spans="2:7" ht="32.450000000000003" customHeight="1" x14ac:dyDescent="0.2">
      <c r="B54" s="164"/>
      <c r="C54" s="126" t="s">
        <v>118</v>
      </c>
      <c r="D54" s="177"/>
      <c r="E54" s="66">
        <v>61.7</v>
      </c>
      <c r="F54" s="67"/>
    </row>
    <row r="55" spans="2:7" ht="39" customHeight="1" x14ac:dyDescent="0.2">
      <c r="B55" s="153" t="s">
        <v>52</v>
      </c>
      <c r="C55" s="133" t="s">
        <v>53</v>
      </c>
      <c r="D55" s="155" t="s">
        <v>131</v>
      </c>
      <c r="E55" s="130"/>
      <c r="F55" s="67"/>
    </row>
    <row r="56" spans="2:7" ht="30.6" customHeight="1" x14ac:dyDescent="0.2">
      <c r="B56" s="154"/>
      <c r="C56" s="126" t="s">
        <v>118</v>
      </c>
      <c r="D56" s="156"/>
      <c r="E56" s="130">
        <v>195</v>
      </c>
      <c r="F56" s="67"/>
    </row>
    <row r="57" spans="2:7" ht="30.6" customHeight="1" x14ac:dyDescent="0.2">
      <c r="B57" s="163" t="s">
        <v>129</v>
      </c>
      <c r="C57" s="24" t="s">
        <v>128</v>
      </c>
      <c r="D57" s="172" t="s">
        <v>11</v>
      </c>
      <c r="E57" s="130"/>
      <c r="F57" s="67"/>
    </row>
    <row r="58" spans="2:7" ht="30.6" customHeight="1" x14ac:dyDescent="0.2">
      <c r="B58" s="164"/>
      <c r="C58" s="148" t="s">
        <v>118</v>
      </c>
      <c r="D58" s="207"/>
      <c r="E58" s="130">
        <v>47.4</v>
      </c>
      <c r="F58" s="67"/>
    </row>
    <row r="59" spans="2:7" ht="17.25" customHeight="1" x14ac:dyDescent="0.2">
      <c r="B59" s="19"/>
      <c r="C59" s="20" t="s">
        <v>17</v>
      </c>
      <c r="D59" s="114"/>
      <c r="E59" s="35">
        <f ca="1">+E61+E62</f>
        <v>591.9</v>
      </c>
      <c r="F59" s="8"/>
    </row>
    <row r="60" spans="2:7" ht="17.25" customHeight="1" x14ac:dyDescent="0.2">
      <c r="B60" s="159"/>
      <c r="C60" s="28" t="s">
        <v>18</v>
      </c>
      <c r="D60" s="28"/>
      <c r="E60" s="40"/>
      <c r="F60" s="7"/>
    </row>
    <row r="61" spans="2:7" ht="27.75" customHeight="1" x14ac:dyDescent="0.2">
      <c r="B61" s="160"/>
      <c r="C61" s="24" t="s">
        <v>19</v>
      </c>
      <c r="D61" s="24"/>
      <c r="E61" s="37">
        <f>SUMIF($C46:$C58,C54,E46:E58)</f>
        <v>583.1</v>
      </c>
      <c r="F61" s="26"/>
    </row>
    <row r="62" spans="2:7" ht="16.5" customHeight="1" x14ac:dyDescent="0.2">
      <c r="B62" s="32"/>
      <c r="C62" s="24" t="s">
        <v>20</v>
      </c>
      <c r="D62" s="72"/>
      <c r="E62" s="113">
        <f ca="1">SUMIF($C46:$C59,$C48,E46:E56)</f>
        <v>8.8000000000000007</v>
      </c>
      <c r="F62" s="25"/>
    </row>
    <row r="63" spans="2:7" ht="24" customHeight="1" x14ac:dyDescent="0.2">
      <c r="B63" s="106" t="s">
        <v>54</v>
      </c>
      <c r="C63" s="106" t="s">
        <v>55</v>
      </c>
      <c r="D63" s="107"/>
      <c r="E63" s="108"/>
      <c r="F63" s="109"/>
    </row>
    <row r="64" spans="2:7" ht="69.599999999999994" customHeight="1" x14ac:dyDescent="0.2">
      <c r="B64" s="157" t="s">
        <v>56</v>
      </c>
      <c r="C64" s="93" t="s">
        <v>57</v>
      </c>
      <c r="D64" s="172" t="s">
        <v>58</v>
      </c>
      <c r="E64" s="41"/>
      <c r="F64" s="25"/>
    </row>
    <row r="65" spans="2:10" ht="27.75" customHeight="1" x14ac:dyDescent="0.2">
      <c r="B65" s="158"/>
      <c r="C65" s="87" t="s">
        <v>59</v>
      </c>
      <c r="D65" s="173"/>
      <c r="E65" s="41">
        <v>1607</v>
      </c>
      <c r="F65" s="25"/>
    </row>
    <row r="66" spans="2:10" ht="30.6" customHeight="1" x14ac:dyDescent="0.2">
      <c r="B66" s="157" t="s">
        <v>60</v>
      </c>
      <c r="C66" s="93" t="s">
        <v>61</v>
      </c>
      <c r="D66" s="172" t="s">
        <v>58</v>
      </c>
      <c r="E66" s="41"/>
      <c r="F66" s="25"/>
    </row>
    <row r="67" spans="2:10" ht="35.450000000000003" customHeight="1" x14ac:dyDescent="0.2">
      <c r="B67" s="157"/>
      <c r="C67" s="87" t="s">
        <v>89</v>
      </c>
      <c r="D67" s="176"/>
      <c r="E67" s="41">
        <f>98</f>
        <v>98</v>
      </c>
      <c r="F67" s="25"/>
    </row>
    <row r="68" spans="2:10" ht="39.75" customHeight="1" x14ac:dyDescent="0.2">
      <c r="B68" s="158"/>
      <c r="C68" s="87" t="s">
        <v>59</v>
      </c>
      <c r="D68" s="173"/>
      <c r="E68" s="41">
        <f>1314.4-1314.4</f>
        <v>0</v>
      </c>
      <c r="F68" s="25"/>
    </row>
    <row r="69" spans="2:10" ht="55.5" customHeight="1" x14ac:dyDescent="0.2">
      <c r="B69" s="157" t="s">
        <v>62</v>
      </c>
      <c r="C69" s="93" t="s">
        <v>63</v>
      </c>
      <c r="D69" s="172" t="s">
        <v>127</v>
      </c>
      <c r="E69" s="41"/>
      <c r="F69" s="25"/>
    </row>
    <row r="70" spans="2:10" ht="30.75" customHeight="1" x14ac:dyDescent="0.2">
      <c r="B70" s="157"/>
      <c r="C70" s="149" t="s">
        <v>89</v>
      </c>
      <c r="D70" s="176"/>
      <c r="E70" s="41">
        <f>77.2</f>
        <v>77.2</v>
      </c>
      <c r="F70" s="25"/>
    </row>
    <row r="71" spans="2:10" ht="25.5" customHeight="1" x14ac:dyDescent="0.2">
      <c r="B71" s="158"/>
      <c r="C71" s="87" t="s">
        <v>59</v>
      </c>
      <c r="D71" s="173"/>
      <c r="E71" s="41">
        <f>100-100</f>
        <v>0</v>
      </c>
      <c r="F71" s="25"/>
    </row>
    <row r="72" spans="2:10" ht="57" customHeight="1" x14ac:dyDescent="0.2">
      <c r="B72" s="157" t="s">
        <v>64</v>
      </c>
      <c r="C72" s="93" t="s">
        <v>65</v>
      </c>
      <c r="D72" s="172" t="s">
        <v>58</v>
      </c>
      <c r="E72" s="41"/>
      <c r="F72" s="25"/>
    </row>
    <row r="73" spans="2:10" ht="37.5" customHeight="1" x14ac:dyDescent="0.2">
      <c r="B73" s="158"/>
      <c r="C73" s="87" t="s">
        <v>59</v>
      </c>
      <c r="D73" s="173"/>
      <c r="E73" s="41"/>
      <c r="F73" s="25"/>
    </row>
    <row r="74" spans="2:10" ht="69" customHeight="1" x14ac:dyDescent="0.2">
      <c r="B74" s="157" t="s">
        <v>66</v>
      </c>
      <c r="C74" s="93" t="s">
        <v>67</v>
      </c>
      <c r="D74" s="172" t="s">
        <v>58</v>
      </c>
      <c r="E74" s="41"/>
      <c r="F74" s="25"/>
    </row>
    <row r="75" spans="2:10" ht="24" customHeight="1" x14ac:dyDescent="0.2">
      <c r="B75" s="157"/>
      <c r="C75" s="87" t="s">
        <v>59</v>
      </c>
      <c r="D75" s="173"/>
      <c r="E75" s="41"/>
      <c r="F75" s="25"/>
    </row>
    <row r="76" spans="2:10" ht="37.5" customHeight="1" x14ac:dyDescent="0.2">
      <c r="B76" s="161" t="s">
        <v>68</v>
      </c>
      <c r="C76" s="93" t="s">
        <v>69</v>
      </c>
      <c r="D76" s="172" t="s">
        <v>58</v>
      </c>
      <c r="E76" s="41"/>
      <c r="F76" s="25"/>
    </row>
    <row r="77" spans="2:10" ht="55.5" customHeight="1" x14ac:dyDescent="0.2">
      <c r="B77" s="158"/>
      <c r="C77" s="87" t="s">
        <v>59</v>
      </c>
      <c r="D77" s="173"/>
      <c r="E77" s="41"/>
      <c r="F77" s="25"/>
      <c r="G77" s="56"/>
      <c r="H77" s="56"/>
      <c r="I77" s="56"/>
      <c r="J77" s="56"/>
    </row>
    <row r="78" spans="2:10" ht="16.5" customHeight="1" x14ac:dyDescent="0.2">
      <c r="B78" s="95" t="s">
        <v>16</v>
      </c>
      <c r="C78" s="96" t="s">
        <v>17</v>
      </c>
      <c r="D78" s="97"/>
      <c r="E78" s="98">
        <f>E81</f>
        <v>175.2</v>
      </c>
      <c r="F78" s="99"/>
      <c r="G78" s="56"/>
      <c r="H78" s="56"/>
      <c r="I78" s="56"/>
      <c r="J78" s="56"/>
    </row>
    <row r="79" spans="2:10" ht="16.5" customHeight="1" x14ac:dyDescent="0.2">
      <c r="B79" s="100" t="s">
        <v>16</v>
      </c>
      <c r="C79" s="93" t="s">
        <v>18</v>
      </c>
      <c r="D79" s="72"/>
      <c r="E79" s="41"/>
      <c r="F79" s="25"/>
    </row>
    <row r="80" spans="2:10" ht="27.75" customHeight="1" x14ac:dyDescent="0.2">
      <c r="B80" s="100"/>
      <c r="C80" s="93" t="s">
        <v>19</v>
      </c>
      <c r="D80" s="72"/>
      <c r="E80" s="41"/>
      <c r="F80" s="25"/>
    </row>
    <row r="81" spans="2:17" ht="18" customHeight="1" x14ac:dyDescent="0.2">
      <c r="B81" s="100"/>
      <c r="C81" s="150" t="s">
        <v>130</v>
      </c>
      <c r="D81" s="105"/>
      <c r="E81" s="151">
        <f>SUMIF($C54:$C73,$C67,E54:E73)</f>
        <v>175.2</v>
      </c>
      <c r="F81" s="25"/>
    </row>
    <row r="82" spans="2:17" ht="16.5" customHeight="1" x14ac:dyDescent="0.2">
      <c r="B82" s="100"/>
      <c r="C82" s="93" t="s">
        <v>20</v>
      </c>
      <c r="D82" s="105"/>
      <c r="E82" s="41"/>
      <c r="F82" s="25"/>
    </row>
    <row r="83" spans="2:17" ht="16.5" customHeight="1" x14ac:dyDescent="0.2">
      <c r="B83" s="103"/>
      <c r="C83" s="102" t="s">
        <v>70</v>
      </c>
      <c r="D83" s="104"/>
      <c r="E83" s="98">
        <f>+E85</f>
        <v>1607</v>
      </c>
      <c r="F83" s="99"/>
    </row>
    <row r="84" spans="2:17" ht="16.5" customHeight="1" x14ac:dyDescent="0.2">
      <c r="B84" s="100"/>
      <c r="C84" s="92" t="s">
        <v>36</v>
      </c>
      <c r="D84" s="82"/>
      <c r="E84" s="41"/>
      <c r="F84" s="25"/>
    </row>
    <row r="85" spans="2:17" ht="16.5" customHeight="1" x14ac:dyDescent="0.2">
      <c r="B85" s="101"/>
      <c r="C85" s="94" t="s">
        <v>71</v>
      </c>
      <c r="D85" s="72"/>
      <c r="E85" s="113">
        <f>SUMIF($C64:$C77,$C68,E64:E77)</f>
        <v>1607</v>
      </c>
      <c r="F85" s="25"/>
    </row>
    <row r="86" spans="2:17" ht="19.899999999999999" customHeight="1" x14ac:dyDescent="0.2">
      <c r="B86" s="31"/>
      <c r="C86" s="29" t="s">
        <v>72</v>
      </c>
      <c r="D86" s="29"/>
      <c r="E86" s="43">
        <f ca="1">+E21+E36+E59+E41+E83+E78</f>
        <v>4719.0999999999995</v>
      </c>
      <c r="F86" s="21"/>
    </row>
    <row r="87" spans="2:17" ht="15.75" customHeight="1" x14ac:dyDescent="0.2">
      <c r="B87" s="2"/>
      <c r="C87" s="24" t="s">
        <v>73</v>
      </c>
      <c r="D87" s="24"/>
      <c r="E87" s="34">
        <v>0</v>
      </c>
      <c r="F87" s="4"/>
    </row>
    <row r="88" spans="2:17" ht="28.5" customHeight="1" x14ac:dyDescent="0.2">
      <c r="B88" s="88"/>
      <c r="C88" s="89"/>
      <c r="D88" s="89"/>
      <c r="E88" s="90"/>
      <c r="F88" s="91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</row>
    <row r="90" spans="2:17" ht="12.75" customHeight="1" x14ac:dyDescent="0.2">
      <c r="B90" s="152" t="s">
        <v>74</v>
      </c>
      <c r="C90" s="152"/>
      <c r="D90" s="152"/>
      <c r="E90" s="152"/>
      <c r="F90" s="152"/>
    </row>
    <row r="91" spans="2:17" ht="12.75" customHeight="1" x14ac:dyDescent="0.2">
      <c r="B91" s="180" t="s">
        <v>75</v>
      </c>
      <c r="C91" s="180"/>
      <c r="D91" s="180"/>
      <c r="E91" s="180"/>
      <c r="F91" s="180"/>
    </row>
    <row r="92" spans="2:17" ht="12.75" customHeight="1" x14ac:dyDescent="0.2">
      <c r="B92" s="152" t="s">
        <v>76</v>
      </c>
      <c r="C92" s="152"/>
      <c r="D92" s="152"/>
      <c r="E92" s="152"/>
      <c r="F92" s="152"/>
    </row>
    <row r="93" spans="2:17" ht="12.75" customHeight="1" x14ac:dyDescent="0.2">
      <c r="B93" s="152" t="s">
        <v>77</v>
      </c>
      <c r="C93" s="152"/>
      <c r="D93" s="152"/>
      <c r="E93" s="152"/>
      <c r="F93" s="152"/>
    </row>
    <row r="94" spans="2:17" x14ac:dyDescent="0.2">
      <c r="B94" s="165"/>
      <c r="C94" s="165"/>
      <c r="D94" s="165"/>
      <c r="E94" s="165"/>
      <c r="F94" s="165"/>
    </row>
    <row r="95" spans="2:17" x14ac:dyDescent="0.2">
      <c r="B95" s="162" t="s">
        <v>78</v>
      </c>
      <c r="C95" s="162"/>
      <c r="D95" s="162"/>
      <c r="E95" s="162"/>
      <c r="F95" s="162"/>
    </row>
    <row r="96" spans="2:17" x14ac:dyDescent="0.2">
      <c r="B96" s="1" t="s">
        <v>79</v>
      </c>
    </row>
    <row r="98" spans="3:4" x14ac:dyDescent="0.2">
      <c r="C98" s="134"/>
      <c r="D98" s="134"/>
    </row>
  </sheetData>
  <mergeCells count="53">
    <mergeCell ref="C1:F1"/>
    <mergeCell ref="C4:F4"/>
    <mergeCell ref="C5:F5"/>
    <mergeCell ref="D72:D73"/>
    <mergeCell ref="D74:D75"/>
    <mergeCell ref="B7:F7"/>
    <mergeCell ref="B12:B13"/>
    <mergeCell ref="B46:B48"/>
    <mergeCell ref="B30:B32"/>
    <mergeCell ref="D12:D13"/>
    <mergeCell ref="D14:D16"/>
    <mergeCell ref="C2:F2"/>
    <mergeCell ref="C3:F3"/>
    <mergeCell ref="B57:B58"/>
    <mergeCell ref="D57:D58"/>
    <mergeCell ref="G31:G33"/>
    <mergeCell ref="D34:D35"/>
    <mergeCell ref="B42:B43"/>
    <mergeCell ref="B22:B23"/>
    <mergeCell ref="D17:D18"/>
    <mergeCell ref="D30:D33"/>
    <mergeCell ref="B37:B40"/>
    <mergeCell ref="B34:B35"/>
    <mergeCell ref="B26:B29"/>
    <mergeCell ref="D26:D29"/>
    <mergeCell ref="B17:B20"/>
    <mergeCell ref="B95:F95"/>
    <mergeCell ref="B53:B54"/>
    <mergeCell ref="B94:F94"/>
    <mergeCell ref="B14:B16"/>
    <mergeCell ref="D46:D48"/>
    <mergeCell ref="D76:D77"/>
    <mergeCell ref="D49:D50"/>
    <mergeCell ref="D64:D65"/>
    <mergeCell ref="D66:D68"/>
    <mergeCell ref="D69:D71"/>
    <mergeCell ref="D53:D54"/>
    <mergeCell ref="D51:D52"/>
    <mergeCell ref="B51:B52"/>
    <mergeCell ref="B49:B50"/>
    <mergeCell ref="B93:F93"/>
    <mergeCell ref="B91:F91"/>
    <mergeCell ref="B92:F92"/>
    <mergeCell ref="B90:F90"/>
    <mergeCell ref="B55:B56"/>
    <mergeCell ref="D55:D56"/>
    <mergeCell ref="B64:B65"/>
    <mergeCell ref="B66:B68"/>
    <mergeCell ref="B69:B71"/>
    <mergeCell ref="B60:B61"/>
    <mergeCell ref="B72:B73"/>
    <mergeCell ref="B74:B75"/>
    <mergeCell ref="B76:B77"/>
  </mergeCells>
  <pageMargins left="0.39370078740157483" right="0.39370078740157483" top="0.59055118110236227" bottom="0.59055118110236227" header="0" footer="0"/>
  <pageSetup paperSize="9" scale="85" fitToHeight="0" orientation="portrait" r:id="rId1"/>
  <rowBreaks count="3" manualBreakCount="3">
    <brk id="29" max="5" man="1"/>
    <brk id="56" max="5" man="1"/>
    <brk id="77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EBB37-AAD0-45EB-A33C-534A43631B2E}">
  <sheetPr>
    <pageSetUpPr fitToPage="1"/>
  </sheetPr>
  <dimension ref="B1:D24"/>
  <sheetViews>
    <sheetView workbookViewId="0">
      <selection activeCell="D10" sqref="D10"/>
    </sheetView>
  </sheetViews>
  <sheetFormatPr defaultColWidth="9.28515625" defaultRowHeight="12.75" x14ac:dyDescent="0.2"/>
  <cols>
    <col min="1" max="1" width="2.5703125" style="1" customWidth="1"/>
    <col min="2" max="2" width="4.7109375" style="1" customWidth="1"/>
    <col min="3" max="3" width="50.5703125" style="5" customWidth="1"/>
    <col min="4" max="4" width="14.7109375" style="1" customWidth="1"/>
    <col min="5" max="16384" width="9.28515625" style="1"/>
  </cols>
  <sheetData>
    <row r="1" spans="2:4" ht="40.15" customHeight="1" x14ac:dyDescent="0.2">
      <c r="B1" s="211" t="s">
        <v>121</v>
      </c>
      <c r="C1" s="212"/>
      <c r="D1" s="212"/>
    </row>
    <row r="2" spans="2:4" ht="16.899999999999999" customHeight="1" x14ac:dyDescent="0.2">
      <c r="C2" s="1"/>
    </row>
    <row r="3" spans="2:4" ht="72" customHeight="1" x14ac:dyDescent="0.2">
      <c r="B3" s="140" t="s">
        <v>80</v>
      </c>
      <c r="C3" s="141" t="s">
        <v>81</v>
      </c>
      <c r="D3" s="142" t="s">
        <v>82</v>
      </c>
    </row>
    <row r="4" spans="2:4" ht="12.75" customHeight="1" x14ac:dyDescent="0.2">
      <c r="B4" s="143">
        <v>1</v>
      </c>
      <c r="C4" s="65">
        <v>2</v>
      </c>
      <c r="D4" s="144">
        <v>3</v>
      </c>
    </row>
    <row r="5" spans="2:4" ht="18.75" customHeight="1" x14ac:dyDescent="0.2">
      <c r="B5" s="208" t="s">
        <v>83</v>
      </c>
      <c r="C5" s="209"/>
      <c r="D5" s="210"/>
    </row>
    <row r="6" spans="2:4" ht="16.5" customHeight="1" x14ac:dyDescent="0.2">
      <c r="B6" s="145" t="s">
        <v>84</v>
      </c>
      <c r="C6" s="45" t="s">
        <v>17</v>
      </c>
      <c r="D6" s="34">
        <f>+D8+D9+D10+D11+D12+D13</f>
        <v>3112.1</v>
      </c>
    </row>
    <row r="7" spans="2:4" ht="18" customHeight="1" x14ac:dyDescent="0.2">
      <c r="B7" s="146"/>
      <c r="C7" s="61" t="s">
        <v>85</v>
      </c>
      <c r="D7" s="34"/>
    </row>
    <row r="8" spans="2:4" ht="30.75" customHeight="1" x14ac:dyDescent="0.2">
      <c r="B8" s="146" t="s">
        <v>86</v>
      </c>
      <c r="C8" s="62" t="s">
        <v>87</v>
      </c>
      <c r="D8" s="51">
        <f>SUMIF('002 programa 3 lentelė'!$C10:$C87,'002 programa 3 lentelė'!$C13,'002 programa 3 lentelė'!E10:E87)</f>
        <v>2696.9</v>
      </c>
    </row>
    <row r="9" spans="2:4" ht="14.45" customHeight="1" x14ac:dyDescent="0.2">
      <c r="B9" s="146" t="s">
        <v>88</v>
      </c>
      <c r="C9" s="46" t="s">
        <v>89</v>
      </c>
      <c r="D9" s="51">
        <f>SUMIF('002 programa 3 lentelė'!$C10:$C87,'002 programa 3 lentelė'!C67,'002 programa 3 lentelė'!E10:E87)</f>
        <v>175.2</v>
      </c>
    </row>
    <row r="10" spans="2:4" ht="15" customHeight="1" x14ac:dyDescent="0.2">
      <c r="B10" s="146" t="s">
        <v>90</v>
      </c>
      <c r="C10" s="46" t="s">
        <v>91</v>
      </c>
      <c r="D10" s="51" cm="1">
        <f t="array" ref="D10">SUMIF('002 programa 3 lentelė'!$C10:$C87,'002 programa 3 lentelė'!C00,'002 programa 3 lentelė'!E10:E87)</f>
        <v>0</v>
      </c>
    </row>
    <row r="11" spans="2:4" ht="27" customHeight="1" x14ac:dyDescent="0.2">
      <c r="B11" s="146" t="s">
        <v>92</v>
      </c>
      <c r="C11" s="46" t="s">
        <v>93</v>
      </c>
      <c r="D11" s="51" cm="1">
        <f t="array" ref="D11">SUMIF('002 programa 3 lentelė'!$C10:$C87,'002 programa 3 lentelė'!C00,'002 programa 3 lentelė'!E10:E87)</f>
        <v>0</v>
      </c>
    </row>
    <row r="12" spans="2:4" ht="17.45" customHeight="1" x14ac:dyDescent="0.2">
      <c r="B12" s="146" t="s">
        <v>94</v>
      </c>
      <c r="C12" s="46" t="s">
        <v>95</v>
      </c>
      <c r="D12" s="51">
        <f>SUMIF('002 programa 3 lentelė'!$C10:$C87,'002 programa 3 lentelė'!$C29,'002 programa 3 lentelė'!E10:E87)</f>
        <v>0</v>
      </c>
    </row>
    <row r="13" spans="2:4" ht="16.149999999999999" customHeight="1" x14ac:dyDescent="0.2">
      <c r="B13" s="146" t="s">
        <v>96</v>
      </c>
      <c r="C13" s="46" t="s">
        <v>97</v>
      </c>
      <c r="D13" s="51">
        <f>SUMIF('002 programa 3 lentelė'!$C10:$C87,'002 programa 3 lentelė'!$C28,'002 programa 3 lentelė'!E10:E87)</f>
        <v>240</v>
      </c>
    </row>
    <row r="14" spans="2:4" ht="42" customHeight="1" x14ac:dyDescent="0.2">
      <c r="B14" s="145" t="s">
        <v>98</v>
      </c>
      <c r="C14" s="61" t="s">
        <v>99</v>
      </c>
      <c r="D14" s="52">
        <f t="shared" ref="D14" si="0">+D16+D17+D18+D19+D20+D21</f>
        <v>1607</v>
      </c>
    </row>
    <row r="15" spans="2:4" ht="18" customHeight="1" x14ac:dyDescent="0.2">
      <c r="B15" s="146"/>
      <c r="C15" s="61" t="s">
        <v>85</v>
      </c>
      <c r="D15" s="34"/>
    </row>
    <row r="16" spans="2:4" ht="15.6" customHeight="1" x14ac:dyDescent="0.2">
      <c r="B16" s="146" t="s">
        <v>100</v>
      </c>
      <c r="C16" s="63" t="s">
        <v>101</v>
      </c>
      <c r="D16" s="51">
        <f>SUMIF('002 programa 3 lentelė'!$C10:$C87,'002 programa 3 lentelė'!C33,'002 programa 3 lentelė'!E10:E87)</f>
        <v>0</v>
      </c>
    </row>
    <row r="17" spans="2:4" ht="16.149999999999999" customHeight="1" x14ac:dyDescent="0.2">
      <c r="B17" s="146" t="s">
        <v>102</v>
      </c>
      <c r="C17" s="63" t="s">
        <v>103</v>
      </c>
      <c r="D17" s="51" cm="1">
        <f t="array" ref="D17">SUMIF('002 programa 3 lentelė'!$C10:$C87,'002 programa 3 lentelė'!C00,'002 programa 3 lentelė'!E10:E87)</f>
        <v>0</v>
      </c>
    </row>
    <row r="18" spans="2:4" ht="26.25" customHeight="1" x14ac:dyDescent="0.2">
      <c r="B18" s="146" t="s">
        <v>104</v>
      </c>
      <c r="C18" s="63" t="s">
        <v>105</v>
      </c>
      <c r="D18" s="51" cm="1">
        <f t="array" ref="D18">SUMIF('002 programa 3 lentelė'!$C10:$C87,'002 programa 3 lentelė'!C00,'002 programa 3 lentelė'!E10:E87)</f>
        <v>0</v>
      </c>
    </row>
    <row r="19" spans="2:4" ht="15.6" customHeight="1" x14ac:dyDescent="0.2">
      <c r="B19" s="146" t="s">
        <v>106</v>
      </c>
      <c r="C19" s="63" t="s">
        <v>107</v>
      </c>
      <c r="D19" s="51">
        <f>SUMIF('002 programa 3 lentelė'!$C10:$C87,'002 programa 3 lentelė'!C75,'002 programa 3 lentelė'!E10:E87)</f>
        <v>1607</v>
      </c>
    </row>
    <row r="20" spans="2:4" ht="15.6" customHeight="1" x14ac:dyDescent="0.2">
      <c r="B20" s="146" t="s">
        <v>108</v>
      </c>
      <c r="C20" s="63" t="s">
        <v>109</v>
      </c>
      <c r="D20" s="51" cm="1">
        <f t="array" ref="D20">SUMIF('002 programa 3 lentelė'!$C10:$C87,'002 programa 3 lentelė'!C00,'002 programa 3 lentelė'!E10:E87)</f>
        <v>0</v>
      </c>
    </row>
    <row r="21" spans="2:4" ht="15.6" customHeight="1" x14ac:dyDescent="0.2">
      <c r="B21" s="146" t="s">
        <v>110</v>
      </c>
      <c r="C21" s="63" t="s">
        <v>111</v>
      </c>
      <c r="D21" s="51" cm="1">
        <f t="array" ref="D21">SUMIF('002 programa 3 lentelė'!$C10:$C87,'002 programa 3 lentelė'!C00,'002 programa 3 lentelė'!E10:E87)</f>
        <v>0</v>
      </c>
    </row>
    <row r="22" spans="2:4" ht="28.9" customHeight="1" x14ac:dyDescent="0.2">
      <c r="B22" s="146"/>
      <c r="C22" s="46" t="s">
        <v>112</v>
      </c>
      <c r="D22" s="52">
        <f t="shared" ref="D22" si="1">+D6+D14</f>
        <v>4719.1000000000004</v>
      </c>
    </row>
    <row r="23" spans="2:4" ht="15.6" customHeight="1" x14ac:dyDescent="0.2">
      <c r="B23" s="147"/>
      <c r="C23" s="46" t="s">
        <v>73</v>
      </c>
      <c r="D23" s="48">
        <f>+'002 programa 3 lentelė'!E87</f>
        <v>0</v>
      </c>
    </row>
    <row r="24" spans="2:4" x14ac:dyDescent="0.2">
      <c r="B24" s="47"/>
      <c r="C24" s="47"/>
      <c r="D24" s="47"/>
    </row>
  </sheetData>
  <mergeCells count="2">
    <mergeCell ref="B5:D5"/>
    <mergeCell ref="B1:D1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002 programa 3 lentelė</vt:lpstr>
      <vt:lpstr>Lėšų suvestinė 2 lentelė</vt:lpstr>
      <vt:lpstr>'002 programa 3 lentelė'!Print_Area</vt:lpstr>
      <vt:lpstr>'002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Regina Intienė</cp:lastModifiedBy>
  <cp:revision/>
  <cp:lastPrinted>2025-11-04T12:23:43Z</cp:lastPrinted>
  <dcterms:created xsi:type="dcterms:W3CDTF">2023-07-11T10:34:54Z</dcterms:created>
  <dcterms:modified xsi:type="dcterms:W3CDTF">2025-12-12T12:11:00Z</dcterms:modified>
  <cp:category/>
  <cp:contentStatus/>
</cp:coreProperties>
</file>