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SVP PLANAI\2026-2028 SVP\Komitetams 2025-12-18\"/>
    </mc:Choice>
  </mc:AlternateContent>
  <xr:revisionPtr revIDLastSave="0" documentId="13_ncr:1_{7854408E-B9BE-4F70-A463-16F8E741411D}" xr6:coauthVersionLast="47" xr6:coauthVersionMax="47" xr10:uidLastSave="{00000000-0000-0000-0000-000000000000}"/>
  <bookViews>
    <workbookView xWindow="-108" yWindow="-108" windowWidth="23256" windowHeight="12456" xr2:uid="{FEA9E383-1DE5-4AFE-98A8-7A94D3659092}"/>
  </bookViews>
  <sheets>
    <sheet name="003 programa 3 lentelė" sheetId="1" r:id="rId1"/>
    <sheet name="Lėšų suvestinė 2 lentelė" sheetId="3" r:id="rId2"/>
  </sheets>
  <definedNames>
    <definedName name="_xlnm.Print_Area" localSheetId="0">'003 programa 3 lentelė'!$A$1:$N$183</definedName>
    <definedName name="_xlnm.Print_Titles" localSheetId="0">'003 programa 3 lentelė'!$5:$7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2" i="1" l="1"/>
  <c r="F151" i="1"/>
  <c r="H38" i="1"/>
  <c r="G38" i="1"/>
  <c r="F38" i="1"/>
  <c r="H17" i="1"/>
  <c r="G17" i="1"/>
  <c r="F17" i="1"/>
  <c r="H50" i="1"/>
  <c r="G50" i="1"/>
  <c r="F50" i="1"/>
  <c r="D19" i="3"/>
  <c r="E19" i="3"/>
  <c r="E157" i="1"/>
  <c r="E144" i="1"/>
  <c r="E151" i="1" s="1"/>
  <c r="E120" i="1"/>
  <c r="E100" i="1"/>
  <c r="E70" i="1"/>
  <c r="E61" i="1"/>
  <c r="E50" i="1"/>
  <c r="E18" i="1"/>
  <c r="H18" i="1"/>
  <c r="G18" i="1"/>
  <c r="F18" i="1"/>
  <c r="G151" i="1"/>
  <c r="H151" i="1"/>
  <c r="E97" i="1"/>
  <c r="E85" i="1"/>
  <c r="E84" i="1"/>
  <c r="E38" i="1"/>
  <c r="G111" i="1" l="1"/>
  <c r="F111" i="1"/>
  <c r="H78" i="1"/>
  <c r="F78" i="1"/>
  <c r="G78" i="1"/>
  <c r="E8" i="3"/>
  <c r="E163" i="1"/>
  <c r="E155" i="1"/>
  <c r="E149" i="1"/>
  <c r="E132" i="1"/>
  <c r="E126" i="1"/>
  <c r="E122" i="1"/>
  <c r="E115" i="1"/>
  <c r="E113" i="1" s="1"/>
  <c r="E112" i="1"/>
  <c r="E111" i="1"/>
  <c r="E91" i="1"/>
  <c r="E87" i="1"/>
  <c r="E80" i="1"/>
  <c r="E79" i="1"/>
  <c r="E40" i="1"/>
  <c r="E19" i="1"/>
  <c r="G19" i="3"/>
  <c r="F19" i="3"/>
  <c r="E17" i="3" a="1"/>
  <c r="E17" i="3" s="1"/>
  <c r="E18" i="3" a="1"/>
  <c r="E18" i="3" s="1"/>
  <c r="H85" i="1"/>
  <c r="G85" i="1"/>
  <c r="F85" i="1"/>
  <c r="H84" i="1"/>
  <c r="G84" i="1"/>
  <c r="F84" i="1"/>
  <c r="F8" i="3"/>
  <c r="H115" i="1"/>
  <c r="G115" i="1"/>
  <c r="G113" i="1" s="1"/>
  <c r="F115" i="1"/>
  <c r="F113" i="1" s="1"/>
  <c r="F17" i="3" a="1"/>
  <c r="F17" i="3" s="1"/>
  <c r="G79" i="1"/>
  <c r="H111" i="1"/>
  <c r="H81" i="1"/>
  <c r="G81" i="1"/>
  <c r="H80" i="1"/>
  <c r="G80" i="1"/>
  <c r="F80" i="1"/>
  <c r="H79" i="1"/>
  <c r="F79" i="1"/>
  <c r="E10" i="3"/>
  <c r="F10" i="3"/>
  <c r="G10" i="3"/>
  <c r="E9" i="3"/>
  <c r="F9" i="3"/>
  <c r="G9" i="3"/>
  <c r="G8" i="3"/>
  <c r="F112" i="1"/>
  <c r="G112" i="1"/>
  <c r="H112" i="1"/>
  <c r="E13" i="3"/>
  <c r="F13" i="3"/>
  <c r="G13" i="3"/>
  <c r="D21" i="3" a="1"/>
  <c r="D21" i="3" s="1"/>
  <c r="E23" i="3"/>
  <c r="F23" i="3"/>
  <c r="G23" i="3"/>
  <c r="D23" i="3"/>
  <c r="G21" i="3"/>
  <c r="G20" i="3" a="1"/>
  <c r="G20" i="3" s="1"/>
  <c r="G18" i="3" a="1"/>
  <c r="G18" i="3" s="1"/>
  <c r="G17" i="3" a="1"/>
  <c r="G17" i="3" s="1"/>
  <c r="G12" i="3" a="1"/>
  <c r="G12" i="3" s="1"/>
  <c r="G11" i="3" a="1"/>
  <c r="G11" i="3" s="1"/>
  <c r="F11" i="3" a="1"/>
  <c r="F11" i="3" s="1"/>
  <c r="F12" i="3" a="1"/>
  <c r="F12" i="3" s="1"/>
  <c r="F21" i="3"/>
  <c r="F20" i="3" a="1"/>
  <c r="F20" i="3" s="1"/>
  <c r="F18" i="3" a="1"/>
  <c r="F18" i="3" s="1"/>
  <c r="E21" i="3"/>
  <c r="E20" i="3" a="1"/>
  <c r="E20" i="3" s="1"/>
  <c r="E12" i="3" a="1"/>
  <c r="E12" i="3" s="1"/>
  <c r="E11" i="3" a="1"/>
  <c r="E11" i="3" s="1"/>
  <c r="D20" i="3" a="1"/>
  <c r="D20" i="3" s="1"/>
  <c r="D18" i="3" a="1"/>
  <c r="D18" i="3" s="1"/>
  <c r="D17" i="3" a="1"/>
  <c r="D17" i="3" s="1"/>
  <c r="D12" i="3" a="1"/>
  <c r="D12" i="3" s="1"/>
  <c r="D11" i="3" a="1"/>
  <c r="D11" i="3" s="1"/>
  <c r="D10" i="3"/>
  <c r="D9" i="3"/>
  <c r="E109" i="1" l="1"/>
  <c r="E118" i="1"/>
  <c r="F16" i="3"/>
  <c r="E81" i="1"/>
  <c r="D13" i="3"/>
  <c r="E17" i="1"/>
  <c r="E78" i="1" s="1"/>
  <c r="E76" i="1" s="1"/>
  <c r="D16" i="3"/>
  <c r="D14" i="3" s="1"/>
  <c r="E82" i="1"/>
  <c r="G82" i="1"/>
  <c r="E16" i="3"/>
  <c r="F82" i="1"/>
  <c r="G16" i="3"/>
  <c r="H82" i="1"/>
  <c r="F81" i="1"/>
  <c r="E166" i="1" l="1"/>
  <c r="F76" i="1"/>
  <c r="H155" i="1"/>
  <c r="H132" i="1"/>
  <c r="H126" i="1"/>
  <c r="H122" i="1"/>
  <c r="H118" i="1"/>
  <c r="H91" i="1"/>
  <c r="H87" i="1"/>
  <c r="H109" i="1" l="1"/>
  <c r="H166" i="1" s="1"/>
  <c r="H76" i="1"/>
  <c r="G6" i="3"/>
  <c r="H149" i="1"/>
  <c r="G14" i="3"/>
  <c r="F132" i="1"/>
  <c r="F91" i="1"/>
  <c r="G91" i="1"/>
  <c r="F109" i="1" l="1"/>
  <c r="E6" i="3"/>
  <c r="F6" i="3"/>
  <c r="D8" i="3"/>
  <c r="D6" i="3" s="1"/>
  <c r="D22" i="3" s="1"/>
  <c r="G22" i="3"/>
  <c r="G109" i="1"/>
  <c r="E14" i="3"/>
  <c r="G76" i="1"/>
  <c r="F155" i="1"/>
  <c r="G155" i="1"/>
  <c r="F149" i="1"/>
  <c r="G126" i="1"/>
  <c r="F126" i="1"/>
  <c r="G87" i="1"/>
  <c r="F87" i="1"/>
  <c r="F14" i="3" l="1"/>
  <c r="F22" i="3" s="1"/>
  <c r="H113" i="1"/>
  <c r="E22" i="3"/>
  <c r="G149" i="1"/>
  <c r="G122" i="1"/>
  <c r="F122" i="1"/>
  <c r="G118" i="1"/>
  <c r="G166" i="1" s="1"/>
  <c r="F118" i="1"/>
  <c r="F166" i="1" l="1"/>
  <c r="F168" i="1" s="1"/>
  <c r="E24" i="3" s="1"/>
  <c r="H168" i="1"/>
  <c r="G24" i="3" s="1"/>
  <c r="G168" i="1" l="1"/>
  <c r="F2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Violeta Pronskuvienė</author>
    <author>Indrė Butenienė</author>
    <author>Inga Mikalauskienė</author>
  </authors>
  <commentList>
    <comment ref="K45" authorId="0" shapeId="0" xr:uid="{4A0F872C-C339-4A15-A2FA-FE640E13E5E8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300 vnt. miegmaišių, 300 žygio lovyčių
</t>
        </r>
      </text>
    </comment>
    <comment ref="K46" authorId="0" shapeId="0" xr:uid="{8460F881-A8C7-42B7-837B-893112DBAA02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15 KMSA ir 3 PAGD sirenos pagal panaudos sutartį
</t>
        </r>
      </text>
    </comment>
    <comment ref="I47" authorId="0" shapeId="0" xr:uid="{C5655895-9200-4176-BC99-63E843E39B9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Pagal sutartį iki 2027 m.
</t>
        </r>
      </text>
    </comment>
    <comment ref="C95" authorId="1" shapeId="0" xr:uid="{73BCD387-0EA5-4BE5-8DC0-946E9A9A95A4}">
      <text>
        <r>
          <rPr>
            <sz val="11"/>
            <color theme="1"/>
            <rFont val="Calibri"/>
            <family val="2"/>
            <charset val="186"/>
            <scheme val="minor"/>
          </rPr>
          <t>Lietuvos savivaldybių asociacija, asociacija "Naujoji Klaipėdos žuvininkystės vietos veiklos grupė", Asociacija "Klaipėdos miesto integruotų investicijų teritorijos vietos veiklos grupė"</t>
        </r>
      </text>
    </comment>
    <comment ref="I96" authorId="0" shapeId="0" xr:uid="{33746964-4F6C-4975-A440-1D374B26D8E7}">
      <text>
        <r>
          <rPr>
            <sz val="11"/>
            <color theme="1"/>
            <rFont val="Calibri"/>
            <family val="2"/>
            <charset val="186"/>
            <scheme val="minor"/>
          </rPr>
          <t>„Vartai į jūrą. Lietuvos uostų proveržis“</t>
        </r>
      </text>
    </comment>
    <comment ref="F97" authorId="0" shapeId="0" xr:uid="{6FC7B65F-EB35-4532-9AAB-8704E34AB9C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Konferencija
</t>
        </r>
      </text>
    </comment>
    <comment ref="C99" authorId="2" shapeId="0" xr:uid="{3449B9FF-996E-4542-A37C-4FD4D41473A5}">
      <text>
        <r>
          <rPr>
            <sz val="11"/>
            <color theme="1"/>
            <rFont val="Calibri"/>
            <family val="2"/>
            <charset val="186"/>
            <scheme val="minor"/>
          </rPr>
          <t>Tarptautinės organizacijos – Cruise Baltic – CB, EUROCITIES, Union of the Baltic Cities – UBC, Baltic Sail,  European Cities Against Drugs – ECAD, Healthy Cities network – WHO, Kommunnes Internasjonale Miljoorganisasjon – KIMO, Istorinių miestų lyga – IMLA, Žydų kultūros paveldo Europoje asociacija.</t>
        </r>
      </text>
    </comment>
    <comment ref="I104" authorId="0" shapeId="0" xr:uid="{20814682-8B2E-4CD7-9DD8-0A8B948F93CB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Apgyvendinimo, maitinimo paslaugos, kultūrinė programa.
</t>
        </r>
      </text>
    </comment>
    <comment ref="C107" authorId="0" shapeId="0" xr:uid="{57E53C96-433A-4C41-88A0-4F1E1A14E8C2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2025-2027 m.
</t>
        </r>
      </text>
    </comment>
    <comment ref="J137" authorId="0" shapeId="0" xr:uid="{4F4B6C7E-F1AF-48E5-8134-625430DED1AB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Paraiškų sistema.
2. Socialinių paslaugų eilių valdymo sistema.
3. Duomenų, surinkimo, saugojimo ir analizės IS.
4. Vietinės rinkliavos deklaravimo ir mokėjimo sistema.
</t>
        </r>
      </text>
    </comment>
    <comment ref="K137" authorId="0" shapeId="0" xr:uid="{509786EE-D001-4330-AF10-F367E8C4543A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
Vaikų registracijos į vasaros stovyklas IS</t>
        </r>
      </text>
    </comment>
    <comment ref="K138" authorId="0" shapeId="0" xr:uid="{65F15372-7E4A-45E8-BFCF-B19D435419CF}">
      <text>
        <r>
          <rPr>
            <sz val="11"/>
            <color theme="1"/>
            <rFont val="Calibri"/>
            <family val="2"/>
            <charset val="186"/>
            <scheme val="minor"/>
          </rPr>
          <t>Soc. paslaugų,išmokų ir kitų skyrių(pagal poreikį) veiklos procesų robotizavimas</t>
        </r>
      </text>
    </comment>
    <comment ref="J141" authorId="0" shapeId="0" xr:uid="{D9EC7BED-8E91-4970-A11C-903B28CD4AF5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Konsultacija telefonu.
2 Konsultacija el. paštu.
3. Interesanto sujungimas su specialistu.
</t>
        </r>
      </text>
    </comment>
    <comment ref="J157" authorId="0" shapeId="0" xr:uid="{6B82C457-56DB-4C1D-831A-5F65D3B3538D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Liepų g. 11, Liepų g. 7, S. Šimkaus g. 11, Vytauto g. 13, Danės g. 17, Turgaus g. 21
</t>
        </r>
      </text>
    </comment>
    <comment ref="K157" authorId="0" shapeId="0" xr:uid="{1A505480-B79B-4B47-B331-57BCB8559D8F}">
      <text>
        <r>
          <rPr>
            <sz val="9"/>
            <color indexed="81"/>
            <rFont val="Tahoma"/>
            <family val="2"/>
            <charset val="186"/>
          </rPr>
          <t xml:space="preserve">Liepų g. 11, Debreceno g. 41, S. Šimkaus g. 11, Vytauto g. 13.
</t>
        </r>
      </text>
    </comment>
    <comment ref="L157" authorId="0" shapeId="0" xr:uid="{A26DC8DC-19F1-4640-99EA-74C3A4AB2490}">
      <text>
        <r>
          <rPr>
            <sz val="11"/>
            <color theme="1"/>
            <rFont val="Calibri"/>
            <family val="2"/>
            <charset val="186"/>
            <scheme val="minor"/>
          </rPr>
          <t>Liepų g. 11, Laukininkų g. 19a, Debreceno g. 24, Toleikių g. 5, Šimkaus g. 11</t>
        </r>
      </text>
    </comment>
    <comment ref="M157" authorId="0" shapeId="0" xr:uid="{1DA115C4-64D2-401C-9F3E-ADB6251D073D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Liepų g. 11, Liepų g. 7, Debreceno g. 41
</t>
        </r>
      </text>
    </comment>
    <comment ref="J160" authorId="0" shapeId="0" xr:uid="{F5AB801F-81F1-4476-9CFC-2F9EBF3A48AF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Nuolatinių gyventojų skaičius 2024 m. sausio 1 d. – 159 396.
Etatų sk. – 487,1
</t>
        </r>
      </text>
    </comment>
    <comment ref="K160" authorId="0" shapeId="0" xr:uid="{BFF2C2FC-71F6-4C51-8D52-5F6EC2153359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Nuolatinių gyventojų skaičius 2025 m. sausio 1 d. – 160 885.
Etatų sk. – 490.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<sst xmlns="http://schemas.openxmlformats.org/spreadsheetml/2006/main" count="351" uniqueCount="274">
  <si>
    <t xml:space="preserve">Aiškinamojo rašto </t>
  </si>
  <si>
    <t>1 priedas</t>
  </si>
  <si>
    <t xml:space="preserve">3 lentelė. Klaipėdos miesto savivaldybės 2025–2028 metų 003 Savivaldybės valdymo programos uždaviniai, priemonės, asignavimai ir kitos lėšos (tūkst. eurų) bei priemonių stebėsenos rodikliai	</t>
  </si>
  <si>
    <t>Programos uždavinio, priemonės kodas ir požymis</t>
  </si>
  <si>
    <t>Uždavinio, priemonės pavadinimas, finansavimo šaltiniai</t>
  </si>
  <si>
    <t xml:space="preserve">Vykdytojas </t>
  </si>
  <si>
    <t>2025 metų asignavimai ir kitos lėšos</t>
  </si>
  <si>
    <t>2026 metų asignavimai ir kitos lėšos</t>
  </si>
  <si>
    <t>2027 metų asignavimai ir kitos lėšos</t>
  </si>
  <si>
    <t>2028 metų asignavimai ir kitos lėšos</t>
  </si>
  <si>
    <t>Stebėsenos rodiklio pavadinimas (matavimo vnt.)</t>
  </si>
  <si>
    <t>Siektinos stebėsenos rodiklių reikšmės</t>
  </si>
  <si>
    <t>Savivaldybės strateginio plėtros plano rodiklis</t>
  </si>
  <si>
    <t>2025 m.</t>
  </si>
  <si>
    <t>2026 m.</t>
  </si>
  <si>
    <t>2027 m.</t>
  </si>
  <si>
    <t>2028 m.</t>
  </si>
  <si>
    <t>003-01 (T)</t>
  </si>
  <si>
    <t>Uždavinys: Organizuoti savivaldybės veiklos bendrųjų funkcijų vykdymą</t>
  </si>
  <si>
    <r>
      <rPr>
        <b/>
        <sz val="10"/>
        <color rgb="FF000000"/>
        <rFont val="Times New Roman"/>
      </rPr>
      <t>Savivaldybės gyvenimo kokybės indeksas</t>
    </r>
    <r>
      <rPr>
        <b/>
        <vertAlign val="superscript"/>
        <sz val="10"/>
        <color rgb="FF000000"/>
        <rFont val="Times New Roman"/>
      </rPr>
      <t>1</t>
    </r>
  </si>
  <si>
    <t>Bendras savivaldybės institucijų teikiamų paslaugų indeksas (VPI)</t>
  </si>
  <si>
    <t>&gt;76,8</t>
  </si>
  <si>
    <t>Vidutinis Savivaldybės administracijos teikiamų paslaugų vertinimas balais (iš 10 galimų)</t>
  </si>
  <si>
    <t>&gt;6,11</t>
  </si>
  <si>
    <t>Gyventojų pasitenkinimo gyvenimu Klaipėdos mieste vertinimas balais (iš 10 galimų)</t>
  </si>
  <si>
    <t>&gt;7,56</t>
  </si>
  <si>
    <t>E-2.6-1</t>
  </si>
  <si>
    <t>Savivaldybės darbuotojų, per metus tobulinusių kvalifikaciją, dalis, proc.</t>
  </si>
  <si>
    <t>R-2.6.1-2</t>
  </si>
  <si>
    <t>Centralizuotų viešojo valdymo funkcijų skaičius Savivaldybės administracijoje ir jos pavaldumo organizacijose (viešieji pirkimai; personalo valdymas; planavimas; turto valdymas)</t>
  </si>
  <si>
    <t>R-2.6.2-2</t>
  </si>
  <si>
    <t>003-01-01 (TP)</t>
  </si>
  <si>
    <t>Priemonė: Savivaldybės administracijos veiklos užtikrinimas</t>
  </si>
  <si>
    <t>003-01-01-01</t>
  </si>
  <si>
    <t>Savivaldybės tarybos ir administracijos veiklos užtikrinimas (darbo užmokestis)</t>
  </si>
  <si>
    <t>Savivaldybės administracijos direktorius – programos sąmatų tvirtinimas</t>
  </si>
  <si>
    <t>Savivaldybės administracijos darbuotojų etatų skaičius</t>
  </si>
  <si>
    <t xml:space="preserve">Savivaldybės biudžeto lėšos (nuosavos, be ankstesnių metų likučio) </t>
  </si>
  <si>
    <t>Savivaldybės tarybos narių skaičius</t>
  </si>
  <si>
    <t>Lietuvos Respublikos valstybės biudžeto dotacijos</t>
  </si>
  <si>
    <t>Savivaldybės mero komandos darbuotojų skaičius</t>
  </si>
  <si>
    <t>Ankstesnių metų likučiai</t>
  </si>
  <si>
    <t>Pateikta duomenų Valstybės suteiktos pagalbos registrui (registre įregistruotos valstybės ir nereikšmingos pagalbos nuo visos suteiktos valstybės ir nereikšmingos pagalbos), proc.</t>
  </si>
  <si>
    <t>Į Savivaldybės erdvinių duomenų rinkinį įtrauktų planų skaičius, vnt.</t>
  </si>
  <si>
    <t xml:space="preserve">Įgyvendintų savivaldybėms teisės aktuose nustatytų priemonių, vykdant savivaldybėms perduotą valstybinę funkciją „Dalyvavimas rengiant ir vykdant mobilizaciją, demobilizaciją, priimančios šalies paramą“, palyginti su visu teisės aktuose nustatytų priemonių skaičiumi, proc. </t>
  </si>
  <si>
    <t>Atliktų įmonių ir įstaigų, interneto svetainių, spaudos leidinių ir reklamos objektų patikrinimų skaičius, vnt.</t>
  </si>
  <si>
    <t>Parengtų ir savivaldybės interneto svetainėje paskelbtų atmintinių ir rekomendacijų skaičius, vnt.</t>
  </si>
  <si>
    <t xml:space="preserve">Socialinės paramos mokiniams išmokų administravimas (ne daugiau kaip 4 proc. nuo valstybės skiriamų lėšų), proc. </t>
  </si>
  <si>
    <t>Elektroniniu būdu pateiktų dokumentų dalis nuo visų gautų dokumentų dėl civilinės būklės aktų registravimo ir kitų su tuo susijusių paslaugų teikimo skaičiaus, proc.</t>
  </si>
  <si>
    <t>Archyvinių civilinės būklės aktų įrašų, pateiktų registro tvarkytojui, skaičius, vnt.</t>
  </si>
  <si>
    <t>Pirminės valstybės garantuojamos teisinės pagalbos specialistų netiksliai (netinkamai) užpildytų prašymų suteikti antrinę valstybės garantuojamą teisinę pagalbą skaičius nuo savivaldybės parengtų prašymų suteikti antrinę valstybės garantuojamą teisinę pagalbą skaičiaus, proc.</t>
  </si>
  <si>
    <t>Savivaldybėje elektroniniu būdu pateiktų gyvenamosios vietos deklaracijų dalis nuo visų pateiktų deklaracijų, ne mažiau kaip, proc.</t>
  </si>
  <si>
    <t>Savivaldybės pasirengimo reaguoti į ekstremalias situacijas lygis (ne žemesnis kaip), proc.</t>
  </si>
  <si>
    <t>Savivaldybės panaudotų dotacijų dalis nuo visų savivaldybei priskirtų archyvinių dokumentų tvarkymo funkcijai atlikti skirtų asignavimų dalies, proc.</t>
  </si>
  <si>
    <t>Finansuoti tarpinstitucinio bendradarbiavimo koordinatoriaus pareigybių skaičių savivaldybėje, vnt.</t>
  </si>
  <si>
    <t>Jaunimo reikalų koordinatoriams savivaldybėse rekomenduotų atlikti užduočių įgyvendinimas (ne mažiau kaip), proc.</t>
  </si>
  <si>
    <t>Asmenų su sunkia negalia, gaunančių socialinę globą, paslaugų administravimas (ne daugiau kaip 3 proc. nuo valstybės skiriamų lėšų), proc.</t>
  </si>
  <si>
    <t>Laidojimo pašalpų administravimas (ne daugiau kaip 3 proc. nuo valstybės skiriamų lėšų), proc.</t>
  </si>
  <si>
    <t>Vykdoma sutarčių su Klaipėdos rajono savivaldybe, vnt.</t>
  </si>
  <si>
    <t>Užtikrinti Vietos savivaldos įstatyme numatytų 7 valstybės deleguotų žemės ūkio funkcijų vykdymą, proc.</t>
  </si>
  <si>
    <t>003-01-01-02</t>
  </si>
  <si>
    <t>Savivaldybės tarybos ir administracijos veiklos užtikrinimas (pastatų eksploatacija, prekių ir paslaugų įsigijimas, korespondencijos siuntimas paštu, spaudinių prenumerata ir kt.)</t>
  </si>
  <si>
    <t xml:space="preserve">AD
Aprūpinimo skyrius
</t>
  </si>
  <si>
    <t>Išnuomota elektromobilių, vnt.</t>
  </si>
  <si>
    <t>Išnuomota autotransporto priemonių, vnt.</t>
  </si>
  <si>
    <t>Pajamų įmokos ir kitos pajamos</t>
  </si>
  <si>
    <t>Elektromobilių įsigijimas ir išlaikymas, vnt.</t>
  </si>
  <si>
    <t>Išsiųsta laiškų, tūkst. vnt.</t>
  </si>
  <si>
    <t>Įsigyta inventoriaus, vnt.</t>
  </si>
  <si>
    <t>Išsinuomota ir užpildyta stelažų dokumentų saugojimui (archyvo veiklai), m</t>
  </si>
  <si>
    <t>Apdrausta pastatų, vnt.</t>
  </si>
  <si>
    <r>
      <t>Socialinės paramos skyriaus ir Klientų aptarnavimo centro patalpų nuomos</t>
    </r>
    <r>
      <rPr>
        <sz val="10"/>
        <color rgb="FFFF0000"/>
        <rFont val="Times New Roman"/>
        <family val="1"/>
        <charset val="186"/>
      </rPr>
      <t xml:space="preserve"> </t>
    </r>
    <r>
      <rPr>
        <sz val="10"/>
        <color rgb="FF000000"/>
        <rFont val="Times New Roman"/>
        <family val="1"/>
        <charset val="186"/>
      </rPr>
      <t>vykdymas, vnt.</t>
    </r>
  </si>
  <si>
    <t>003-01-01-03</t>
  </si>
  <si>
    <t>Ekstremaliųjų situacijų ir (arba) įvykių prevencija</t>
  </si>
  <si>
    <t>AD
Civilinės saugos ir mobilizacijos skyrius</t>
  </si>
  <si>
    <t>Eksploatuojama akustinių sirenų, vnt.</t>
  </si>
  <si>
    <t>Užtikrinta generatorių priežiūra ir saugojimas, vnt.</t>
  </si>
  <si>
    <t>Slėptuvės, adresu Dubysos g. 39, modernizavimo techninio projekto parengimas</t>
  </si>
  <si>
    <t>003-01-01-04</t>
  </si>
  <si>
    <t>Žmogiškųjų išteklių valdymo tobulinimas ir motyvacinių priemonių įgyvendinimas</t>
  </si>
  <si>
    <t>Savivaldybės darbuotojai, tobulinę kvalifikaciją, proc.</t>
  </si>
  <si>
    <t>P-2.6.1.4-1</t>
  </si>
  <si>
    <t>Atliktas savivaldybės darbuotojų mikroklimato tyrimas, vnt.</t>
  </si>
  <si>
    <t>P-2.6.1.4-4</t>
  </si>
  <si>
    <t>Apdrausta sveikatos draudimu darbuotojų, skaičius</t>
  </si>
  <si>
    <t>Įsigyta pretendentų pritraukimo į viešųjų ir biudžetinių įstaigų darbo pozicijas paslaugų dalis, proc.</t>
  </si>
  <si>
    <t>Įsigyta konsultacijų savivaldybės veiklos organizavimo klausimais paslaugų, vnt.</t>
  </si>
  <si>
    <t>Suorganizuota renginių, vnt.</t>
  </si>
  <si>
    <t>003-01-01-05</t>
  </si>
  <si>
    <t>Viešųjų ryšių plėtojimas (gyventojų apklausos, nuomonių tyrimai,  informacijos sklaida žiniasklaidos priemonėse, savivaldybės skelbimų publikavimas socialiniuose tinkluose)</t>
  </si>
  <si>
    <t>Komunikacijos 
ir rinkodaros skyrius</t>
  </si>
  <si>
    <t>Įsigyta socialinės reklamos mieste paslaugų, vnt.</t>
  </si>
  <si>
    <t>Transliuota radijo reportažų, tūkst. sekundžių</t>
  </si>
  <si>
    <t>P-2.6.3.1-4</t>
  </si>
  <si>
    <t>Sukurta ir transliuota vaizdo reportažų, vnt.</t>
  </si>
  <si>
    <t>Dienraščių, kuriuose perkami spaudos plotai, skaičius, vnt.</t>
  </si>
  <si>
    <t>003-01-01-06</t>
  </si>
  <si>
    <t>Atstovavimo teismuose ir teismų sprendimų vykdymo organizavimas bei teismo išlaidų apmokėjimas</t>
  </si>
  <si>
    <t>Teisės  ir personalo skyrius</t>
  </si>
  <si>
    <t>Per ataskaitinį laikotarpį užbaigtų bylų, skaičius</t>
  </si>
  <si>
    <t>003-01-01-07</t>
  </si>
  <si>
    <t>Daugiabučių gyvenamųjų namų žemės nuomos mokesčio paskirstymo ir administravimo paslaugos pirkimas</t>
  </si>
  <si>
    <t>Finansų  skyrius</t>
  </si>
  <si>
    <t>Namų administratorių, teikiančių paslaugas, skaičius</t>
  </si>
  <si>
    <t>003-01-01-08</t>
  </si>
  <si>
    <t>Seniūnaičių mokymai ir išmokų seniūnaičiams mokėjimas</t>
  </si>
  <si>
    <t>KSTD
Sporto, jaunimo ir bendruomenių reikalų skyrius</t>
  </si>
  <si>
    <t>Seniūnaičių, atstovaujančių miestui, skaičius</t>
  </si>
  <si>
    <t>P-2.6.4.2-1</t>
  </si>
  <si>
    <t>P-2.6.4.2-3</t>
  </si>
  <si>
    <t>003-01-01-09</t>
  </si>
  <si>
    <t>Civilinės atsakomybės draudimo įsigijimas</t>
  </si>
  <si>
    <t>Įsigytas valstybės tarnautojų ir darbuotojų, dirbančių pagal darbo sutartis, atsakomybės draudimas, vnt.</t>
  </si>
  <si>
    <t>003-01-01-10</t>
  </si>
  <si>
    <t xml:space="preserve">Duomenų apsaugos pareigūno paslaugų centralizuotas teikimas savivaldybės biudžetinėms įstaigoms </t>
  </si>
  <si>
    <t>Duomenų apsaugos pareigūnas</t>
  </si>
  <si>
    <t>Biudžetinės įstaigos, turinčios duomenų apsaugos paslaugas, proc.</t>
  </si>
  <si>
    <t>003-01-01-11</t>
  </si>
  <si>
    <t>Projekto „Užsienio kilmės Lietuvos gyventojų integracijos procesų koordinavimo plėtra Lietuvos Respublikos savivaldybėse“ įgyvendinimas</t>
  </si>
  <si>
    <t>Savivaldybės administracijos direktorius</t>
  </si>
  <si>
    <t>Kiti šaltiniai (Europos Sąjungos paramos lėšos)</t>
  </si>
  <si>
    <t>Užsienio kilmės Lietuvos gyventojų koordinatorių pareigybių skaičius savivaldybėje, vnt.</t>
  </si>
  <si>
    <t>Kiti šaltiniai (valstybės biudžeto lėšos)</t>
  </si>
  <si>
    <t>003-01-01-12</t>
  </si>
  <si>
    <t>Dalyvavimas organizuojant rinkimus</t>
  </si>
  <si>
    <t>Suorganizuoti rinkimai, vnt.</t>
  </si>
  <si>
    <t>Savivaldybės biudžetas (įskaitant skolintas lėšas)</t>
  </si>
  <si>
    <t>Iš jo:</t>
  </si>
  <si>
    <t xml:space="preserve">Savivaldybės biudžeto lėšos (nuosavos, be ankstesnių metų likučio)' </t>
  </si>
  <si>
    <t xml:space="preserve">Pajamų įmokos ir kitos pajamos'
</t>
  </si>
  <si>
    <t xml:space="preserve">Lietuvos Respublikos valstybės biudžeto dotacijos'
</t>
  </si>
  <si>
    <t>Ankstesnių metų likučiai'</t>
  </si>
  <si>
    <t xml:space="preserve">Kiti šaltiniai </t>
  </si>
  <si>
    <t>Iš jų:</t>
  </si>
  <si>
    <t>Kiti šaltiniai (Europos Sąjungos paramos lėšos)'</t>
  </si>
  <si>
    <t>Kiti šaltiniai (valstybės biudžeto lėšos)'</t>
  </si>
  <si>
    <t>003-01-02 (TP)</t>
  </si>
  <si>
    <t>Priemonė: Kontrolės ir audito tarnybos finansinio, ūkinio bei materialinio aptarnavimo užtikrinimas</t>
  </si>
  <si>
    <t>Kontrolės ir audito tarnyba</t>
  </si>
  <si>
    <t>Kontrolės ir audito tarnybos darbuotojų skaičius</t>
  </si>
  <si>
    <t>003-01-03 (TP)</t>
  </si>
  <si>
    <t>Priemonė: Mero reprezentacinių priemonių vykdymas (Mero fondo naudojimas)</t>
  </si>
  <si>
    <t>Tarybos veiklos ir tarptautinio bendradarbiavimo  skyrius</t>
  </si>
  <si>
    <t>003-01-04(TP)</t>
  </si>
  <si>
    <t>Priemonė: Dalyvavimas vietinių ir tarptautinių organizacijų veikloje</t>
  </si>
  <si>
    <t>003-01-04-01</t>
  </si>
  <si>
    <t xml:space="preserve">Dalyvio mokestis už narystę Lietuvoje veikiančiose asociacijose </t>
  </si>
  <si>
    <t>P-1.1.1.2-1</t>
  </si>
  <si>
    <t xml:space="preserve">Tarybos veiklos ir tarptautinio bendradarbiavimo skyrius,
SGD
Sporto, jaunimo ir bendruomeninių reikalų skyrius
</t>
  </si>
  <si>
    <t>Suorganizuota konferencija, vnt.</t>
  </si>
  <si>
    <t>003-01-04-02</t>
  </si>
  <si>
    <t>Tarptautinio bendradarbiavimo vystymas, atstovaujant Klaipėdos miestui</t>
  </si>
  <si>
    <t>Tarybos veiklos ir tarptautinio bendradarbiavimo veiklos skyrius</t>
  </si>
  <si>
    <t>Tarptautinių organizacijų, kurių narė yra Klaipėdos miesto savivaldybė, skaičius</t>
  </si>
  <si>
    <t>P-2.6.3.1-1</t>
  </si>
  <si>
    <t>Dalyvauta tarptautinių organizacijų veikloje, tarptautiniuose ir miestų partnerių organizuojamuose renginiuose, kartai per metus</t>
  </si>
  <si>
    <t>P-2.6.3.1-2</t>
  </si>
  <si>
    <t>Išversta į užsienio kalbas tarptautinio bendradarbiavimo dokumentų, puslapių skaičius</t>
  </si>
  <si>
    <t>003-01-04-03</t>
  </si>
  <si>
    <t>Užsienio delegacijų priėmimų organizavimas</t>
  </si>
  <si>
    <t>Organizuota užsienio delegacijų priėmimų ir  pristatymų apie Klaipėdos miestą, vnt.</t>
  </si>
  <si>
    <t xml:space="preserve">Dalyvavimas ES projekto „DivAirCity“ miestų bendradarbiavimo programoje </t>
  </si>
  <si>
    <t>Dalyvauta „DivAirCity“ projekto miestų bendradarbiavimo programos renginiuose, vnt.</t>
  </si>
  <si>
    <t>003-01-04-04</t>
  </si>
  <si>
    <t>Dalyvavimas projekte  „Ateities urbanistinių rizikų prognozavimas Baltijos jūros regione“ (Foresight on Urban Risks in the Baltic Sea Region)</t>
  </si>
  <si>
    <t>Dalyvauta projekto renginiuose, vnt.</t>
  </si>
  <si>
    <t>003-01-05 (TP)</t>
  </si>
  <si>
    <t>Priemonė: Paskolų grąžinimas ir palūkanų mokėjimas</t>
  </si>
  <si>
    <t>Finansų skyrius</t>
  </si>
  <si>
    <t>Pasirašyta paskolų sutarčių, skaičius</t>
  </si>
  <si>
    <t>003-01-06 (TP)</t>
  </si>
  <si>
    <t>Priemonė: Savivaldybės mero rezervas</t>
  </si>
  <si>
    <t>Apskaitos skyrius</t>
  </si>
  <si>
    <t>Priemonė: Valstybės deleguotų funkcijų vykdymas: žemės ūkio priemonių vykdymas</t>
  </si>
  <si>
    <t>003-02 (T)</t>
  </si>
  <si>
    <t>Uždavinys: Diegti Savivaldybės administracijoje modernias informacines sistemas ir plėsti elektroninių paslaugų spektrą</t>
  </si>
  <si>
    <t>Elektroninių paslaugų dalis nuo bendro Savivaldybės administracijos teikiamų administracinių paslaugų skaičiaus, proc.</t>
  </si>
  <si>
    <t>R-2.6.1-1</t>
  </si>
  <si>
    <t>003-02-01 (TP)</t>
  </si>
  <si>
    <t>Priemonė: Kompiuterinės, programinės įrangos, organizacinės technikos bei licencijų įsigijimas, eksploatavimas</t>
  </si>
  <si>
    <t>AD
Kibernetinio saugumo ir IT skyrius</t>
  </si>
  <si>
    <t xml:space="preserve">Eksploatuojama kompiuterių, vnt. </t>
  </si>
  <si>
    <t>Įsigyta kompiuterinės technikos, vnt.</t>
  </si>
  <si>
    <t>Įsigyta organizacinės technikos, vnt.</t>
  </si>
  <si>
    <t>Prižiūrėta programinės įrangos, vnt.</t>
  </si>
  <si>
    <t>Įdiegta naujų informacinių sistemų, vnt.</t>
  </si>
  <si>
    <t>P-2.6.1.1-2</t>
  </si>
  <si>
    <t>Robotizuota ar automatizuota veiklos procesų, vnt.</t>
  </si>
  <si>
    <t>P-2.6.1.1-3</t>
  </si>
  <si>
    <t>Išplatinta Klaipėdiečio kortelių, tūkst. vnt.</t>
  </si>
  <si>
    <t>P-2.6.1.1-4</t>
  </si>
  <si>
    <t>003-03 (T)</t>
  </si>
  <si>
    <t>Uždavinys: Gerinti gyventojų aptarnavimo kokybę, diegiant pažangius vadybos principus</t>
  </si>
  <si>
    <t>Skambučių centro sistemos teikiamų paslaugų būdai, vnt.</t>
  </si>
  <si>
    <t>003-03-01 (TP)</t>
  </si>
  <si>
    <t>Priemonė: Savivaldybės administracijos veiklos valdymo tobulinimas</t>
  </si>
  <si>
    <t>003-03-01-01</t>
  </si>
  <si>
    <t>Bendro klientų aptarnavimo centro paslaugų paketo sukūrimas ir įdiegimas</t>
  </si>
  <si>
    <t>AD
Dokumentų valdymo skyrius</t>
  </si>
  <si>
    <t>Sukurtas ir įdiegtas skambučių centro paslaugų paketas, vnt.</t>
  </si>
  <si>
    <t>Bendro klientų aptarnavimo centro veiklos užtikrinimas, proc.</t>
  </si>
  <si>
    <t>Juridinio asmens, atsakingo už investicijų projektų valdymą, steigimas</t>
  </si>
  <si>
    <t xml:space="preserve">MVPD 
</t>
  </si>
  <si>
    <t>Savivaldybės biudžeto lėšos (nuosavos, be ankstesnių metų likučio)</t>
  </si>
  <si>
    <t>Pradėjęs funkcionuoti juridinis asmuo, vnt.</t>
  </si>
  <si>
    <t>003-03-01-02</t>
  </si>
  <si>
    <t>Klaipėdos miesto gyventojų nuomonės tyrimas</t>
  </si>
  <si>
    <t>Strateginio planavimo skyrius</t>
  </si>
  <si>
    <t>Atliktas tyrimas</t>
  </si>
  <si>
    <t>003-04 (T)</t>
  </si>
  <si>
    <t>Uždavinys: Gerinti gyventojų aptarnavimo ir darbuotojų darbo sąlygas Savivaldybės administracijoje</t>
  </si>
  <si>
    <t>Savivaldybės administracijos veiklai naudojamų  pastatų skaičius</t>
  </si>
  <si>
    <t>003-04-01 (TP)</t>
  </si>
  <si>
    <t>Priemonė: Savivaldybės administracijos pastatų ir patalpų remontas</t>
  </si>
  <si>
    <t>MVPD 
Statinių administravimo skyrius</t>
  </si>
  <si>
    <t>Pastatų, kuriuose atlikti remonto darbai, skaičius</t>
  </si>
  <si>
    <t>Priemonė: Naujo administracinio pastato su klientų aptarnavimo centru statyba</t>
  </si>
  <si>
    <t xml:space="preserve">UAD 
Urbanistikos skyrius,
Turto valdymo skyrius
</t>
  </si>
  <si>
    <t>Savivaldybės administracijos darbuotojų tenka 1000 miesto gyventojų, vnt.</t>
  </si>
  <si>
    <t>Savivaldybės biudžeto asignavimų panaudojimas, proc.</t>
  </si>
  <si>
    <t>Savanoriška darbuotojų kaita, proc.</t>
  </si>
  <si>
    <t xml:space="preserve">IŠ VISO programai finansuoti pagal finansavimo šaltinius </t>
  </si>
  <si>
    <t>Iš jų: regioninių pažangos priemonių lėšos</t>
  </si>
  <si>
    <t>Asignavimų ir kitų lėšų pokytis, palyginti su ankstesnių metų patvirtintų asignavimų ir kitų lėšų planu</t>
  </si>
  <si>
    <r>
      <rPr>
        <vertAlign val="superscript"/>
        <sz val="10"/>
        <rFont val="Times New Roman"/>
        <family val="1"/>
        <charset val="186"/>
      </rPr>
      <t>1</t>
    </r>
    <r>
      <rPr>
        <sz val="10"/>
        <rFont val="Times New Roman"/>
        <family val="1"/>
        <charset val="186"/>
      </rPr>
      <t xml:space="preserve">https://lietuvosfinansai.lt/gki/gki-savivaldybese/ </t>
    </r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</si>
  <si>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</si>
  <si>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</si>
  <si>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</si>
  <si>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</si>
  <si>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</si>
  <si>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 xml:space="preserve">AD – Administravimo departamentas. </t>
  </si>
  <si>
    <t>KSTD – Kultūros, sporto ir turizmo departamentas.</t>
  </si>
  <si>
    <t>MVPD – Miesto vystymo ir priežiūros departamentas.</t>
  </si>
  <si>
    <t>UAD – Urbanistikos ir architektūros departamentas.</t>
  </si>
  <si>
    <t>SGD – Socialinės gerovės departamentas.</t>
  </si>
  <si>
    <t>2 lentelė.  2025–2028 metų asignavimų ir kitų lėšų pasiskirstymas (tūkst. Eur)</t>
  </si>
  <si>
    <t>Eil. Nr.</t>
  </si>
  <si>
    <t>Programos kodas ir pavadinimas</t>
  </si>
  <si>
    <t>2025 m. asignavimai ir kitos lėšos</t>
  </si>
  <si>
    <t>2026 m. asignavimai ir kitos lėšos</t>
  </si>
  <si>
    <t>2027 m. asignavimai ir kitos lėšos</t>
  </si>
  <si>
    <t>2028 m. asignavimai ir kitos lėšos</t>
  </si>
  <si>
    <t>003 Valdymo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</si>
  <si>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</si>
  <si>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</si>
  <si>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</si>
  <si>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savivaldybės biudžeto lėšos (nuosavos, be ankstesnių metų likučio)</t>
  </si>
  <si>
    <t>1.2.</t>
  </si>
  <si>
    <t>1.3.</t>
  </si>
  <si>
    <t>pajamų įmokos ir kitos pajamos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</si>
  <si>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</si>
  <si>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</si>
  <si>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</si>
  <si>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</si>
  <si>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</si>
  <si>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</si>
  <si>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</si>
  <si>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</si>
  <si>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</si>
  <si>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</si>
  <si>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</si>
  <si>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</si>
  <si>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</si>
  <si>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</si>
  <si>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</si>
  <si>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</si>
  <si>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</si>
  <si>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</si>
  <si>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</si>
  <si>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</si>
  <si>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</si>
  <si>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r>
      <rPr>
        <sz val="10"/>
        <color rgb="FF000000"/>
        <rFont val="Times New Roman"/>
      </rPr>
      <t xml:space="preserve">Teisės  ir personalo skyrius,
</t>
    </r>
    <r>
      <rPr>
        <strike/>
        <sz val="10"/>
        <color rgb="FFFF0000"/>
        <rFont val="Times New Roman"/>
      </rPr>
      <t xml:space="preserve">
</t>
    </r>
    <r>
      <rPr>
        <sz val="10"/>
        <color rgb="FF000000"/>
        <rFont val="Times New Roman"/>
      </rPr>
      <t>Komunikacijos ir rinkodaros skyrius</t>
    </r>
  </si>
  <si>
    <t xml:space="preserve">Lietuvoje veikiančių asociacijų, kurių narė yra savivaldybė, skaičius, vnt. (Lietuvos savivaldybių asociacija – LSA, Klaipėdos miesto integruotų investicijų teritorijos vietos veiklos grupė – VVG, Naujoji Klaipėdos žuvininkystės vietos veiklos grupė – ŽVVG) </t>
  </si>
  <si>
    <r>
      <t>KSTD
Turizmo skyrius</t>
    </r>
    <r>
      <rPr>
        <strike/>
        <sz val="10"/>
        <color rgb="FFFF0000"/>
        <rFont val="Times New Roman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</si>
</sst>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0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b/>
      <sz val="10"/>
      <name val="Times New Roman"/>
      <family val="1"/>
    </font>
    <font>
      <sz val="8"/>
      <color theme="1"/>
      <name val="Times New Roman"/>
      <family val="1"/>
      <charset val="186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</font>
    <font>
      <strike/>
      <sz val="10"/>
      <color rgb="FFFF0000"/>
      <name val="Times New Roman"/>
    </font>
    <font>
      <sz val="10"/>
      <color theme="1"/>
      <name val="Times New Roman"/>
    </font>
    <font>
      <sz val="9"/>
      <color indexed="81"/>
      <name val="Tahoma"/>
      <family val="2"/>
      <charset val="186"/>
    </font>
    <font>
      <sz val="10"/>
      <color rgb="FF000000"/>
      <name val="Times New Roman"/>
      <family val="1"/>
      <charset val="1"/>
    </font>
    <font>
      <b/>
      <sz val="10"/>
      <color rgb="FF000000"/>
      <name val="Times New Roman"/>
    </font>
    <font>
      <b/>
      <vertAlign val="superscript"/>
      <sz val="10"/>
      <color rgb="FF000000"/>
      <name val="Times New Roman"/>
    </font>
    <font>
      <vertAlign val="superscript"/>
      <sz val="10"/>
      <name val="Times New Roman"/>
      <family val="1"/>
      <charset val="186"/>
    </font>
    <font>
      <sz val="10"/>
      <name val="Times New Roman"/>
      <family val="1"/>
      <charset val="1"/>
    </font>
    <font>
      <sz val="11"/>
      <name val="Calibri"/>
      <family val="2"/>
      <charset val="186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FFCCFF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8" tint="0.79998168889431442"/>
        <bgColor rgb="FF000000"/>
      </patternFill>
    </fill>
  </fills>
  <borders count="9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53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3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1" xfId="0" applyFont="1" applyFill="1" applyBorder="1" applyAlignment="1">
      <alignment vertical="top" wrapText="1"/>
    </xf>
    <xf numFmtId="0" fontId="1" fillId="6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 wrapText="1"/>
    </xf>
    <xf numFmtId="0" fontId="7" fillId="5" borderId="1" xfId="0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7" fillId="6" borderId="1" xfId="0" applyFont="1" applyFill="1" applyBorder="1" applyAlignment="1">
      <alignment vertical="top" wrapText="1"/>
    </xf>
    <xf numFmtId="164" fontId="3" fillId="0" borderId="1" xfId="0" applyNumberFormat="1" applyFont="1" applyBorder="1" applyAlignment="1">
      <alignment horizontal="center" vertical="top" wrapText="1"/>
    </xf>
    <xf numFmtId="0" fontId="3" fillId="3" borderId="0" xfId="0" applyFont="1" applyFill="1"/>
    <xf numFmtId="164" fontId="3" fillId="0" borderId="0" xfId="0" applyNumberFormat="1" applyFont="1"/>
    <xf numFmtId="164" fontId="1" fillId="5" borderId="1" xfId="0" applyNumberFormat="1" applyFont="1" applyFill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164" fontId="7" fillId="6" borderId="1" xfId="0" applyNumberFormat="1" applyFont="1" applyFill="1" applyBorder="1" applyAlignment="1">
      <alignment horizontal="center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top"/>
    </xf>
    <xf numFmtId="0" fontId="3" fillId="0" borderId="9" xfId="0" applyFont="1" applyBorder="1" applyAlignment="1">
      <alignment horizontal="center" vertical="top"/>
    </xf>
    <xf numFmtId="0" fontId="3" fillId="0" borderId="6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11" fillId="3" borderId="1" xfId="0" applyFont="1" applyFill="1" applyBorder="1" applyAlignment="1">
      <alignment vertical="top" wrapText="1"/>
    </xf>
    <xf numFmtId="164" fontId="3" fillId="0" borderId="2" xfId="0" applyNumberFormat="1" applyFont="1" applyBorder="1" applyAlignment="1">
      <alignment horizontal="center" vertical="top" wrapText="1"/>
    </xf>
    <xf numFmtId="164" fontId="3" fillId="3" borderId="2" xfId="0" applyNumberFormat="1" applyFont="1" applyFill="1" applyBorder="1" applyAlignment="1">
      <alignment horizontal="center" vertical="top" wrapText="1"/>
    </xf>
    <xf numFmtId="164" fontId="11" fillId="0" borderId="1" xfId="0" applyNumberFormat="1" applyFont="1" applyBorder="1" applyAlignment="1">
      <alignment horizontal="center" vertical="top" wrapText="1"/>
    </xf>
    <xf numFmtId="0" fontId="14" fillId="0" borderId="0" xfId="0" applyFont="1"/>
    <xf numFmtId="0" fontId="9" fillId="0" borderId="0" xfId="0" applyFont="1"/>
    <xf numFmtId="0" fontId="1" fillId="0" borderId="11" xfId="0" applyFont="1" applyBorder="1" applyAlignment="1">
      <alignment horizontal="center" vertical="top"/>
    </xf>
    <xf numFmtId="0" fontId="1" fillId="0" borderId="12" xfId="0" applyFont="1" applyBorder="1" applyAlignment="1">
      <alignment horizontal="left" vertical="top" wrapText="1"/>
    </xf>
    <xf numFmtId="164" fontId="1" fillId="0" borderId="3" xfId="0" applyNumberFormat="1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top" wrapText="1"/>
    </xf>
    <xf numFmtId="0" fontId="11" fillId="3" borderId="7" xfId="0" applyFont="1" applyFill="1" applyBorder="1" applyAlignment="1">
      <alignment horizontal="left" vertical="top" wrapText="1"/>
    </xf>
    <xf numFmtId="0" fontId="11" fillId="0" borderId="6" xfId="0" applyFont="1" applyBorder="1" applyAlignment="1">
      <alignment horizontal="left" vertical="top" wrapText="1"/>
    </xf>
    <xf numFmtId="164" fontId="11" fillId="3" borderId="2" xfId="0" applyNumberFormat="1" applyFont="1" applyFill="1" applyBorder="1" applyAlignment="1">
      <alignment horizontal="center" vertical="top" wrapText="1"/>
    </xf>
    <xf numFmtId="164" fontId="7" fillId="6" borderId="1" xfId="0" applyNumberFormat="1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top" wrapText="1"/>
    </xf>
    <xf numFmtId="0" fontId="18" fillId="3" borderId="1" xfId="0" applyFont="1" applyFill="1" applyBorder="1" applyAlignment="1">
      <alignment horizontal="left" vertical="top" wrapText="1"/>
    </xf>
    <xf numFmtId="0" fontId="19" fillId="3" borderId="1" xfId="0" applyFont="1" applyFill="1" applyBorder="1" applyAlignment="1">
      <alignment vertical="top" wrapText="1"/>
    </xf>
    <xf numFmtId="164" fontId="7" fillId="0" borderId="1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vertical="top"/>
    </xf>
    <xf numFmtId="164" fontId="3" fillId="0" borderId="10" xfId="0" applyNumberFormat="1" applyFont="1" applyBorder="1"/>
    <xf numFmtId="0" fontId="11" fillId="8" borderId="2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top" wrapText="1"/>
    </xf>
    <xf numFmtId="0" fontId="7" fillId="10" borderId="6" xfId="0" applyFont="1" applyFill="1" applyBorder="1" applyAlignment="1">
      <alignment horizontal="center" vertical="top" wrapText="1"/>
    </xf>
    <xf numFmtId="0" fontId="7" fillId="9" borderId="1" xfId="0" applyFont="1" applyFill="1" applyBorder="1" applyAlignment="1">
      <alignment vertical="top" wrapText="1"/>
    </xf>
    <xf numFmtId="164" fontId="1" fillId="9" borderId="1" xfId="0" applyNumberFormat="1" applyFont="1" applyFill="1" applyBorder="1" applyAlignment="1">
      <alignment horizontal="center" vertical="top" wrapText="1"/>
    </xf>
    <xf numFmtId="0" fontId="11" fillId="0" borderId="1" xfId="0" applyFont="1" applyBorder="1" applyAlignment="1">
      <alignment vertical="top" wrapText="1"/>
    </xf>
    <xf numFmtId="0" fontId="11" fillId="8" borderId="1" xfId="0" applyFont="1" applyFill="1" applyBorder="1" applyAlignment="1">
      <alignment horizontal="center" vertical="top" wrapText="1"/>
    </xf>
    <xf numFmtId="0" fontId="17" fillId="8" borderId="1" xfId="0" applyFont="1" applyFill="1" applyBorder="1" applyAlignment="1">
      <alignment horizontal="center" vertical="top"/>
    </xf>
    <xf numFmtId="0" fontId="2" fillId="0" borderId="3" xfId="0" applyFont="1" applyBorder="1" applyAlignment="1">
      <alignment vertical="top" wrapText="1"/>
    </xf>
    <xf numFmtId="164" fontId="3" fillId="3" borderId="3" xfId="0" applyNumberFormat="1" applyFont="1" applyFill="1" applyBorder="1" applyAlignment="1">
      <alignment horizontal="center" vertical="top" wrapText="1"/>
    </xf>
    <xf numFmtId="0" fontId="2" fillId="0" borderId="29" xfId="0" applyFont="1" applyBorder="1" applyAlignment="1">
      <alignment vertical="top" wrapText="1"/>
    </xf>
    <xf numFmtId="164" fontId="1" fillId="0" borderId="29" xfId="0" applyNumberFormat="1" applyFont="1" applyBorder="1" applyAlignment="1">
      <alignment horizontal="center" vertical="top" wrapText="1"/>
    </xf>
    <xf numFmtId="0" fontId="11" fillId="8" borderId="29" xfId="0" applyFont="1" applyFill="1" applyBorder="1" applyAlignment="1">
      <alignment horizontal="center" vertical="top" wrapText="1"/>
    </xf>
    <xf numFmtId="0" fontId="11" fillId="0" borderId="21" xfId="0" applyFont="1" applyBorder="1" applyAlignment="1">
      <alignment horizontal="center" vertical="top" wrapText="1"/>
    </xf>
    <xf numFmtId="0" fontId="11" fillId="0" borderId="30" xfId="0" applyFont="1" applyBorder="1" applyAlignment="1">
      <alignment horizontal="center" vertical="top" wrapText="1"/>
    </xf>
    <xf numFmtId="0" fontId="11" fillId="0" borderId="23" xfId="0" applyFont="1" applyBorder="1" applyAlignment="1">
      <alignment horizontal="center" vertical="top" wrapText="1"/>
    </xf>
    <xf numFmtId="0" fontId="11" fillId="0" borderId="31" xfId="0" applyFont="1" applyBorder="1" applyAlignment="1">
      <alignment horizontal="center" vertical="top" wrapText="1"/>
    </xf>
    <xf numFmtId="0" fontId="11" fillId="8" borderId="30" xfId="0" applyFont="1" applyFill="1" applyBorder="1" applyAlignment="1">
      <alignment horizontal="center" vertical="top" wrapText="1"/>
    </xf>
    <xf numFmtId="0" fontId="3" fillId="0" borderId="33" xfId="0" applyFont="1" applyBorder="1" applyAlignment="1">
      <alignment vertical="top" wrapText="1"/>
    </xf>
    <xf numFmtId="164" fontId="3" fillId="0" borderId="33" xfId="0" applyNumberFormat="1" applyFont="1" applyBorder="1" applyAlignment="1">
      <alignment horizontal="center" vertical="top" wrapText="1"/>
    </xf>
    <xf numFmtId="164" fontId="3" fillId="3" borderId="33" xfId="0" applyNumberFormat="1" applyFont="1" applyFill="1" applyBorder="1" applyAlignment="1">
      <alignment horizontal="center" vertical="top" wrapText="1"/>
    </xf>
    <xf numFmtId="0" fontId="11" fillId="0" borderId="36" xfId="0" applyFont="1" applyBorder="1" applyAlignment="1">
      <alignment horizontal="center" vertical="top" wrapText="1"/>
    </xf>
    <xf numFmtId="0" fontId="19" fillId="8" borderId="1" xfId="0" applyFont="1" applyFill="1" applyBorder="1" applyAlignment="1">
      <alignment horizontal="center" vertical="top"/>
    </xf>
    <xf numFmtId="0" fontId="3" fillId="0" borderId="2" xfId="0" applyFont="1" applyBorder="1" applyAlignment="1">
      <alignment vertical="top" wrapText="1"/>
    </xf>
    <xf numFmtId="0" fontId="17" fillId="8" borderId="2" xfId="0" applyFont="1" applyFill="1" applyBorder="1" applyAlignment="1">
      <alignment horizontal="center" vertical="top"/>
    </xf>
    <xf numFmtId="164" fontId="3" fillId="3" borderId="29" xfId="0" applyNumberFormat="1" applyFont="1" applyFill="1" applyBorder="1" applyAlignment="1">
      <alignment horizontal="center" vertical="top" wrapText="1"/>
    </xf>
    <xf numFmtId="0" fontId="11" fillId="8" borderId="3" xfId="0" applyFont="1" applyFill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  <xf numFmtId="0" fontId="1" fillId="3" borderId="29" xfId="0" applyFont="1" applyFill="1" applyBorder="1" applyAlignment="1">
      <alignment vertical="top" wrapText="1"/>
    </xf>
    <xf numFmtId="0" fontId="24" fillId="8" borderId="9" xfId="0" applyFont="1" applyFill="1" applyBorder="1" applyAlignment="1">
      <alignment horizontal="center" vertical="top"/>
    </xf>
    <xf numFmtId="0" fontId="1" fillId="0" borderId="29" xfId="0" applyFont="1" applyBorder="1" applyAlignment="1">
      <alignment vertical="top" wrapText="1"/>
    </xf>
    <xf numFmtId="0" fontId="11" fillId="0" borderId="37" xfId="0" applyFont="1" applyBorder="1" applyAlignment="1">
      <alignment horizontal="center" vertical="top" wrapText="1"/>
    </xf>
    <xf numFmtId="0" fontId="11" fillId="0" borderId="31" xfId="0" applyFont="1" applyBorder="1" applyAlignment="1">
      <alignment horizontal="center" vertical="top"/>
    </xf>
    <xf numFmtId="0" fontId="11" fillId="8" borderId="1" xfId="0" applyFont="1" applyFill="1" applyBorder="1" applyAlignment="1">
      <alignment horizontal="center" vertical="top"/>
    </xf>
    <xf numFmtId="0" fontId="5" fillId="0" borderId="1" xfId="0" applyFont="1" applyBorder="1" applyAlignment="1">
      <alignment horizontal="center" vertical="top" wrapText="1"/>
    </xf>
    <xf numFmtId="164" fontId="1" fillId="3" borderId="29" xfId="0" applyNumberFormat="1" applyFont="1" applyFill="1" applyBorder="1" applyAlignment="1">
      <alignment horizontal="center" vertical="top" wrapText="1"/>
    </xf>
    <xf numFmtId="0" fontId="24" fillId="8" borderId="38" xfId="0" applyFont="1" applyFill="1" applyBorder="1" applyAlignment="1">
      <alignment horizontal="center" vertical="top"/>
    </xf>
    <xf numFmtId="0" fontId="11" fillId="0" borderId="39" xfId="0" applyFont="1" applyBorder="1" applyAlignment="1">
      <alignment horizontal="center" vertical="top" wrapText="1"/>
    </xf>
    <xf numFmtId="0" fontId="11" fillId="0" borderId="40" xfId="0" applyFont="1" applyBorder="1" applyAlignment="1">
      <alignment horizontal="center" vertical="top" wrapText="1"/>
    </xf>
    <xf numFmtId="0" fontId="24" fillId="8" borderId="8" xfId="0" applyFont="1" applyFill="1" applyBorder="1" applyAlignment="1">
      <alignment horizontal="center" vertical="top"/>
    </xf>
    <xf numFmtId="0" fontId="11" fillId="0" borderId="41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left" vertical="top" wrapText="1"/>
    </xf>
    <xf numFmtId="0" fontId="3" fillId="0" borderId="1" xfId="0" applyFont="1" applyBorder="1"/>
    <xf numFmtId="0" fontId="3" fillId="0" borderId="30" xfId="0" applyFont="1" applyBorder="1"/>
    <xf numFmtId="0" fontId="3" fillId="0" borderId="2" xfId="0" applyFont="1" applyBorder="1"/>
    <xf numFmtId="0" fontId="3" fillId="0" borderId="23" xfId="0" applyFont="1" applyBorder="1"/>
    <xf numFmtId="0" fontId="3" fillId="0" borderId="33" xfId="0" applyFont="1" applyBorder="1"/>
    <xf numFmtId="0" fontId="3" fillId="0" borderId="36" xfId="0" applyFont="1" applyBorder="1"/>
    <xf numFmtId="0" fontId="11" fillId="0" borderId="46" xfId="0" applyFont="1" applyBorder="1" applyAlignment="1">
      <alignment horizontal="center" vertical="top" wrapText="1"/>
    </xf>
    <xf numFmtId="0" fontId="11" fillId="8" borderId="5" xfId="0" applyFont="1" applyFill="1" applyBorder="1" applyAlignment="1">
      <alignment horizontal="center" vertical="top" wrapText="1"/>
    </xf>
    <xf numFmtId="0" fontId="3" fillId="0" borderId="29" xfId="0" applyFont="1" applyBorder="1"/>
    <xf numFmtId="0" fontId="3" fillId="0" borderId="21" xfId="0" applyFont="1" applyBorder="1"/>
    <xf numFmtId="0" fontId="1" fillId="0" borderId="33" xfId="0" applyFont="1" applyBorder="1" applyAlignment="1">
      <alignment horizontal="center" vertical="top" wrapText="1"/>
    </xf>
    <xf numFmtId="164" fontId="3" fillId="0" borderId="29" xfId="0" applyNumberFormat="1" applyFont="1" applyBorder="1" applyAlignment="1">
      <alignment horizontal="center" vertical="top" wrapText="1"/>
    </xf>
    <xf numFmtId="0" fontId="6" fillId="0" borderId="29" xfId="0" applyFont="1" applyBorder="1"/>
    <xf numFmtId="14" fontId="3" fillId="0" borderId="2" xfId="0" applyNumberFormat="1" applyFont="1" applyBorder="1"/>
    <xf numFmtId="14" fontId="6" fillId="0" borderId="29" xfId="0" applyNumberFormat="1" applyFont="1" applyBorder="1"/>
    <xf numFmtId="0" fontId="3" fillId="6" borderId="42" xfId="0" applyFont="1" applyFill="1" applyBorder="1" applyAlignment="1">
      <alignment horizontal="justify" vertical="center" wrapText="1"/>
    </xf>
    <xf numFmtId="0" fontId="1" fillId="6" borderId="29" xfId="0" applyFont="1" applyFill="1" applyBorder="1" applyAlignment="1">
      <alignment vertical="top" wrapText="1"/>
    </xf>
    <xf numFmtId="164" fontId="1" fillId="6" borderId="29" xfId="0" applyNumberFormat="1" applyFont="1" applyFill="1" applyBorder="1" applyAlignment="1">
      <alignment horizontal="center" vertical="top" wrapText="1"/>
    </xf>
    <xf numFmtId="0" fontId="1" fillId="6" borderId="29" xfId="0" applyFont="1" applyFill="1" applyBorder="1" applyAlignment="1">
      <alignment horizontal="center" vertical="top" wrapText="1"/>
    </xf>
    <xf numFmtId="0" fontId="1" fillId="6" borderId="21" xfId="0" applyFont="1" applyFill="1" applyBorder="1" applyAlignment="1">
      <alignment horizontal="center" vertical="top" wrapText="1"/>
    </xf>
    <xf numFmtId="0" fontId="1" fillId="0" borderId="33" xfId="0" applyFont="1" applyBorder="1" applyAlignment="1">
      <alignment vertical="top" wrapText="1"/>
    </xf>
    <xf numFmtId="164" fontId="7" fillId="0" borderId="33" xfId="0" applyNumberFormat="1" applyFont="1" applyBorder="1" applyAlignment="1">
      <alignment horizontal="center" vertical="top" wrapText="1"/>
    </xf>
    <xf numFmtId="0" fontId="7" fillId="5" borderId="24" xfId="0" applyFont="1" applyFill="1" applyBorder="1" applyAlignment="1">
      <alignment horizontal="justify" vertical="top" wrapText="1"/>
    </xf>
    <xf numFmtId="0" fontId="1" fillId="5" borderId="25" xfId="0" applyFont="1" applyFill="1" applyBorder="1" applyAlignment="1">
      <alignment vertical="top" wrapText="1"/>
    </xf>
    <xf numFmtId="164" fontId="1" fillId="5" borderId="25" xfId="0" applyNumberFormat="1" applyFont="1" applyFill="1" applyBorder="1" applyAlignment="1">
      <alignment horizontal="center" vertical="top" wrapText="1"/>
    </xf>
    <xf numFmtId="0" fontId="3" fillId="5" borderId="49" xfId="0" applyFont="1" applyFill="1" applyBorder="1"/>
    <xf numFmtId="0" fontId="3" fillId="5" borderId="50" xfId="0" applyFont="1" applyFill="1" applyBorder="1"/>
    <xf numFmtId="0" fontId="7" fillId="5" borderId="15" xfId="0" applyFont="1" applyFill="1" applyBorder="1" applyAlignment="1">
      <alignment horizontal="justify" vertical="top" wrapText="1"/>
    </xf>
    <xf numFmtId="164" fontId="1" fillId="5" borderId="16" xfId="0" applyNumberFormat="1" applyFont="1" applyFill="1" applyBorder="1" applyAlignment="1">
      <alignment horizontal="center" vertical="top" wrapText="1"/>
    </xf>
    <xf numFmtId="164" fontId="7" fillId="3" borderId="33" xfId="0" applyNumberFormat="1" applyFont="1" applyFill="1" applyBorder="1" applyAlignment="1">
      <alignment horizontal="center" vertical="top" wrapText="1"/>
    </xf>
    <xf numFmtId="0" fontId="18" fillId="6" borderId="1" xfId="0" applyFont="1" applyFill="1" applyBorder="1" applyAlignment="1">
      <alignment horizontal="left" vertical="top"/>
    </xf>
    <xf numFmtId="0" fontId="3" fillId="6" borderId="43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top" wrapText="1"/>
    </xf>
    <xf numFmtId="0" fontId="5" fillId="8" borderId="1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vertical="top" wrapText="1"/>
    </xf>
    <xf numFmtId="164" fontId="7" fillId="0" borderId="2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3" fillId="5" borderId="1" xfId="0" applyFont="1" applyFill="1" applyBorder="1"/>
    <xf numFmtId="0" fontId="7" fillId="5" borderId="42" xfId="0" applyFont="1" applyFill="1" applyBorder="1" applyAlignment="1">
      <alignment horizontal="justify" vertical="top" wrapText="1"/>
    </xf>
    <xf numFmtId="0" fontId="1" fillId="5" borderId="29" xfId="0" applyFont="1" applyFill="1" applyBorder="1" applyAlignment="1">
      <alignment vertical="top" wrapText="1"/>
    </xf>
    <xf numFmtId="0" fontId="3" fillId="5" borderId="29" xfId="0" applyFont="1" applyFill="1" applyBorder="1" applyAlignment="1">
      <alignment horizontal="center" vertical="top" wrapText="1"/>
    </xf>
    <xf numFmtId="164" fontId="1" fillId="5" borderId="29" xfId="0" applyNumberFormat="1" applyFont="1" applyFill="1" applyBorder="1" applyAlignment="1">
      <alignment horizontal="center" vertical="top" wrapText="1"/>
    </xf>
    <xf numFmtId="0" fontId="1" fillId="5" borderId="29" xfId="0" applyFont="1" applyFill="1" applyBorder="1" applyAlignment="1">
      <alignment horizontal="center" vertical="top" wrapText="1"/>
    </xf>
    <xf numFmtId="0" fontId="3" fillId="5" borderId="29" xfId="0" applyFont="1" applyFill="1" applyBorder="1"/>
    <xf numFmtId="0" fontId="3" fillId="5" borderId="21" xfId="0" applyFont="1" applyFill="1" applyBorder="1"/>
    <xf numFmtId="0" fontId="3" fillId="6" borderId="43" xfId="0" applyFont="1" applyFill="1" applyBorder="1" applyAlignment="1">
      <alignment horizontal="justify" vertical="center" wrapText="1"/>
    </xf>
    <xf numFmtId="164" fontId="7" fillId="3" borderId="2" xfId="0" applyNumberFormat="1" applyFont="1" applyFill="1" applyBorder="1" applyAlignment="1">
      <alignment horizontal="center" vertical="top" wrapText="1"/>
    </xf>
    <xf numFmtId="0" fontId="7" fillId="3" borderId="29" xfId="0" applyFont="1" applyFill="1" applyBorder="1" applyAlignment="1">
      <alignment vertical="top" wrapText="1"/>
    </xf>
    <xf numFmtId="0" fontId="5" fillId="8" borderId="29" xfId="0" applyFont="1" applyFill="1" applyBorder="1" applyAlignment="1">
      <alignment horizontal="center" vertical="top" wrapText="1"/>
    </xf>
    <xf numFmtId="0" fontId="11" fillId="0" borderId="30" xfId="0" applyFont="1" applyBorder="1" applyAlignment="1">
      <alignment horizontal="center" vertical="top"/>
    </xf>
    <xf numFmtId="0" fontId="11" fillId="3" borderId="33" xfId="0" applyFont="1" applyFill="1" applyBorder="1" applyAlignment="1">
      <alignment vertical="top" wrapText="1"/>
    </xf>
    <xf numFmtId="0" fontId="5" fillId="7" borderId="33" xfId="0" applyFont="1" applyFill="1" applyBorder="1" applyAlignment="1">
      <alignment vertical="top" wrapText="1"/>
    </xf>
    <xf numFmtId="0" fontId="24" fillId="8" borderId="1" xfId="0" applyFont="1" applyFill="1" applyBorder="1" applyAlignment="1">
      <alignment horizontal="center" vertical="top"/>
    </xf>
    <xf numFmtId="0" fontId="5" fillId="0" borderId="30" xfId="0" applyFont="1" applyBorder="1" applyAlignment="1">
      <alignment horizontal="center" vertical="top" wrapText="1"/>
    </xf>
    <xf numFmtId="0" fontId="24" fillId="8" borderId="3" xfId="0" applyFont="1" applyFill="1" applyBorder="1" applyAlignment="1">
      <alignment horizontal="center" vertical="top"/>
    </xf>
    <xf numFmtId="0" fontId="11" fillId="8" borderId="31" xfId="0" applyFont="1" applyFill="1" applyBorder="1" applyAlignment="1">
      <alignment horizontal="center" vertical="top" wrapText="1"/>
    </xf>
    <xf numFmtId="0" fontId="24" fillId="0" borderId="2" xfId="0" applyFont="1" applyBorder="1" applyAlignment="1">
      <alignment horizontal="center" vertical="top"/>
    </xf>
    <xf numFmtId="0" fontId="5" fillId="0" borderId="23" xfId="0" applyFont="1" applyBorder="1" applyAlignment="1">
      <alignment horizontal="center" vertical="top" wrapText="1"/>
    </xf>
    <xf numFmtId="0" fontId="15" fillId="6" borderId="1" xfId="0" applyFont="1" applyFill="1" applyBorder="1" applyAlignment="1">
      <alignment vertical="top" wrapText="1"/>
    </xf>
    <xf numFmtId="164" fontId="15" fillId="6" borderId="1" xfId="0" applyNumberFormat="1" applyFont="1" applyFill="1" applyBorder="1" applyAlignment="1">
      <alignment horizontal="center" vertical="top" wrapText="1"/>
    </xf>
    <xf numFmtId="0" fontId="15" fillId="0" borderId="1" xfId="0" applyFont="1" applyBorder="1" applyAlignment="1">
      <alignment vertical="top" wrapText="1"/>
    </xf>
    <xf numFmtId="164" fontId="15" fillId="0" borderId="1" xfId="0" applyNumberFormat="1" applyFont="1" applyBorder="1" applyAlignment="1">
      <alignment horizontal="center" vertical="top" wrapText="1"/>
    </xf>
    <xf numFmtId="0" fontId="3" fillId="6" borderId="42" xfId="0" applyFont="1" applyFill="1" applyBorder="1" applyAlignment="1">
      <alignment vertical="top" wrapText="1"/>
    </xf>
    <xf numFmtId="0" fontId="17" fillId="6" borderId="43" xfId="0" applyFont="1" applyFill="1" applyBorder="1" applyAlignment="1">
      <alignment vertical="top" wrapText="1"/>
    </xf>
    <xf numFmtId="0" fontId="3" fillId="0" borderId="3" xfId="0" applyFont="1" applyBorder="1"/>
    <xf numFmtId="0" fontId="3" fillId="0" borderId="31" xfId="0" applyFont="1" applyBorder="1"/>
    <xf numFmtId="0" fontId="1" fillId="3" borderId="2" xfId="0" applyFont="1" applyFill="1" applyBorder="1" applyAlignment="1">
      <alignment vertical="top" wrapText="1"/>
    </xf>
    <xf numFmtId="0" fontId="15" fillId="6" borderId="30" xfId="0" applyFont="1" applyFill="1" applyBorder="1" applyAlignment="1">
      <alignment horizontal="center" vertical="top" wrapText="1"/>
    </xf>
    <xf numFmtId="0" fontId="1" fillId="3" borderId="30" xfId="0" applyFont="1" applyFill="1" applyBorder="1" applyAlignment="1">
      <alignment horizontal="center" vertical="top" wrapText="1"/>
    </xf>
    <xf numFmtId="0" fontId="1" fillId="5" borderId="21" xfId="0" applyFont="1" applyFill="1" applyBorder="1" applyAlignment="1">
      <alignment horizontal="center" vertical="top" wrapText="1"/>
    </xf>
    <xf numFmtId="0" fontId="1" fillId="0" borderId="36" xfId="0" applyFont="1" applyBorder="1" applyAlignment="1">
      <alignment horizontal="center" vertical="top" wrapText="1"/>
    </xf>
    <xf numFmtId="0" fontId="1" fillId="0" borderId="23" xfId="0" applyFont="1" applyBorder="1" applyAlignment="1">
      <alignment horizontal="center" vertical="top" wrapText="1"/>
    </xf>
    <xf numFmtId="0" fontId="7" fillId="4" borderId="24" xfId="0" applyFont="1" applyFill="1" applyBorder="1" applyAlignment="1">
      <alignment vertical="top" wrapText="1"/>
    </xf>
    <xf numFmtId="0" fontId="3" fillId="4" borderId="25" xfId="0" applyFont="1" applyFill="1" applyBorder="1"/>
    <xf numFmtId="0" fontId="3" fillId="4" borderId="27" xfId="0" applyFont="1" applyFill="1" applyBorder="1"/>
    <xf numFmtId="0" fontId="5" fillId="5" borderId="29" xfId="0" applyFont="1" applyFill="1" applyBorder="1" applyAlignment="1">
      <alignment horizontal="center" vertical="top" wrapText="1"/>
    </xf>
    <xf numFmtId="0" fontId="11" fillId="11" borderId="29" xfId="0" applyFont="1" applyFill="1" applyBorder="1" applyAlignment="1">
      <alignment horizontal="center" vertical="top" wrapText="1"/>
    </xf>
    <xf numFmtId="164" fontId="7" fillId="0" borderId="33" xfId="0" applyNumberFormat="1" applyFont="1" applyBorder="1" applyAlignment="1">
      <alignment horizontal="center" vertical="center" wrapText="1"/>
    </xf>
    <xf numFmtId="164" fontId="7" fillId="3" borderId="33" xfId="0" applyNumberFormat="1" applyFont="1" applyFill="1" applyBorder="1" applyAlignment="1">
      <alignment horizontal="center" vertical="center" wrapText="1"/>
    </xf>
    <xf numFmtId="0" fontId="7" fillId="5" borderId="29" xfId="0" applyFont="1" applyFill="1" applyBorder="1" applyAlignment="1">
      <alignment vertical="top" wrapText="1"/>
    </xf>
    <xf numFmtId="0" fontId="7" fillId="4" borderId="15" xfId="0" applyFont="1" applyFill="1" applyBorder="1" applyAlignment="1">
      <alignment vertical="top" wrapText="1"/>
    </xf>
    <xf numFmtId="0" fontId="1" fillId="4" borderId="16" xfId="0" applyFont="1" applyFill="1" applyBorder="1" applyAlignment="1">
      <alignment vertical="top" wrapText="1"/>
    </xf>
    <xf numFmtId="164" fontId="6" fillId="4" borderId="16" xfId="0" applyNumberFormat="1" applyFont="1" applyFill="1" applyBorder="1" applyAlignment="1">
      <alignment horizontal="center" vertical="top" wrapText="1"/>
    </xf>
    <xf numFmtId="0" fontId="7" fillId="0" borderId="33" xfId="0" applyFont="1" applyBorder="1" applyAlignment="1">
      <alignment vertical="top" wrapText="1"/>
    </xf>
    <xf numFmtId="0" fontId="7" fillId="5" borderId="16" xfId="0" applyFont="1" applyFill="1" applyBorder="1" applyAlignment="1">
      <alignment vertical="top" wrapText="1"/>
    </xf>
    <xf numFmtId="0" fontId="3" fillId="5" borderId="16" xfId="0" applyFont="1" applyFill="1" applyBorder="1"/>
    <xf numFmtId="0" fontId="3" fillId="5" borderId="46" xfId="0" applyFont="1" applyFill="1" applyBorder="1"/>
    <xf numFmtId="0" fontId="2" fillId="3" borderId="3" xfId="0" applyFont="1" applyFill="1" applyBorder="1" applyAlignment="1">
      <alignment vertical="top" wrapText="1"/>
    </xf>
    <xf numFmtId="0" fontId="6" fillId="0" borderId="3" xfId="0" applyFont="1" applyBorder="1"/>
    <xf numFmtId="0" fontId="5" fillId="8" borderId="33" xfId="0" applyFont="1" applyFill="1" applyBorder="1" applyAlignment="1">
      <alignment horizontal="center" vertical="top" wrapText="1"/>
    </xf>
    <xf numFmtId="0" fontId="3" fillId="6" borderId="1" xfId="0" applyFont="1" applyFill="1" applyBorder="1"/>
    <xf numFmtId="0" fontId="3" fillId="6" borderId="30" xfId="0" applyFont="1" applyFill="1" applyBorder="1"/>
    <xf numFmtId="0" fontId="6" fillId="0" borderId="2" xfId="0" applyFont="1" applyBorder="1"/>
    <xf numFmtId="0" fontId="7" fillId="0" borderId="2" xfId="0" applyFont="1" applyBorder="1" applyAlignment="1">
      <alignment vertical="top" wrapText="1"/>
    </xf>
    <xf numFmtId="0" fontId="5" fillId="8" borderId="1" xfId="0" applyFont="1" applyFill="1" applyBorder="1" applyAlignment="1">
      <alignment horizontal="center" vertical="center"/>
    </xf>
    <xf numFmtId="164" fontId="3" fillId="6" borderId="1" xfId="0" applyNumberFormat="1" applyFont="1" applyFill="1" applyBorder="1"/>
    <xf numFmtId="0" fontId="3" fillId="3" borderId="2" xfId="0" applyFont="1" applyFill="1" applyBorder="1"/>
    <xf numFmtId="164" fontId="3" fillId="0" borderId="1" xfId="0" applyNumberFormat="1" applyFont="1" applyBorder="1"/>
    <xf numFmtId="0" fontId="11" fillId="5" borderId="16" xfId="0" applyFont="1" applyFill="1" applyBorder="1" applyAlignment="1">
      <alignment horizontal="center" vertical="top" wrapText="1"/>
    </xf>
    <xf numFmtId="0" fontId="6" fillId="5" borderId="15" xfId="0" applyFont="1" applyFill="1" applyBorder="1"/>
    <xf numFmtId="0" fontId="6" fillId="0" borderId="1" xfId="0" applyFont="1" applyBorder="1" applyAlignment="1">
      <alignment horizontal="left" wrapText="1"/>
    </xf>
    <xf numFmtId="0" fontId="3" fillId="0" borderId="43" xfId="0" applyFont="1" applyBorder="1" applyAlignment="1">
      <alignment horizontal="justify" vertical="center" wrapText="1"/>
    </xf>
    <xf numFmtId="0" fontId="3" fillId="0" borderId="44" xfId="0" applyFont="1" applyBorder="1" applyAlignment="1">
      <alignment horizontal="justify" vertical="center" wrapText="1"/>
    </xf>
    <xf numFmtId="164" fontId="1" fillId="0" borderId="33" xfId="0" applyNumberFormat="1" applyFont="1" applyBorder="1" applyAlignment="1">
      <alignment horizontal="center" vertical="top" wrapText="1"/>
    </xf>
    <xf numFmtId="0" fontId="7" fillId="9" borderId="15" xfId="0" applyFont="1" applyFill="1" applyBorder="1" applyAlignment="1">
      <alignment vertical="top" wrapText="1"/>
    </xf>
    <xf numFmtId="0" fontId="1" fillId="9" borderId="16" xfId="0" applyFont="1" applyFill="1" applyBorder="1" applyAlignment="1">
      <alignment vertical="top" wrapText="1"/>
    </xf>
    <xf numFmtId="164" fontId="6" fillId="9" borderId="16" xfId="0" applyNumberFormat="1" applyFont="1" applyFill="1" applyBorder="1" applyAlignment="1">
      <alignment horizontal="center" vertical="top" wrapText="1"/>
    </xf>
    <xf numFmtId="0" fontId="7" fillId="10" borderId="3" xfId="0" applyFont="1" applyFill="1" applyBorder="1" applyAlignment="1">
      <alignment horizontal="center" vertical="top" wrapText="1"/>
    </xf>
    <xf numFmtId="0" fontId="6" fillId="10" borderId="3" xfId="0" applyFont="1" applyFill="1" applyBorder="1" applyAlignment="1">
      <alignment horizontal="center" vertical="top" wrapText="1"/>
    </xf>
    <xf numFmtId="0" fontId="7" fillId="4" borderId="25" xfId="0" applyFont="1" applyFill="1" applyBorder="1" applyAlignment="1">
      <alignment vertical="top" wrapText="1"/>
    </xf>
    <xf numFmtId="164" fontId="1" fillId="4" borderId="25" xfId="0" applyNumberFormat="1" applyFont="1" applyFill="1" applyBorder="1" applyAlignment="1">
      <alignment horizontal="center" vertical="top" wrapText="1"/>
    </xf>
    <xf numFmtId="0" fontId="7" fillId="9" borderId="42" xfId="0" applyFont="1" applyFill="1" applyBorder="1" applyAlignment="1">
      <alignment vertical="top" wrapText="1"/>
    </xf>
    <xf numFmtId="0" fontId="7" fillId="9" borderId="29" xfId="0" applyFont="1" applyFill="1" applyBorder="1" applyAlignment="1">
      <alignment vertical="top" wrapText="1"/>
    </xf>
    <xf numFmtId="164" fontId="1" fillId="9" borderId="29" xfId="0" applyNumberFormat="1" applyFont="1" applyFill="1" applyBorder="1" applyAlignment="1">
      <alignment horizontal="center" vertical="top" wrapText="1"/>
    </xf>
    <xf numFmtId="0" fontId="7" fillId="10" borderId="29" xfId="0" applyFont="1" applyFill="1" applyBorder="1" applyAlignment="1">
      <alignment horizontal="center" vertical="top" wrapText="1"/>
    </xf>
    <xf numFmtId="0" fontId="5" fillId="10" borderId="21" xfId="0" applyFont="1" applyFill="1" applyBorder="1" applyAlignment="1">
      <alignment horizontal="center" vertical="top" wrapText="1"/>
    </xf>
    <xf numFmtId="0" fontId="7" fillId="9" borderId="43" xfId="0" applyFont="1" applyFill="1" applyBorder="1" applyAlignment="1">
      <alignment vertical="top" wrapText="1"/>
    </xf>
    <xf numFmtId="0" fontId="5" fillId="10" borderId="30" xfId="0" applyFont="1" applyFill="1" applyBorder="1" applyAlignment="1">
      <alignment horizontal="center" vertical="top" wrapText="1"/>
    </xf>
    <xf numFmtId="0" fontId="7" fillId="10" borderId="30" xfId="0" applyFont="1" applyFill="1" applyBorder="1" applyAlignment="1">
      <alignment horizontal="center" vertical="top" wrapText="1"/>
    </xf>
    <xf numFmtId="0" fontId="7" fillId="9" borderId="44" xfId="0" applyFont="1" applyFill="1" applyBorder="1" applyAlignment="1">
      <alignment vertical="top" wrapText="1"/>
    </xf>
    <xf numFmtId="0" fontId="7" fillId="9" borderId="33" xfId="0" applyFont="1" applyFill="1" applyBorder="1" applyAlignment="1">
      <alignment vertical="top" wrapText="1"/>
    </xf>
    <xf numFmtId="164" fontId="1" fillId="9" borderId="33" xfId="0" applyNumberFormat="1" applyFont="1" applyFill="1" applyBorder="1" applyAlignment="1">
      <alignment horizontal="center" vertical="top" wrapText="1"/>
    </xf>
    <xf numFmtId="0" fontId="7" fillId="10" borderId="33" xfId="0" applyFont="1" applyFill="1" applyBorder="1" applyAlignment="1">
      <alignment horizontal="center" vertical="top" wrapText="1"/>
    </xf>
    <xf numFmtId="0" fontId="7" fillId="10" borderId="36" xfId="0" applyFont="1" applyFill="1" applyBorder="1" applyAlignment="1">
      <alignment horizontal="center" vertical="top" wrapText="1"/>
    </xf>
    <xf numFmtId="164" fontId="1" fillId="3" borderId="2" xfId="0" applyNumberFormat="1" applyFont="1" applyFill="1" applyBorder="1" applyAlignment="1">
      <alignment horizontal="center" vertical="top"/>
    </xf>
    <xf numFmtId="0" fontId="7" fillId="4" borderId="32" xfId="0" applyFont="1" applyFill="1" applyBorder="1" applyAlignment="1">
      <alignment vertical="top" wrapText="1"/>
    </xf>
    <xf numFmtId="0" fontId="1" fillId="4" borderId="34" xfId="0" applyFont="1" applyFill="1" applyBorder="1" applyAlignment="1">
      <alignment vertical="top" wrapText="1"/>
    </xf>
    <xf numFmtId="164" fontId="6" fillId="4" borderId="34" xfId="0" applyNumberFormat="1" applyFont="1" applyFill="1" applyBorder="1" applyAlignment="1">
      <alignment horizontal="center" vertical="top" wrapText="1"/>
    </xf>
    <xf numFmtId="0" fontId="3" fillId="4" borderId="34" xfId="0" applyFont="1" applyFill="1" applyBorder="1"/>
    <xf numFmtId="0" fontId="3" fillId="4" borderId="47" xfId="0" applyFont="1" applyFill="1" applyBorder="1"/>
    <xf numFmtId="0" fontId="11" fillId="12" borderId="1" xfId="0" applyFont="1" applyFill="1" applyBorder="1" applyAlignment="1">
      <alignment horizontal="center" vertical="top" wrapText="1"/>
    </xf>
    <xf numFmtId="0" fontId="11" fillId="7" borderId="1" xfId="0" applyFont="1" applyFill="1" applyBorder="1" applyAlignment="1">
      <alignment horizontal="center" vertical="top" wrapText="1"/>
    </xf>
    <xf numFmtId="0" fontId="11" fillId="7" borderId="33" xfId="0" applyFont="1" applyFill="1" applyBorder="1" applyAlignment="1">
      <alignment horizontal="center" vertical="top" wrapText="1"/>
    </xf>
    <xf numFmtId="0" fontId="7" fillId="10" borderId="8" xfId="0" applyFont="1" applyFill="1" applyBorder="1" applyAlignment="1">
      <alignment horizontal="center" vertical="top" wrapText="1"/>
    </xf>
    <xf numFmtId="0" fontId="7" fillId="10" borderId="7" xfId="0" applyFont="1" applyFill="1" applyBorder="1" applyAlignment="1">
      <alignment horizontal="center" vertical="top" wrapText="1"/>
    </xf>
    <xf numFmtId="0" fontId="7" fillId="4" borderId="54" xfId="0" applyFont="1" applyFill="1" applyBorder="1" applyAlignment="1">
      <alignment vertical="top" wrapText="1"/>
    </xf>
    <xf numFmtId="0" fontId="1" fillId="4" borderId="55" xfId="0" applyFont="1" applyFill="1" applyBorder="1" applyAlignment="1">
      <alignment vertical="top" wrapText="1"/>
    </xf>
    <xf numFmtId="164" fontId="6" fillId="4" borderId="55" xfId="0" applyNumberFormat="1" applyFont="1" applyFill="1" applyBorder="1" applyAlignment="1">
      <alignment horizontal="center" vertical="top" wrapText="1"/>
    </xf>
    <xf numFmtId="0" fontId="3" fillId="4" borderId="55" xfId="0" applyFont="1" applyFill="1" applyBorder="1"/>
    <xf numFmtId="0" fontId="3" fillId="4" borderId="56" xfId="0" applyFont="1" applyFill="1" applyBorder="1"/>
    <xf numFmtId="164" fontId="7" fillId="0" borderId="2" xfId="0" applyNumberFormat="1" applyFont="1" applyBorder="1" applyAlignment="1">
      <alignment horizontal="center" vertical="center" wrapText="1"/>
    </xf>
    <xf numFmtId="164" fontId="7" fillId="3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7" fillId="9" borderId="32" xfId="0" applyFont="1" applyFill="1" applyBorder="1" applyAlignment="1">
      <alignment vertical="top" wrapText="1"/>
    </xf>
    <xf numFmtId="0" fontId="1" fillId="9" borderId="34" xfId="0" applyFont="1" applyFill="1" applyBorder="1" applyAlignment="1">
      <alignment vertical="top" wrapText="1"/>
    </xf>
    <xf numFmtId="164" fontId="6" fillId="9" borderId="34" xfId="0" applyNumberFormat="1" applyFont="1" applyFill="1" applyBorder="1" applyAlignment="1">
      <alignment horizontal="center" vertical="top" wrapText="1"/>
    </xf>
    <xf numFmtId="0" fontId="7" fillId="10" borderId="34" xfId="0" applyFont="1" applyFill="1" applyBorder="1" applyAlignment="1">
      <alignment horizontal="center" vertical="top" wrapText="1"/>
    </xf>
    <xf numFmtId="0" fontId="5" fillId="10" borderId="47" xfId="0" applyFont="1" applyFill="1" applyBorder="1" applyAlignment="1">
      <alignment horizontal="center" vertical="top" wrapText="1"/>
    </xf>
    <xf numFmtId="0" fontId="6" fillId="0" borderId="58" xfId="0" applyFont="1" applyBorder="1"/>
    <xf numFmtId="0" fontId="3" fillId="6" borderId="48" xfId="0" applyFont="1" applyFill="1" applyBorder="1" applyAlignment="1">
      <alignment horizontal="justify" vertical="center" wrapText="1"/>
    </xf>
    <xf numFmtId="0" fontId="1" fillId="6" borderId="3" xfId="0" applyFont="1" applyFill="1" applyBorder="1" applyAlignment="1">
      <alignment vertical="top" wrapText="1"/>
    </xf>
    <xf numFmtId="164" fontId="1" fillId="6" borderId="3" xfId="0" applyNumberFormat="1" applyFont="1" applyFill="1" applyBorder="1" applyAlignment="1">
      <alignment horizontal="center" vertical="top" wrapText="1"/>
    </xf>
    <xf numFmtId="0" fontId="3" fillId="6" borderId="3" xfId="0" applyFont="1" applyFill="1" applyBorder="1"/>
    <xf numFmtId="0" fontId="3" fillId="6" borderId="31" xfId="0" applyFont="1" applyFill="1" applyBorder="1"/>
    <xf numFmtId="0" fontId="6" fillId="0" borderId="59" xfId="0" applyFont="1" applyBorder="1"/>
    <xf numFmtId="0" fontId="6" fillId="0" borderId="61" xfId="0" applyFont="1" applyBorder="1"/>
    <xf numFmtId="0" fontId="6" fillId="0" borderId="63" xfId="0" applyFont="1" applyBorder="1"/>
    <xf numFmtId="0" fontId="7" fillId="9" borderId="1" xfId="0" applyFont="1" applyFill="1" applyBorder="1" applyAlignment="1">
      <alignment horizontal="center" vertical="top" wrapText="1"/>
    </xf>
    <xf numFmtId="2" fontId="7" fillId="9" borderId="6" xfId="0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vertical="top"/>
    </xf>
    <xf numFmtId="0" fontId="7" fillId="3" borderId="9" xfId="0" applyFont="1" applyFill="1" applyBorder="1" applyAlignment="1">
      <alignment vertical="top" wrapText="1"/>
    </xf>
    <xf numFmtId="0" fontId="11" fillId="3" borderId="9" xfId="0" applyFont="1" applyFill="1" applyBorder="1" applyAlignment="1">
      <alignment horizontal="center" vertical="top" wrapText="1"/>
    </xf>
    <xf numFmtId="164" fontId="1" fillId="3" borderId="9" xfId="0" applyNumberFormat="1" applyFont="1" applyFill="1" applyBorder="1" applyAlignment="1">
      <alignment horizontal="center" vertical="top" wrapText="1"/>
    </xf>
    <xf numFmtId="0" fontId="7" fillId="3" borderId="9" xfId="0" applyFont="1" applyFill="1" applyBorder="1" applyAlignment="1">
      <alignment horizontal="center" vertical="top"/>
    </xf>
    <xf numFmtId="0" fontId="7" fillId="3" borderId="64" xfId="0" applyFont="1" applyFill="1" applyBorder="1" applyAlignment="1">
      <alignment horizontal="justify" vertical="top" wrapText="1"/>
    </xf>
    <xf numFmtId="0" fontId="7" fillId="3" borderId="65" xfId="0" applyFont="1" applyFill="1" applyBorder="1" applyAlignment="1">
      <alignment vertical="top" wrapText="1"/>
    </xf>
    <xf numFmtId="0" fontId="11" fillId="3" borderId="65" xfId="0" applyFont="1" applyFill="1" applyBorder="1" applyAlignment="1">
      <alignment horizontal="center" vertical="top" wrapText="1"/>
    </xf>
    <xf numFmtId="164" fontId="1" fillId="3" borderId="65" xfId="0" applyNumberFormat="1" applyFont="1" applyFill="1" applyBorder="1" applyAlignment="1">
      <alignment horizontal="center" vertical="top" wrapText="1"/>
    </xf>
    <xf numFmtId="165" fontId="7" fillId="3" borderId="65" xfId="0" applyNumberFormat="1" applyFont="1" applyFill="1" applyBorder="1" applyAlignment="1">
      <alignment horizontal="center" vertical="top"/>
    </xf>
    <xf numFmtId="0" fontId="7" fillId="3" borderId="66" xfId="0" applyFont="1" applyFill="1" applyBorder="1" applyAlignment="1">
      <alignment horizontal="center" vertical="top"/>
    </xf>
    <xf numFmtId="0" fontId="7" fillId="3" borderId="67" xfId="0" applyFont="1" applyFill="1" applyBorder="1" applyAlignment="1">
      <alignment horizontal="justify" vertical="top" wrapText="1"/>
    </xf>
    <xf numFmtId="0" fontId="7" fillId="3" borderId="68" xfId="0" applyFont="1" applyFill="1" applyBorder="1" applyAlignment="1">
      <alignment horizontal="center" vertical="top"/>
    </xf>
    <xf numFmtId="0" fontId="7" fillId="3" borderId="69" xfId="0" applyFont="1" applyFill="1" applyBorder="1" applyAlignment="1">
      <alignment horizontal="justify" vertical="top" wrapText="1"/>
    </xf>
    <xf numFmtId="0" fontId="7" fillId="3" borderId="70" xfId="0" applyFont="1" applyFill="1" applyBorder="1" applyAlignment="1">
      <alignment vertical="top" wrapText="1"/>
    </xf>
    <xf numFmtId="0" fontId="11" fillId="3" borderId="70" xfId="0" applyFont="1" applyFill="1" applyBorder="1" applyAlignment="1">
      <alignment horizontal="center" vertical="top" wrapText="1"/>
    </xf>
    <xf numFmtId="164" fontId="1" fillId="3" borderId="70" xfId="0" applyNumberFormat="1" applyFont="1" applyFill="1" applyBorder="1" applyAlignment="1">
      <alignment horizontal="center" vertical="top" wrapText="1"/>
    </xf>
    <xf numFmtId="1" fontId="7" fillId="3" borderId="70" xfId="0" applyNumberFormat="1" applyFont="1" applyFill="1" applyBorder="1" applyAlignment="1">
      <alignment horizontal="center" vertical="top" wrapText="1"/>
    </xf>
    <xf numFmtId="0" fontId="7" fillId="3" borderId="71" xfId="0" applyFont="1" applyFill="1" applyBorder="1" applyAlignment="1">
      <alignment horizontal="center" vertical="top"/>
    </xf>
    <xf numFmtId="0" fontId="11" fillId="3" borderId="29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3" fillId="4" borderId="72" xfId="0" applyFont="1" applyFill="1" applyBorder="1"/>
    <xf numFmtId="0" fontId="3" fillId="4" borderId="73" xfId="0" applyFont="1" applyFill="1" applyBorder="1"/>
    <xf numFmtId="0" fontId="3" fillId="4" borderId="74" xfId="0" applyFont="1" applyFill="1" applyBorder="1"/>
    <xf numFmtId="0" fontId="11" fillId="3" borderId="36" xfId="0" applyFont="1" applyFill="1" applyBorder="1" applyAlignment="1">
      <alignment horizontal="center" vertical="top" wrapText="1"/>
    </xf>
    <xf numFmtId="0" fontId="7" fillId="3" borderId="43" xfId="0" applyFont="1" applyFill="1" applyBorder="1" applyAlignment="1">
      <alignment horizontal="center" vertical="top" wrapText="1"/>
    </xf>
    <xf numFmtId="0" fontId="7" fillId="3" borderId="45" xfId="0" applyFont="1" applyFill="1" applyBorder="1" applyAlignment="1">
      <alignment horizontal="center" vertical="top" wrapText="1"/>
    </xf>
    <xf numFmtId="164" fontId="1" fillId="4" borderId="26" xfId="0" applyNumberFormat="1" applyFont="1" applyFill="1" applyBorder="1" applyAlignment="1">
      <alignment horizontal="center" vertical="top" wrapText="1"/>
    </xf>
    <xf numFmtId="164" fontId="1" fillId="9" borderId="18" xfId="0" applyNumberFormat="1" applyFont="1" applyFill="1" applyBorder="1" applyAlignment="1">
      <alignment horizontal="center" vertical="top" wrapText="1"/>
    </xf>
    <xf numFmtId="164" fontId="1" fillId="9" borderId="75" xfId="0" applyNumberFormat="1" applyFont="1" applyFill="1" applyBorder="1" applyAlignment="1">
      <alignment horizontal="center" vertical="top" wrapText="1"/>
    </xf>
    <xf numFmtId="164" fontId="1" fillId="9" borderId="53" xfId="0" applyNumberFormat="1" applyFont="1" applyFill="1" applyBorder="1" applyAlignment="1">
      <alignment horizontal="center" vertical="top" wrapText="1"/>
    </xf>
    <xf numFmtId="164" fontId="1" fillId="5" borderId="26" xfId="0" applyNumberFormat="1" applyFont="1" applyFill="1" applyBorder="1" applyAlignment="1">
      <alignment horizontal="center" vertical="top" wrapText="1"/>
    </xf>
    <xf numFmtId="164" fontId="1" fillId="0" borderId="18" xfId="0" applyNumberFormat="1" applyFont="1" applyBorder="1" applyAlignment="1">
      <alignment horizontal="center" vertical="top" wrapText="1"/>
    </xf>
    <xf numFmtId="164" fontId="3" fillId="3" borderId="75" xfId="0" applyNumberFormat="1" applyFont="1" applyFill="1" applyBorder="1" applyAlignment="1">
      <alignment horizontal="center" vertical="top" wrapText="1"/>
    </xf>
    <xf numFmtId="164" fontId="3" fillId="3" borderId="53" xfId="0" applyNumberFormat="1" applyFont="1" applyFill="1" applyBorder="1" applyAlignment="1">
      <alignment horizontal="center" vertical="top" wrapText="1"/>
    </xf>
    <xf numFmtId="164" fontId="3" fillId="3" borderId="76" xfId="0" applyNumberFormat="1" applyFont="1" applyFill="1" applyBorder="1" applyAlignment="1">
      <alignment horizontal="center" vertical="top" wrapText="1"/>
    </xf>
    <xf numFmtId="164" fontId="3" fillId="3" borderId="52" xfId="0" applyNumberFormat="1" applyFont="1" applyFill="1" applyBorder="1" applyAlignment="1">
      <alignment horizontal="center" vertical="top" wrapText="1"/>
    </xf>
    <xf numFmtId="164" fontId="3" fillId="3" borderId="18" xfId="0" applyNumberFormat="1" applyFont="1" applyFill="1" applyBorder="1" applyAlignment="1">
      <alignment horizontal="center" vertical="top" wrapText="1"/>
    </xf>
    <xf numFmtId="164" fontId="1" fillId="3" borderId="18" xfId="0" applyNumberFormat="1" applyFont="1" applyFill="1" applyBorder="1" applyAlignment="1">
      <alignment horizontal="center" vertical="top" wrapText="1"/>
    </xf>
    <xf numFmtId="164" fontId="1" fillId="6" borderId="18" xfId="0" applyNumberFormat="1" applyFont="1" applyFill="1" applyBorder="1" applyAlignment="1">
      <alignment horizontal="center" vertical="top" wrapText="1"/>
    </xf>
    <xf numFmtId="164" fontId="1" fillId="3" borderId="75" xfId="0" applyNumberFormat="1" applyFont="1" applyFill="1" applyBorder="1" applyAlignment="1">
      <alignment horizontal="center" vertical="top" wrapText="1"/>
    </xf>
    <xf numFmtId="164" fontId="7" fillId="0" borderId="75" xfId="0" applyNumberFormat="1" applyFont="1" applyBorder="1" applyAlignment="1">
      <alignment horizontal="center" vertical="top" wrapText="1"/>
    </xf>
    <xf numFmtId="164" fontId="7" fillId="6" borderId="75" xfId="0" applyNumberFormat="1" applyFont="1" applyFill="1" applyBorder="1" applyAlignment="1">
      <alignment horizontal="center" vertical="top" wrapText="1"/>
    </xf>
    <xf numFmtId="164" fontId="7" fillId="0" borderId="52" xfId="0" applyNumberFormat="1" applyFont="1" applyBorder="1" applyAlignment="1">
      <alignment horizontal="center" vertical="top" wrapText="1"/>
    </xf>
    <xf numFmtId="164" fontId="1" fillId="5" borderId="18" xfId="0" applyNumberFormat="1" applyFont="1" applyFill="1" applyBorder="1" applyAlignment="1">
      <alignment horizontal="center" vertical="top" wrapText="1"/>
    </xf>
    <xf numFmtId="164" fontId="1" fillId="6" borderId="75" xfId="0" applyNumberFormat="1" applyFont="1" applyFill="1" applyBorder="1" applyAlignment="1">
      <alignment horizontal="center" vertical="top" wrapText="1"/>
    </xf>
    <xf numFmtId="164" fontId="7" fillId="3" borderId="52" xfId="0" applyNumberFormat="1" applyFont="1" applyFill="1" applyBorder="1" applyAlignment="1">
      <alignment horizontal="center" vertical="top" wrapText="1"/>
    </xf>
    <xf numFmtId="164" fontId="15" fillId="6" borderId="75" xfId="0" applyNumberFormat="1" applyFont="1" applyFill="1" applyBorder="1" applyAlignment="1">
      <alignment horizontal="center" vertical="top" wrapText="1"/>
    </xf>
    <xf numFmtId="164" fontId="15" fillId="0" borderId="75" xfId="0" applyNumberFormat="1" applyFont="1" applyBorder="1" applyAlignment="1">
      <alignment horizontal="center" vertical="top" wrapText="1"/>
    </xf>
    <xf numFmtId="164" fontId="7" fillId="3" borderId="53" xfId="0" applyNumberFormat="1" applyFont="1" applyFill="1" applyBorder="1" applyAlignment="1">
      <alignment horizontal="center" vertical="top" wrapText="1"/>
    </xf>
    <xf numFmtId="164" fontId="7" fillId="3" borderId="53" xfId="0" applyNumberFormat="1" applyFont="1" applyFill="1" applyBorder="1" applyAlignment="1">
      <alignment horizontal="center" vertical="center" wrapText="1"/>
    </xf>
    <xf numFmtId="164" fontId="6" fillId="4" borderId="77" xfId="0" applyNumberFormat="1" applyFont="1" applyFill="1" applyBorder="1" applyAlignment="1">
      <alignment horizontal="center" vertical="top" wrapText="1"/>
    </xf>
    <xf numFmtId="164" fontId="6" fillId="9" borderId="17" xfId="0" applyNumberFormat="1" applyFont="1" applyFill="1" applyBorder="1" applyAlignment="1">
      <alignment horizontal="center" vertical="top" wrapText="1"/>
    </xf>
    <xf numFmtId="164" fontId="1" fillId="5" borderId="75" xfId="0" applyNumberFormat="1" applyFont="1" applyFill="1" applyBorder="1" applyAlignment="1">
      <alignment horizontal="center" vertical="top" wrapText="1"/>
    </xf>
    <xf numFmtId="164" fontId="1" fillId="6" borderId="75" xfId="0" applyNumberFormat="1" applyFont="1" applyFill="1" applyBorder="1" applyAlignment="1">
      <alignment horizontal="center" vertical="center" wrapText="1"/>
    </xf>
    <xf numFmtId="164" fontId="1" fillId="3" borderId="75" xfId="0" applyNumberFormat="1" applyFont="1" applyFill="1" applyBorder="1" applyAlignment="1">
      <alignment horizontal="center" vertical="center" wrapText="1"/>
    </xf>
    <xf numFmtId="164" fontId="7" fillId="3" borderId="75" xfId="0" applyNumberFormat="1" applyFont="1" applyFill="1" applyBorder="1" applyAlignment="1">
      <alignment horizontal="center" vertical="center" wrapText="1"/>
    </xf>
    <xf numFmtId="164" fontId="7" fillId="3" borderId="52" xfId="0" applyNumberFormat="1" applyFont="1" applyFill="1" applyBorder="1" applyAlignment="1">
      <alignment horizontal="center" vertical="center" wrapText="1"/>
    </xf>
    <xf numFmtId="164" fontId="6" fillId="4" borderId="78" xfId="0" applyNumberFormat="1" applyFont="1" applyFill="1" applyBorder="1" applyAlignment="1">
      <alignment horizontal="center" vertical="top" wrapText="1"/>
    </xf>
    <xf numFmtId="164" fontId="6" fillId="9" borderId="77" xfId="0" applyNumberFormat="1" applyFont="1" applyFill="1" applyBorder="1" applyAlignment="1">
      <alignment horizontal="center" vertical="top" wrapText="1"/>
    </xf>
    <xf numFmtId="164" fontId="1" fillId="5" borderId="17" xfId="0" applyNumberFormat="1" applyFont="1" applyFill="1" applyBorder="1" applyAlignment="1">
      <alignment horizontal="center" vertical="top" wrapText="1"/>
    </xf>
    <xf numFmtId="164" fontId="1" fillId="6" borderId="76" xfId="0" applyNumberFormat="1" applyFont="1" applyFill="1" applyBorder="1" applyAlignment="1">
      <alignment horizontal="center" vertical="top" wrapText="1"/>
    </xf>
    <xf numFmtId="164" fontId="7" fillId="3" borderId="75" xfId="0" applyNumberFormat="1" applyFont="1" applyFill="1" applyBorder="1" applyAlignment="1">
      <alignment horizontal="center" vertical="top" wrapText="1"/>
    </xf>
    <xf numFmtId="164" fontId="6" fillId="4" borderId="17" xfId="0" applyNumberFormat="1" applyFont="1" applyFill="1" applyBorder="1" applyAlignment="1">
      <alignment horizontal="center" vertical="top" wrapText="1"/>
    </xf>
    <xf numFmtId="164" fontId="7" fillId="0" borderId="53" xfId="0" applyNumberFormat="1" applyFont="1" applyBorder="1" applyAlignment="1">
      <alignment horizontal="center" vertical="top" wrapText="1"/>
    </xf>
    <xf numFmtId="164" fontId="1" fillId="3" borderId="81" xfId="0" applyNumberFormat="1" applyFont="1" applyFill="1" applyBorder="1" applyAlignment="1">
      <alignment horizontal="center" vertical="top" wrapText="1"/>
    </xf>
    <xf numFmtId="164" fontId="1" fillId="3" borderId="82" xfId="0" applyNumberFormat="1" applyFont="1" applyFill="1" applyBorder="1" applyAlignment="1">
      <alignment horizontal="center" vertical="top" wrapText="1"/>
    </xf>
    <xf numFmtId="164" fontId="1" fillId="3" borderId="83" xfId="0" applyNumberFormat="1" applyFont="1" applyFill="1" applyBorder="1" applyAlignment="1">
      <alignment horizontal="center" vertical="top" wrapText="1"/>
    </xf>
    <xf numFmtId="164" fontId="1" fillId="0" borderId="75" xfId="0" applyNumberFormat="1" applyFont="1" applyBorder="1" applyAlignment="1">
      <alignment horizontal="center" vertical="top" wrapText="1"/>
    </xf>
    <xf numFmtId="164" fontId="1" fillId="0" borderId="53" xfId="0" applyNumberFormat="1" applyFont="1" applyBorder="1" applyAlignment="1">
      <alignment horizontal="center" vertical="top" wrapText="1"/>
    </xf>
    <xf numFmtId="0" fontId="1" fillId="4" borderId="24" xfId="0" applyFont="1" applyFill="1" applyBorder="1" applyAlignment="1">
      <alignment horizontal="center" vertical="top" wrapText="1"/>
    </xf>
    <xf numFmtId="0" fontId="25" fillId="10" borderId="42" xfId="0" applyFont="1" applyFill="1" applyBorder="1" applyAlignment="1">
      <alignment vertical="top" wrapText="1"/>
    </xf>
    <xf numFmtId="0" fontId="7" fillId="10" borderId="43" xfId="0" applyFont="1" applyFill="1" applyBorder="1" applyAlignment="1">
      <alignment vertical="top" wrapText="1"/>
    </xf>
    <xf numFmtId="0" fontId="7" fillId="10" borderId="44" xfId="0" applyFont="1" applyFill="1" applyBorder="1" applyAlignment="1">
      <alignment vertical="top" wrapText="1"/>
    </xf>
    <xf numFmtId="0" fontId="1" fillId="5" borderId="24" xfId="0" applyFont="1" applyFill="1" applyBorder="1" applyAlignment="1">
      <alignment horizontal="center" vertical="top" wrapText="1"/>
    </xf>
    <xf numFmtId="0" fontId="11" fillId="0" borderId="42" xfId="0" applyFont="1" applyBorder="1" applyAlignment="1">
      <alignment vertical="top" wrapText="1"/>
    </xf>
    <xf numFmtId="0" fontId="5" fillId="8" borderId="43" xfId="0" applyFont="1" applyFill="1" applyBorder="1" applyAlignment="1">
      <alignment vertical="top" wrapText="1"/>
    </xf>
    <xf numFmtId="0" fontId="11" fillId="8" borderId="43" xfId="0" applyFont="1" applyFill="1" applyBorder="1" applyAlignment="1">
      <alignment vertical="top" wrapText="1"/>
    </xf>
    <xf numFmtId="0" fontId="17" fillId="8" borderId="43" xfId="0" applyFont="1" applyFill="1" applyBorder="1" applyAlignment="1">
      <alignment vertical="top" wrapText="1"/>
    </xf>
    <xf numFmtId="0" fontId="19" fillId="8" borderId="43" xfId="0" applyFont="1" applyFill="1" applyBorder="1" applyAlignment="1">
      <alignment vertical="top" wrapText="1"/>
    </xf>
    <xf numFmtId="0" fontId="5" fillId="8" borderId="48" xfId="0" applyFont="1" applyFill="1" applyBorder="1" applyAlignment="1">
      <alignment vertical="top" wrapText="1"/>
    </xf>
    <xf numFmtId="0" fontId="5" fillId="8" borderId="43" xfId="0" applyFont="1" applyFill="1" applyBorder="1" applyAlignment="1">
      <alignment horizontal="left" vertical="top" wrapText="1"/>
    </xf>
    <xf numFmtId="0" fontId="11" fillId="8" borderId="45" xfId="0" applyFont="1" applyFill="1" applyBorder="1" applyAlignment="1">
      <alignment vertical="top" wrapText="1"/>
    </xf>
    <xf numFmtId="0" fontId="11" fillId="8" borderId="42" xfId="0" applyFont="1" applyFill="1" applyBorder="1" applyAlignment="1">
      <alignment vertical="top" wrapText="1"/>
    </xf>
    <xf numFmtId="0" fontId="11" fillId="0" borderId="48" xfId="0" applyFont="1" applyBorder="1" applyAlignment="1">
      <alignment vertical="top" wrapText="1"/>
    </xf>
    <xf numFmtId="0" fontId="11" fillId="0" borderId="43" xfId="0" applyFont="1" applyBorder="1" applyAlignment="1">
      <alignment vertical="top" wrapText="1"/>
    </xf>
    <xf numFmtId="0" fontId="5" fillId="8" borderId="42" xfId="0" applyFont="1" applyFill="1" applyBorder="1" applyAlignment="1">
      <alignment horizontal="left" vertical="top" wrapText="1"/>
    </xf>
    <xf numFmtId="0" fontId="11" fillId="8" borderId="45" xfId="0" applyFont="1" applyFill="1" applyBorder="1" applyAlignment="1">
      <alignment horizontal="left" vertical="top" wrapText="1"/>
    </xf>
    <xf numFmtId="0" fontId="5" fillId="8" borderId="42" xfId="0" applyFont="1" applyFill="1" applyBorder="1" applyAlignment="1">
      <alignment vertical="top" wrapText="1"/>
    </xf>
    <xf numFmtId="0" fontId="3" fillId="0" borderId="43" xfId="0" applyFont="1" applyBorder="1" applyAlignment="1">
      <alignment horizontal="center" vertical="top" wrapText="1"/>
    </xf>
    <xf numFmtId="0" fontId="3" fillId="0" borderId="45" xfId="0" applyFont="1" applyBorder="1" applyAlignment="1">
      <alignment horizontal="center" vertical="top" wrapText="1"/>
    </xf>
    <xf numFmtId="0" fontId="3" fillId="0" borderId="44" xfId="0" applyFont="1" applyBorder="1" applyAlignment="1">
      <alignment horizontal="center" vertical="top" wrapText="1"/>
    </xf>
    <xf numFmtId="0" fontId="1" fillId="0" borderId="42" xfId="0" applyFont="1" applyBorder="1" applyAlignment="1">
      <alignment horizontal="center" vertical="top" wrapText="1"/>
    </xf>
    <xf numFmtId="0" fontId="5" fillId="8" borderId="45" xfId="0" applyFont="1" applyFill="1" applyBorder="1" applyAlignment="1">
      <alignment vertical="top" wrapText="1"/>
    </xf>
    <xf numFmtId="0" fontId="3" fillId="0" borderId="42" xfId="0" applyFont="1" applyBorder="1" applyAlignment="1">
      <alignment horizontal="center" vertical="top" wrapText="1"/>
    </xf>
    <xf numFmtId="0" fontId="17" fillId="0" borderId="43" xfId="0" applyFont="1" applyBorder="1" applyAlignment="1">
      <alignment vertical="top" wrapText="1"/>
    </xf>
    <xf numFmtId="0" fontId="1" fillId="6" borderId="42" xfId="0" applyFont="1" applyFill="1" applyBorder="1" applyAlignment="1">
      <alignment horizontal="center" vertical="top" wrapText="1"/>
    </xf>
    <xf numFmtId="0" fontId="1" fillId="3" borderId="43" xfId="0" applyFont="1" applyFill="1" applyBorder="1" applyAlignment="1">
      <alignment horizontal="center" vertical="top" wrapText="1"/>
    </xf>
    <xf numFmtId="0" fontId="1" fillId="0" borderId="43" xfId="0" applyFont="1" applyBorder="1" applyAlignment="1">
      <alignment horizontal="center" vertical="top" wrapText="1"/>
    </xf>
    <xf numFmtId="0" fontId="1" fillId="6" borderId="43" xfId="0" applyFont="1" applyFill="1" applyBorder="1" applyAlignment="1">
      <alignment horizontal="center" vertical="top" wrapText="1"/>
    </xf>
    <xf numFmtId="0" fontId="1" fillId="0" borderId="45" xfId="0" applyFont="1" applyBorder="1" applyAlignment="1">
      <alignment horizontal="center" vertical="top" wrapText="1"/>
    </xf>
    <xf numFmtId="0" fontId="1" fillId="5" borderId="42" xfId="0" applyFont="1" applyFill="1" applyBorder="1" applyAlignment="1">
      <alignment horizontal="center" vertical="top" wrapText="1"/>
    </xf>
    <xf numFmtId="0" fontId="1" fillId="3" borderId="44" xfId="0" applyFont="1" applyFill="1" applyBorder="1" applyAlignment="1">
      <alignment horizontal="center" vertical="top" wrapText="1"/>
    </xf>
    <xf numFmtId="0" fontId="19" fillId="8" borderId="45" xfId="0" applyFont="1" applyFill="1" applyBorder="1" applyAlignment="1">
      <alignment horizontal="left" vertical="top" wrapText="1"/>
    </xf>
    <xf numFmtId="0" fontId="15" fillId="6" borderId="43" xfId="0" applyFont="1" applyFill="1" applyBorder="1" applyAlignment="1">
      <alignment horizontal="center" vertical="top" wrapText="1"/>
    </xf>
    <xf numFmtId="0" fontId="15" fillId="0" borderId="43" xfId="0" applyFont="1" applyBorder="1" applyAlignment="1">
      <alignment horizontal="center" vertical="top" wrapText="1"/>
    </xf>
    <xf numFmtId="3" fontId="5" fillId="3" borderId="43" xfId="0" applyNumberFormat="1" applyFont="1" applyFill="1" applyBorder="1" applyAlignment="1">
      <alignment vertical="top" wrapText="1"/>
    </xf>
    <xf numFmtId="0" fontId="1" fillId="0" borderId="44" xfId="0" applyFont="1" applyBorder="1" applyAlignment="1">
      <alignment horizontal="center" vertical="top" wrapText="1"/>
    </xf>
    <xf numFmtId="0" fontId="3" fillId="5" borderId="42" xfId="0" applyFont="1" applyFill="1" applyBorder="1"/>
    <xf numFmtId="0" fontId="3" fillId="6" borderId="43" xfId="0" applyFont="1" applyFill="1" applyBorder="1"/>
    <xf numFmtId="0" fontId="5" fillId="7" borderId="43" xfId="0" applyFont="1" applyFill="1" applyBorder="1" applyAlignment="1">
      <alignment vertical="top" wrapText="1"/>
    </xf>
    <xf numFmtId="0" fontId="5" fillId="7" borderId="44" xfId="0" applyFont="1" applyFill="1" applyBorder="1" applyAlignment="1">
      <alignment vertical="top" wrapText="1"/>
    </xf>
    <xf numFmtId="0" fontId="1" fillId="4" borderId="32" xfId="0" applyFont="1" applyFill="1" applyBorder="1" applyAlignment="1">
      <alignment horizontal="center" vertical="top" wrapText="1"/>
    </xf>
    <xf numFmtId="0" fontId="7" fillId="10" borderId="86" xfId="0" applyFont="1" applyFill="1" applyBorder="1" applyAlignment="1">
      <alignment vertical="top" wrapText="1"/>
    </xf>
    <xf numFmtId="0" fontId="3" fillId="5" borderId="43" xfId="0" applyFont="1" applyFill="1" applyBorder="1"/>
    <xf numFmtId="0" fontId="5" fillId="7" borderId="43" xfId="0" applyFont="1" applyFill="1" applyBorder="1" applyAlignment="1">
      <alignment horizontal="left" vertical="top" wrapText="1"/>
    </xf>
    <xf numFmtId="0" fontId="5" fillId="0" borderId="43" xfId="0" applyFont="1" applyBorder="1" applyAlignment="1">
      <alignment vertical="top" wrapText="1"/>
    </xf>
    <xf numFmtId="0" fontId="5" fillId="8" borderId="45" xfId="0" applyFont="1" applyFill="1" applyBorder="1" applyAlignment="1">
      <alignment horizontal="left" vertical="top" wrapText="1"/>
    </xf>
    <xf numFmtId="0" fontId="1" fillId="4" borderId="87" xfId="0" applyFont="1" applyFill="1" applyBorder="1" applyAlignment="1">
      <alignment horizontal="center" vertical="top" wrapText="1"/>
    </xf>
    <xf numFmtId="0" fontId="7" fillId="10" borderId="32" xfId="0" applyFont="1" applyFill="1" applyBorder="1" applyAlignment="1">
      <alignment vertical="top" wrapText="1"/>
    </xf>
    <xf numFmtId="0" fontId="1" fillId="5" borderId="15" xfId="0" applyFont="1" applyFill="1" applyBorder="1" applyAlignment="1">
      <alignment horizontal="center" vertical="top" wrapText="1"/>
    </xf>
    <xf numFmtId="0" fontId="5" fillId="8" borderId="44" xfId="0" applyFont="1" applyFill="1" applyBorder="1" applyAlignment="1">
      <alignment vertical="top" wrapText="1"/>
    </xf>
    <xf numFmtId="165" fontId="1" fillId="0" borderId="48" xfId="0" applyNumberFormat="1" applyFont="1" applyBorder="1" applyAlignment="1">
      <alignment horizontal="center" vertical="top" wrapText="1"/>
    </xf>
    <xf numFmtId="165" fontId="1" fillId="6" borderId="48" xfId="0" applyNumberFormat="1" applyFont="1" applyFill="1" applyBorder="1" applyAlignment="1">
      <alignment horizontal="center" vertical="top" wrapText="1"/>
    </xf>
    <xf numFmtId="165" fontId="7" fillId="3" borderId="43" xfId="0" applyNumberFormat="1" applyFont="1" applyFill="1" applyBorder="1" applyAlignment="1">
      <alignment horizontal="center" vertical="top" wrapText="1"/>
    </xf>
    <xf numFmtId="165" fontId="7" fillId="0" borderId="45" xfId="0" applyNumberFormat="1" applyFont="1" applyBorder="1" applyAlignment="1">
      <alignment horizontal="center" vertical="top" wrapText="1"/>
    </xf>
    <xf numFmtId="0" fontId="7" fillId="10" borderId="90" xfId="0" applyFont="1" applyFill="1" applyBorder="1" applyAlignment="1">
      <alignment horizontal="left" vertical="top" wrapText="1"/>
    </xf>
    <xf numFmtId="0" fontId="7" fillId="0" borderId="44" xfId="0" applyFont="1" applyBorder="1" applyAlignment="1">
      <alignment horizontal="center" vertical="top" wrapText="1"/>
    </xf>
    <xf numFmtId="0" fontId="1" fillId="5" borderId="91" xfId="0" applyFont="1" applyFill="1" applyBorder="1" applyAlignment="1">
      <alignment horizontal="center" vertical="top" wrapText="1"/>
    </xf>
    <xf numFmtId="0" fontId="7" fillId="3" borderId="92" xfId="0" applyFont="1" applyFill="1" applyBorder="1" applyAlignment="1">
      <alignment vertical="top" wrapText="1"/>
    </xf>
    <xf numFmtId="0" fontId="7" fillId="3" borderId="93" xfId="0" applyFont="1" applyFill="1" applyBorder="1" applyAlignment="1">
      <alignment vertical="top" wrapText="1"/>
    </xf>
    <xf numFmtId="0" fontId="7" fillId="3" borderId="94" xfId="0" applyFont="1" applyFill="1" applyBorder="1" applyAlignment="1">
      <alignment vertical="top" wrapText="1"/>
    </xf>
    <xf numFmtId="0" fontId="1" fillId="6" borderId="48" xfId="0" applyFont="1" applyFill="1" applyBorder="1" applyAlignment="1">
      <alignment horizontal="center" vertical="top" wrapText="1"/>
    </xf>
    <xf numFmtId="0" fontId="7" fillId="0" borderId="43" xfId="0" applyFont="1" applyBorder="1" applyAlignment="1">
      <alignment horizontal="center" vertical="top" wrapText="1"/>
    </xf>
    <xf numFmtId="0" fontId="19" fillId="8" borderId="44" xfId="0" applyFont="1" applyFill="1" applyBorder="1" applyAlignment="1">
      <alignment vertical="top" wrapText="1"/>
    </xf>
    <xf numFmtId="0" fontId="19" fillId="8" borderId="33" xfId="0" applyFont="1" applyFill="1" applyBorder="1" applyAlignment="1">
      <alignment horizontal="center" vertical="top"/>
    </xf>
    <xf numFmtId="0" fontId="5" fillId="3" borderId="44" xfId="0" applyFont="1" applyFill="1" applyBorder="1" applyAlignment="1">
      <alignment vertical="top" wrapText="1"/>
    </xf>
    <xf numFmtId="0" fontId="5" fillId="3" borderId="33" xfId="0" applyFont="1" applyFill="1" applyBorder="1" applyAlignment="1">
      <alignment horizontal="center" vertical="top"/>
    </xf>
    <xf numFmtId="0" fontId="19" fillId="8" borderId="44" xfId="0" applyFont="1" applyFill="1" applyBorder="1" applyAlignment="1">
      <alignment horizontal="left" vertical="top" wrapText="1"/>
    </xf>
    <xf numFmtId="0" fontId="19" fillId="8" borderId="35" xfId="0" applyFont="1" applyFill="1" applyBorder="1" applyAlignment="1">
      <alignment horizontal="center" vertical="top"/>
    </xf>
    <xf numFmtId="0" fontId="19" fillId="8" borderId="33" xfId="0" applyFont="1" applyFill="1" applyBorder="1" applyAlignment="1">
      <alignment horizontal="center" vertical="top" wrapText="1"/>
    </xf>
    <xf numFmtId="0" fontId="15" fillId="0" borderId="29" xfId="0" applyFont="1" applyBorder="1" applyAlignment="1">
      <alignment vertical="top" wrapText="1"/>
    </xf>
    <xf numFmtId="164" fontId="19" fillId="0" borderId="29" xfId="0" applyNumberFormat="1" applyFont="1" applyBorder="1" applyAlignment="1">
      <alignment horizontal="center" vertical="top" wrapText="1"/>
    </xf>
    <xf numFmtId="164" fontId="19" fillId="3" borderId="29" xfId="0" applyNumberFormat="1" applyFont="1" applyFill="1" applyBorder="1" applyAlignment="1">
      <alignment horizontal="center" vertical="top" wrapText="1"/>
    </xf>
    <xf numFmtId="164" fontId="19" fillId="3" borderId="18" xfId="0" applyNumberFormat="1" applyFont="1" applyFill="1" applyBorder="1" applyAlignment="1">
      <alignment horizontal="center" vertical="top" wrapText="1"/>
    </xf>
    <xf numFmtId="0" fontId="19" fillId="0" borderId="42" xfId="0" applyFont="1" applyBorder="1" applyAlignment="1">
      <alignment horizontal="center" vertical="top" wrapText="1"/>
    </xf>
    <xf numFmtId="0" fontId="19" fillId="0" borderId="2" xfId="0" applyFont="1" applyBorder="1" applyAlignment="1">
      <alignment vertical="top" wrapText="1"/>
    </xf>
    <xf numFmtId="164" fontId="19" fillId="0" borderId="2" xfId="0" applyNumberFormat="1" applyFont="1" applyBorder="1" applyAlignment="1">
      <alignment horizontal="center" vertical="top" wrapText="1"/>
    </xf>
    <xf numFmtId="164" fontId="19" fillId="3" borderId="2" xfId="0" applyNumberFormat="1" applyFont="1" applyFill="1" applyBorder="1" applyAlignment="1">
      <alignment horizontal="center" vertical="top" wrapText="1"/>
    </xf>
    <xf numFmtId="164" fontId="19" fillId="3" borderId="52" xfId="0" applyNumberFormat="1" applyFont="1" applyFill="1" applyBorder="1" applyAlignment="1">
      <alignment horizontal="center" vertical="top" wrapText="1"/>
    </xf>
    <xf numFmtId="0" fontId="19" fillId="0" borderId="45" xfId="0" applyFont="1" applyBorder="1" applyAlignment="1">
      <alignment vertical="top" wrapText="1"/>
    </xf>
    <xf numFmtId="0" fontId="7" fillId="3" borderId="51" xfId="0" applyFont="1" applyFill="1" applyBorder="1" applyAlignment="1">
      <alignment vertical="top" wrapText="1"/>
    </xf>
    <xf numFmtId="164" fontId="5" fillId="3" borderId="3" xfId="0" applyNumberFormat="1" applyFont="1" applyFill="1" applyBorder="1" applyAlignment="1">
      <alignment horizontal="center" vertical="top" wrapText="1"/>
    </xf>
    <xf numFmtId="164" fontId="5" fillId="3" borderId="76" xfId="0" applyNumberFormat="1" applyFont="1" applyFill="1" applyBorder="1" applyAlignment="1">
      <alignment horizontal="center" vertical="top" wrapText="1"/>
    </xf>
    <xf numFmtId="0" fontId="28" fillId="8" borderId="3" xfId="0" applyFont="1" applyFill="1" applyBorder="1" applyAlignment="1">
      <alignment horizontal="center" vertical="top"/>
    </xf>
    <xf numFmtId="0" fontId="5" fillId="3" borderId="1" xfId="0" applyFont="1" applyFill="1" applyBorder="1" applyAlignment="1">
      <alignment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164" fontId="5" fillId="3" borderId="75" xfId="0" applyNumberFormat="1" applyFont="1" applyFill="1" applyBorder="1" applyAlignment="1">
      <alignment horizontal="center" vertical="top" wrapText="1"/>
    </xf>
    <xf numFmtId="0" fontId="28" fillId="8" borderId="1" xfId="0" applyFont="1" applyFill="1" applyBorder="1" applyAlignment="1">
      <alignment horizontal="center" vertical="top"/>
    </xf>
    <xf numFmtId="0" fontId="5" fillId="3" borderId="33" xfId="0" applyFont="1" applyFill="1" applyBorder="1" applyAlignment="1">
      <alignment vertical="top" wrapText="1"/>
    </xf>
    <xf numFmtId="164" fontId="5" fillId="3" borderId="2" xfId="0" applyNumberFormat="1" applyFont="1" applyFill="1" applyBorder="1" applyAlignment="1">
      <alignment horizontal="center" vertical="top" wrapText="1"/>
    </xf>
    <xf numFmtId="164" fontId="5" fillId="3" borderId="52" xfId="0" applyNumberFormat="1" applyFont="1" applyFill="1" applyBorder="1" applyAlignment="1">
      <alignment horizontal="center" vertical="top" wrapText="1"/>
    </xf>
    <xf numFmtId="0" fontId="5" fillId="0" borderId="2" xfId="0" applyFont="1" applyBorder="1"/>
    <xf numFmtId="164" fontId="5" fillId="3" borderId="29" xfId="0" applyNumberFormat="1" applyFont="1" applyFill="1" applyBorder="1" applyAlignment="1">
      <alignment horizontal="center" vertical="top" wrapText="1"/>
    </xf>
    <xf numFmtId="164" fontId="5" fillId="3" borderId="18" xfId="0" applyNumberFormat="1" applyFont="1" applyFill="1" applyBorder="1" applyAlignment="1">
      <alignment horizontal="center" vertical="top" wrapText="1"/>
    </xf>
    <xf numFmtId="0" fontId="7" fillId="3" borderId="42" xfId="0" applyFont="1" applyFill="1" applyBorder="1" applyAlignment="1">
      <alignment horizontal="center" vertical="top" wrapText="1"/>
    </xf>
    <xf numFmtId="0" fontId="5" fillId="0" borderId="29" xfId="0" applyFont="1" applyBorder="1"/>
    <xf numFmtId="0" fontId="28" fillId="8" borderId="2" xfId="0" applyFont="1" applyFill="1" applyBorder="1" applyAlignment="1">
      <alignment horizontal="center" vertical="top"/>
    </xf>
    <xf numFmtId="0" fontId="28" fillId="0" borderId="2" xfId="0" applyFont="1" applyBorder="1" applyAlignment="1">
      <alignment horizontal="center" vertical="top"/>
    </xf>
    <xf numFmtId="0" fontId="28" fillId="8" borderId="29" xfId="0" applyFont="1" applyFill="1" applyBorder="1" applyAlignment="1">
      <alignment horizontal="center" vertical="top"/>
    </xf>
    <xf numFmtId="164" fontId="5" fillId="3" borderId="33" xfId="0" applyNumberFormat="1" applyFont="1" applyFill="1" applyBorder="1" applyAlignment="1">
      <alignment horizontal="center" vertical="top" wrapText="1"/>
    </xf>
    <xf numFmtId="164" fontId="5" fillId="3" borderId="53" xfId="0" applyNumberFormat="1" applyFont="1" applyFill="1" applyBorder="1" applyAlignment="1">
      <alignment horizontal="center" vertical="top" wrapText="1"/>
    </xf>
    <xf numFmtId="0" fontId="7" fillId="7" borderId="5" xfId="0" applyFont="1" applyFill="1" applyBorder="1" applyAlignment="1">
      <alignment vertical="top" wrapText="1"/>
    </xf>
    <xf numFmtId="0" fontId="5" fillId="8" borderId="84" xfId="0" applyFont="1" applyFill="1" applyBorder="1" applyAlignment="1">
      <alignment vertical="top" wrapText="1"/>
    </xf>
    <xf numFmtId="0" fontId="5" fillId="7" borderId="2" xfId="0" applyFont="1" applyFill="1" applyBorder="1" applyAlignment="1">
      <alignment vertical="top" wrapText="1"/>
    </xf>
    <xf numFmtId="0" fontId="7" fillId="3" borderId="85" xfId="0" applyFont="1" applyFill="1" applyBorder="1" applyAlignment="1">
      <alignment horizontal="center" vertical="top" wrapText="1"/>
    </xf>
    <xf numFmtId="0" fontId="5" fillId="0" borderId="33" xfId="0" applyFont="1" applyBorder="1"/>
    <xf numFmtId="0" fontId="7" fillId="3" borderId="58" xfId="0" applyFont="1" applyFill="1" applyBorder="1" applyAlignment="1">
      <alignment vertical="top" wrapText="1"/>
    </xf>
    <xf numFmtId="164" fontId="5" fillId="3" borderId="58" xfId="0" applyNumberFormat="1" applyFont="1" applyFill="1" applyBorder="1" applyAlignment="1">
      <alignment horizontal="center" vertical="top" wrapText="1"/>
    </xf>
    <xf numFmtId="164" fontId="5" fillId="3" borderId="79" xfId="0" applyNumberFormat="1" applyFont="1" applyFill="1" applyBorder="1" applyAlignment="1">
      <alignment horizontal="center" vertical="top" wrapText="1"/>
    </xf>
    <xf numFmtId="165" fontId="7" fillId="0" borderId="88" xfId="0" applyNumberFormat="1" applyFont="1" applyBorder="1" applyAlignment="1">
      <alignment horizontal="center" vertical="top" wrapText="1"/>
    </xf>
    <xf numFmtId="0" fontId="5" fillId="0" borderId="58" xfId="0" applyFont="1" applyBorder="1"/>
    <xf numFmtId="0" fontId="5" fillId="0" borderId="33" xfId="0" applyFont="1" applyBorder="1" applyAlignment="1">
      <alignment vertical="top" wrapText="1"/>
    </xf>
    <xf numFmtId="164" fontId="5" fillId="3" borderId="61" xfId="0" applyNumberFormat="1" applyFont="1" applyFill="1" applyBorder="1" applyAlignment="1">
      <alignment horizontal="center" vertical="top" wrapText="1"/>
    </xf>
    <xf numFmtId="164" fontId="5" fillId="3" borderId="80" xfId="0" applyNumberFormat="1" applyFont="1" applyFill="1" applyBorder="1" applyAlignment="1">
      <alignment horizontal="center" vertical="top" wrapText="1"/>
    </xf>
    <xf numFmtId="0" fontId="5" fillId="8" borderId="89" xfId="0" applyFont="1" applyFill="1" applyBorder="1" applyAlignment="1">
      <alignment vertical="top" wrapText="1"/>
    </xf>
    <xf numFmtId="0" fontId="5" fillId="8" borderId="62" xfId="0" applyFont="1" applyFill="1" applyBorder="1" applyAlignment="1">
      <alignment horizontal="center" vertical="top" wrapText="1"/>
    </xf>
    <xf numFmtId="0" fontId="5" fillId="0" borderId="61" xfId="0" applyFont="1" applyBorder="1" applyAlignment="1">
      <alignment horizontal="center" vertical="top"/>
    </xf>
    <xf numFmtId="0" fontId="5" fillId="0" borderId="61" xfId="0" applyFont="1" applyBorder="1"/>
    <xf numFmtId="0" fontId="5" fillId="0" borderId="0" xfId="0" applyFont="1" applyAlignment="1">
      <alignment vertical="top" wrapText="1"/>
    </xf>
    <xf numFmtId="0" fontId="3" fillId="3" borderId="43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left" vertical="top" wrapText="1"/>
    </xf>
    <xf numFmtId="0" fontId="5" fillId="3" borderId="32" xfId="0" applyFont="1" applyFill="1" applyBorder="1" applyAlignment="1">
      <alignment horizontal="left" vertical="top" wrapText="1"/>
    </xf>
    <xf numFmtId="0" fontId="7" fillId="3" borderId="43" xfId="0" applyFont="1" applyFill="1" applyBorder="1" applyAlignment="1">
      <alignment horizontal="center" vertical="top" wrapText="1"/>
    </xf>
    <xf numFmtId="0" fontId="7" fillId="3" borderId="44" xfId="0" applyFont="1" applyFill="1" applyBorder="1" applyAlignment="1">
      <alignment horizontal="center" vertical="top" wrapText="1"/>
    </xf>
    <xf numFmtId="0" fontId="3" fillId="3" borderId="43" xfId="0" applyFont="1" applyFill="1" applyBorder="1" applyAlignment="1">
      <alignment horizontal="center" vertical="top" wrapText="1"/>
    </xf>
    <xf numFmtId="0" fontId="7" fillId="3" borderId="45" xfId="0" applyFont="1" applyFill="1" applyBorder="1" applyAlignment="1">
      <alignment horizontal="center" vertical="top" wrapText="1"/>
    </xf>
    <xf numFmtId="0" fontId="3" fillId="3" borderId="45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left" vertical="top" wrapText="1"/>
    </xf>
    <xf numFmtId="0" fontId="29" fillId="0" borderId="22" xfId="0" applyFont="1" applyBorder="1" applyAlignment="1">
      <alignment horizontal="left" vertical="top" wrapText="1"/>
    </xf>
    <xf numFmtId="0" fontId="29" fillId="0" borderId="32" xfId="0" applyFont="1" applyBorder="1" applyAlignment="1">
      <alignment horizontal="left" vertical="top" wrapText="1"/>
    </xf>
    <xf numFmtId="0" fontId="5" fillId="0" borderId="57" xfId="0" applyFont="1" applyBorder="1" applyAlignment="1">
      <alignment horizontal="left" vertical="top" wrapText="1"/>
    </xf>
    <xf numFmtId="0" fontId="5" fillId="0" borderId="60" xfId="0" applyFont="1" applyBorder="1" applyAlignment="1">
      <alignment horizontal="left" vertical="top" wrapText="1"/>
    </xf>
    <xf numFmtId="0" fontId="5" fillId="3" borderId="58" xfId="0" applyFont="1" applyFill="1" applyBorder="1" applyAlignment="1">
      <alignment horizontal="center" vertical="top" wrapText="1"/>
    </xf>
    <xf numFmtId="0" fontId="5" fillId="3" borderId="61" xfId="0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horizontal="center" vertical="top" wrapText="1"/>
    </xf>
    <xf numFmtId="0" fontId="7" fillId="3" borderId="5" xfId="0" applyFont="1" applyFill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3" fillId="0" borderId="0" xfId="0" applyFont="1" applyAlignment="1">
      <alignment horizontal="left" vertical="top"/>
    </xf>
    <xf numFmtId="0" fontId="9" fillId="0" borderId="0" xfId="0" applyFont="1" applyAlignment="1">
      <alignment horizontal="left"/>
    </xf>
    <xf numFmtId="0" fontId="3" fillId="0" borderId="29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42" xfId="0" applyFont="1" applyBorder="1" applyAlignment="1">
      <alignment horizontal="left" vertical="top" wrapText="1"/>
    </xf>
    <xf numFmtId="0" fontId="3" fillId="0" borderId="43" xfId="0" applyFont="1" applyBorder="1" applyAlignment="1">
      <alignment horizontal="left" vertical="top" wrapText="1"/>
    </xf>
    <xf numFmtId="0" fontId="3" fillId="0" borderId="45" xfId="0" applyFont="1" applyBorder="1" applyAlignment="1">
      <alignment horizontal="left" vertical="top" wrapText="1"/>
    </xf>
    <xf numFmtId="0" fontId="3" fillId="0" borderId="44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5" fillId="0" borderId="0" xfId="0" applyFont="1" applyAlignment="1">
      <alignment horizontal="left"/>
    </xf>
    <xf numFmtId="0" fontId="3" fillId="3" borderId="4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1" fillId="8" borderId="29" xfId="0" applyFont="1" applyFill="1" applyBorder="1" applyAlignment="1">
      <alignment horizontal="center" vertical="top" wrapText="1"/>
    </xf>
    <xf numFmtId="0" fontId="11" fillId="8" borderId="33" xfId="0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horizontal="center" vertical="top" wrapText="1"/>
    </xf>
    <xf numFmtId="0" fontId="5" fillId="3" borderId="33" xfId="0" applyFont="1" applyFill="1" applyBorder="1" applyAlignment="1">
      <alignment horizontal="center" vertical="top" wrapText="1"/>
    </xf>
    <xf numFmtId="0" fontId="11" fillId="0" borderId="48" xfId="0" applyFont="1" applyBorder="1" applyAlignment="1">
      <alignment horizontal="left" vertical="top" wrapText="1"/>
    </xf>
    <xf numFmtId="0" fontId="11" fillId="0" borderId="45" xfId="0" applyFont="1" applyBorder="1" applyAlignment="1">
      <alignment horizontal="left" vertical="top" wrapText="1"/>
    </xf>
    <xf numFmtId="0" fontId="5" fillId="3" borderId="3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0" fontId="7" fillId="3" borderId="22" xfId="0" applyFont="1" applyFill="1" applyBorder="1" applyAlignment="1">
      <alignment horizontal="center" vertical="top" wrapText="1"/>
    </xf>
    <xf numFmtId="0" fontId="3" fillId="3" borderId="43" xfId="0" applyFont="1" applyFill="1" applyBorder="1" applyAlignment="1">
      <alignment horizontal="left" vertical="top" wrapText="1"/>
    </xf>
    <xf numFmtId="0" fontId="3" fillId="3" borderId="44" xfId="0" applyFont="1" applyFill="1" applyBorder="1" applyAlignment="1">
      <alignment horizontal="left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7" fillId="3" borderId="45" xfId="0" applyFont="1" applyFill="1" applyBorder="1" applyAlignment="1">
      <alignment horizontal="center" vertical="top" wrapText="1"/>
    </xf>
    <xf numFmtId="0" fontId="5" fillId="3" borderId="14" xfId="0" applyFont="1" applyFill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0" fillId="0" borderId="28" xfId="0" applyBorder="1" applyAlignment="1"/>
    <xf numFmtId="0" fontId="0" fillId="0" borderId="22" xfId="0" applyBorder="1" applyAlignment="1">
      <alignment horizontal="left" vertical="top" wrapText="1"/>
    </xf>
    <xf numFmtId="0" fontId="11" fillId="0" borderId="5" xfId="0" applyFont="1" applyBorder="1" applyAlignment="1">
      <alignment horizontal="center" vertical="top" wrapText="1"/>
    </xf>
    <xf numFmtId="0" fontId="0" fillId="0" borderId="43" xfId="0" applyBorder="1" applyAlignment="1">
      <alignment horizontal="left" vertical="top" wrapText="1"/>
    </xf>
    <xf numFmtId="0" fontId="0" fillId="0" borderId="44" xfId="0" applyBorder="1" applyAlignment="1">
      <alignment horizontal="left" vertical="top" wrapText="1"/>
    </xf>
    <xf numFmtId="0" fontId="11" fillId="0" borderId="29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33" xfId="0" applyBorder="1" applyAlignment="1">
      <alignment horizontal="center" vertical="top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horizontal="center" vertical="top" wrapText="1"/>
    </xf>
    <xf numFmtId="0" fontId="11" fillId="8" borderId="5" xfId="0" applyFont="1" applyFill="1" applyBorder="1" applyAlignment="1">
      <alignment horizontal="center" vertical="top" wrapText="1"/>
    </xf>
    <xf numFmtId="0" fontId="0" fillId="0" borderId="32" xfId="0" applyBorder="1" applyAlignment="1">
      <alignment horizontal="left" vertical="top" wrapText="1"/>
    </xf>
    <xf numFmtId="0" fontId="3" fillId="0" borderId="5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top" wrapText="1"/>
    </xf>
    <xf numFmtId="0" fontId="3" fillId="3" borderId="15" xfId="0" applyFont="1" applyFill="1" applyBorder="1" applyAlignment="1">
      <alignment horizontal="left" vertical="top" wrapText="1"/>
    </xf>
    <xf numFmtId="0" fontId="3" fillId="3" borderId="22" xfId="0" applyFont="1" applyFill="1" applyBorder="1" applyAlignment="1">
      <alignment horizontal="left" vertical="top" wrapText="1"/>
    </xf>
    <xf numFmtId="0" fontId="5" fillId="0" borderId="16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22" fillId="0" borderId="16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33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5" fillId="8" borderId="15" xfId="0" applyFont="1" applyFill="1" applyBorder="1" applyAlignment="1">
      <alignment vertical="top" wrapText="1"/>
    </xf>
    <xf numFmtId="0" fontId="5" fillId="8" borderId="22" xfId="0" applyFont="1" applyFill="1" applyBorder="1" applyAlignment="1">
      <alignment vertical="top" wrapText="1"/>
    </xf>
    <xf numFmtId="0" fontId="19" fillId="0" borderId="29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0" fontId="19" fillId="0" borderId="42" xfId="0" applyFont="1" applyBorder="1" applyAlignment="1">
      <alignment horizontal="left" vertical="top" wrapText="1"/>
    </xf>
    <xf numFmtId="0" fontId="19" fillId="0" borderId="45" xfId="0" applyFont="1" applyBorder="1" applyAlignment="1">
      <alignment horizontal="left" vertical="top" wrapText="1"/>
    </xf>
    <xf numFmtId="0" fontId="13" fillId="5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B1:AA182"/>
  <sheetViews>
    <sheetView tabSelected="1" zoomScaleNormal="100" workbookViewId="0">
      <selection activeCell="B4" sqref="B4:N4"/>
    </sheetView>
  </sheetViews>
  <sheetFormatPr defaultColWidth="9.109375" defaultRowHeight="13.2" x14ac:dyDescent="0.25"/>
  <cols>
    <col min="1" max="1" width="4.109375" style="1" customWidth="1"/>
    <col min="2" max="2" width="14.88671875" style="1" customWidth="1"/>
    <col min="3" max="3" width="46" style="4" customWidth="1"/>
    <col min="4" max="4" width="16" style="4" customWidth="1"/>
    <col min="5" max="7" width="10.88671875" style="20" customWidth="1"/>
    <col min="8" max="8" width="11" style="20" customWidth="1"/>
    <col min="9" max="9" width="27.33203125" style="1" customWidth="1"/>
    <col min="10" max="10" width="10" style="1" customWidth="1"/>
    <col min="11" max="11" width="8.6640625" style="1" customWidth="1"/>
    <col min="12" max="12" width="8.109375" style="1" customWidth="1"/>
    <col min="13" max="13" width="8.33203125" style="1" customWidth="1"/>
    <col min="14" max="14" width="12" style="1" customWidth="1"/>
    <col min="15" max="16384" width="9.109375" style="1"/>
  </cols>
  <sheetData>
    <row r="1" spans="2:16" ht="15.6" x14ac:dyDescent="0.3">
      <c r="D1" s="1"/>
      <c r="E1" s="1"/>
      <c r="F1" s="1"/>
      <c r="G1" s="1"/>
      <c r="H1" s="480"/>
      <c r="I1" s="480"/>
      <c r="J1" s="43"/>
      <c r="M1" s="480" t="s">
        <v>0</v>
      </c>
      <c r="N1" s="480"/>
      <c r="P1" s="43"/>
    </row>
    <row r="2" spans="2:16" ht="13.95" customHeight="1" x14ac:dyDescent="0.3">
      <c r="D2" s="1"/>
      <c r="E2" s="1"/>
      <c r="F2" s="1"/>
      <c r="G2" s="1"/>
      <c r="H2" s="480"/>
      <c r="I2" s="480"/>
      <c r="J2" s="43"/>
      <c r="M2" s="480" t="s">
        <v>1</v>
      </c>
      <c r="N2" s="480"/>
      <c r="P2" s="43"/>
    </row>
    <row r="3" spans="2:16" ht="15.6" x14ac:dyDescent="0.3">
      <c r="I3" s="44"/>
    </row>
    <row r="4" spans="2:16" ht="27.6" customHeight="1" thickBot="1" x14ac:dyDescent="0.35">
      <c r="B4" s="509" t="s">
        <v>2</v>
      </c>
      <c r="C4" s="509"/>
      <c r="D4" s="509"/>
      <c r="E4" s="509"/>
      <c r="F4" s="509"/>
      <c r="G4" s="509"/>
      <c r="H4" s="509"/>
      <c r="I4" s="509"/>
      <c r="J4" s="510"/>
      <c r="K4" s="510"/>
      <c r="L4" s="510"/>
      <c r="M4" s="510"/>
      <c r="N4" s="510"/>
    </row>
    <row r="5" spans="2:16" ht="45" customHeight="1" x14ac:dyDescent="0.25">
      <c r="B5" s="528" t="s">
        <v>3</v>
      </c>
      <c r="C5" s="492" t="s">
        <v>4</v>
      </c>
      <c r="D5" s="530" t="s">
        <v>5</v>
      </c>
      <c r="E5" s="492" t="s">
        <v>6</v>
      </c>
      <c r="F5" s="492" t="s">
        <v>7</v>
      </c>
      <c r="G5" s="492" t="s">
        <v>8</v>
      </c>
      <c r="H5" s="519" t="s">
        <v>9</v>
      </c>
      <c r="I5" s="521" t="s">
        <v>10</v>
      </c>
      <c r="J5" s="523" t="s">
        <v>11</v>
      </c>
      <c r="K5" s="524"/>
      <c r="L5" s="524"/>
      <c r="M5" s="525"/>
      <c r="N5" s="526" t="s">
        <v>12</v>
      </c>
    </row>
    <row r="6" spans="2:16" ht="46.5" customHeight="1" thickBot="1" x14ac:dyDescent="0.3">
      <c r="B6" s="529"/>
      <c r="C6" s="493"/>
      <c r="D6" s="531"/>
      <c r="E6" s="493"/>
      <c r="F6" s="493"/>
      <c r="G6" s="493"/>
      <c r="H6" s="520"/>
      <c r="I6" s="522"/>
      <c r="J6" s="65" t="s">
        <v>13</v>
      </c>
      <c r="K6" s="65" t="s">
        <v>14</v>
      </c>
      <c r="L6" s="65" t="s">
        <v>15</v>
      </c>
      <c r="M6" s="65" t="s">
        <v>16</v>
      </c>
      <c r="N6" s="527"/>
    </row>
    <row r="7" spans="2:16" ht="13.8" thickBot="1" x14ac:dyDescent="0.3">
      <c r="B7" s="66">
        <v>1</v>
      </c>
      <c r="C7" s="67">
        <v>2</v>
      </c>
      <c r="D7" s="67">
        <v>3</v>
      </c>
      <c r="E7" s="67">
        <v>4</v>
      </c>
      <c r="F7" s="67">
        <v>5</v>
      </c>
      <c r="G7" s="67">
        <v>6</v>
      </c>
      <c r="H7" s="68">
        <v>7</v>
      </c>
      <c r="I7" s="66">
        <v>8</v>
      </c>
      <c r="J7" s="67">
        <v>9</v>
      </c>
      <c r="K7" s="67">
        <v>10</v>
      </c>
      <c r="L7" s="67">
        <v>11</v>
      </c>
      <c r="M7" s="67">
        <v>12</v>
      </c>
      <c r="N7" s="69">
        <v>13</v>
      </c>
    </row>
    <row r="8" spans="2:16" ht="33" customHeight="1" thickBot="1" x14ac:dyDescent="0.3">
      <c r="B8" s="183" t="s">
        <v>17</v>
      </c>
      <c r="C8" s="220" t="s">
        <v>18</v>
      </c>
      <c r="D8" s="220"/>
      <c r="E8" s="221"/>
      <c r="F8" s="221"/>
      <c r="G8" s="221"/>
      <c r="H8" s="298"/>
      <c r="I8" s="341"/>
      <c r="J8" s="292"/>
      <c r="K8" s="293"/>
      <c r="L8" s="293"/>
      <c r="M8" s="293"/>
      <c r="N8" s="294"/>
    </row>
    <row r="9" spans="2:16" ht="31.5" customHeight="1" x14ac:dyDescent="0.25">
      <c r="B9" s="222"/>
      <c r="C9" s="223"/>
      <c r="D9" s="223"/>
      <c r="E9" s="224"/>
      <c r="F9" s="224"/>
      <c r="G9" s="224"/>
      <c r="H9" s="299"/>
      <c r="I9" s="342" t="s">
        <v>19</v>
      </c>
      <c r="J9" s="225">
        <v>0.8</v>
      </c>
      <c r="K9" s="225">
        <v>0.81</v>
      </c>
      <c r="L9" s="225">
        <v>0.82</v>
      </c>
      <c r="M9" s="225">
        <v>0.83</v>
      </c>
      <c r="N9" s="226"/>
    </row>
    <row r="10" spans="2:16" ht="40.5" customHeight="1" x14ac:dyDescent="0.25">
      <c r="B10" s="227"/>
      <c r="C10" s="72"/>
      <c r="D10" s="72"/>
      <c r="E10" s="73"/>
      <c r="F10" s="73"/>
      <c r="G10" s="73"/>
      <c r="H10" s="300"/>
      <c r="I10" s="343" t="s">
        <v>20</v>
      </c>
      <c r="J10" s="70">
        <v>76.8</v>
      </c>
      <c r="K10" s="268" t="s">
        <v>21</v>
      </c>
      <c r="L10" s="268" t="s">
        <v>21</v>
      </c>
      <c r="M10" s="268" t="s">
        <v>21</v>
      </c>
      <c r="N10" s="228"/>
    </row>
    <row r="11" spans="2:16" ht="54" customHeight="1" x14ac:dyDescent="0.25">
      <c r="B11" s="227"/>
      <c r="C11" s="72"/>
      <c r="D11" s="72"/>
      <c r="E11" s="73"/>
      <c r="F11" s="73"/>
      <c r="G11" s="73"/>
      <c r="H11" s="300"/>
      <c r="I11" s="343" t="s">
        <v>22</v>
      </c>
      <c r="J11" s="70">
        <v>6.11</v>
      </c>
      <c r="K11" s="268" t="s">
        <v>23</v>
      </c>
      <c r="L11" s="268" t="s">
        <v>23</v>
      </c>
      <c r="M11" s="268" t="s">
        <v>23</v>
      </c>
      <c r="N11" s="228"/>
    </row>
    <row r="12" spans="2:16" ht="43.5" customHeight="1" x14ac:dyDescent="0.25">
      <c r="B12" s="227"/>
      <c r="C12" s="72"/>
      <c r="D12" s="72"/>
      <c r="E12" s="73"/>
      <c r="F12" s="73"/>
      <c r="G12" s="73"/>
      <c r="H12" s="300"/>
      <c r="I12" s="343" t="s">
        <v>24</v>
      </c>
      <c r="J12" s="71">
        <v>7.56</v>
      </c>
      <c r="K12" s="269" t="s">
        <v>25</v>
      </c>
      <c r="L12" s="269" t="s">
        <v>25</v>
      </c>
      <c r="M12" s="269" t="s">
        <v>25</v>
      </c>
      <c r="N12" s="229" t="s">
        <v>26</v>
      </c>
    </row>
    <row r="13" spans="2:16" ht="42" customHeight="1" x14ac:dyDescent="0.25">
      <c r="B13" s="227"/>
      <c r="C13" s="72"/>
      <c r="D13" s="72"/>
      <c r="E13" s="73"/>
      <c r="F13" s="73"/>
      <c r="G13" s="73"/>
      <c r="H13" s="300"/>
      <c r="I13" s="343" t="s">
        <v>27</v>
      </c>
      <c r="J13" s="70">
        <v>50</v>
      </c>
      <c r="K13" s="70">
        <v>50</v>
      </c>
      <c r="L13" s="70">
        <v>50</v>
      </c>
      <c r="M13" s="70">
        <v>50</v>
      </c>
      <c r="N13" s="229" t="s">
        <v>28</v>
      </c>
    </row>
    <row r="14" spans="2:16" ht="96" customHeight="1" x14ac:dyDescent="0.25">
      <c r="B14" s="230"/>
      <c r="C14" s="231"/>
      <c r="D14" s="231"/>
      <c r="E14" s="232"/>
      <c r="F14" s="232"/>
      <c r="G14" s="232"/>
      <c r="H14" s="301"/>
      <c r="I14" s="344" t="s">
        <v>29</v>
      </c>
      <c r="J14" s="233">
        <v>4</v>
      </c>
      <c r="K14" s="233">
        <v>4</v>
      </c>
      <c r="L14" s="233">
        <v>4</v>
      </c>
      <c r="M14" s="233">
        <v>4</v>
      </c>
      <c r="N14" s="234" t="s">
        <v>30</v>
      </c>
    </row>
    <row r="15" spans="2:16" ht="33.75" customHeight="1" thickBot="1" x14ac:dyDescent="0.3">
      <c r="B15" s="133" t="s">
        <v>31</v>
      </c>
      <c r="C15" s="134" t="s">
        <v>32</v>
      </c>
      <c r="D15" s="134"/>
      <c r="E15" s="135"/>
      <c r="F15" s="135"/>
      <c r="G15" s="135"/>
      <c r="H15" s="302"/>
      <c r="I15" s="345"/>
      <c r="J15" s="136"/>
      <c r="K15" s="136"/>
      <c r="L15" s="136"/>
      <c r="M15" s="136"/>
      <c r="N15" s="137"/>
    </row>
    <row r="16" spans="2:16" ht="29.4" customHeight="1" x14ac:dyDescent="0.25">
      <c r="B16" s="483" t="s">
        <v>33</v>
      </c>
      <c r="C16" s="79" t="s">
        <v>34</v>
      </c>
      <c r="D16" s="515" t="s">
        <v>35</v>
      </c>
      <c r="E16" s="80"/>
      <c r="F16" s="80"/>
      <c r="G16" s="80"/>
      <c r="H16" s="303"/>
      <c r="I16" s="346" t="s">
        <v>36</v>
      </c>
      <c r="J16" s="81">
        <v>486.5</v>
      </c>
      <c r="K16" s="289">
        <v>490</v>
      </c>
      <c r="L16" s="289">
        <v>490</v>
      </c>
      <c r="M16" s="289">
        <v>490</v>
      </c>
      <c r="N16" s="82"/>
    </row>
    <row r="17" spans="2:15" ht="28.5" customHeight="1" x14ac:dyDescent="0.25">
      <c r="B17" s="484"/>
      <c r="C17" s="2" t="s">
        <v>37</v>
      </c>
      <c r="D17" s="516"/>
      <c r="E17" s="18">
        <f>16683.8-E19</f>
        <v>16615</v>
      </c>
      <c r="F17" s="27">
        <f>19137.1+375.3</f>
        <v>19512.399999999998</v>
      </c>
      <c r="G17" s="27">
        <f>19137.1+375.3</f>
        <v>19512.399999999998</v>
      </c>
      <c r="H17" s="304">
        <f>19137.1+375.3</f>
        <v>19512.399999999998</v>
      </c>
      <c r="I17" s="347" t="s">
        <v>38</v>
      </c>
      <c r="J17" s="75">
        <v>31</v>
      </c>
      <c r="K17" s="75">
        <v>31</v>
      </c>
      <c r="L17" s="75">
        <v>31</v>
      </c>
      <c r="M17" s="75">
        <v>31</v>
      </c>
      <c r="N17" s="83"/>
      <c r="O17" s="19"/>
    </row>
    <row r="18" spans="2:15" ht="27.75" customHeight="1" x14ac:dyDescent="0.25">
      <c r="B18" s="484"/>
      <c r="C18" s="2" t="s">
        <v>39</v>
      </c>
      <c r="D18" s="516"/>
      <c r="E18" s="27">
        <f>1095.9+17.9-21.9+42.6</f>
        <v>1134.5</v>
      </c>
      <c r="F18" s="27">
        <f>1134.5+7</f>
        <v>1141.5</v>
      </c>
      <c r="G18" s="27">
        <f>1134.5+7</f>
        <v>1141.5</v>
      </c>
      <c r="H18" s="304">
        <f>1134.5+7</f>
        <v>1141.5</v>
      </c>
      <c r="I18" s="348" t="s">
        <v>40</v>
      </c>
      <c r="J18" s="75">
        <v>9</v>
      </c>
      <c r="K18" s="75">
        <v>9</v>
      </c>
      <c r="L18" s="75">
        <v>9</v>
      </c>
      <c r="M18" s="75">
        <v>9</v>
      </c>
      <c r="N18" s="83"/>
    </row>
    <row r="19" spans="2:15" ht="84.75" customHeight="1" x14ac:dyDescent="0.25">
      <c r="B19" s="484"/>
      <c r="C19" s="2" t="s">
        <v>41</v>
      </c>
      <c r="D19" s="516"/>
      <c r="E19" s="18">
        <f>100.8-55+23</f>
        <v>68.8</v>
      </c>
      <c r="F19" s="18"/>
      <c r="G19" s="27"/>
      <c r="H19" s="304"/>
      <c r="I19" s="349" t="s">
        <v>42</v>
      </c>
      <c r="J19" s="76">
        <v>100</v>
      </c>
      <c r="K19" s="76">
        <v>100</v>
      </c>
      <c r="L19" s="76">
        <v>100</v>
      </c>
      <c r="M19" s="76">
        <v>100</v>
      </c>
      <c r="N19" s="83"/>
    </row>
    <row r="20" spans="2:15" ht="34.5" customHeight="1" x14ac:dyDescent="0.25">
      <c r="B20" s="513"/>
      <c r="C20" s="2"/>
      <c r="D20" s="517"/>
      <c r="E20" s="18"/>
      <c r="F20" s="18"/>
      <c r="G20" s="27"/>
      <c r="H20" s="304"/>
      <c r="I20" s="349" t="s">
        <v>43</v>
      </c>
      <c r="J20" s="76">
        <v>2300</v>
      </c>
      <c r="K20" s="76">
        <v>2300</v>
      </c>
      <c r="L20" s="76">
        <v>2300</v>
      </c>
      <c r="M20" s="76">
        <v>2300</v>
      </c>
      <c r="N20" s="83"/>
    </row>
    <row r="21" spans="2:15" ht="124.2" customHeight="1" x14ac:dyDescent="0.25">
      <c r="B21" s="513"/>
      <c r="C21" s="2"/>
      <c r="D21" s="517"/>
      <c r="E21" s="18"/>
      <c r="F21" s="18"/>
      <c r="G21" s="27"/>
      <c r="H21" s="304"/>
      <c r="I21" s="349" t="s">
        <v>44</v>
      </c>
      <c r="J21" s="76">
        <v>100</v>
      </c>
      <c r="K21" s="76">
        <v>100</v>
      </c>
      <c r="L21" s="76">
        <v>100</v>
      </c>
      <c r="M21" s="76">
        <v>100</v>
      </c>
      <c r="N21" s="83"/>
    </row>
    <row r="22" spans="2:15" ht="54.75" customHeight="1" x14ac:dyDescent="0.25">
      <c r="B22" s="513"/>
      <c r="C22" s="2"/>
      <c r="D22" s="517"/>
      <c r="E22" s="18"/>
      <c r="F22" s="18"/>
      <c r="G22" s="27"/>
      <c r="H22" s="304"/>
      <c r="I22" s="349" t="s">
        <v>45</v>
      </c>
      <c r="J22" s="76">
        <v>50</v>
      </c>
      <c r="K22" s="76">
        <v>50</v>
      </c>
      <c r="L22" s="76">
        <v>50</v>
      </c>
      <c r="M22" s="76">
        <v>50</v>
      </c>
      <c r="N22" s="83"/>
    </row>
    <row r="23" spans="2:15" ht="45" customHeight="1" x14ac:dyDescent="0.25">
      <c r="B23" s="513"/>
      <c r="C23" s="2"/>
      <c r="D23" s="517"/>
      <c r="E23" s="18"/>
      <c r="F23" s="18"/>
      <c r="G23" s="27"/>
      <c r="H23" s="304"/>
      <c r="I23" s="350" t="s">
        <v>46</v>
      </c>
      <c r="J23" s="76">
        <v>7</v>
      </c>
      <c r="K23" s="76">
        <v>7</v>
      </c>
      <c r="L23" s="76">
        <v>7</v>
      </c>
      <c r="M23" s="76">
        <v>7</v>
      </c>
      <c r="N23" s="83"/>
    </row>
    <row r="24" spans="2:15" ht="54.75" customHeight="1" x14ac:dyDescent="0.25">
      <c r="B24" s="513"/>
      <c r="C24" s="2"/>
      <c r="D24" s="517"/>
      <c r="E24" s="18"/>
      <c r="F24" s="18"/>
      <c r="G24" s="27"/>
      <c r="H24" s="304"/>
      <c r="I24" s="350" t="s">
        <v>47</v>
      </c>
      <c r="J24" s="91">
        <v>4</v>
      </c>
      <c r="K24" s="91">
        <v>4</v>
      </c>
      <c r="L24" s="91">
        <v>4</v>
      </c>
      <c r="M24" s="91">
        <v>4</v>
      </c>
      <c r="N24" s="83"/>
    </row>
    <row r="25" spans="2:15" ht="84.6" customHeight="1" x14ac:dyDescent="0.25">
      <c r="B25" s="513"/>
      <c r="C25" s="2"/>
      <c r="D25" s="517"/>
      <c r="E25" s="18"/>
      <c r="F25" s="18"/>
      <c r="G25" s="27"/>
      <c r="H25" s="304"/>
      <c r="I25" s="350" t="s">
        <v>48</v>
      </c>
      <c r="J25" s="76">
        <v>63</v>
      </c>
      <c r="K25" s="76">
        <v>63</v>
      </c>
      <c r="L25" s="76">
        <v>63</v>
      </c>
      <c r="M25" s="76">
        <v>63</v>
      </c>
      <c r="N25" s="83"/>
    </row>
    <row r="26" spans="2:15" ht="43.8" customHeight="1" x14ac:dyDescent="0.25">
      <c r="B26" s="513"/>
      <c r="C26" s="2"/>
      <c r="D26" s="517"/>
      <c r="E26" s="18"/>
      <c r="F26" s="18"/>
      <c r="G26" s="27"/>
      <c r="H26" s="304"/>
      <c r="I26" s="350" t="s">
        <v>49</v>
      </c>
      <c r="J26" s="91">
        <v>2906</v>
      </c>
      <c r="K26" s="91">
        <v>2906</v>
      </c>
      <c r="L26" s="91">
        <v>2906</v>
      </c>
      <c r="M26" s="91">
        <v>2906</v>
      </c>
      <c r="N26" s="83"/>
    </row>
    <row r="27" spans="2:15" ht="126.6" customHeight="1" x14ac:dyDescent="0.25">
      <c r="B27" s="513"/>
      <c r="C27" s="2"/>
      <c r="D27" s="517"/>
      <c r="E27" s="18"/>
      <c r="F27" s="18"/>
      <c r="G27" s="27"/>
      <c r="H27" s="304"/>
      <c r="I27" s="350" t="s">
        <v>50</v>
      </c>
      <c r="J27" s="91">
        <v>4.7</v>
      </c>
      <c r="K27" s="91">
        <v>4.7</v>
      </c>
      <c r="L27" s="91">
        <v>4.7</v>
      </c>
      <c r="M27" s="91">
        <v>4.7</v>
      </c>
      <c r="N27" s="83"/>
    </row>
    <row r="28" spans="2:15" ht="57" customHeight="1" x14ac:dyDescent="0.25">
      <c r="B28" s="513"/>
      <c r="C28" s="2"/>
      <c r="D28" s="517"/>
      <c r="E28" s="18"/>
      <c r="F28" s="18"/>
      <c r="G28" s="27"/>
      <c r="H28" s="304"/>
      <c r="I28" s="349" t="s">
        <v>51</v>
      </c>
      <c r="J28" s="76">
        <v>40</v>
      </c>
      <c r="K28" s="76">
        <v>40</v>
      </c>
      <c r="L28" s="76">
        <v>40</v>
      </c>
      <c r="M28" s="76">
        <v>40</v>
      </c>
      <c r="N28" s="86"/>
    </row>
    <row r="29" spans="2:15" ht="42.75" customHeight="1" x14ac:dyDescent="0.25">
      <c r="B29" s="513"/>
      <c r="C29" s="2"/>
      <c r="D29" s="517"/>
      <c r="E29" s="18"/>
      <c r="F29" s="18"/>
      <c r="G29" s="27"/>
      <c r="H29" s="304"/>
      <c r="I29" s="349" t="s">
        <v>52</v>
      </c>
      <c r="J29" s="76">
        <v>87</v>
      </c>
      <c r="K29" s="76">
        <v>87</v>
      </c>
      <c r="L29" s="76">
        <v>87</v>
      </c>
      <c r="M29" s="76">
        <v>87</v>
      </c>
      <c r="N29" s="83"/>
    </row>
    <row r="30" spans="2:15" ht="67.8" customHeight="1" x14ac:dyDescent="0.25">
      <c r="B30" s="513"/>
      <c r="C30" s="2"/>
      <c r="D30" s="517"/>
      <c r="E30" s="18"/>
      <c r="F30" s="18"/>
      <c r="G30" s="27"/>
      <c r="H30" s="304"/>
      <c r="I30" s="350" t="s">
        <v>53</v>
      </c>
      <c r="J30" s="76">
        <v>100</v>
      </c>
      <c r="K30" s="76">
        <v>100</v>
      </c>
      <c r="L30" s="76">
        <v>100</v>
      </c>
      <c r="M30" s="76">
        <v>100</v>
      </c>
      <c r="N30" s="83"/>
    </row>
    <row r="31" spans="2:15" ht="54.6" customHeight="1" x14ac:dyDescent="0.25">
      <c r="B31" s="513"/>
      <c r="C31" s="2"/>
      <c r="D31" s="517"/>
      <c r="E31" s="18"/>
      <c r="F31" s="18"/>
      <c r="G31" s="27"/>
      <c r="H31" s="304"/>
      <c r="I31" s="350" t="s">
        <v>54</v>
      </c>
      <c r="J31" s="76">
        <v>1</v>
      </c>
      <c r="K31" s="76">
        <v>1</v>
      </c>
      <c r="L31" s="76">
        <v>1</v>
      </c>
      <c r="M31" s="76">
        <v>1</v>
      </c>
      <c r="N31" s="83"/>
    </row>
    <row r="32" spans="2:15" ht="56.4" customHeight="1" x14ac:dyDescent="0.25">
      <c r="B32" s="513"/>
      <c r="C32" s="2"/>
      <c r="D32" s="517"/>
      <c r="E32" s="18"/>
      <c r="F32" s="18"/>
      <c r="G32" s="27"/>
      <c r="H32" s="304"/>
      <c r="I32" s="349" t="s">
        <v>55</v>
      </c>
      <c r="J32" s="76">
        <v>85</v>
      </c>
      <c r="K32" s="76">
        <v>85</v>
      </c>
      <c r="L32" s="76">
        <v>85</v>
      </c>
      <c r="M32" s="76">
        <v>85</v>
      </c>
      <c r="N32" s="83"/>
    </row>
    <row r="33" spans="2:18" ht="72" customHeight="1" x14ac:dyDescent="0.25">
      <c r="B33" s="513"/>
      <c r="C33" s="2"/>
      <c r="D33" s="517"/>
      <c r="E33" s="18"/>
      <c r="F33" s="18"/>
      <c r="G33" s="27"/>
      <c r="H33" s="304"/>
      <c r="I33" s="350" t="s">
        <v>56</v>
      </c>
      <c r="J33" s="76">
        <v>3</v>
      </c>
      <c r="K33" s="76">
        <v>3</v>
      </c>
      <c r="L33" s="76">
        <v>3</v>
      </c>
      <c r="M33" s="76">
        <v>3</v>
      </c>
      <c r="N33" s="83"/>
    </row>
    <row r="34" spans="2:18" ht="44.4" customHeight="1" x14ac:dyDescent="0.25">
      <c r="B34" s="513"/>
      <c r="C34" s="2"/>
      <c r="D34" s="517"/>
      <c r="E34" s="18"/>
      <c r="F34" s="18"/>
      <c r="G34" s="27"/>
      <c r="H34" s="304"/>
      <c r="I34" s="350" t="s">
        <v>57</v>
      </c>
      <c r="J34" s="76">
        <v>3</v>
      </c>
      <c r="K34" s="76">
        <v>3</v>
      </c>
      <c r="L34" s="76">
        <v>3</v>
      </c>
      <c r="M34" s="76">
        <v>3</v>
      </c>
      <c r="N34" s="83"/>
    </row>
    <row r="35" spans="2:18" ht="28.2" customHeight="1" x14ac:dyDescent="0.25">
      <c r="B35" s="513"/>
      <c r="C35" s="2"/>
      <c r="D35" s="517"/>
      <c r="E35" s="18"/>
      <c r="F35" s="18"/>
      <c r="G35" s="27"/>
      <c r="H35" s="304"/>
      <c r="I35" s="350" t="s">
        <v>58</v>
      </c>
      <c r="J35" s="91"/>
      <c r="K35" s="91">
        <v>1</v>
      </c>
      <c r="L35" s="91">
        <v>1</v>
      </c>
      <c r="M35" s="91">
        <v>1</v>
      </c>
      <c r="N35" s="83"/>
    </row>
    <row r="36" spans="2:18" ht="58.5" customHeight="1" thickBot="1" x14ac:dyDescent="0.3">
      <c r="B36" s="514"/>
      <c r="C36" s="87"/>
      <c r="D36" s="518"/>
      <c r="E36" s="88"/>
      <c r="F36" s="88"/>
      <c r="G36" s="89"/>
      <c r="H36" s="305"/>
      <c r="I36" s="405" t="s">
        <v>59</v>
      </c>
      <c r="J36" s="406"/>
      <c r="K36" s="406">
        <v>100</v>
      </c>
      <c r="L36" s="406">
        <v>100</v>
      </c>
      <c r="M36" s="406">
        <v>100</v>
      </c>
      <c r="N36" s="90"/>
    </row>
    <row r="37" spans="2:18" ht="62.25" customHeight="1" x14ac:dyDescent="0.25">
      <c r="B37" s="488" t="s">
        <v>60</v>
      </c>
      <c r="C37" s="77" t="s">
        <v>61</v>
      </c>
      <c r="D37" s="512" t="s">
        <v>62</v>
      </c>
      <c r="E37" s="78"/>
      <c r="F37" s="78"/>
      <c r="G37" s="78"/>
      <c r="H37" s="306"/>
      <c r="I37" s="351" t="s">
        <v>63</v>
      </c>
      <c r="J37" s="95">
        <v>4</v>
      </c>
      <c r="K37" s="95">
        <v>4</v>
      </c>
      <c r="L37" s="95"/>
      <c r="M37" s="95"/>
      <c r="N37" s="85"/>
      <c r="O37" s="19"/>
      <c r="P37" s="19"/>
      <c r="Q37" s="19"/>
      <c r="R37" s="19"/>
    </row>
    <row r="38" spans="2:18" ht="29.25" customHeight="1" x14ac:dyDescent="0.25">
      <c r="B38" s="488"/>
      <c r="C38" s="2" t="s">
        <v>37</v>
      </c>
      <c r="D38" s="512"/>
      <c r="E38" s="27">
        <f>2142.4-E39+7-17+21.4</f>
        <v>2003.8000000000002</v>
      </c>
      <c r="F38" s="27">
        <f>1986.9-375.3</f>
        <v>1611.6000000000001</v>
      </c>
      <c r="G38" s="27">
        <f>1733-375.3</f>
        <v>1357.7</v>
      </c>
      <c r="H38" s="304">
        <f>1753.7-375.3</f>
        <v>1378.4</v>
      </c>
      <c r="I38" s="347" t="s">
        <v>64</v>
      </c>
      <c r="J38" s="75">
        <v>5</v>
      </c>
      <c r="K38" s="75">
        <v>5</v>
      </c>
      <c r="L38" s="75">
        <v>5</v>
      </c>
      <c r="M38" s="75">
        <v>5</v>
      </c>
      <c r="N38" s="83"/>
    </row>
    <row r="39" spans="2:18" ht="29.25" customHeight="1" x14ac:dyDescent="0.25">
      <c r="B39" s="488"/>
      <c r="C39" s="2" t="s">
        <v>65</v>
      </c>
      <c r="D39" s="512"/>
      <c r="E39" s="27">
        <v>150</v>
      </c>
      <c r="F39" s="27">
        <v>160</v>
      </c>
      <c r="G39" s="27">
        <v>160</v>
      </c>
      <c r="H39" s="304">
        <v>160</v>
      </c>
      <c r="I39" s="347" t="s">
        <v>66</v>
      </c>
      <c r="J39" s="75"/>
      <c r="K39" s="75">
        <v>4</v>
      </c>
      <c r="L39" s="75">
        <v>4</v>
      </c>
      <c r="M39" s="75">
        <v>4</v>
      </c>
      <c r="N39" s="83"/>
    </row>
    <row r="40" spans="2:18" ht="18" customHeight="1" x14ac:dyDescent="0.25">
      <c r="B40" s="488"/>
      <c r="C40" s="2" t="s">
        <v>41</v>
      </c>
      <c r="D40" s="512"/>
      <c r="E40" s="18">
        <f>17+50</f>
        <v>67</v>
      </c>
      <c r="F40" s="27"/>
      <c r="G40" s="27"/>
      <c r="H40" s="304"/>
      <c r="I40" s="352" t="s">
        <v>67</v>
      </c>
      <c r="J40" s="75">
        <v>25.1</v>
      </c>
      <c r="K40" s="75">
        <v>25.1</v>
      </c>
      <c r="L40" s="75">
        <v>25.1</v>
      </c>
      <c r="M40" s="75">
        <v>25.1</v>
      </c>
      <c r="N40" s="83"/>
      <c r="O40" s="19"/>
    </row>
    <row r="41" spans="2:18" ht="18" customHeight="1" x14ac:dyDescent="0.25">
      <c r="B41" s="511"/>
      <c r="C41" s="2"/>
      <c r="D41" s="478"/>
      <c r="E41" s="18"/>
      <c r="F41" s="27"/>
      <c r="G41" s="27"/>
      <c r="H41" s="304"/>
      <c r="I41" s="352" t="s">
        <v>68</v>
      </c>
      <c r="J41" s="75">
        <v>50</v>
      </c>
      <c r="K41" s="75">
        <v>100</v>
      </c>
      <c r="L41" s="75">
        <v>100</v>
      </c>
      <c r="M41" s="75">
        <v>100</v>
      </c>
      <c r="N41" s="83"/>
      <c r="O41" s="19"/>
    </row>
    <row r="42" spans="2:18" ht="48" customHeight="1" x14ac:dyDescent="0.25">
      <c r="B42" s="511"/>
      <c r="C42" s="2"/>
      <c r="D42" s="478"/>
      <c r="E42" s="18"/>
      <c r="F42" s="27"/>
      <c r="G42" s="27"/>
      <c r="H42" s="304"/>
      <c r="I42" s="347" t="s">
        <v>69</v>
      </c>
      <c r="J42" s="75">
        <v>1417</v>
      </c>
      <c r="K42" s="75">
        <v>1417</v>
      </c>
      <c r="L42" s="75">
        <v>1417</v>
      </c>
      <c r="M42" s="75">
        <v>1417</v>
      </c>
      <c r="N42" s="83"/>
      <c r="O42" s="19"/>
    </row>
    <row r="43" spans="2:18" ht="16.5" customHeight="1" x14ac:dyDescent="0.25">
      <c r="B43" s="511"/>
      <c r="C43" s="2"/>
      <c r="D43" s="478"/>
      <c r="E43" s="18"/>
      <c r="F43" s="27"/>
      <c r="G43" s="27"/>
      <c r="H43" s="304"/>
      <c r="I43" s="347" t="s">
        <v>70</v>
      </c>
      <c r="J43" s="75"/>
      <c r="K43" s="75">
        <v>12</v>
      </c>
      <c r="L43" s="75">
        <v>12</v>
      </c>
      <c r="M43" s="75">
        <v>12</v>
      </c>
      <c r="N43" s="83"/>
      <c r="O43" s="19"/>
    </row>
    <row r="44" spans="2:18" ht="45" customHeight="1" thickBot="1" x14ac:dyDescent="0.3">
      <c r="B44" s="511"/>
      <c r="C44" s="92"/>
      <c r="D44" s="478"/>
      <c r="E44" s="40"/>
      <c r="F44" s="41"/>
      <c r="G44" s="41"/>
      <c r="H44" s="307"/>
      <c r="I44" s="353" t="s">
        <v>71</v>
      </c>
      <c r="J44" s="63">
        <v>1</v>
      </c>
      <c r="K44" s="63">
        <v>1</v>
      </c>
      <c r="L44" s="63">
        <v>1</v>
      </c>
      <c r="M44" s="63">
        <v>1</v>
      </c>
      <c r="N44" s="84"/>
      <c r="O44" s="19"/>
    </row>
    <row r="45" spans="2:18" ht="21" customHeight="1" x14ac:dyDescent="0.25">
      <c r="B45" s="537" t="s">
        <v>72</v>
      </c>
      <c r="C45" s="97" t="s">
        <v>73</v>
      </c>
      <c r="D45" s="539" t="s">
        <v>74</v>
      </c>
      <c r="E45" s="94"/>
      <c r="F45" s="94"/>
      <c r="G45" s="94"/>
      <c r="H45" s="308"/>
      <c r="I45" s="354" t="s">
        <v>68</v>
      </c>
      <c r="J45" s="81">
        <v>600</v>
      </c>
      <c r="K45" s="81">
        <v>600</v>
      </c>
      <c r="L45" s="81">
        <v>600</v>
      </c>
      <c r="M45" s="81">
        <v>600</v>
      </c>
      <c r="N45" s="82"/>
    </row>
    <row r="46" spans="2:18" ht="28.5" customHeight="1" x14ac:dyDescent="0.25">
      <c r="B46" s="538"/>
      <c r="C46" s="13" t="s">
        <v>37</v>
      </c>
      <c r="D46" s="540"/>
      <c r="E46" s="27">
        <v>46.2</v>
      </c>
      <c r="F46" s="27">
        <v>206.4</v>
      </c>
      <c r="G46" s="27">
        <v>311.3</v>
      </c>
      <c r="H46" s="304">
        <v>77.5</v>
      </c>
      <c r="I46" s="347" t="s">
        <v>75</v>
      </c>
      <c r="J46" s="75">
        <v>18</v>
      </c>
      <c r="K46" s="75">
        <v>18</v>
      </c>
      <c r="L46" s="75">
        <v>18</v>
      </c>
      <c r="M46" s="75">
        <v>18</v>
      </c>
      <c r="N46" s="83"/>
    </row>
    <row r="47" spans="2:18" ht="28.5" customHeight="1" x14ac:dyDescent="0.25">
      <c r="B47" s="538"/>
      <c r="C47" s="2" t="s">
        <v>41</v>
      </c>
      <c r="D47" s="540"/>
      <c r="E47" s="27"/>
      <c r="F47" s="27"/>
      <c r="G47" s="27"/>
      <c r="H47" s="304"/>
      <c r="I47" s="348" t="s">
        <v>76</v>
      </c>
      <c r="J47" s="102">
        <v>2</v>
      </c>
      <c r="K47" s="102">
        <v>2</v>
      </c>
      <c r="L47" s="102">
        <v>2</v>
      </c>
      <c r="M47" s="102">
        <v>2</v>
      </c>
      <c r="N47" s="83"/>
    </row>
    <row r="48" spans="2:18" ht="42.6" customHeight="1" x14ac:dyDescent="0.25">
      <c r="B48" s="534"/>
      <c r="C48" s="87"/>
      <c r="D48" s="536"/>
      <c r="E48" s="89"/>
      <c r="F48" s="89"/>
      <c r="G48" s="89"/>
      <c r="H48" s="305"/>
      <c r="I48" s="407" t="s">
        <v>77</v>
      </c>
      <c r="J48" s="408">
        <v>1</v>
      </c>
      <c r="K48" s="408"/>
      <c r="L48" s="408"/>
      <c r="M48" s="408"/>
      <c r="N48" s="295"/>
    </row>
    <row r="49" spans="2:14" ht="28.5" customHeight="1" x14ac:dyDescent="0.25">
      <c r="B49" s="488" t="s">
        <v>78</v>
      </c>
      <c r="C49" s="96" t="s">
        <v>79</v>
      </c>
      <c r="D49" s="535" t="s">
        <v>271</v>
      </c>
      <c r="E49" s="78"/>
      <c r="F49" s="78"/>
      <c r="G49" s="78"/>
      <c r="H49" s="306"/>
      <c r="I49" s="355" t="s">
        <v>80</v>
      </c>
      <c r="J49" s="95">
        <v>50</v>
      </c>
      <c r="K49" s="95">
        <v>50</v>
      </c>
      <c r="L49" s="95">
        <v>50</v>
      </c>
      <c r="M49" s="95">
        <v>50</v>
      </c>
      <c r="N49" s="101" t="s">
        <v>81</v>
      </c>
    </row>
    <row r="50" spans="2:14" ht="34.5" customHeight="1" x14ac:dyDescent="0.25">
      <c r="B50" s="488"/>
      <c r="C50" s="2" t="s">
        <v>37</v>
      </c>
      <c r="D50" s="535"/>
      <c r="E50" s="18">
        <f>322.3+50-58</f>
        <v>314.3</v>
      </c>
      <c r="F50" s="27">
        <f>234.4+70</f>
        <v>304.39999999999998</v>
      </c>
      <c r="G50" s="27">
        <f>234.4+74</f>
        <v>308.39999999999998</v>
      </c>
      <c r="H50" s="304">
        <f>234.4+78</f>
        <v>312.39999999999998</v>
      </c>
      <c r="I50" s="356" t="s">
        <v>82</v>
      </c>
      <c r="J50" s="75">
        <v>1</v>
      </c>
      <c r="K50" s="75">
        <v>1</v>
      </c>
      <c r="L50" s="75">
        <v>1</v>
      </c>
      <c r="M50" s="75">
        <v>1</v>
      </c>
      <c r="N50" s="83" t="s">
        <v>83</v>
      </c>
    </row>
    <row r="51" spans="2:14" ht="29.4" customHeight="1" x14ac:dyDescent="0.25">
      <c r="B51" s="511"/>
      <c r="C51" s="2"/>
      <c r="D51" s="478"/>
      <c r="E51" s="18"/>
      <c r="F51" s="27"/>
      <c r="G51" s="27"/>
      <c r="H51" s="304"/>
      <c r="I51" s="347" t="s">
        <v>84</v>
      </c>
      <c r="J51" s="75">
        <v>440</v>
      </c>
      <c r="K51" s="75">
        <v>440</v>
      </c>
      <c r="L51" s="75">
        <v>420</v>
      </c>
      <c r="M51" s="75">
        <v>420</v>
      </c>
      <c r="N51" s="83"/>
    </row>
    <row r="52" spans="2:14" ht="43.5" customHeight="1" x14ac:dyDescent="0.25">
      <c r="B52" s="511"/>
      <c r="C52" s="2"/>
      <c r="D52" s="478"/>
      <c r="E52" s="18"/>
      <c r="F52" s="27"/>
      <c r="G52" s="27"/>
      <c r="H52" s="304"/>
      <c r="I52" s="356" t="s">
        <v>85</v>
      </c>
      <c r="J52" s="75">
        <v>90</v>
      </c>
      <c r="K52" s="75">
        <v>20</v>
      </c>
      <c r="L52" s="75">
        <v>20</v>
      </c>
      <c r="M52" s="75">
        <v>20</v>
      </c>
      <c r="N52" s="83"/>
    </row>
    <row r="53" spans="2:14" ht="43.5" customHeight="1" x14ac:dyDescent="0.25">
      <c r="B53" s="511"/>
      <c r="C53" s="2"/>
      <c r="D53" s="478"/>
      <c r="E53" s="18"/>
      <c r="F53" s="27"/>
      <c r="G53" s="27"/>
      <c r="H53" s="304"/>
      <c r="I53" s="356" t="s">
        <v>86</v>
      </c>
      <c r="J53" s="63">
        <v>2</v>
      </c>
      <c r="K53" s="63"/>
      <c r="L53" s="63"/>
      <c r="M53" s="63"/>
      <c r="N53" s="83"/>
    </row>
    <row r="54" spans="2:14" ht="28.5" customHeight="1" x14ac:dyDescent="0.25">
      <c r="B54" s="534"/>
      <c r="C54" s="87"/>
      <c r="D54" s="536"/>
      <c r="E54" s="88"/>
      <c r="F54" s="89"/>
      <c r="G54" s="89"/>
      <c r="H54" s="305"/>
      <c r="I54" s="409" t="s">
        <v>87</v>
      </c>
      <c r="J54" s="410"/>
      <c r="K54" s="411">
        <v>3</v>
      </c>
      <c r="L54" s="411">
        <v>3</v>
      </c>
      <c r="M54" s="411">
        <v>3</v>
      </c>
      <c r="N54" s="90"/>
    </row>
    <row r="55" spans="2:14" ht="56.4" customHeight="1" x14ac:dyDescent="0.25">
      <c r="B55" s="487" t="s">
        <v>88</v>
      </c>
      <c r="C55" s="79" t="s">
        <v>89</v>
      </c>
      <c r="D55" s="541" t="s">
        <v>90</v>
      </c>
      <c r="E55" s="104"/>
      <c r="F55" s="104"/>
      <c r="G55" s="104"/>
      <c r="H55" s="309"/>
      <c r="I55" s="357" t="s">
        <v>91</v>
      </c>
      <c r="J55" s="105">
        <v>2</v>
      </c>
      <c r="K55" s="105">
        <v>2</v>
      </c>
      <c r="L55" s="105">
        <v>2</v>
      </c>
      <c r="M55" s="105">
        <v>2</v>
      </c>
      <c r="N55" s="106"/>
    </row>
    <row r="56" spans="2:14" ht="27" customHeight="1" x14ac:dyDescent="0.25">
      <c r="B56" s="488"/>
      <c r="C56" s="2" t="s">
        <v>37</v>
      </c>
      <c r="D56" s="535"/>
      <c r="E56" s="18">
        <v>350.7</v>
      </c>
      <c r="F56" s="27">
        <v>343</v>
      </c>
      <c r="G56" s="27">
        <v>343</v>
      </c>
      <c r="H56" s="304">
        <v>343</v>
      </c>
      <c r="I56" s="352" t="s">
        <v>92</v>
      </c>
      <c r="J56" s="98">
        <v>56</v>
      </c>
      <c r="K56" s="98">
        <v>62</v>
      </c>
      <c r="L56" s="98">
        <v>62</v>
      </c>
      <c r="M56" s="98">
        <v>62</v>
      </c>
      <c r="N56" s="107" t="s">
        <v>93</v>
      </c>
    </row>
    <row r="57" spans="2:14" ht="27" customHeight="1" x14ac:dyDescent="0.25">
      <c r="B57" s="511"/>
      <c r="C57" s="2"/>
      <c r="D57" s="478"/>
      <c r="E57" s="18"/>
      <c r="F57" s="27"/>
      <c r="G57" s="27"/>
      <c r="H57" s="304"/>
      <c r="I57" s="352" t="s">
        <v>94</v>
      </c>
      <c r="J57" s="98">
        <v>30</v>
      </c>
      <c r="K57" s="98">
        <v>50</v>
      </c>
      <c r="L57" s="98">
        <v>50</v>
      </c>
      <c r="M57" s="98">
        <v>50</v>
      </c>
      <c r="N57" s="107"/>
    </row>
    <row r="58" spans="2:14" ht="27" customHeight="1" x14ac:dyDescent="0.25">
      <c r="B58" s="511"/>
      <c r="C58" s="2"/>
      <c r="D58" s="478"/>
      <c r="E58" s="18"/>
      <c r="F58" s="27"/>
      <c r="G58" s="27"/>
      <c r="H58" s="304"/>
      <c r="I58" s="348" t="s">
        <v>95</v>
      </c>
      <c r="J58" s="98">
        <v>2</v>
      </c>
      <c r="K58" s="98">
        <v>2</v>
      </c>
      <c r="L58" s="98">
        <v>2</v>
      </c>
      <c r="M58" s="98">
        <v>2</v>
      </c>
      <c r="N58" s="107" t="s">
        <v>93</v>
      </c>
    </row>
    <row r="59" spans="2:14" ht="27" customHeight="1" thickBot="1" x14ac:dyDescent="0.3">
      <c r="B59" s="511"/>
      <c r="C59" s="92"/>
      <c r="D59" s="478"/>
      <c r="E59" s="40"/>
      <c r="F59" s="41"/>
      <c r="G59" s="41"/>
      <c r="H59" s="307"/>
      <c r="I59" s="358" t="s">
        <v>87</v>
      </c>
      <c r="J59" s="108">
        <v>3</v>
      </c>
      <c r="K59" s="108"/>
      <c r="L59" s="108"/>
      <c r="M59" s="108"/>
      <c r="N59" s="109"/>
    </row>
    <row r="60" spans="2:14" ht="30.75" customHeight="1" x14ac:dyDescent="0.25">
      <c r="B60" s="483" t="s">
        <v>96</v>
      </c>
      <c r="C60" s="99" t="s">
        <v>97</v>
      </c>
      <c r="D60" s="481" t="s">
        <v>98</v>
      </c>
      <c r="E60" s="94"/>
      <c r="F60" s="94"/>
      <c r="G60" s="94"/>
      <c r="H60" s="308"/>
      <c r="I60" s="359" t="s">
        <v>99</v>
      </c>
      <c r="J60" s="81">
        <v>130</v>
      </c>
      <c r="K60" s="81">
        <v>130</v>
      </c>
      <c r="L60" s="81">
        <v>130</v>
      </c>
      <c r="M60" s="81">
        <v>130</v>
      </c>
      <c r="N60" s="82"/>
    </row>
    <row r="61" spans="2:14" ht="30.6" customHeight="1" x14ac:dyDescent="0.25">
      <c r="B61" s="484"/>
      <c r="C61" s="2" t="s">
        <v>37</v>
      </c>
      <c r="D61" s="542"/>
      <c r="E61" s="27">
        <f>200+70</f>
        <v>270</v>
      </c>
      <c r="F61" s="27">
        <v>280</v>
      </c>
      <c r="G61" s="27">
        <v>280</v>
      </c>
      <c r="H61" s="304">
        <v>280</v>
      </c>
      <c r="I61" s="360"/>
      <c r="J61" s="110"/>
      <c r="K61" s="110"/>
      <c r="L61" s="111"/>
      <c r="M61" s="111"/>
      <c r="N61" s="112"/>
    </row>
    <row r="62" spans="2:14" ht="17.25" customHeight="1" thickBot="1" x14ac:dyDescent="0.3">
      <c r="B62" s="485"/>
      <c r="C62" s="92" t="s">
        <v>41</v>
      </c>
      <c r="D62" s="482"/>
      <c r="E62" s="41"/>
      <c r="F62" s="41"/>
      <c r="G62" s="41"/>
      <c r="H62" s="307"/>
      <c r="I62" s="361"/>
      <c r="J62" s="113"/>
      <c r="K62" s="113"/>
      <c r="L62" s="113"/>
      <c r="M62" s="113"/>
      <c r="N62" s="114"/>
    </row>
    <row r="63" spans="2:14" ht="39.75" customHeight="1" x14ac:dyDescent="0.25">
      <c r="B63" s="483" t="s">
        <v>100</v>
      </c>
      <c r="C63" s="99" t="s">
        <v>101</v>
      </c>
      <c r="D63" s="481" t="s">
        <v>102</v>
      </c>
      <c r="E63" s="94"/>
      <c r="F63" s="94"/>
      <c r="G63" s="94"/>
      <c r="H63" s="308"/>
      <c r="I63" s="359" t="s">
        <v>103</v>
      </c>
      <c r="J63" s="81">
        <v>7</v>
      </c>
      <c r="K63" s="81">
        <v>7</v>
      </c>
      <c r="L63" s="81">
        <v>7</v>
      </c>
      <c r="M63" s="81">
        <v>7</v>
      </c>
      <c r="N63" s="82"/>
    </row>
    <row r="64" spans="2:14" ht="28.5" customHeight="1" thickBot="1" x14ac:dyDescent="0.3">
      <c r="B64" s="486"/>
      <c r="C64" s="87" t="s">
        <v>37</v>
      </c>
      <c r="D64" s="543"/>
      <c r="E64" s="89">
        <v>32.4</v>
      </c>
      <c r="F64" s="89">
        <v>32.4</v>
      </c>
      <c r="G64" s="89">
        <v>32.4</v>
      </c>
      <c r="H64" s="305">
        <v>32.4</v>
      </c>
      <c r="I64" s="362"/>
      <c r="J64" s="115"/>
      <c r="K64" s="115"/>
      <c r="L64" s="115"/>
      <c r="M64" s="115"/>
      <c r="N64" s="116"/>
    </row>
    <row r="65" spans="2:14" ht="30.6" customHeight="1" x14ac:dyDescent="0.25">
      <c r="B65" s="487" t="s">
        <v>104</v>
      </c>
      <c r="C65" s="99" t="s">
        <v>105</v>
      </c>
      <c r="D65" s="544" t="s">
        <v>106</v>
      </c>
      <c r="E65" s="94"/>
      <c r="F65" s="94"/>
      <c r="G65" s="94"/>
      <c r="H65" s="308"/>
      <c r="I65" s="545" t="s">
        <v>107</v>
      </c>
      <c r="J65" s="532">
        <v>36</v>
      </c>
      <c r="K65" s="532">
        <v>37</v>
      </c>
      <c r="L65" s="532">
        <v>37</v>
      </c>
      <c r="M65" s="532">
        <v>37</v>
      </c>
      <c r="N65" s="117" t="s">
        <v>108</v>
      </c>
    </row>
    <row r="66" spans="2:14" ht="30" customHeight="1" thickBot="1" x14ac:dyDescent="0.3">
      <c r="B66" s="488"/>
      <c r="C66" s="92" t="s">
        <v>37</v>
      </c>
      <c r="D66" s="535"/>
      <c r="E66" s="41">
        <v>34.1</v>
      </c>
      <c r="F66" s="41">
        <v>49.3</v>
      </c>
      <c r="G66" s="41">
        <v>49.3</v>
      </c>
      <c r="H66" s="307">
        <v>49.3</v>
      </c>
      <c r="I66" s="546"/>
      <c r="J66" s="533"/>
      <c r="K66" s="533"/>
      <c r="L66" s="533"/>
      <c r="M66" s="533"/>
      <c r="N66" s="100" t="s">
        <v>109</v>
      </c>
    </row>
    <row r="67" spans="2:14" ht="20.100000000000001" customHeight="1" x14ac:dyDescent="0.25">
      <c r="B67" s="483" t="s">
        <v>110</v>
      </c>
      <c r="C67" s="99" t="s">
        <v>111</v>
      </c>
      <c r="D67" s="481" t="s">
        <v>98</v>
      </c>
      <c r="E67" s="94"/>
      <c r="F67" s="94"/>
      <c r="G67" s="94"/>
      <c r="H67" s="308"/>
      <c r="I67" s="363"/>
      <c r="J67" s="119"/>
      <c r="K67" s="119"/>
      <c r="L67" s="119"/>
      <c r="M67" s="119"/>
      <c r="N67" s="120"/>
    </row>
    <row r="68" spans="2:14" ht="57" customHeight="1" thickBot="1" x14ac:dyDescent="0.3">
      <c r="B68" s="485"/>
      <c r="C68" s="92" t="s">
        <v>37</v>
      </c>
      <c r="D68" s="482"/>
      <c r="E68" s="41">
        <v>15</v>
      </c>
      <c r="F68" s="41">
        <v>15</v>
      </c>
      <c r="G68" s="41">
        <v>15</v>
      </c>
      <c r="H68" s="307">
        <v>15</v>
      </c>
      <c r="I68" s="364" t="s">
        <v>112</v>
      </c>
      <c r="J68" s="63">
        <v>1</v>
      </c>
      <c r="K68" s="63">
        <v>1</v>
      </c>
      <c r="L68" s="63">
        <v>1</v>
      </c>
      <c r="M68" s="63">
        <v>1</v>
      </c>
      <c r="N68" s="84"/>
    </row>
    <row r="69" spans="2:14" ht="33" customHeight="1" x14ac:dyDescent="0.25">
      <c r="B69" s="483" t="s">
        <v>113</v>
      </c>
      <c r="C69" s="99" t="s">
        <v>114</v>
      </c>
      <c r="D69" s="481" t="s">
        <v>115</v>
      </c>
      <c r="E69" s="94"/>
      <c r="F69" s="94"/>
      <c r="G69" s="94"/>
      <c r="H69" s="308"/>
      <c r="I69" s="365"/>
      <c r="J69" s="119"/>
      <c r="K69" s="119"/>
      <c r="L69" s="119"/>
      <c r="M69" s="119"/>
      <c r="N69" s="120"/>
    </row>
    <row r="70" spans="2:14" ht="48" customHeight="1" thickBot="1" x14ac:dyDescent="0.3">
      <c r="B70" s="485"/>
      <c r="C70" s="92" t="s">
        <v>37</v>
      </c>
      <c r="D70" s="482"/>
      <c r="E70" s="41">
        <f>42-12</f>
        <v>30</v>
      </c>
      <c r="F70" s="41">
        <v>31.3</v>
      </c>
      <c r="G70" s="41">
        <v>31.3</v>
      </c>
      <c r="H70" s="307">
        <v>31.3</v>
      </c>
      <c r="I70" s="353" t="s">
        <v>116</v>
      </c>
      <c r="J70" s="63">
        <v>100</v>
      </c>
      <c r="K70" s="63">
        <v>100</v>
      </c>
      <c r="L70" s="63">
        <v>100</v>
      </c>
      <c r="M70" s="63">
        <v>100</v>
      </c>
      <c r="N70" s="114"/>
    </row>
    <row r="71" spans="2:14" ht="40.200000000000003" customHeight="1" x14ac:dyDescent="0.25">
      <c r="B71" s="483" t="s">
        <v>117</v>
      </c>
      <c r="C71" s="99" t="s">
        <v>118</v>
      </c>
      <c r="D71" s="481" t="s">
        <v>119</v>
      </c>
      <c r="E71" s="122"/>
      <c r="F71" s="94"/>
      <c r="G71" s="94"/>
      <c r="H71" s="308"/>
      <c r="I71" s="363"/>
      <c r="J71" s="123"/>
      <c r="K71" s="119"/>
      <c r="L71" s="119"/>
      <c r="M71" s="119"/>
      <c r="N71" s="120"/>
    </row>
    <row r="72" spans="2:14" ht="60.75" customHeight="1" x14ac:dyDescent="0.25">
      <c r="B72" s="484"/>
      <c r="C72" s="2" t="s">
        <v>120</v>
      </c>
      <c r="D72" s="542"/>
      <c r="E72" s="18">
        <v>21.5</v>
      </c>
      <c r="F72" s="27">
        <v>21.5</v>
      </c>
      <c r="G72" s="27">
        <v>21.5</v>
      </c>
      <c r="H72" s="304"/>
      <c r="I72" s="366" t="s">
        <v>121</v>
      </c>
      <c r="J72" s="76">
        <v>1</v>
      </c>
      <c r="K72" s="76">
        <v>1</v>
      </c>
      <c r="L72" s="76">
        <v>1</v>
      </c>
      <c r="M72" s="76">
        <v>1</v>
      </c>
      <c r="N72" s="83"/>
    </row>
    <row r="73" spans="2:14" ht="20.25" customHeight="1" thickBot="1" x14ac:dyDescent="0.3">
      <c r="B73" s="485"/>
      <c r="C73" s="92" t="s">
        <v>122</v>
      </c>
      <c r="D73" s="482"/>
      <c r="E73" s="40">
        <v>7.2</v>
      </c>
      <c r="F73" s="41">
        <v>7.2</v>
      </c>
      <c r="G73" s="41">
        <v>7.2</v>
      </c>
      <c r="H73" s="307"/>
      <c r="I73" s="361"/>
      <c r="J73" s="124"/>
      <c r="K73" s="113"/>
      <c r="L73" s="113"/>
      <c r="M73" s="113"/>
      <c r="N73" s="114"/>
    </row>
    <row r="74" spans="2:14" ht="20.25" customHeight="1" x14ac:dyDescent="0.25">
      <c r="B74" s="549" t="s">
        <v>123</v>
      </c>
      <c r="C74" s="412" t="s">
        <v>124</v>
      </c>
      <c r="D74" s="547" t="s">
        <v>62</v>
      </c>
      <c r="E74" s="413"/>
      <c r="F74" s="414"/>
      <c r="G74" s="414"/>
      <c r="H74" s="415"/>
      <c r="I74" s="416"/>
      <c r="J74" s="125"/>
      <c r="K74" s="119"/>
      <c r="L74" s="119"/>
      <c r="M74" s="119"/>
      <c r="N74" s="120"/>
    </row>
    <row r="75" spans="2:14" ht="27" customHeight="1" thickBot="1" x14ac:dyDescent="0.3">
      <c r="B75" s="550"/>
      <c r="C75" s="417" t="s">
        <v>37</v>
      </c>
      <c r="D75" s="548"/>
      <c r="E75" s="418"/>
      <c r="F75" s="419">
        <v>10</v>
      </c>
      <c r="G75" s="419">
        <v>69.099999999999994</v>
      </c>
      <c r="H75" s="420">
        <v>34.6</v>
      </c>
      <c r="I75" s="421" t="s">
        <v>125</v>
      </c>
      <c r="J75" s="93"/>
      <c r="K75" s="93"/>
      <c r="L75" s="93">
        <v>2</v>
      </c>
      <c r="M75" s="93">
        <v>1</v>
      </c>
      <c r="N75" s="84"/>
    </row>
    <row r="76" spans="2:14" ht="17.25" customHeight="1" x14ac:dyDescent="0.25">
      <c r="B76" s="126"/>
      <c r="C76" s="127" t="s">
        <v>126</v>
      </c>
      <c r="D76" s="127"/>
      <c r="E76" s="128">
        <f>+E78+E79+E80+E81</f>
        <v>21131.8</v>
      </c>
      <c r="F76" s="128">
        <f>+F78+F79+F80+F81</f>
        <v>23697.3</v>
      </c>
      <c r="G76" s="128">
        <f t="shared" ref="G76" si="0">+G78+G79+G80+G81</f>
        <v>23611.399999999998</v>
      </c>
      <c r="H76" s="310">
        <f t="shared" ref="H76" si="1">+H78+H79+H80+H81</f>
        <v>23367.8</v>
      </c>
      <c r="I76" s="367"/>
      <c r="J76" s="129"/>
      <c r="K76" s="129"/>
      <c r="L76" s="129"/>
      <c r="M76" s="129"/>
      <c r="N76" s="130"/>
    </row>
    <row r="77" spans="2:14" ht="17.25" customHeight="1" x14ac:dyDescent="0.25">
      <c r="B77" s="461"/>
      <c r="C77" s="7" t="s">
        <v>127</v>
      </c>
      <c r="D77" s="7"/>
      <c r="E77" s="24"/>
      <c r="F77" s="24"/>
      <c r="G77" s="24"/>
      <c r="H77" s="311"/>
      <c r="I77" s="368"/>
      <c r="J77" s="111"/>
      <c r="K77" s="111"/>
      <c r="L77" s="111"/>
      <c r="M77" s="111"/>
      <c r="N77" s="112"/>
    </row>
    <row r="78" spans="2:14" ht="27.75" customHeight="1" x14ac:dyDescent="0.25">
      <c r="B78" s="461"/>
      <c r="C78" s="5" t="s">
        <v>128</v>
      </c>
      <c r="D78" s="5"/>
      <c r="E78" s="26">
        <f>SUMIF($C16:$C73,$C50,E16:E73)</f>
        <v>19711.5</v>
      </c>
      <c r="F78" s="26">
        <f>SUMIF($C16:$C75,$C50,F16:F75)</f>
        <v>22395.8</v>
      </c>
      <c r="G78" s="26">
        <f>SUMIF($C16:$C75,$C50,G16:G75)</f>
        <v>22309.899999999998</v>
      </c>
      <c r="H78" s="312">
        <f>SUMIF($C16:$C75,$C50,H16:H75)</f>
        <v>22066.3</v>
      </c>
      <c r="I78" s="369"/>
      <c r="J78" s="111"/>
      <c r="K78" s="111"/>
      <c r="L78" s="111"/>
      <c r="M78" s="111"/>
      <c r="N78" s="112"/>
    </row>
    <row r="79" spans="2:14" ht="17.100000000000001" customHeight="1" x14ac:dyDescent="0.25">
      <c r="B79" s="461"/>
      <c r="C79" s="5" t="s">
        <v>129</v>
      </c>
      <c r="D79" s="5"/>
      <c r="E79" s="26">
        <f>SUMIF($C16:$C73,$C39,E16:E73)</f>
        <v>150</v>
      </c>
      <c r="F79" s="26">
        <f>SUMIF($C16:$C73,$C39,F16:F73)</f>
        <v>160</v>
      </c>
      <c r="G79" s="26">
        <f>SUMIF($C16:$C73,$C39,G16:G73)</f>
        <v>160</v>
      </c>
      <c r="H79" s="312">
        <f>SUMIF($C16:$C73,$C39,H16:H73)</f>
        <v>160</v>
      </c>
      <c r="I79" s="369"/>
      <c r="J79" s="111"/>
      <c r="K79" s="111"/>
      <c r="L79" s="111"/>
      <c r="M79" s="111"/>
      <c r="N79" s="112"/>
    </row>
    <row r="80" spans="2:14" ht="16.5" customHeight="1" x14ac:dyDescent="0.25">
      <c r="B80" s="461"/>
      <c r="C80" s="7" t="s">
        <v>130</v>
      </c>
      <c r="D80" s="7"/>
      <c r="E80" s="26">
        <f>SUMIF($C16:$C73,$C18,E16:E73)</f>
        <v>1134.5</v>
      </c>
      <c r="F80" s="26">
        <f>SUMIF($C16:$C73,$C18,F16:F73)</f>
        <v>1141.5</v>
      </c>
      <c r="G80" s="26">
        <f>SUMIF($C16:$C73,$C18,G16:G73)</f>
        <v>1141.5</v>
      </c>
      <c r="H80" s="312">
        <f>SUMIF($C16:$C73,$C18,H16:H73)</f>
        <v>1141.5</v>
      </c>
      <c r="I80" s="369"/>
      <c r="J80" s="111"/>
      <c r="K80" s="111"/>
      <c r="L80" s="111"/>
      <c r="M80" s="111"/>
      <c r="N80" s="112"/>
    </row>
    <row r="81" spans="2:27" ht="16.5" customHeight="1" x14ac:dyDescent="0.25">
      <c r="B81" s="461"/>
      <c r="C81" s="5" t="s">
        <v>131</v>
      </c>
      <c r="D81" s="5"/>
      <c r="E81" s="26">
        <f>SUMIF($C17:$C73,$C40,E17:E73)</f>
        <v>135.80000000000001</v>
      </c>
      <c r="F81" s="26">
        <f>SUMIF($C17:$C73,$C40,F17:F73)</f>
        <v>0</v>
      </c>
      <c r="G81" s="26">
        <f>SUMIF($C17:$C73,$C40,G17:G73)</f>
        <v>0</v>
      </c>
      <c r="H81" s="312">
        <f>SUMIF($C17:$C73,$C40,H17:H73)</f>
        <v>0</v>
      </c>
      <c r="I81" s="369"/>
      <c r="J81" s="111"/>
      <c r="K81" s="111"/>
      <c r="L81" s="111"/>
      <c r="M81" s="111"/>
      <c r="N81" s="112"/>
    </row>
    <row r="82" spans="2:27" ht="16.5" customHeight="1" x14ac:dyDescent="0.25">
      <c r="B82" s="142"/>
      <c r="C82" s="141" t="s">
        <v>132</v>
      </c>
      <c r="D82" s="11"/>
      <c r="E82" s="28">
        <f>E84+E85</f>
        <v>28.7</v>
      </c>
      <c r="F82" s="28">
        <f>F84+F85</f>
        <v>28.7</v>
      </c>
      <c r="G82" s="28">
        <f>G84+G85</f>
        <v>28.7</v>
      </c>
      <c r="H82" s="313">
        <f>H84+H85</f>
        <v>0</v>
      </c>
      <c r="I82" s="370"/>
      <c r="J82" s="12"/>
      <c r="K82" s="12"/>
      <c r="L82" s="12"/>
      <c r="M82" s="12"/>
      <c r="N82" s="143"/>
    </row>
    <row r="83" spans="2:27" ht="13.5" customHeight="1" x14ac:dyDescent="0.25">
      <c r="B83" s="461"/>
      <c r="C83" s="58" t="s">
        <v>133</v>
      </c>
      <c r="D83" s="5"/>
      <c r="E83" s="26"/>
      <c r="F83" s="26"/>
      <c r="G83" s="26"/>
      <c r="H83" s="312"/>
      <c r="I83" s="369"/>
      <c r="J83" s="111"/>
      <c r="K83" s="111"/>
      <c r="L83" s="111"/>
      <c r="M83" s="111"/>
      <c r="N83" s="112"/>
    </row>
    <row r="84" spans="2:27" ht="16.5" customHeight="1" x14ac:dyDescent="0.25">
      <c r="B84" s="461"/>
      <c r="C84" s="5" t="s">
        <v>134</v>
      </c>
      <c r="D84" s="5"/>
      <c r="E84" s="26">
        <f>SUMIF($C16:$C73,C72,E16:E73)</f>
        <v>21.5</v>
      </c>
      <c r="F84" s="26">
        <f>SUMIF($C16:$C73,C72,F16:F73)</f>
        <v>21.5</v>
      </c>
      <c r="G84" s="26">
        <f>SUMIF($C16:$C73,C72,G16:G73)</f>
        <v>21.5</v>
      </c>
      <c r="H84" s="312">
        <f>SUMIF($C16:$C73,C72,H16:H73)</f>
        <v>0</v>
      </c>
      <c r="I84" s="369"/>
      <c r="J84" s="111"/>
      <c r="K84" s="111"/>
      <c r="L84" s="111"/>
      <c r="M84" s="111"/>
      <c r="N84" s="112"/>
    </row>
    <row r="85" spans="2:27" ht="16.5" customHeight="1" thickBot="1" x14ac:dyDescent="0.3">
      <c r="B85" s="468"/>
      <c r="C85" s="145" t="s">
        <v>135</v>
      </c>
      <c r="D85" s="145"/>
      <c r="E85" s="146">
        <f>SUMIF($C17:$C76,C73,E17:E76)</f>
        <v>7.2</v>
      </c>
      <c r="F85" s="146">
        <f>SUMIF($C17:$C76,C73,F17:F76)</f>
        <v>7.2</v>
      </c>
      <c r="G85" s="146">
        <f>SUMIF($C17:$C76,C73,G17:G76)</f>
        <v>7.2</v>
      </c>
      <c r="H85" s="314">
        <f>SUMIF($C17:$C76,C73,H17:H76)</f>
        <v>0</v>
      </c>
      <c r="I85" s="371"/>
      <c r="J85" s="113"/>
      <c r="K85" s="113"/>
      <c r="L85" s="113"/>
      <c r="M85" s="113"/>
      <c r="N85" s="114"/>
    </row>
    <row r="86" spans="2:27" ht="30" customHeight="1" x14ac:dyDescent="0.25">
      <c r="B86" s="149" t="s">
        <v>136</v>
      </c>
      <c r="C86" s="150" t="s">
        <v>137</v>
      </c>
      <c r="D86" s="151" t="s">
        <v>138</v>
      </c>
      <c r="E86" s="152"/>
      <c r="F86" s="152"/>
      <c r="G86" s="152"/>
      <c r="H86" s="315"/>
      <c r="I86" s="372"/>
      <c r="J86" s="154"/>
      <c r="K86" s="154"/>
      <c r="L86" s="154"/>
      <c r="M86" s="154"/>
      <c r="N86" s="155"/>
    </row>
    <row r="87" spans="2:27" ht="17.25" customHeight="1" x14ac:dyDescent="0.25">
      <c r="B87" s="156"/>
      <c r="C87" s="11" t="s">
        <v>126</v>
      </c>
      <c r="D87" s="11"/>
      <c r="E87" s="25">
        <f t="shared" ref="E87" si="2">+E89</f>
        <v>550.29999999999995</v>
      </c>
      <c r="F87" s="25">
        <f t="shared" ref="F87:G87" si="3">+F89</f>
        <v>611.29999999999995</v>
      </c>
      <c r="G87" s="25">
        <f t="shared" si="3"/>
        <v>606.20000000000005</v>
      </c>
      <c r="H87" s="316">
        <f t="shared" ref="H87" si="4">+H89</f>
        <v>606.20000000000005</v>
      </c>
      <c r="I87" s="370"/>
      <c r="J87" s="12"/>
      <c r="K87" s="12"/>
      <c r="L87" s="12"/>
      <c r="M87" s="12"/>
      <c r="N87" s="143"/>
    </row>
    <row r="88" spans="2:27" ht="17.25" customHeight="1" x14ac:dyDescent="0.25">
      <c r="B88" s="464"/>
      <c r="C88" s="7" t="s">
        <v>127</v>
      </c>
      <c r="D88" s="7"/>
      <c r="E88" s="24"/>
      <c r="F88" s="24"/>
      <c r="G88" s="24"/>
      <c r="H88" s="311"/>
      <c r="I88" s="368"/>
      <c r="J88" s="111"/>
      <c r="K88" s="111"/>
      <c r="L88" s="111"/>
      <c r="M88" s="111"/>
      <c r="N88" s="112"/>
    </row>
    <row r="89" spans="2:27" ht="28.8" customHeight="1" thickBot="1" x14ac:dyDescent="0.3">
      <c r="B89" s="467"/>
      <c r="C89" s="145" t="s">
        <v>37</v>
      </c>
      <c r="D89" s="145"/>
      <c r="E89" s="157">
        <v>550.29999999999995</v>
      </c>
      <c r="F89" s="157">
        <v>611.29999999999995</v>
      </c>
      <c r="G89" s="157">
        <v>606.20000000000005</v>
      </c>
      <c r="H89" s="317">
        <v>606.20000000000005</v>
      </c>
      <c r="I89" s="364" t="s">
        <v>139</v>
      </c>
      <c r="J89" s="63">
        <v>13</v>
      </c>
      <c r="K89" s="63">
        <v>13</v>
      </c>
      <c r="L89" s="63">
        <v>13</v>
      </c>
      <c r="M89" s="63">
        <v>13</v>
      </c>
      <c r="N89" s="84"/>
    </row>
    <row r="90" spans="2:27" ht="55.5" customHeight="1" x14ac:dyDescent="0.25">
      <c r="B90" s="149" t="s">
        <v>140</v>
      </c>
      <c r="C90" s="150" t="s">
        <v>141</v>
      </c>
      <c r="D90" s="151" t="s">
        <v>142</v>
      </c>
      <c r="E90" s="152"/>
      <c r="F90" s="152"/>
      <c r="G90" s="152"/>
      <c r="H90" s="315"/>
      <c r="I90" s="372"/>
      <c r="J90" s="154"/>
      <c r="K90" s="154"/>
      <c r="L90" s="154"/>
      <c r="M90" s="154"/>
      <c r="N90" s="155"/>
    </row>
    <row r="91" spans="2:27" ht="17.25" customHeight="1" x14ac:dyDescent="0.25">
      <c r="B91" s="156"/>
      <c r="C91" s="11" t="s">
        <v>126</v>
      </c>
      <c r="D91" s="11"/>
      <c r="E91" s="25">
        <f t="shared" ref="E91" si="5">+E93</f>
        <v>20</v>
      </c>
      <c r="F91" s="25">
        <f t="shared" ref="F91:G91" si="6">+F93</f>
        <v>20</v>
      </c>
      <c r="G91" s="25">
        <f t="shared" si="6"/>
        <v>20</v>
      </c>
      <c r="H91" s="316">
        <f t="shared" ref="H91" si="7">+H93</f>
        <v>20</v>
      </c>
      <c r="I91" s="370"/>
      <c r="J91" s="12"/>
      <c r="K91" s="12"/>
      <c r="L91" s="12"/>
      <c r="M91" s="12"/>
      <c r="N91" s="143"/>
    </row>
    <row r="92" spans="2:27" ht="17.25" customHeight="1" x14ac:dyDescent="0.25">
      <c r="B92" s="464"/>
      <c r="C92" s="7" t="s">
        <v>127</v>
      </c>
      <c r="D92" s="7"/>
      <c r="E92" s="24"/>
      <c r="F92" s="24"/>
      <c r="G92" s="24"/>
      <c r="H92" s="311"/>
      <c r="I92" s="368"/>
      <c r="J92" s="111"/>
      <c r="K92" s="111"/>
      <c r="L92" s="111"/>
      <c r="M92" s="111"/>
      <c r="N92" s="112"/>
    </row>
    <row r="93" spans="2:27" ht="27.75" customHeight="1" thickBot="1" x14ac:dyDescent="0.3">
      <c r="B93" s="467"/>
      <c r="C93" s="145" t="s">
        <v>37</v>
      </c>
      <c r="D93" s="145"/>
      <c r="E93" s="235">
        <v>20</v>
      </c>
      <c r="F93" s="235">
        <v>20</v>
      </c>
      <c r="G93" s="157">
        <v>20</v>
      </c>
      <c r="H93" s="317">
        <v>20</v>
      </c>
      <c r="I93" s="371"/>
      <c r="J93" s="203"/>
      <c r="K93" s="113"/>
      <c r="L93" s="113"/>
      <c r="M93" s="113"/>
      <c r="N93" s="114"/>
    </row>
    <row r="94" spans="2:27" ht="30" customHeight="1" x14ac:dyDescent="0.25">
      <c r="B94" s="149" t="s">
        <v>143</v>
      </c>
      <c r="C94" s="150" t="s">
        <v>144</v>
      </c>
      <c r="D94" s="150"/>
      <c r="E94" s="152"/>
      <c r="F94" s="152"/>
      <c r="G94" s="152"/>
      <c r="H94" s="315"/>
      <c r="I94" s="372"/>
      <c r="J94" s="154"/>
      <c r="K94" s="154"/>
      <c r="L94" s="154"/>
      <c r="M94" s="154"/>
      <c r="N94" s="155"/>
    </row>
    <row r="95" spans="2:27" s="19" customFormat="1" ht="133.80000000000001" customHeight="1" x14ac:dyDescent="0.25">
      <c r="B95" s="504" t="s">
        <v>145</v>
      </c>
      <c r="C95" s="16" t="s">
        <v>146</v>
      </c>
      <c r="D95" s="16"/>
      <c r="E95" s="27"/>
      <c r="F95" s="27"/>
      <c r="G95" s="27"/>
      <c r="H95" s="304"/>
      <c r="I95" s="348" t="s">
        <v>272</v>
      </c>
      <c r="J95" s="144">
        <v>4</v>
      </c>
      <c r="K95" s="144">
        <v>3</v>
      </c>
      <c r="L95" s="144">
        <v>3</v>
      </c>
      <c r="M95" s="144">
        <v>3</v>
      </c>
      <c r="N95" s="160" t="s">
        <v>147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2:27" s="19" customFormat="1" ht="109.8" customHeight="1" x14ac:dyDescent="0.25">
      <c r="B96" s="504"/>
      <c r="C96" s="13" t="s">
        <v>37</v>
      </c>
      <c r="D96" s="9" t="s">
        <v>148</v>
      </c>
      <c r="E96" s="27">
        <v>114.2</v>
      </c>
      <c r="F96" s="27">
        <v>125.7</v>
      </c>
      <c r="G96" s="27">
        <v>125.7</v>
      </c>
      <c r="H96" s="304">
        <v>125.7</v>
      </c>
      <c r="I96" s="347" t="s">
        <v>149</v>
      </c>
      <c r="J96" s="144">
        <v>1</v>
      </c>
      <c r="K96" s="144">
        <v>1</v>
      </c>
      <c r="L96" s="144">
        <v>1</v>
      </c>
      <c r="M96" s="144">
        <v>1</v>
      </c>
      <c r="N96" s="160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2:27" s="19" customFormat="1" ht="32.25" customHeight="1" x14ac:dyDescent="0.25">
      <c r="B97" s="504"/>
      <c r="C97" s="13" t="s">
        <v>37</v>
      </c>
      <c r="D97" s="497" t="s">
        <v>273</v>
      </c>
      <c r="E97" s="27">
        <f>50+10.5</f>
        <v>60.5</v>
      </c>
      <c r="F97" s="27">
        <v>10.5</v>
      </c>
      <c r="G97" s="27">
        <v>10.5</v>
      </c>
      <c r="H97" s="304">
        <v>10.5</v>
      </c>
      <c r="I97" s="368"/>
      <c r="J97" s="111"/>
      <c r="K97" s="111"/>
      <c r="L97" s="111"/>
      <c r="M97" s="111"/>
      <c r="N97" s="112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2:27" s="19" customFormat="1" ht="25.5" customHeight="1" thickBot="1" x14ac:dyDescent="0.3">
      <c r="B98" s="505"/>
      <c r="C98" s="161" t="s">
        <v>41</v>
      </c>
      <c r="D98" s="498"/>
      <c r="E98" s="89"/>
      <c r="F98" s="89"/>
      <c r="G98" s="89"/>
      <c r="H98" s="305"/>
      <c r="I98" s="373"/>
      <c r="J98" s="115"/>
      <c r="K98" s="115"/>
      <c r="L98" s="115"/>
      <c r="M98" s="115"/>
      <c r="N98" s="116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2:27" s="19" customFormat="1" ht="41.25" customHeight="1" x14ac:dyDescent="0.25">
      <c r="B99" s="469" t="s">
        <v>150</v>
      </c>
      <c r="C99" s="422" t="s">
        <v>151</v>
      </c>
      <c r="D99" s="508" t="s">
        <v>152</v>
      </c>
      <c r="E99" s="423"/>
      <c r="F99" s="423"/>
      <c r="G99" s="423"/>
      <c r="H99" s="424"/>
      <c r="I99" s="351" t="s">
        <v>153</v>
      </c>
      <c r="J99" s="425">
        <v>9</v>
      </c>
      <c r="K99" s="425">
        <v>7</v>
      </c>
      <c r="L99" s="425">
        <v>7</v>
      </c>
      <c r="M99" s="165">
        <v>7</v>
      </c>
      <c r="N99" s="166" t="s">
        <v>154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2:27" s="19" customFormat="1" ht="65.25" customHeight="1" x14ac:dyDescent="0.25">
      <c r="B100" s="469"/>
      <c r="C100" s="426" t="s">
        <v>37</v>
      </c>
      <c r="D100" s="508"/>
      <c r="E100" s="427">
        <f>53-6</f>
        <v>47</v>
      </c>
      <c r="F100" s="427">
        <v>51</v>
      </c>
      <c r="G100" s="427">
        <v>51</v>
      </c>
      <c r="H100" s="428">
        <v>51</v>
      </c>
      <c r="I100" s="347" t="s">
        <v>155</v>
      </c>
      <c r="J100" s="429">
        <v>22</v>
      </c>
      <c r="K100" s="429">
        <v>10</v>
      </c>
      <c r="L100" s="429">
        <v>10</v>
      </c>
      <c r="M100" s="163">
        <v>10</v>
      </c>
      <c r="N100" s="86" t="s">
        <v>156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2:27" s="19" customFormat="1" ht="46.5" customHeight="1" x14ac:dyDescent="0.25">
      <c r="B101" s="470"/>
      <c r="C101" s="426"/>
      <c r="D101" s="508"/>
      <c r="E101" s="427"/>
      <c r="F101" s="427"/>
      <c r="G101" s="427"/>
      <c r="H101" s="428"/>
      <c r="I101" s="347" t="s">
        <v>157</v>
      </c>
      <c r="J101" s="429">
        <v>210</v>
      </c>
      <c r="K101" s="429">
        <v>150</v>
      </c>
      <c r="L101" s="429">
        <v>150</v>
      </c>
      <c r="M101" s="163">
        <v>150</v>
      </c>
      <c r="N101" s="164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2:27" s="19" customFormat="1" ht="27.75" customHeight="1" thickBot="1" x14ac:dyDescent="0.3">
      <c r="B102" s="471"/>
      <c r="C102" s="430"/>
      <c r="D102" s="508"/>
      <c r="E102" s="431"/>
      <c r="F102" s="431"/>
      <c r="G102" s="431"/>
      <c r="H102" s="432"/>
      <c r="I102" s="297"/>
      <c r="J102" s="433"/>
      <c r="K102" s="433"/>
      <c r="L102" s="433"/>
      <c r="M102" s="113"/>
      <c r="N102" s="114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2:27" s="19" customFormat="1" ht="17.25" customHeight="1" x14ac:dyDescent="0.25">
      <c r="B103" s="462" t="s">
        <v>158</v>
      </c>
      <c r="C103" s="158" t="s">
        <v>159</v>
      </c>
      <c r="D103" s="508"/>
      <c r="E103" s="434"/>
      <c r="F103" s="434"/>
      <c r="G103" s="434"/>
      <c r="H103" s="435"/>
      <c r="I103" s="436"/>
      <c r="J103" s="437"/>
      <c r="K103" s="437"/>
      <c r="L103" s="437"/>
      <c r="M103" s="119"/>
      <c r="N103" s="120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2:27" s="19" customFormat="1" ht="44.25" customHeight="1" thickBot="1" x14ac:dyDescent="0.3">
      <c r="B104" s="463"/>
      <c r="C104" s="430" t="s">
        <v>37</v>
      </c>
      <c r="D104" s="508"/>
      <c r="E104" s="431">
        <v>22.5</v>
      </c>
      <c r="F104" s="431">
        <v>20.100000000000001</v>
      </c>
      <c r="G104" s="431">
        <v>20.100000000000001</v>
      </c>
      <c r="H104" s="432">
        <v>20.100000000000001</v>
      </c>
      <c r="I104" s="374" t="s">
        <v>160</v>
      </c>
      <c r="J104" s="438">
        <v>10</v>
      </c>
      <c r="K104" s="438">
        <v>8</v>
      </c>
      <c r="L104" s="439">
        <v>8</v>
      </c>
      <c r="M104" s="167">
        <v>8</v>
      </c>
      <c r="N104" s="168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2:27" s="19" customFormat="1" ht="45.75" customHeight="1" x14ac:dyDescent="0.25">
      <c r="B105" s="462"/>
      <c r="C105" s="158" t="s">
        <v>161</v>
      </c>
      <c r="D105" s="508"/>
      <c r="E105" s="434"/>
      <c r="F105" s="434"/>
      <c r="G105" s="434"/>
      <c r="H105" s="435"/>
      <c r="I105" s="359" t="s">
        <v>162</v>
      </c>
      <c r="J105" s="440">
        <v>2</v>
      </c>
      <c r="K105" s="437"/>
      <c r="L105" s="437"/>
      <c r="M105" s="119"/>
      <c r="N105" s="120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2:27" s="19" customFormat="1" ht="20.25" customHeight="1" thickBot="1" x14ac:dyDescent="0.3">
      <c r="B106" s="463"/>
      <c r="C106" s="162" t="s">
        <v>120</v>
      </c>
      <c r="D106" s="508"/>
      <c r="E106" s="441"/>
      <c r="F106" s="441"/>
      <c r="G106" s="441"/>
      <c r="H106" s="442"/>
      <c r="I106" s="297"/>
      <c r="J106" s="433"/>
      <c r="K106" s="433"/>
      <c r="L106" s="433"/>
      <c r="M106" s="113"/>
      <c r="N106" s="114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2:27" s="19" customFormat="1" ht="43.5" customHeight="1" x14ac:dyDescent="0.25">
      <c r="B107" s="469" t="s">
        <v>163</v>
      </c>
      <c r="C107" s="443" t="s">
        <v>164</v>
      </c>
      <c r="D107" s="508"/>
      <c r="E107" s="423"/>
      <c r="F107" s="423"/>
      <c r="G107" s="423"/>
      <c r="H107" s="424"/>
      <c r="I107" s="444" t="s">
        <v>165</v>
      </c>
      <c r="J107" s="440"/>
      <c r="K107" s="440">
        <v>10</v>
      </c>
      <c r="L107" s="440">
        <v>2</v>
      </c>
      <c r="M107" s="119"/>
      <c r="N107" s="120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2:27" s="19" customFormat="1" ht="20.25" customHeight="1" thickBot="1" x14ac:dyDescent="0.3">
      <c r="B108" s="463"/>
      <c r="C108" s="445" t="s">
        <v>120</v>
      </c>
      <c r="D108" s="508"/>
      <c r="E108" s="431"/>
      <c r="F108" s="431"/>
      <c r="G108" s="431"/>
      <c r="H108" s="432"/>
      <c r="I108" s="446"/>
      <c r="J108" s="447"/>
      <c r="K108" s="447"/>
      <c r="L108" s="447"/>
      <c r="M108" s="115"/>
      <c r="N108" s="116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2:27" ht="17.25" customHeight="1" x14ac:dyDescent="0.25">
      <c r="B109" s="173"/>
      <c r="C109" s="127" t="s">
        <v>126</v>
      </c>
      <c r="D109" s="127"/>
      <c r="E109" s="128">
        <f t="shared" ref="E109" ca="1" si="8">+E111+E112</f>
        <v>244.2</v>
      </c>
      <c r="F109" s="128">
        <f t="shared" ref="F109:G109" ca="1" si="9">+F111+F112</f>
        <v>207.29999999999998</v>
      </c>
      <c r="G109" s="128">
        <f t="shared" ca="1" si="9"/>
        <v>207.29999999999998</v>
      </c>
      <c r="H109" s="310">
        <f t="shared" ref="H109" ca="1" si="10">+H111+H112</f>
        <v>207.29999999999998</v>
      </c>
      <c r="I109" s="367"/>
      <c r="J109" s="129"/>
      <c r="K109" s="129"/>
      <c r="L109" s="129"/>
      <c r="M109" s="129"/>
      <c r="N109" s="130"/>
    </row>
    <row r="110" spans="2:27" ht="17.25" customHeight="1" x14ac:dyDescent="0.25">
      <c r="B110" s="466"/>
      <c r="C110" s="7" t="s">
        <v>127</v>
      </c>
      <c r="D110" s="7"/>
      <c r="E110" s="24"/>
      <c r="F110" s="24"/>
      <c r="G110" s="24"/>
      <c r="H110" s="311"/>
      <c r="I110" s="368"/>
      <c r="J110" s="111"/>
      <c r="K110" s="111"/>
      <c r="L110" s="111"/>
      <c r="M110" s="111"/>
      <c r="N110" s="112"/>
    </row>
    <row r="111" spans="2:27" ht="27.75" customHeight="1" x14ac:dyDescent="0.25">
      <c r="B111" s="466"/>
      <c r="C111" s="5" t="s">
        <v>128</v>
      </c>
      <c r="D111" s="5"/>
      <c r="E111" s="26">
        <f ca="1">SUMIF($C95:D106,$C96,E95:E106)</f>
        <v>244.2</v>
      </c>
      <c r="F111" s="26">
        <f ca="1">SUMIF($C95:E108,$C96,F95:F108)</f>
        <v>207.29999999999998</v>
      </c>
      <c r="G111" s="26">
        <f ca="1">SUMIF($C95:F106,$C96,G95:G106)</f>
        <v>207.29999999999998</v>
      </c>
      <c r="H111" s="312">
        <f ca="1">SUMIF($C95:G106,$C96,H95:H106)</f>
        <v>207.29999999999998</v>
      </c>
      <c r="I111" s="369"/>
      <c r="J111" s="111"/>
      <c r="K111" s="111"/>
      <c r="L111" s="111"/>
      <c r="M111" s="111"/>
      <c r="N111" s="112"/>
    </row>
    <row r="112" spans="2:27" ht="16.350000000000001" customHeight="1" x14ac:dyDescent="0.25">
      <c r="B112" s="466"/>
      <c r="C112" s="5" t="s">
        <v>131</v>
      </c>
      <c r="D112" s="5"/>
      <c r="E112" s="26">
        <f t="shared" ref="E112" si="11">SUMIF($C96:$C106,$C98,E96:E106)</f>
        <v>0</v>
      </c>
      <c r="F112" s="26">
        <f t="shared" ref="F112:H112" si="12">SUMIF($C96:$C106,$C98,F96:F106)</f>
        <v>0</v>
      </c>
      <c r="G112" s="26">
        <f t="shared" si="12"/>
        <v>0</v>
      </c>
      <c r="H112" s="312">
        <f t="shared" si="12"/>
        <v>0</v>
      </c>
      <c r="I112" s="369"/>
      <c r="J112" s="111"/>
      <c r="K112" s="111"/>
      <c r="L112" s="111"/>
      <c r="M112" s="111"/>
      <c r="N112" s="112"/>
    </row>
    <row r="113" spans="2:14" ht="16.350000000000001" customHeight="1" x14ac:dyDescent="0.25">
      <c r="B113" s="174"/>
      <c r="C113" s="141" t="s">
        <v>132</v>
      </c>
      <c r="D113" s="169"/>
      <c r="E113" s="170">
        <f ca="1">+E115</f>
        <v>0</v>
      </c>
      <c r="F113" s="170">
        <f>+F115</f>
        <v>0</v>
      </c>
      <c r="G113" s="170">
        <f>G115</f>
        <v>0</v>
      </c>
      <c r="H113" s="318">
        <f>H115</f>
        <v>0</v>
      </c>
      <c r="I113" s="375"/>
      <c r="J113" s="57"/>
      <c r="K113" s="57"/>
      <c r="L113" s="57"/>
      <c r="M113" s="57"/>
      <c r="N113" s="178"/>
    </row>
    <row r="114" spans="2:14" ht="16.350000000000001" customHeight="1" x14ac:dyDescent="0.25">
      <c r="B114" s="506"/>
      <c r="C114" s="58" t="s">
        <v>133</v>
      </c>
      <c r="D114" s="171"/>
      <c r="E114" s="172"/>
      <c r="F114" s="172"/>
      <c r="G114" s="172"/>
      <c r="H114" s="319"/>
      <c r="I114" s="376"/>
      <c r="J114" s="111"/>
      <c r="K114" s="111"/>
      <c r="L114" s="111"/>
      <c r="M114" s="111"/>
      <c r="N114" s="112"/>
    </row>
    <row r="115" spans="2:14" ht="16.350000000000001" customHeight="1" x14ac:dyDescent="0.25">
      <c r="B115" s="506"/>
      <c r="C115" s="59" t="s">
        <v>134</v>
      </c>
      <c r="D115" s="171"/>
      <c r="E115" s="26">
        <f ca="1">SUMIF(B95:$C106,$C106,E95:E106)</f>
        <v>0</v>
      </c>
      <c r="F115" s="26">
        <f>SUMIF($C95:C106,$C106,F95:F106)</f>
        <v>0</v>
      </c>
      <c r="G115" s="26">
        <f>SUMIF($C95:C106,$C106,G95:G106)</f>
        <v>0</v>
      </c>
      <c r="H115" s="312">
        <f>SUMIF($C95:C106,$C106,H95:H106)</f>
        <v>0</v>
      </c>
      <c r="I115" s="376"/>
      <c r="J115" s="111"/>
      <c r="K115" s="111"/>
      <c r="L115" s="111"/>
      <c r="M115" s="111"/>
      <c r="N115" s="112"/>
    </row>
    <row r="116" spans="2:14" ht="14.25" customHeight="1" thickBot="1" x14ac:dyDescent="0.3">
      <c r="B116" s="507"/>
      <c r="C116" s="177"/>
      <c r="D116" s="145"/>
      <c r="E116" s="146"/>
      <c r="F116" s="146"/>
      <c r="G116" s="146"/>
      <c r="H116" s="314"/>
      <c r="I116" s="371"/>
      <c r="J116" s="113"/>
      <c r="K116" s="113"/>
      <c r="L116" s="113"/>
      <c r="M116" s="113"/>
      <c r="N116" s="114"/>
    </row>
    <row r="117" spans="2:14" ht="27" customHeight="1" x14ac:dyDescent="0.25">
      <c r="B117" s="149" t="s">
        <v>166</v>
      </c>
      <c r="C117" s="150" t="s">
        <v>167</v>
      </c>
      <c r="D117" s="151" t="s">
        <v>168</v>
      </c>
      <c r="E117" s="152"/>
      <c r="F117" s="152"/>
      <c r="G117" s="152"/>
      <c r="H117" s="315"/>
      <c r="I117" s="372"/>
      <c r="J117" s="153"/>
      <c r="K117" s="153"/>
      <c r="L117" s="153"/>
      <c r="M117" s="153"/>
      <c r="N117" s="180"/>
    </row>
    <row r="118" spans="2:14" ht="17.25" customHeight="1" x14ac:dyDescent="0.25">
      <c r="B118" s="156"/>
      <c r="C118" s="11" t="s">
        <v>126</v>
      </c>
      <c r="D118" s="11"/>
      <c r="E118" s="25">
        <f>+E120</f>
        <v>4617.3999999999996</v>
      </c>
      <c r="F118" s="25">
        <f t="shared" ref="F118:G118" si="13">+F120</f>
        <v>4841.1000000000004</v>
      </c>
      <c r="G118" s="25">
        <f t="shared" si="13"/>
        <v>7250.3</v>
      </c>
      <c r="H118" s="316">
        <f t="shared" ref="H118" si="14">+H120</f>
        <v>7753.7</v>
      </c>
      <c r="I118" s="370"/>
      <c r="J118" s="12"/>
      <c r="K118" s="12"/>
      <c r="L118" s="12"/>
      <c r="M118" s="12"/>
      <c r="N118" s="143"/>
    </row>
    <row r="119" spans="2:14" ht="27" customHeight="1" x14ac:dyDescent="0.25">
      <c r="B119" s="464"/>
      <c r="C119" s="7" t="s">
        <v>127</v>
      </c>
      <c r="D119" s="7"/>
      <c r="E119" s="24"/>
      <c r="F119" s="24"/>
      <c r="G119" s="24"/>
      <c r="H119" s="311"/>
      <c r="I119" s="377" t="s">
        <v>169</v>
      </c>
      <c r="J119" s="9">
        <v>5</v>
      </c>
      <c r="K119" s="9">
        <v>5</v>
      </c>
      <c r="L119" s="9">
        <v>5</v>
      </c>
      <c r="M119" s="9">
        <v>5</v>
      </c>
      <c r="N119" s="3"/>
    </row>
    <row r="120" spans="2:14" ht="27.75" customHeight="1" thickBot="1" x14ac:dyDescent="0.3">
      <c r="B120" s="465"/>
      <c r="C120" s="131" t="s">
        <v>37</v>
      </c>
      <c r="D120" s="131"/>
      <c r="E120" s="140">
        <f>4737.4-120</f>
        <v>4617.3999999999996</v>
      </c>
      <c r="F120" s="140">
        <v>4841.1000000000004</v>
      </c>
      <c r="G120" s="140">
        <v>7250.3</v>
      </c>
      <c r="H120" s="320">
        <v>7753.7</v>
      </c>
      <c r="I120" s="378"/>
      <c r="J120" s="121"/>
      <c r="K120" s="121"/>
      <c r="L120" s="121"/>
      <c r="M120" s="121"/>
      <c r="N120" s="181"/>
    </row>
    <row r="121" spans="2:14" ht="24.75" customHeight="1" x14ac:dyDescent="0.25">
      <c r="B121" s="149" t="s">
        <v>170</v>
      </c>
      <c r="C121" s="150" t="s">
        <v>171</v>
      </c>
      <c r="D121" s="151" t="s">
        <v>172</v>
      </c>
      <c r="E121" s="152"/>
      <c r="F121" s="152"/>
      <c r="G121" s="152"/>
      <c r="H121" s="315"/>
      <c r="I121" s="372"/>
      <c r="J121" s="153"/>
      <c r="K121" s="153"/>
      <c r="L121" s="153"/>
      <c r="M121" s="153"/>
      <c r="N121" s="180"/>
    </row>
    <row r="122" spans="2:14" ht="17.25" customHeight="1" x14ac:dyDescent="0.25">
      <c r="B122" s="156"/>
      <c r="C122" s="11" t="s">
        <v>126</v>
      </c>
      <c r="D122" s="11"/>
      <c r="E122" s="25">
        <f t="shared" ref="E122" si="15">+E124</f>
        <v>632</v>
      </c>
      <c r="F122" s="25">
        <f t="shared" ref="F122:G122" si="16">+F124</f>
        <v>695.2</v>
      </c>
      <c r="G122" s="25">
        <f t="shared" si="16"/>
        <v>695.2</v>
      </c>
      <c r="H122" s="316">
        <f t="shared" ref="H122" si="17">+H124</f>
        <v>695.2</v>
      </c>
      <c r="I122" s="370"/>
      <c r="J122" s="12"/>
      <c r="K122" s="12"/>
      <c r="L122" s="12"/>
      <c r="M122" s="12"/>
      <c r="N122" s="143"/>
    </row>
    <row r="123" spans="2:14" ht="17.25" customHeight="1" x14ac:dyDescent="0.25">
      <c r="B123" s="467"/>
      <c r="C123" s="7" t="s">
        <v>127</v>
      </c>
      <c r="D123" s="7"/>
      <c r="E123" s="24"/>
      <c r="F123" s="24"/>
      <c r="G123" s="24"/>
      <c r="H123" s="311"/>
      <c r="I123" s="368"/>
      <c r="J123" s="8"/>
      <c r="K123" s="8"/>
      <c r="L123" s="8"/>
      <c r="M123" s="8"/>
      <c r="N123" s="179"/>
    </row>
    <row r="124" spans="2:14" ht="27.75" customHeight="1" thickBot="1" x14ac:dyDescent="0.3">
      <c r="B124" s="503"/>
      <c r="C124" s="145" t="s">
        <v>37</v>
      </c>
      <c r="D124" s="145"/>
      <c r="E124" s="157">
        <v>632</v>
      </c>
      <c r="F124" s="157">
        <v>695.2</v>
      </c>
      <c r="G124" s="157">
        <v>695.2</v>
      </c>
      <c r="H124" s="317">
        <v>695.2</v>
      </c>
      <c r="I124" s="371"/>
      <c r="J124" s="147"/>
      <c r="K124" s="147"/>
      <c r="L124" s="147"/>
      <c r="M124" s="147"/>
      <c r="N124" s="182"/>
    </row>
    <row r="125" spans="2:14" ht="30" customHeight="1" x14ac:dyDescent="0.25">
      <c r="B125" s="149"/>
      <c r="C125" s="150" t="s">
        <v>173</v>
      </c>
      <c r="D125" s="186" t="s">
        <v>168</v>
      </c>
      <c r="E125" s="152"/>
      <c r="F125" s="152"/>
      <c r="G125" s="152"/>
      <c r="H125" s="315"/>
      <c r="I125" s="379"/>
      <c r="J125" s="154"/>
      <c r="K125" s="187"/>
      <c r="L125" s="187"/>
      <c r="M125" s="187"/>
      <c r="N125" s="180"/>
    </row>
    <row r="126" spans="2:14" ht="24" customHeight="1" x14ac:dyDescent="0.25">
      <c r="B126" s="156"/>
      <c r="C126" s="11" t="s">
        <v>126</v>
      </c>
      <c r="D126" s="11"/>
      <c r="E126" s="25">
        <f t="shared" ref="E126" si="18">+E128</f>
        <v>7</v>
      </c>
      <c r="F126" s="25">
        <f t="shared" ref="F126:G126" si="19">+F128</f>
        <v>0</v>
      </c>
      <c r="G126" s="25">
        <f t="shared" si="19"/>
        <v>0</v>
      </c>
      <c r="H126" s="316">
        <f t="shared" ref="H126" si="20">+H128</f>
        <v>0</v>
      </c>
      <c r="I126" s="380"/>
      <c r="J126" s="201"/>
      <c r="K126" s="241"/>
      <c r="L126" s="241"/>
      <c r="M126" s="241"/>
      <c r="N126" s="143"/>
    </row>
    <row r="127" spans="2:14" ht="30" customHeight="1" x14ac:dyDescent="0.25">
      <c r="B127" s="464"/>
      <c r="C127" s="7" t="s">
        <v>127</v>
      </c>
      <c r="D127" s="7"/>
      <c r="E127" s="24"/>
      <c r="F127" s="24"/>
      <c r="G127" s="24"/>
      <c r="H127" s="311"/>
      <c r="I127" s="381" t="s">
        <v>58</v>
      </c>
      <c r="J127" s="242">
        <v>1</v>
      </c>
      <c r="K127" s="8"/>
      <c r="L127" s="8"/>
      <c r="M127" s="8"/>
      <c r="N127" s="179"/>
    </row>
    <row r="128" spans="2:14" ht="54.6" customHeight="1" thickBot="1" x14ac:dyDescent="0.3">
      <c r="B128" s="465"/>
      <c r="C128" s="131" t="s">
        <v>39</v>
      </c>
      <c r="D128" s="131"/>
      <c r="E128" s="188">
        <v>7</v>
      </c>
      <c r="F128" s="189"/>
      <c r="G128" s="189"/>
      <c r="H128" s="321"/>
      <c r="I128" s="382" t="s">
        <v>59</v>
      </c>
      <c r="J128" s="243">
        <v>100</v>
      </c>
      <c r="K128" s="121"/>
      <c r="L128" s="121"/>
      <c r="M128" s="121"/>
      <c r="N128" s="181"/>
    </row>
    <row r="129" spans="2:19" ht="44.1" customHeight="1" thickBot="1" x14ac:dyDescent="0.3">
      <c r="B129" s="236" t="s">
        <v>174</v>
      </c>
      <c r="C129" s="237" t="s">
        <v>175</v>
      </c>
      <c r="D129" s="237"/>
      <c r="E129" s="238"/>
      <c r="F129" s="238"/>
      <c r="G129" s="238"/>
      <c r="H129" s="322"/>
      <c r="I129" s="383"/>
      <c r="J129" s="239"/>
      <c r="K129" s="239"/>
      <c r="L129" s="239"/>
      <c r="M129" s="239"/>
      <c r="N129" s="240"/>
    </row>
    <row r="130" spans="2:19" ht="71.400000000000006" customHeight="1" x14ac:dyDescent="0.25">
      <c r="B130" s="215"/>
      <c r="C130" s="216"/>
      <c r="D130" s="216"/>
      <c r="E130" s="217"/>
      <c r="F130" s="217"/>
      <c r="G130" s="217"/>
      <c r="H130" s="323"/>
      <c r="I130" s="384" t="s">
        <v>176</v>
      </c>
      <c r="J130" s="244">
        <v>70</v>
      </c>
      <c r="K130" s="244">
        <v>72</v>
      </c>
      <c r="L130" s="244">
        <v>74</v>
      </c>
      <c r="M130" s="244">
        <v>75</v>
      </c>
      <c r="N130" s="245" t="s">
        <v>177</v>
      </c>
    </row>
    <row r="131" spans="2:19" ht="52.5" customHeight="1" x14ac:dyDescent="0.25">
      <c r="B131" s="6" t="s">
        <v>178</v>
      </c>
      <c r="C131" s="14" t="s">
        <v>179</v>
      </c>
      <c r="D131" s="56" t="s">
        <v>180</v>
      </c>
      <c r="E131" s="21"/>
      <c r="F131" s="21"/>
      <c r="G131" s="21"/>
      <c r="H131" s="324"/>
      <c r="I131" s="385"/>
      <c r="J131" s="148"/>
      <c r="K131" s="148"/>
      <c r="L131" s="148"/>
      <c r="M131" s="148"/>
      <c r="N131" s="148"/>
    </row>
    <row r="132" spans="2:19" ht="17.25" customHeight="1" x14ac:dyDescent="0.25">
      <c r="B132" s="10"/>
      <c r="C132" s="11" t="s">
        <v>126</v>
      </c>
      <c r="D132" s="11"/>
      <c r="E132" s="53">
        <f t="shared" ref="E132" si="21">+E134+E135</f>
        <v>1251.7</v>
      </c>
      <c r="F132" s="53">
        <f t="shared" ref="F132:H132" si="22">+F134+F135</f>
        <v>1244.3</v>
      </c>
      <c r="G132" s="30">
        <f>+G134+G135</f>
        <v>786.3</v>
      </c>
      <c r="H132" s="325">
        <f t="shared" si="22"/>
        <v>805.6</v>
      </c>
      <c r="I132" s="380"/>
      <c r="J132" s="201"/>
      <c r="K132" s="201"/>
      <c r="L132" s="201"/>
      <c r="M132" s="201"/>
      <c r="N132" s="201"/>
    </row>
    <row r="133" spans="2:19" ht="27" customHeight="1" x14ac:dyDescent="0.25">
      <c r="B133" s="476"/>
      <c r="C133" s="7" t="s">
        <v>127</v>
      </c>
      <c r="D133" s="7"/>
      <c r="E133" s="31"/>
      <c r="F133" s="31"/>
      <c r="G133" s="31"/>
      <c r="H133" s="326"/>
      <c r="I133" s="386" t="s">
        <v>181</v>
      </c>
      <c r="J133" s="242">
        <v>460</v>
      </c>
      <c r="K133" s="242">
        <v>480</v>
      </c>
      <c r="L133" s="242">
        <v>490</v>
      </c>
      <c r="M133" s="242">
        <v>490</v>
      </c>
      <c r="N133" s="39"/>
      <c r="P133" s="19"/>
      <c r="Q133" s="19"/>
      <c r="R133" s="19"/>
      <c r="S133" s="19"/>
    </row>
    <row r="134" spans="2:19" ht="27.9" customHeight="1" x14ac:dyDescent="0.25">
      <c r="B134" s="477"/>
      <c r="C134" s="5" t="s">
        <v>37</v>
      </c>
      <c r="D134" s="5"/>
      <c r="E134" s="60"/>
      <c r="F134" s="32">
        <v>0</v>
      </c>
      <c r="G134" s="32"/>
      <c r="H134" s="327">
        <v>0</v>
      </c>
      <c r="I134" s="386" t="s">
        <v>182</v>
      </c>
      <c r="J134" s="242">
        <v>6</v>
      </c>
      <c r="K134" s="242">
        <v>100</v>
      </c>
      <c r="L134" s="242">
        <v>25</v>
      </c>
      <c r="M134" s="242">
        <v>25</v>
      </c>
      <c r="N134" s="39"/>
      <c r="P134" s="19"/>
      <c r="Q134" s="19"/>
      <c r="R134" s="19"/>
      <c r="S134" s="19"/>
    </row>
    <row r="135" spans="2:19" ht="29.25" customHeight="1" x14ac:dyDescent="0.25">
      <c r="B135" s="477"/>
      <c r="C135" s="7" t="s">
        <v>41</v>
      </c>
      <c r="D135" s="7"/>
      <c r="E135" s="60">
        <v>1251.7</v>
      </c>
      <c r="F135" s="32">
        <v>1244.3</v>
      </c>
      <c r="G135" s="32">
        <v>786.3</v>
      </c>
      <c r="H135" s="327">
        <v>805.6</v>
      </c>
      <c r="I135" s="386" t="s">
        <v>183</v>
      </c>
      <c r="J135" s="242">
        <v>5</v>
      </c>
      <c r="K135" s="242"/>
      <c r="L135" s="242">
        <v>2</v>
      </c>
      <c r="M135" s="242">
        <v>2</v>
      </c>
      <c r="N135" s="39"/>
      <c r="P135" s="19"/>
      <c r="Q135" s="19"/>
      <c r="R135" s="19"/>
      <c r="S135" s="19"/>
    </row>
    <row r="136" spans="2:19" ht="31.5" customHeight="1" x14ac:dyDescent="0.25">
      <c r="B136" s="478"/>
      <c r="C136" s="7"/>
      <c r="D136" s="7"/>
      <c r="E136" s="60"/>
      <c r="F136" s="32"/>
      <c r="G136" s="32"/>
      <c r="H136" s="327"/>
      <c r="I136" s="352" t="s">
        <v>184</v>
      </c>
      <c r="J136" s="75">
        <v>20</v>
      </c>
      <c r="K136" s="75">
        <v>22</v>
      </c>
      <c r="L136" s="75">
        <v>23</v>
      </c>
      <c r="M136" s="75">
        <v>23</v>
      </c>
      <c r="N136" s="74"/>
    </row>
    <row r="137" spans="2:19" ht="27.75" customHeight="1" x14ac:dyDescent="0.25">
      <c r="B137" s="478"/>
      <c r="C137" s="7"/>
      <c r="D137" s="7"/>
      <c r="E137" s="60"/>
      <c r="F137" s="32"/>
      <c r="G137" s="32"/>
      <c r="H137" s="327"/>
      <c r="I137" s="352" t="s">
        <v>185</v>
      </c>
      <c r="J137" s="75">
        <v>4</v>
      </c>
      <c r="K137" s="75">
        <v>1</v>
      </c>
      <c r="L137" s="75"/>
      <c r="M137" s="75"/>
      <c r="N137" s="103" t="s">
        <v>186</v>
      </c>
    </row>
    <row r="138" spans="2:19" ht="27.75" customHeight="1" x14ac:dyDescent="0.25">
      <c r="B138" s="478"/>
      <c r="C138" s="7"/>
      <c r="D138" s="7"/>
      <c r="E138" s="60"/>
      <c r="F138" s="32"/>
      <c r="G138" s="32"/>
      <c r="H138" s="327"/>
      <c r="I138" s="387" t="s">
        <v>187</v>
      </c>
      <c r="J138" s="75">
        <v>3</v>
      </c>
      <c r="K138" s="75">
        <v>3</v>
      </c>
      <c r="L138" s="75">
        <v>2</v>
      </c>
      <c r="M138" s="75">
        <v>1</v>
      </c>
      <c r="N138" s="103" t="s">
        <v>188</v>
      </c>
    </row>
    <row r="139" spans="2:19" ht="27.75" customHeight="1" x14ac:dyDescent="0.25">
      <c r="B139" s="478"/>
      <c r="C139" s="177"/>
      <c r="D139" s="177"/>
      <c r="E139" s="251"/>
      <c r="F139" s="252"/>
      <c r="G139" s="252"/>
      <c r="H139" s="328"/>
      <c r="I139" s="388" t="s">
        <v>189</v>
      </c>
      <c r="J139" s="63">
        <v>3</v>
      </c>
      <c r="K139" s="63">
        <v>5</v>
      </c>
      <c r="L139" s="63">
        <v>5</v>
      </c>
      <c r="M139" s="63">
        <v>5</v>
      </c>
      <c r="N139" s="253" t="s">
        <v>190</v>
      </c>
    </row>
    <row r="140" spans="2:19" ht="36" customHeight="1" x14ac:dyDescent="0.25">
      <c r="B140" s="246" t="s">
        <v>191</v>
      </c>
      <c r="C140" s="247" t="s">
        <v>192</v>
      </c>
      <c r="D140" s="247"/>
      <c r="E140" s="248"/>
      <c r="F140" s="248"/>
      <c r="G140" s="248"/>
      <c r="H140" s="329"/>
      <c r="I140" s="389"/>
      <c r="J140" s="249"/>
      <c r="K140" s="249"/>
      <c r="L140" s="249"/>
      <c r="M140" s="249"/>
      <c r="N140" s="250"/>
    </row>
    <row r="141" spans="2:19" ht="30" customHeight="1" x14ac:dyDescent="0.25">
      <c r="B141" s="254"/>
      <c r="C141" s="255"/>
      <c r="D141" s="255"/>
      <c r="E141" s="256"/>
      <c r="F141" s="256"/>
      <c r="G141" s="256"/>
      <c r="H141" s="330"/>
      <c r="I141" s="390" t="s">
        <v>193</v>
      </c>
      <c r="J141" s="257">
        <v>3</v>
      </c>
      <c r="K141" s="257">
        <v>3</v>
      </c>
      <c r="L141" s="257">
        <v>3</v>
      </c>
      <c r="M141" s="257">
        <v>3</v>
      </c>
      <c r="N141" s="258"/>
    </row>
    <row r="142" spans="2:19" ht="29.4" customHeight="1" x14ac:dyDescent="0.25">
      <c r="B142" s="138" t="s">
        <v>194</v>
      </c>
      <c r="C142" s="195" t="s">
        <v>195</v>
      </c>
      <c r="D142" s="195"/>
      <c r="E142" s="139"/>
      <c r="F142" s="139"/>
      <c r="G142" s="139"/>
      <c r="H142" s="331"/>
      <c r="I142" s="391"/>
      <c r="J142" s="196"/>
      <c r="K142" s="196"/>
      <c r="L142" s="196"/>
      <c r="M142" s="196"/>
      <c r="N142" s="197"/>
    </row>
    <row r="143" spans="2:19" ht="27.75" customHeight="1" x14ac:dyDescent="0.25">
      <c r="B143" s="483" t="s">
        <v>196</v>
      </c>
      <c r="C143" s="97" t="s">
        <v>197</v>
      </c>
      <c r="D143" s="495" t="s">
        <v>198</v>
      </c>
      <c r="E143" s="122"/>
      <c r="F143" s="122"/>
      <c r="G143" s="80"/>
      <c r="H143" s="303"/>
      <c r="I143" s="359" t="s">
        <v>199</v>
      </c>
      <c r="J143" s="159">
        <v>1</v>
      </c>
      <c r="K143" s="159"/>
      <c r="L143" s="159"/>
      <c r="M143" s="159"/>
      <c r="N143" s="120"/>
    </row>
    <row r="144" spans="2:19" ht="32.25" customHeight="1" thickBot="1" x14ac:dyDescent="0.3">
      <c r="B144" s="486"/>
      <c r="C144" s="87" t="s">
        <v>37</v>
      </c>
      <c r="D144" s="496"/>
      <c r="E144" s="88">
        <f>121-101</f>
        <v>20</v>
      </c>
      <c r="F144" s="89"/>
      <c r="G144" s="89"/>
      <c r="H144" s="305"/>
      <c r="I144" s="392" t="s">
        <v>200</v>
      </c>
      <c r="J144" s="200"/>
      <c r="K144" s="200">
        <v>100</v>
      </c>
      <c r="L144" s="200">
        <v>100</v>
      </c>
      <c r="M144" s="200">
        <v>100</v>
      </c>
      <c r="N144" s="116"/>
    </row>
    <row r="145" spans="2:14" ht="28.5" customHeight="1" x14ac:dyDescent="0.25">
      <c r="B145" s="499"/>
      <c r="C145" s="198" t="s">
        <v>201</v>
      </c>
      <c r="D145" s="501" t="s">
        <v>202</v>
      </c>
      <c r="E145" s="78"/>
      <c r="F145" s="78"/>
      <c r="G145" s="78"/>
      <c r="H145" s="306"/>
      <c r="I145" s="393"/>
      <c r="J145" s="199"/>
      <c r="K145" s="175"/>
      <c r="L145" s="175"/>
      <c r="M145" s="175"/>
      <c r="N145" s="176"/>
    </row>
    <row r="146" spans="2:14" ht="27.75" customHeight="1" x14ac:dyDescent="0.25">
      <c r="B146" s="500"/>
      <c r="C146" s="64" t="s">
        <v>203</v>
      </c>
      <c r="D146" s="502"/>
      <c r="E146" s="41"/>
      <c r="F146" s="41"/>
      <c r="G146" s="41"/>
      <c r="H146" s="307"/>
      <c r="I146" s="353" t="s">
        <v>204</v>
      </c>
      <c r="J146" s="118">
        <v>1</v>
      </c>
      <c r="K146" s="113"/>
      <c r="L146" s="113"/>
      <c r="M146" s="113"/>
      <c r="N146" s="114"/>
    </row>
    <row r="147" spans="2:14" ht="25.5" customHeight="1" x14ac:dyDescent="0.25">
      <c r="B147" s="472" t="s">
        <v>205</v>
      </c>
      <c r="C147" s="448" t="s">
        <v>206</v>
      </c>
      <c r="D147" s="474" t="s">
        <v>207</v>
      </c>
      <c r="E147" s="449"/>
      <c r="F147" s="449"/>
      <c r="G147" s="449"/>
      <c r="H147" s="450"/>
      <c r="I147" s="451"/>
      <c r="J147" s="452"/>
      <c r="K147" s="452"/>
      <c r="L147" s="452"/>
      <c r="M147" s="259"/>
      <c r="N147" s="265"/>
    </row>
    <row r="148" spans="2:14" ht="27.75" customHeight="1" x14ac:dyDescent="0.25">
      <c r="B148" s="473"/>
      <c r="C148" s="453" t="s">
        <v>37</v>
      </c>
      <c r="D148" s="475"/>
      <c r="E148" s="454"/>
      <c r="F148" s="454">
        <v>10</v>
      </c>
      <c r="G148" s="454"/>
      <c r="H148" s="455"/>
      <c r="I148" s="456" t="s">
        <v>208</v>
      </c>
      <c r="J148" s="457"/>
      <c r="K148" s="458">
        <v>1</v>
      </c>
      <c r="L148" s="459"/>
      <c r="M148" s="266"/>
      <c r="N148" s="267"/>
    </row>
    <row r="149" spans="2:14" ht="17.25" customHeight="1" x14ac:dyDescent="0.25">
      <c r="B149" s="260"/>
      <c r="C149" s="261" t="s">
        <v>126</v>
      </c>
      <c r="D149" s="261"/>
      <c r="E149" s="262">
        <f t="shared" ref="E149" si="23">+E151</f>
        <v>20</v>
      </c>
      <c r="F149" s="262">
        <f t="shared" ref="F149:G149" si="24">+F151</f>
        <v>10</v>
      </c>
      <c r="G149" s="262">
        <f t="shared" si="24"/>
        <v>0</v>
      </c>
      <c r="H149" s="332">
        <f t="shared" ref="H149" si="25">+H151</f>
        <v>0</v>
      </c>
      <c r="I149" s="394"/>
      <c r="J149" s="263"/>
      <c r="K149" s="263"/>
      <c r="L149" s="263"/>
      <c r="M149" s="263"/>
      <c r="N149" s="264"/>
    </row>
    <row r="150" spans="2:14" ht="17.25" customHeight="1" x14ac:dyDescent="0.25">
      <c r="B150" s="461"/>
      <c r="C150" s="16" t="s">
        <v>127</v>
      </c>
      <c r="D150" s="16"/>
      <c r="E150" s="23"/>
      <c r="F150" s="23"/>
      <c r="G150" s="23"/>
      <c r="H150" s="333"/>
      <c r="I150" s="395"/>
      <c r="J150" s="111"/>
      <c r="K150" s="111"/>
      <c r="L150" s="111"/>
      <c r="M150" s="111"/>
      <c r="N150" s="112"/>
    </row>
    <row r="151" spans="2:14" ht="27.75" customHeight="1" x14ac:dyDescent="0.25">
      <c r="B151" s="468"/>
      <c r="C151" s="204" t="s">
        <v>128</v>
      </c>
      <c r="D151" s="204"/>
      <c r="E151" s="146">
        <f>SUMIF($C143:$C148,C144,E143:E148)</f>
        <v>20</v>
      </c>
      <c r="F151" s="146">
        <f>SUMIF($C143:$C148,C144,F143:F148)</f>
        <v>10</v>
      </c>
      <c r="G151" s="146">
        <f>SUMIF($C143:$C144,#REF!,G143:G144)</f>
        <v>0</v>
      </c>
      <c r="H151" s="314">
        <f>SUMIF($C143:$C144,#REF!,H143:H144)</f>
        <v>0</v>
      </c>
      <c r="I151" s="396"/>
      <c r="J151" s="113"/>
      <c r="K151" s="113"/>
      <c r="L151" s="113"/>
      <c r="M151" s="113"/>
      <c r="N151" s="114"/>
    </row>
    <row r="152" spans="2:14" ht="42.75" customHeight="1" thickBot="1" x14ac:dyDescent="0.3">
      <c r="B152" s="191" t="s">
        <v>209</v>
      </c>
      <c r="C152" s="192" t="s">
        <v>210</v>
      </c>
      <c r="D152" s="192"/>
      <c r="E152" s="193"/>
      <c r="F152" s="193"/>
      <c r="G152" s="193"/>
      <c r="H152" s="334"/>
      <c r="I152" s="341"/>
      <c r="J152" s="184"/>
      <c r="K152" s="184"/>
      <c r="L152" s="184"/>
      <c r="M152" s="184"/>
      <c r="N152" s="185"/>
    </row>
    <row r="153" spans="2:14" ht="43.5" customHeight="1" x14ac:dyDescent="0.25">
      <c r="B153" s="215"/>
      <c r="C153" s="216"/>
      <c r="D153" s="216"/>
      <c r="E153" s="217"/>
      <c r="F153" s="217"/>
      <c r="G153" s="217"/>
      <c r="H153" s="323"/>
      <c r="I153" s="397" t="s">
        <v>211</v>
      </c>
      <c r="J153" s="218">
        <v>10</v>
      </c>
      <c r="K153" s="218">
        <v>10</v>
      </c>
      <c r="L153" s="218">
        <v>10</v>
      </c>
      <c r="M153" s="218">
        <v>10</v>
      </c>
      <c r="N153" s="219"/>
    </row>
    <row r="154" spans="2:14" ht="54.75" customHeight="1" x14ac:dyDescent="0.25">
      <c r="B154" s="149" t="s">
        <v>212</v>
      </c>
      <c r="C154" s="190" t="s">
        <v>213</v>
      </c>
      <c r="D154" s="186" t="s">
        <v>214</v>
      </c>
      <c r="E154" s="152"/>
      <c r="F154" s="152"/>
      <c r="G154" s="152"/>
      <c r="H154" s="315"/>
      <c r="I154" s="372"/>
      <c r="J154" s="154"/>
      <c r="K154" s="154"/>
      <c r="L154" s="154"/>
      <c r="M154" s="154"/>
      <c r="N154" s="155"/>
    </row>
    <row r="155" spans="2:14" ht="17.25" customHeight="1" x14ac:dyDescent="0.25">
      <c r="B155" s="156"/>
      <c r="C155" s="11" t="s">
        <v>126</v>
      </c>
      <c r="D155" s="11"/>
      <c r="E155" s="25">
        <f t="shared" ref="E155" si="26">+E157+E158</f>
        <v>713.8</v>
      </c>
      <c r="F155" s="25">
        <f t="shared" ref="F155:G155" si="27">+F157+F158</f>
        <v>1100</v>
      </c>
      <c r="G155" s="25">
        <f t="shared" si="27"/>
        <v>438.2</v>
      </c>
      <c r="H155" s="316">
        <f t="shared" ref="H155" si="28">+H157+H158</f>
        <v>105</v>
      </c>
      <c r="I155" s="370"/>
      <c r="J155" s="206"/>
      <c r="K155" s="201"/>
      <c r="L155" s="201"/>
      <c r="M155" s="201"/>
      <c r="N155" s="202"/>
    </row>
    <row r="156" spans="2:14" ht="17.25" customHeight="1" x14ac:dyDescent="0.25">
      <c r="B156" s="461"/>
      <c r="C156" s="16" t="s">
        <v>127</v>
      </c>
      <c r="D156" s="16"/>
      <c r="E156" s="23"/>
      <c r="F156" s="23"/>
      <c r="G156" s="23"/>
      <c r="H156" s="333"/>
      <c r="I156" s="296"/>
      <c r="J156" s="111"/>
      <c r="K156" s="111"/>
      <c r="L156" s="111"/>
      <c r="M156" s="111"/>
      <c r="N156" s="112"/>
    </row>
    <row r="157" spans="2:14" ht="27.75" customHeight="1" x14ac:dyDescent="0.25">
      <c r="B157" s="461"/>
      <c r="C157" s="15" t="s">
        <v>37</v>
      </c>
      <c r="D157" s="15"/>
      <c r="E157" s="26">
        <f>640+315.5+30-289.7</f>
        <v>695.8</v>
      </c>
      <c r="F157" s="23">
        <v>1100</v>
      </c>
      <c r="G157" s="23">
        <v>438.2</v>
      </c>
      <c r="H157" s="333">
        <v>105</v>
      </c>
      <c r="I157" s="352" t="s">
        <v>215</v>
      </c>
      <c r="J157" s="205">
        <v>5</v>
      </c>
      <c r="K157" s="290">
        <v>4</v>
      </c>
      <c r="L157" s="291">
        <v>5</v>
      </c>
      <c r="M157" s="291">
        <v>3</v>
      </c>
      <c r="N157" s="83"/>
    </row>
    <row r="158" spans="2:14" ht="18.75" customHeight="1" thickBot="1" x14ac:dyDescent="0.3">
      <c r="B158" s="490"/>
      <c r="C158" s="194" t="s">
        <v>41</v>
      </c>
      <c r="D158" s="194"/>
      <c r="E158" s="132">
        <v>18</v>
      </c>
      <c r="F158" s="132"/>
      <c r="G158" s="132"/>
      <c r="H158" s="335"/>
      <c r="I158" s="398"/>
      <c r="J158" s="207"/>
      <c r="K158" s="113"/>
      <c r="L158" s="113"/>
      <c r="M158" s="113"/>
      <c r="N158" s="114"/>
    </row>
    <row r="159" spans="2:14" ht="69.75" customHeight="1" x14ac:dyDescent="0.25">
      <c r="B159" s="138"/>
      <c r="C159" s="195" t="s">
        <v>216</v>
      </c>
      <c r="D159" s="209" t="s">
        <v>217</v>
      </c>
      <c r="E159" s="139"/>
      <c r="F159" s="139"/>
      <c r="G159" s="139"/>
      <c r="H159" s="331"/>
      <c r="I159" s="399"/>
      <c r="J159" s="210"/>
      <c r="K159" s="196"/>
      <c r="L159" s="196"/>
      <c r="M159" s="196"/>
      <c r="N159" s="197"/>
    </row>
    <row r="160" spans="2:14" ht="43.5" customHeight="1" x14ac:dyDescent="0.25">
      <c r="B160" s="275"/>
      <c r="C160" s="276"/>
      <c r="D160" s="277"/>
      <c r="E160" s="278"/>
      <c r="F160" s="278"/>
      <c r="G160" s="278"/>
      <c r="H160" s="336"/>
      <c r="I160" s="400" t="s">
        <v>218</v>
      </c>
      <c r="J160" s="279">
        <v>3</v>
      </c>
      <c r="K160" s="279">
        <v>3</v>
      </c>
      <c r="L160" s="279">
        <v>3</v>
      </c>
      <c r="M160" s="279">
        <v>3</v>
      </c>
      <c r="N160" s="280"/>
    </row>
    <row r="161" spans="2:14" ht="30" customHeight="1" x14ac:dyDescent="0.25">
      <c r="B161" s="281"/>
      <c r="C161" s="271"/>
      <c r="D161" s="272"/>
      <c r="E161" s="273"/>
      <c r="F161" s="273"/>
      <c r="G161" s="273"/>
      <c r="H161" s="337"/>
      <c r="I161" s="401" t="s">
        <v>219</v>
      </c>
      <c r="J161" s="274">
        <v>96.1</v>
      </c>
      <c r="K161" s="274">
        <v>96.2</v>
      </c>
      <c r="L161" s="274">
        <v>96.2</v>
      </c>
      <c r="M161" s="274">
        <v>96.2</v>
      </c>
      <c r="N161" s="282"/>
    </row>
    <row r="162" spans="2:14" ht="27.75" customHeight="1" x14ac:dyDescent="0.25">
      <c r="B162" s="283"/>
      <c r="C162" s="284"/>
      <c r="D162" s="285"/>
      <c r="E162" s="286"/>
      <c r="F162" s="286"/>
      <c r="G162" s="286"/>
      <c r="H162" s="338"/>
      <c r="I162" s="402" t="s">
        <v>220</v>
      </c>
      <c r="J162" s="287">
        <v>10</v>
      </c>
      <c r="K162" s="287">
        <v>10</v>
      </c>
      <c r="L162" s="287">
        <v>10</v>
      </c>
      <c r="M162" s="287">
        <v>10</v>
      </c>
      <c r="N162" s="288"/>
    </row>
    <row r="163" spans="2:14" ht="17.25" customHeight="1" x14ac:dyDescent="0.25">
      <c r="B163" s="260"/>
      <c r="C163" s="261" t="s">
        <v>126</v>
      </c>
      <c r="D163" s="261"/>
      <c r="E163" s="262">
        <f t="shared" ref="E163" si="29">+E165</f>
        <v>0</v>
      </c>
      <c r="F163" s="262"/>
      <c r="G163" s="262"/>
      <c r="H163" s="332"/>
      <c r="I163" s="403"/>
      <c r="J163" s="263"/>
      <c r="K163" s="263"/>
      <c r="L163" s="263"/>
      <c r="M163" s="263"/>
      <c r="N163" s="264"/>
    </row>
    <row r="164" spans="2:14" ht="17.25" customHeight="1" x14ac:dyDescent="0.25">
      <c r="B164" s="461"/>
      <c r="C164" s="16" t="s">
        <v>127</v>
      </c>
      <c r="D164" s="16"/>
      <c r="E164" s="23"/>
      <c r="F164" s="23"/>
      <c r="G164" s="23"/>
      <c r="H164" s="333"/>
      <c r="I164" s="296"/>
      <c r="J164" s="211"/>
      <c r="K164" s="111"/>
      <c r="L164" s="111"/>
      <c r="M164" s="111"/>
      <c r="N164" s="112"/>
    </row>
    <row r="165" spans="2:14" ht="28.5" customHeight="1" x14ac:dyDescent="0.25">
      <c r="B165" s="461"/>
      <c r="C165" s="15" t="s">
        <v>37</v>
      </c>
      <c r="D165" s="15"/>
      <c r="E165" s="26"/>
      <c r="F165" s="26"/>
      <c r="G165" s="26"/>
      <c r="H165" s="312"/>
      <c r="I165" s="404"/>
      <c r="J165" s="211"/>
      <c r="K165" s="111"/>
      <c r="L165" s="111"/>
      <c r="M165" s="111"/>
      <c r="N165" s="112"/>
    </row>
    <row r="166" spans="2:14" ht="26.25" customHeight="1" x14ac:dyDescent="0.25">
      <c r="B166" s="142"/>
      <c r="C166" s="17" t="s">
        <v>221</v>
      </c>
      <c r="D166" s="17"/>
      <c r="E166" s="28">
        <f ca="1">E76+E87+E91+E109+E118+E122+E126+E132+E149+E155+E163+E82</f>
        <v>29216.899999999998</v>
      </c>
      <c r="F166" s="28">
        <f ca="1">F76+F87+F91+F109+F118+F122+F126+F132+F149+F155+F163+F82</f>
        <v>32455.200000000001</v>
      </c>
      <c r="G166" s="28">
        <f ca="1">G76+G87+G91+G109+G118+G122+G126+G132+G149+G155+G163+G82</f>
        <v>33643.599999999991</v>
      </c>
      <c r="H166" s="313">
        <f ca="1">H76+H87+H91+H109+H118+H122+H126+H132+H149+H155+H163+H82</f>
        <v>33560.800000000003</v>
      </c>
      <c r="I166" s="370"/>
      <c r="J166" s="201"/>
      <c r="K166" s="201"/>
      <c r="L166" s="201"/>
      <c r="M166" s="201"/>
      <c r="N166" s="202"/>
    </row>
    <row r="167" spans="2:14" ht="15.75" customHeight="1" x14ac:dyDescent="0.25">
      <c r="B167" s="212"/>
      <c r="C167" s="15" t="s">
        <v>222</v>
      </c>
      <c r="D167" s="15"/>
      <c r="E167" s="22">
        <v>0</v>
      </c>
      <c r="F167" s="22">
        <v>0</v>
      </c>
      <c r="G167" s="22">
        <v>0</v>
      </c>
      <c r="H167" s="339">
        <v>0</v>
      </c>
      <c r="I167" s="369"/>
      <c r="J167" s="111"/>
      <c r="K167" s="208"/>
      <c r="L167" s="111"/>
      <c r="M167" s="111"/>
      <c r="N167" s="112"/>
    </row>
    <row r="168" spans="2:14" ht="41.1" customHeight="1" thickBot="1" x14ac:dyDescent="0.3">
      <c r="B168" s="213"/>
      <c r="C168" s="194" t="s">
        <v>223</v>
      </c>
      <c r="D168" s="194"/>
      <c r="E168" s="214"/>
      <c r="F168" s="214">
        <f ca="1">+F166-E166</f>
        <v>3238.3000000000029</v>
      </c>
      <c r="G168" s="214">
        <f ca="1">+G166-F166</f>
        <v>1188.3999999999905</v>
      </c>
      <c r="H168" s="340">
        <f ca="1">+H166-G166</f>
        <v>-82.799999999988358</v>
      </c>
      <c r="I168" s="378"/>
      <c r="J168" s="115"/>
      <c r="K168" s="115"/>
      <c r="L168" s="115"/>
      <c r="M168" s="115"/>
      <c r="N168" s="116"/>
    </row>
    <row r="169" spans="2:14" ht="15" customHeight="1" x14ac:dyDescent="0.25">
      <c r="B169" s="270" t="s">
        <v>224</v>
      </c>
    </row>
    <row r="170" spans="2:14" ht="15" customHeight="1" x14ac:dyDescent="0.25">
      <c r="B170" s="270"/>
    </row>
    <row r="171" spans="2:14" ht="15" customHeight="1" x14ac:dyDescent="0.25">
      <c r="B171" s="491" t="s">
        <v>225</v>
      </c>
      <c r="C171" s="491"/>
      <c r="D171" s="491"/>
      <c r="E171" s="491"/>
      <c r="F171" s="491"/>
      <c r="G171" s="491"/>
      <c r="H171" s="491"/>
      <c r="I171" s="491"/>
    </row>
    <row r="172" spans="2:14" ht="15" customHeight="1" x14ac:dyDescent="0.25">
      <c r="B172" s="460" t="s">
        <v>226</v>
      </c>
      <c r="C172" s="460"/>
      <c r="D172" s="460"/>
      <c r="E172" s="460"/>
      <c r="F172" s="460"/>
      <c r="G172" s="460"/>
      <c r="H172" s="460"/>
      <c r="I172" s="460"/>
    </row>
    <row r="173" spans="2:14" ht="15" customHeight="1" x14ac:dyDescent="0.25">
      <c r="B173" s="491" t="s">
        <v>227</v>
      </c>
      <c r="C173" s="491"/>
      <c r="D173" s="491"/>
      <c r="E173" s="491"/>
      <c r="F173" s="491"/>
      <c r="G173" s="491"/>
      <c r="H173" s="491"/>
      <c r="I173" s="491"/>
    </row>
    <row r="174" spans="2:14" ht="15" customHeight="1" x14ac:dyDescent="0.25">
      <c r="B174" s="491" t="s">
        <v>228</v>
      </c>
      <c r="C174" s="491"/>
      <c r="D174" s="491"/>
      <c r="E174" s="491"/>
      <c r="F174" s="491"/>
      <c r="G174" s="491"/>
      <c r="H174" s="491"/>
      <c r="I174" s="491"/>
    </row>
    <row r="175" spans="2:14" ht="15" customHeight="1" x14ac:dyDescent="0.25">
      <c r="B175" s="491" t="s">
        <v>229</v>
      </c>
      <c r="C175" s="491"/>
      <c r="D175" s="491"/>
      <c r="E175" s="491"/>
      <c r="F175" s="491"/>
      <c r="G175" s="491"/>
      <c r="H175" s="491"/>
      <c r="I175" s="491"/>
    </row>
    <row r="176" spans="2:14" ht="15" customHeight="1" x14ac:dyDescent="0.25">
      <c r="B176" s="489"/>
      <c r="C176" s="489"/>
      <c r="D176" s="489"/>
      <c r="E176" s="489"/>
      <c r="F176" s="489"/>
      <c r="G176" s="489"/>
      <c r="H176" s="489"/>
      <c r="I176" s="489"/>
    </row>
    <row r="177" spans="2:9" ht="15" customHeight="1" x14ac:dyDescent="0.25">
      <c r="B177" s="479" t="s">
        <v>230</v>
      </c>
      <c r="C177" s="479"/>
      <c r="D177" s="479"/>
      <c r="E177" s="479"/>
      <c r="F177" s="479"/>
      <c r="G177" s="479"/>
      <c r="H177" s="479"/>
      <c r="I177" s="479"/>
    </row>
    <row r="178" spans="2:9" ht="15" customHeight="1" x14ac:dyDescent="0.25">
      <c r="B178" s="479" t="s">
        <v>231</v>
      </c>
      <c r="C178" s="479"/>
      <c r="D178" s="479"/>
      <c r="E178" s="479"/>
      <c r="F178" s="479"/>
      <c r="G178" s="479"/>
      <c r="H178" s="479"/>
      <c r="I178" s="479"/>
    </row>
    <row r="179" spans="2:9" ht="15" customHeight="1" x14ac:dyDescent="0.25">
      <c r="B179" s="479" t="s">
        <v>232</v>
      </c>
      <c r="C179" s="479"/>
      <c r="D179" s="479"/>
      <c r="E179" s="479"/>
      <c r="F179" s="479"/>
      <c r="G179" s="479"/>
      <c r="H179" s="479"/>
      <c r="I179" s="479"/>
    </row>
    <row r="180" spans="2:9" ht="14.25" customHeight="1" x14ac:dyDescent="0.25">
      <c r="B180" s="479" t="s">
        <v>233</v>
      </c>
      <c r="C180" s="479"/>
      <c r="D180" s="479"/>
      <c r="E180" s="479"/>
      <c r="F180" s="479"/>
      <c r="G180" s="479"/>
      <c r="H180" s="479"/>
      <c r="I180" s="479"/>
    </row>
    <row r="181" spans="2:9" ht="13.5" customHeight="1" x14ac:dyDescent="0.25">
      <c r="B181" s="494" t="s">
        <v>234</v>
      </c>
      <c r="C181" s="494"/>
      <c r="D181" s="494"/>
      <c r="E181" s="494"/>
      <c r="F181" s="494"/>
      <c r="G181" s="494"/>
      <c r="H181" s="494"/>
      <c r="I181" s="494"/>
    </row>
    <row r="182" spans="2:9" x14ac:dyDescent="0.25">
      <c r="D182" s="61"/>
      <c r="E182" s="62"/>
      <c r="F182" s="62"/>
    </row>
  </sheetData>
  <mergeCells count="81">
    <mergeCell ref="B71:B73"/>
    <mergeCell ref="D71:D73"/>
    <mergeCell ref="B69:B70"/>
    <mergeCell ref="D74:D75"/>
    <mergeCell ref="B74:B75"/>
    <mergeCell ref="D69:D70"/>
    <mergeCell ref="M65:M66"/>
    <mergeCell ref="B49:B54"/>
    <mergeCell ref="D49:D54"/>
    <mergeCell ref="B45:B48"/>
    <mergeCell ref="D45:D48"/>
    <mergeCell ref="B55:B59"/>
    <mergeCell ref="D55:D59"/>
    <mergeCell ref="D60:D62"/>
    <mergeCell ref="D63:D64"/>
    <mergeCell ref="D65:D66"/>
    <mergeCell ref="I65:I66"/>
    <mergeCell ref="J65:J66"/>
    <mergeCell ref="K65:K66"/>
    <mergeCell ref="L65:L66"/>
    <mergeCell ref="B4:N4"/>
    <mergeCell ref="M1:N1"/>
    <mergeCell ref="M2:N2"/>
    <mergeCell ref="B37:B44"/>
    <mergeCell ref="D37:D44"/>
    <mergeCell ref="B16:B36"/>
    <mergeCell ref="D16:D36"/>
    <mergeCell ref="G5:G6"/>
    <mergeCell ref="H5:H6"/>
    <mergeCell ref="I5:I6"/>
    <mergeCell ref="J5:M5"/>
    <mergeCell ref="N5:N6"/>
    <mergeCell ref="B5:B6"/>
    <mergeCell ref="C5:C6"/>
    <mergeCell ref="D5:D6"/>
    <mergeCell ref="E5:E6"/>
    <mergeCell ref="F5:F6"/>
    <mergeCell ref="B181:I181"/>
    <mergeCell ref="D143:D144"/>
    <mergeCell ref="D97:D98"/>
    <mergeCell ref="B177:I177"/>
    <mergeCell ref="B180:I180"/>
    <mergeCell ref="B179:I179"/>
    <mergeCell ref="B145:B146"/>
    <mergeCell ref="D145:D146"/>
    <mergeCell ref="B143:B144"/>
    <mergeCell ref="B127:B128"/>
    <mergeCell ref="B123:B124"/>
    <mergeCell ref="B95:B98"/>
    <mergeCell ref="B114:B116"/>
    <mergeCell ref="B105:B106"/>
    <mergeCell ref="D99:D108"/>
    <mergeCell ref="B178:I178"/>
    <mergeCell ref="H1:I1"/>
    <mergeCell ref="H2:I2"/>
    <mergeCell ref="D67:D68"/>
    <mergeCell ref="B60:B62"/>
    <mergeCell ref="B63:B64"/>
    <mergeCell ref="B67:B68"/>
    <mergeCell ref="B65:B66"/>
    <mergeCell ref="B176:I176"/>
    <mergeCell ref="B156:B158"/>
    <mergeCell ref="B173:I173"/>
    <mergeCell ref="B150:B151"/>
    <mergeCell ref="B171:I171"/>
    <mergeCell ref="B175:I175"/>
    <mergeCell ref="B174:I174"/>
    <mergeCell ref="B164:B165"/>
    <mergeCell ref="B172:I172"/>
    <mergeCell ref="B77:B81"/>
    <mergeCell ref="B103:B104"/>
    <mergeCell ref="B119:B120"/>
    <mergeCell ref="B110:B112"/>
    <mergeCell ref="B92:B93"/>
    <mergeCell ref="B83:B85"/>
    <mergeCell ref="B88:B89"/>
    <mergeCell ref="B107:B108"/>
    <mergeCell ref="B99:B102"/>
    <mergeCell ref="B147:B148"/>
    <mergeCell ref="D147:D148"/>
    <mergeCell ref="B133:B139"/>
  </mergeCells>
  <pageMargins left="0.39370078740157483" right="0.39370078740157483" top="0.59055118110236227" bottom="0.59055118110236227" header="0" footer="0"/>
  <pageSetup paperSize="9" scale="69" fitToHeight="0" orientation="landscape" r:id="rId1"/>
  <rowBreaks count="1" manualBreakCount="1">
    <brk id="96" max="1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61ECD-AD9E-44B9-950A-954F199933F0}">
  <sheetPr>
    <pageSetUpPr fitToPage="1"/>
  </sheetPr>
  <dimension ref="B1:G25"/>
  <sheetViews>
    <sheetView topLeftCell="A9" zoomScaleNormal="100" workbookViewId="0">
      <selection activeCell="F30" sqref="F30"/>
    </sheetView>
  </sheetViews>
  <sheetFormatPr defaultColWidth="9.109375" defaultRowHeight="13.2" x14ac:dyDescent="0.25"/>
  <cols>
    <col min="1" max="1" width="2.5546875" style="1" customWidth="1"/>
    <col min="2" max="2" width="4.5546875" style="1" customWidth="1"/>
    <col min="3" max="3" width="44.5546875" style="4" customWidth="1"/>
    <col min="4" max="6" width="11.109375" style="1" customWidth="1"/>
    <col min="7" max="7" width="12.88671875" style="1" customWidth="1"/>
    <col min="8" max="16384" width="9.109375" style="1"/>
  </cols>
  <sheetData>
    <row r="1" spans="2:7" ht="15.75" customHeight="1" x14ac:dyDescent="0.25">
      <c r="B1" s="552" t="s">
        <v>235</v>
      </c>
      <c r="C1" s="552"/>
      <c r="D1" s="552"/>
      <c r="E1" s="552"/>
      <c r="F1" s="552"/>
      <c r="G1" s="552"/>
    </row>
    <row r="2" spans="2:7" x14ac:dyDescent="0.25">
      <c r="C2" s="1"/>
    </row>
    <row r="3" spans="2:7" ht="72" customHeight="1" x14ac:dyDescent="0.25">
      <c r="B3" s="33" t="s">
        <v>236</v>
      </c>
      <c r="C3" s="48" t="s">
        <v>237</v>
      </c>
      <c r="D3" s="33" t="s">
        <v>238</v>
      </c>
      <c r="E3" s="33" t="s">
        <v>239</v>
      </c>
      <c r="F3" s="33" t="s">
        <v>240</v>
      </c>
      <c r="G3" s="33" t="s">
        <v>241</v>
      </c>
    </row>
    <row r="4" spans="2:7" ht="12" customHeight="1" x14ac:dyDescent="0.25">
      <c r="B4" s="54">
        <v>1</v>
      </c>
      <c r="C4" s="55">
        <v>2</v>
      </c>
      <c r="D4" s="54">
        <v>3</v>
      </c>
      <c r="E4" s="54">
        <v>4</v>
      </c>
      <c r="F4" s="54">
        <v>5</v>
      </c>
      <c r="G4" s="54">
        <v>6</v>
      </c>
    </row>
    <row r="5" spans="2:7" ht="15.75" customHeight="1" x14ac:dyDescent="0.25">
      <c r="B5" s="551" t="s">
        <v>242</v>
      </c>
      <c r="C5" s="551"/>
      <c r="D5" s="551"/>
      <c r="E5" s="551"/>
      <c r="F5" s="551"/>
      <c r="G5" s="551"/>
    </row>
    <row r="6" spans="2:7" ht="12.75" customHeight="1" x14ac:dyDescent="0.25">
      <c r="B6" s="45" t="s">
        <v>243</v>
      </c>
      <c r="C6" s="46" t="s">
        <v>126</v>
      </c>
      <c r="D6" s="47">
        <f t="shared" ref="D6:G6" si="0">+D8+D9+D10+D11+D12+D13</f>
        <v>29188.2</v>
      </c>
      <c r="E6" s="47">
        <f t="shared" si="0"/>
        <v>32426.5</v>
      </c>
      <c r="F6" s="47">
        <f t="shared" si="0"/>
        <v>33614.9</v>
      </c>
      <c r="G6" s="47">
        <f t="shared" si="0"/>
        <v>33560.800000000003</v>
      </c>
    </row>
    <row r="7" spans="2:7" ht="14.25" customHeight="1" x14ac:dyDescent="0.25">
      <c r="B7" s="35"/>
      <c r="C7" s="49" t="s">
        <v>244</v>
      </c>
      <c r="D7" s="40"/>
      <c r="E7" s="22"/>
      <c r="F7" s="22"/>
      <c r="G7" s="22"/>
    </row>
    <row r="8" spans="2:7" ht="29.25" customHeight="1" x14ac:dyDescent="0.25">
      <c r="B8" s="35" t="s">
        <v>245</v>
      </c>
      <c r="C8" s="50" t="s">
        <v>246</v>
      </c>
      <c r="D8" s="41">
        <f>SUMIF('003 programa 3 lentelė'!$C8:$C168,'003 programa 3 lentelė'!$C17,'003 programa 3 lentelė'!E8:E168)</f>
        <v>26491.200000000001</v>
      </c>
      <c r="E8" s="41">
        <f>SUMIF('003 programa 3 lentelė'!$C8:$C168,'003 programa 3 lentelė'!$C17,'003 programa 3 lentelė'!F8:F168)</f>
        <v>29880.7</v>
      </c>
      <c r="F8" s="41">
        <f>SUMIF('003 programa 3 lentelė'!$C8:$C168,'003 programa 3 lentelė'!$C17,'003 programa 3 lentelė'!G8:G168)</f>
        <v>31527.1</v>
      </c>
      <c r="G8" s="41">
        <f>SUMIF('003 programa 3 lentelė'!$C8:$C168,'003 programa 3 lentelė'!$C17,'003 programa 3 lentelė'!H8:H168)</f>
        <v>31453.7</v>
      </c>
    </row>
    <row r="9" spans="2:7" ht="15" customHeight="1" x14ac:dyDescent="0.25">
      <c r="B9" s="35" t="s">
        <v>247</v>
      </c>
      <c r="C9" s="36" t="s">
        <v>39</v>
      </c>
      <c r="D9" s="52">
        <f>SUMIF('003 programa 3 lentelė'!$C8:$C168,'003 programa 3 lentelė'!$C18,'003 programa 3 lentelė'!E8:E168)</f>
        <v>1141.5</v>
      </c>
      <c r="E9" s="52">
        <f>SUMIF('003 programa 3 lentelė'!$C8:$C168,'003 programa 3 lentelė'!$C18,'003 programa 3 lentelė'!F8:F168)</f>
        <v>1141.5</v>
      </c>
      <c r="F9" s="52">
        <f>SUMIF('003 programa 3 lentelė'!$C8:$C168,'003 programa 3 lentelė'!$C18,'003 programa 3 lentelė'!G8:G168)</f>
        <v>1141.5</v>
      </c>
      <c r="G9" s="52">
        <f>SUMIF('003 programa 3 lentelė'!$C8:$C168,'003 programa 3 lentelė'!$C18,'003 programa 3 lentelė'!H8:H168)</f>
        <v>1141.5</v>
      </c>
    </row>
    <row r="10" spans="2:7" ht="15.6" customHeight="1" x14ac:dyDescent="0.25">
      <c r="B10" s="35" t="s">
        <v>248</v>
      </c>
      <c r="C10" s="36" t="s">
        <v>249</v>
      </c>
      <c r="D10" s="41">
        <f>SUMIF('003 programa 3 lentelė'!$C8:$C168,'003 programa 3 lentelė'!$C39,'003 programa 3 lentelė'!E8:E168)</f>
        <v>150</v>
      </c>
      <c r="E10" s="41">
        <f>SUMIF('003 programa 3 lentelė'!$C8:$C168,'003 programa 3 lentelė'!$C39,'003 programa 3 lentelė'!F8:F168)</f>
        <v>160</v>
      </c>
      <c r="F10" s="41">
        <f>SUMIF('003 programa 3 lentelė'!$C8:$C168,'003 programa 3 lentelė'!$C39,'003 programa 3 lentelė'!G8:G168)</f>
        <v>160</v>
      </c>
      <c r="G10" s="41">
        <f>SUMIF('003 programa 3 lentelė'!$C8:$C168,'003 programa 3 lentelė'!$C39,'003 programa 3 lentelė'!H8:H168)</f>
        <v>160</v>
      </c>
    </row>
    <row r="11" spans="2:7" ht="27.75" customHeight="1" x14ac:dyDescent="0.25">
      <c r="B11" s="35" t="s">
        <v>250</v>
      </c>
      <c r="C11" s="36" t="s">
        <v>251</v>
      </c>
      <c r="D11" s="41" cm="1">
        <f t="array" ref="D11">SUMIF('003 programa 3 lentelė'!$C8:$C168,'003 programa 3 lentelė'!C00,'003 programa 3 lentelė'!E8:E168)</f>
        <v>0</v>
      </c>
      <c r="E11" s="41" cm="1">
        <f t="array" ref="E11">SUMIF('003 programa 3 lentelė'!$C8:$C168,'003 programa 3 lentelė'!C00,'003 programa 3 lentelė'!F8:F168)</f>
        <v>0</v>
      </c>
      <c r="F11" s="41" cm="1">
        <f t="array" ref="F11">SUMIF('003 programa 3 lentelė'!$C8:$C168,'003 programa 3 lentelė'!C00,'003 programa 3 lentelė'!G8:G168)</f>
        <v>0</v>
      </c>
      <c r="G11" s="41" cm="1">
        <f t="array" ref="G11">SUMIF('003 programa 3 lentelė'!$C8:$C168,'003 programa 3 lentelė'!C00,'003 programa 3 lentelė'!H8:H168)</f>
        <v>0</v>
      </c>
    </row>
    <row r="12" spans="2:7" ht="16.2" customHeight="1" x14ac:dyDescent="0.25">
      <c r="B12" s="35" t="s">
        <v>252</v>
      </c>
      <c r="C12" s="36" t="s">
        <v>253</v>
      </c>
      <c r="D12" s="41" cm="1">
        <f t="array" ref="D12">SUMIF('003 programa 3 lentelė'!$C15:$C169,'003 programa 3 lentelė'!C00,'003 programa 3 lentelė'!E15:E169)</f>
        <v>0</v>
      </c>
      <c r="E12" s="41" cm="1">
        <f t="array" ref="E12">SUMIF('003 programa 3 lentelė'!$C8:$C168,'003 programa 3 lentelė'!C00,'003 programa 3 lentelė'!F8:F168)</f>
        <v>0</v>
      </c>
      <c r="F12" s="41" cm="1">
        <f t="array" ref="F12">SUMIF('003 programa 3 lentelė'!$C8:$C168,'003 programa 3 lentelė'!C00,'003 programa 3 lentelė'!G8:G168)</f>
        <v>0</v>
      </c>
      <c r="G12" s="41" cm="1">
        <f t="array" ref="G12">SUMIF('003 programa 3 lentelė'!$C8:$C168,'003 programa 3 lentelė'!C00,'003 programa 3 lentelė'!H8:H168)</f>
        <v>0</v>
      </c>
    </row>
    <row r="13" spans="2:7" ht="16.2" customHeight="1" x14ac:dyDescent="0.25">
      <c r="B13" s="35" t="s">
        <v>254</v>
      </c>
      <c r="C13" s="36" t="s">
        <v>255</v>
      </c>
      <c r="D13" s="41">
        <f>SUMIF('003 programa 3 lentelė'!$C16:$C171,'003 programa 3 lentelė'!$C47,'003 programa 3 lentelė'!E16:E171)</f>
        <v>1405.5</v>
      </c>
      <c r="E13" s="41">
        <f>SUMIF('003 programa 3 lentelė'!$C16:$C171,'003 programa 3 lentelė'!$C47,'003 programa 3 lentelė'!F16:F171)</f>
        <v>1244.3</v>
      </c>
      <c r="F13" s="41">
        <f>SUMIF('003 programa 3 lentelė'!$C16:$C171,'003 programa 3 lentelė'!$C47,'003 programa 3 lentelė'!G16:G171)</f>
        <v>786.3</v>
      </c>
      <c r="G13" s="41">
        <f>SUMIF('003 programa 3 lentelė'!$C16:$C171,'003 programa 3 lentelė'!$C47,'003 programa 3 lentelė'!H16:H171)</f>
        <v>805.6</v>
      </c>
    </row>
    <row r="14" spans="2:7" ht="42.75" customHeight="1" x14ac:dyDescent="0.25">
      <c r="B14" s="34" t="s">
        <v>256</v>
      </c>
      <c r="C14" s="49" t="s">
        <v>257</v>
      </c>
      <c r="D14" s="29">
        <f ca="1">+D16+D17+D18+D19+D20+D21</f>
        <v>28.7</v>
      </c>
      <c r="E14" s="29">
        <f t="shared" ref="E14:G14" si="1">+E16+E17+E18+E19+E20+E21</f>
        <v>28.7</v>
      </c>
      <c r="F14" s="29">
        <f t="shared" si="1"/>
        <v>28.7</v>
      </c>
      <c r="G14" s="29">
        <f t="shared" si="1"/>
        <v>0</v>
      </c>
    </row>
    <row r="15" spans="2:7" ht="16.5" customHeight="1" x14ac:dyDescent="0.25">
      <c r="B15" s="35"/>
      <c r="C15" s="49" t="s">
        <v>244</v>
      </c>
      <c r="D15" s="18"/>
      <c r="E15" s="22"/>
      <c r="F15" s="22"/>
      <c r="G15" s="22"/>
    </row>
    <row r="16" spans="2:7" ht="15.6" customHeight="1" x14ac:dyDescent="0.25">
      <c r="B16" s="35" t="s">
        <v>258</v>
      </c>
      <c r="C16" s="51" t="s">
        <v>259</v>
      </c>
      <c r="D16" s="41">
        <f ca="1">SUMIF('003 programa 3 lentelė'!$C8:$C168,'003 programa 3 lentelė'!C115,'003 programa 3 lentelė'!E8:E168)</f>
        <v>21.5</v>
      </c>
      <c r="E16" s="41">
        <f>SUMIF('003 programa 3 lentelė'!$C8:$C168,'003 programa 3 lentelė'!C115,'003 programa 3 lentelė'!F8:F168)</f>
        <v>21.5</v>
      </c>
      <c r="F16" s="41">
        <f>SUMIF('003 programa 3 lentelė'!$C8:$C168,'003 programa 3 lentelė'!C115,'003 programa 3 lentelė'!G8:G168)</f>
        <v>21.5</v>
      </c>
      <c r="G16" s="41">
        <f>SUMIF('003 programa 3 lentelė'!$C8:$C168,'003 programa 3 lentelė'!C115,'003 programa 3 lentelė'!H8:H168)</f>
        <v>0</v>
      </c>
    </row>
    <row r="17" spans="2:7" ht="16.2" customHeight="1" x14ac:dyDescent="0.25">
      <c r="B17" s="35" t="s">
        <v>260</v>
      </c>
      <c r="C17" s="51" t="s">
        <v>261</v>
      </c>
      <c r="D17" s="41" cm="1">
        <f t="array" ref="D17">SUMIF('003 programa 3 lentelė'!$C8:$C168,'003 programa 3 lentelė'!C00,'003 programa 3 lentelė'!E8:E168)</f>
        <v>0</v>
      </c>
      <c r="E17" s="41" cm="1">
        <f t="array" ref="E17">SUMIF('003 programa 3 lentelė'!$C8:$C168,'003 programa 3 lentelė'!C00,'003 programa 3 lentelė'!F8:F168)</f>
        <v>0</v>
      </c>
      <c r="F17" s="41" cm="1">
        <f t="array" ref="F17">SUMIF('003 programa 3 lentelė'!$C8:$C168,'003 programa 3 lentelė'!C00,'003 programa 3 lentelė'!G8:G168)</f>
        <v>0</v>
      </c>
      <c r="G17" s="41" cm="1">
        <f t="array" ref="G17">SUMIF('003 programa 3 lentelė'!$C8:$C168,'003 programa 3 lentelė'!C00,'003 programa 3 lentelė'!H8:H168)</f>
        <v>0</v>
      </c>
    </row>
    <row r="18" spans="2:7" ht="26.25" customHeight="1" x14ac:dyDescent="0.25">
      <c r="B18" s="35" t="s">
        <v>262</v>
      </c>
      <c r="C18" s="51" t="s">
        <v>263</v>
      </c>
      <c r="D18" s="41" cm="1">
        <f t="array" ref="D18">SUMIF('003 programa 3 lentelė'!$C8:$C168,'003 programa 3 lentelė'!C00,'003 programa 3 lentelė'!E8:E168)</f>
        <v>0</v>
      </c>
      <c r="E18" s="41" cm="1">
        <f t="array" ref="E18">SUMIF('003 programa 3 lentelė'!$C8:$C168,'003 programa 3 lentelė'!C00,'003 programa 3 lentelė'!F8:F168)</f>
        <v>0</v>
      </c>
      <c r="F18" s="41" cm="1">
        <f t="array" ref="F18">SUMIF('003 programa 3 lentelė'!$C8:$C168,'003 programa 3 lentelė'!C00,'003 programa 3 lentelė'!G8:G168)</f>
        <v>0</v>
      </c>
      <c r="G18" s="41" cm="1">
        <f t="array" ref="G18">SUMIF('003 programa 3 lentelė'!$C8:$C168,'003 programa 3 lentelė'!C00,'003 programa 3 lentelė'!H8:H168)</f>
        <v>0</v>
      </c>
    </row>
    <row r="19" spans="2:7" ht="16.2" customHeight="1" x14ac:dyDescent="0.25">
      <c r="B19" s="35" t="s">
        <v>264</v>
      </c>
      <c r="C19" s="51" t="s">
        <v>265</v>
      </c>
      <c r="D19" s="41">
        <f>SUMIF('003 programa 3 lentelė'!$C8:$C168,'003 programa 3 lentelė'!C73,'003 programa 3 lentelė'!E8:E168)</f>
        <v>7.2</v>
      </c>
      <c r="E19" s="41">
        <f>SUMIF('003 programa 3 lentelė'!$C17:$C172,'003 programa 3 lentelė'!C73,'003 programa 3 lentelė'!F17:F172)</f>
        <v>7.2</v>
      </c>
      <c r="F19" s="41">
        <f>SUMIF('003 programa 3 lentelė'!$C17:$C172,'003 programa 3 lentelė'!C73,'003 programa 3 lentelė'!G17:G172)</f>
        <v>7.2</v>
      </c>
      <c r="G19" s="41">
        <f>SUMIF('003 programa 3 lentelė'!$C17:$C172,'003 programa 3 lentelė'!C73,'003 programa 3 lentelė'!H17:H172)</f>
        <v>0</v>
      </c>
    </row>
    <row r="20" spans="2:7" ht="18.600000000000001" customHeight="1" x14ac:dyDescent="0.25">
      <c r="B20" s="35" t="s">
        <v>266</v>
      </c>
      <c r="C20" s="51" t="s">
        <v>267</v>
      </c>
      <c r="D20" s="41" cm="1">
        <f t="array" ref="D20">SUMIF('003 programa 3 lentelė'!$C8:$C168,'003 programa 3 lentelė'!C00,'003 programa 3 lentelė'!E8:E168)</f>
        <v>0</v>
      </c>
      <c r="E20" s="41" cm="1">
        <f t="array" ref="E20">SUMIF('003 programa 3 lentelė'!$C8:$C168,'003 programa 3 lentelė'!C00,'003 programa 3 lentelė'!F8:F168)</f>
        <v>0</v>
      </c>
      <c r="F20" s="41" cm="1">
        <f t="array" ref="F20">SUMIF('003 programa 3 lentelė'!$C8:$C168,'003 programa 3 lentelė'!C00,'003 programa 3 lentelė'!G8:G168)</f>
        <v>0</v>
      </c>
      <c r="G20" s="41" cm="1">
        <f t="array" ref="G20">SUMIF('003 programa 3 lentelė'!$C8:$C168,'003 programa 3 lentelė'!C00,'003 programa 3 lentelė'!H8:H168)</f>
        <v>0</v>
      </c>
    </row>
    <row r="21" spans="2:7" ht="15" customHeight="1" x14ac:dyDescent="0.25">
      <c r="B21" s="35" t="s">
        <v>268</v>
      </c>
      <c r="C21" s="51" t="s">
        <v>269</v>
      </c>
      <c r="D21" s="41" cm="1">
        <f t="array" ref="D21">SUMIF('003 programa 3 lentelė'!$C8:$C168,'003 programa 3 lentelė'!C00,'003 programa 3 lentelė'!E8:E168)</f>
        <v>0</v>
      </c>
      <c r="E21" s="41">
        <f>SUMIF('003 programa 3 lentelė'!$C8:$C168,'003 programa 3 lentelė'!#REF!,'003 programa 3 lentelė'!F8:F168)</f>
        <v>0</v>
      </c>
      <c r="F21" s="41">
        <f>SUMIF('003 programa 3 lentelė'!$C8:$C168,'003 programa 3 lentelė'!#REF!,'003 programa 3 lentelė'!G8:G168)</f>
        <v>0</v>
      </c>
      <c r="G21" s="41">
        <f>SUMIF('003 programa 3 lentelė'!$C8:$C168,'003 programa 3 lentelė'!#REF!,'003 programa 3 lentelė'!H8:H168)</f>
        <v>0</v>
      </c>
    </row>
    <row r="22" spans="2:7" ht="26.4" x14ac:dyDescent="0.25">
      <c r="B22" s="35"/>
      <c r="C22" s="36" t="s">
        <v>270</v>
      </c>
      <c r="D22" s="22">
        <f ca="1">+D6+D14</f>
        <v>29216.9</v>
      </c>
      <c r="E22" s="22">
        <f t="shared" ref="E22" si="2">+E6+E14</f>
        <v>32455.200000000001</v>
      </c>
      <c r="F22" s="22">
        <f>+F6+F14</f>
        <v>33643.599999999999</v>
      </c>
      <c r="G22" s="22">
        <f>+G6+G14</f>
        <v>33560.800000000003</v>
      </c>
    </row>
    <row r="23" spans="2:7" ht="13.5" customHeight="1" x14ac:dyDescent="0.25">
      <c r="B23" s="35"/>
      <c r="C23" s="36" t="s">
        <v>222</v>
      </c>
      <c r="D23" s="18">
        <f>+'003 programa 3 lentelė'!E167</f>
        <v>0</v>
      </c>
      <c r="E23" s="18">
        <f>+'003 programa 3 lentelė'!F167</f>
        <v>0</v>
      </c>
      <c r="F23" s="18">
        <f>+'003 programa 3 lentelė'!G167</f>
        <v>0</v>
      </c>
      <c r="G23" s="18">
        <f>+'003 programa 3 lentelė'!H167</f>
        <v>0</v>
      </c>
    </row>
    <row r="24" spans="2:7" ht="27" customHeight="1" x14ac:dyDescent="0.25">
      <c r="B24" s="35"/>
      <c r="C24" s="36" t="s">
        <v>223</v>
      </c>
      <c r="D24" s="42"/>
      <c r="E24" s="42">
        <f ca="1">+'003 programa 3 lentelė'!F168</f>
        <v>3238.3000000000029</v>
      </c>
      <c r="F24" s="42">
        <f ca="1">+'003 programa 3 lentelė'!G168</f>
        <v>1188.3999999999905</v>
      </c>
      <c r="G24" s="42">
        <f ca="1">+'003 programa 3 lentelė'!H168</f>
        <v>-82.799999999988358</v>
      </c>
    </row>
    <row r="25" spans="2:7" x14ac:dyDescent="0.25">
      <c r="B25" s="37"/>
      <c r="C25" s="38"/>
      <c r="D25" s="38"/>
      <c r="E25" s="37"/>
      <c r="F25" s="37"/>
      <c r="G25" s="37"/>
    </row>
  </sheetData>
  <mergeCells count="2">
    <mergeCell ref="B5:G5"/>
    <mergeCell ref="B1:G1"/>
  </mergeCells>
  <pageMargins left="0.7" right="0.7" top="0.75" bottom="0.75" header="0.3" footer="0.3"/>
  <pageSetup paperSize="9" scale="8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003 programa 3 lentelė</vt:lpstr>
      <vt:lpstr>Lėšų suvestinė 2 lentelė</vt:lpstr>
      <vt:lpstr>'003 programa 3 lentelė'!Print_Area</vt:lpstr>
      <vt:lpstr>'003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2025-12-18T12:08:27Z</cp:lastPrinted>
  <dcterms:created xsi:type="dcterms:W3CDTF">2023-07-11T10:34:54Z</dcterms:created>
  <dcterms:modified xsi:type="dcterms:W3CDTF">2025-12-18T12:42:43Z</dcterms:modified>
  <cp:category/>
  <cp:contentStatus/>
</cp:coreProperties>
</file>