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SVP PLANAI\2026-2028 SVP\Komitetams 2025-12-18\"/>
    </mc:Choice>
  </mc:AlternateContent>
  <xr:revisionPtr revIDLastSave="0" documentId="13_ncr:1_{54D4A33E-EB68-493C-8142-014C35E2E43C}" xr6:coauthVersionLast="47" xr6:coauthVersionMax="47" xr10:uidLastSave="{00000000-0000-0000-0000-000000000000}"/>
  <bookViews>
    <workbookView xWindow="-120" yWindow="-120" windowWidth="38640" windowHeight="21120" xr2:uid="{EF082B20-5454-481E-8ECF-44F36E11C9BB}"/>
  </bookViews>
  <sheets>
    <sheet name="4 programa 3 lentelė" sheetId="1" r:id="rId1"/>
    <sheet name="Lėšų suvestinė 2 lentelė" sheetId="2" r:id="rId2"/>
  </sheets>
  <definedNames>
    <definedName name="_xlnm.Print_Area" localSheetId="0">'4 programa 3 lentelė'!$A$1:$N$251</definedName>
    <definedName name="_xlnm.Print_Titles" localSheetId="0">'4 programa 3 lentelė'!$5:$7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24" i="1" l="1"/>
  <c r="K189" i="1"/>
  <c r="L189" i="1"/>
  <c r="G188" i="1"/>
  <c r="F188" i="1"/>
  <c r="F100" i="1" l="1"/>
  <c r="F213" i="1"/>
  <c r="F227" i="1" s="1"/>
  <c r="H190" i="1"/>
  <c r="H234" i="1" s="1"/>
  <c r="H188" i="1"/>
  <c r="H227" i="1" s="1"/>
  <c r="G190" i="1"/>
  <c r="G227" i="1"/>
  <c r="F190" i="1"/>
  <c r="F234" i="1" s="1"/>
  <c r="F157" i="1"/>
  <c r="G157" i="1"/>
  <c r="H157" i="1"/>
  <c r="E157" i="1"/>
  <c r="F230" i="1"/>
  <c r="G230" i="1"/>
  <c r="H230" i="1"/>
  <c r="E230" i="1"/>
  <c r="F235" i="1"/>
  <c r="G235" i="1"/>
  <c r="H235" i="1"/>
  <c r="E235" i="1"/>
  <c r="G234" i="1"/>
  <c r="E234" i="1"/>
  <c r="F231" i="1"/>
  <c r="G231" i="1"/>
  <c r="H231" i="1"/>
  <c r="F229" i="1" a="1"/>
  <c r="F229" i="1" s="1"/>
  <c r="G229" i="1" a="1"/>
  <c r="G229" i="1" s="1"/>
  <c r="H229" i="1" a="1"/>
  <c r="H229" i="1" s="1"/>
  <c r="E229" i="1" a="1"/>
  <c r="E229" i="1" s="1"/>
  <c r="F228" i="1"/>
  <c r="G228" i="1"/>
  <c r="H228" i="1"/>
  <c r="E228" i="1"/>
  <c r="F181" i="1"/>
  <c r="G181" i="1"/>
  <c r="H181" i="1"/>
  <c r="E165" i="1"/>
  <c r="G152" i="1"/>
  <c r="F152" i="1"/>
  <c r="G148" i="1"/>
  <c r="H148" i="1"/>
  <c r="F148" i="1"/>
  <c r="G139" i="1"/>
  <c r="H139" i="1"/>
  <c r="F139" i="1"/>
  <c r="G131" i="1"/>
  <c r="H131" i="1"/>
  <c r="G126" i="1"/>
  <c r="H126" i="1"/>
  <c r="F126" i="1"/>
  <c r="G121" i="1"/>
  <c r="H121" i="1"/>
  <c r="F121" i="1"/>
  <c r="G102" i="1"/>
  <c r="G98" i="1"/>
  <c r="H98" i="1"/>
  <c r="G90" i="1"/>
  <c r="H90" i="1"/>
  <c r="G80" i="1"/>
  <c r="H80" i="1"/>
  <c r="F80" i="1"/>
  <c r="G76" i="1"/>
  <c r="H76" i="1"/>
  <c r="G72" i="1"/>
  <c r="H72" i="1"/>
  <c r="G22" i="1"/>
  <c r="H22" i="1"/>
  <c r="G17" i="1"/>
  <c r="H17" i="1"/>
  <c r="F22" i="1"/>
  <c r="F85" i="1"/>
  <c r="H165" i="1"/>
  <c r="F20" i="2"/>
  <c r="G20" i="2"/>
  <c r="E20" i="2"/>
  <c r="E152" i="1"/>
  <c r="F17" i="1"/>
  <c r="F183" i="1"/>
  <c r="E204" i="1"/>
  <c r="E201" i="1"/>
  <c r="E198" i="1"/>
  <c r="D13" i="2" s="1"/>
  <c r="E195" i="1"/>
  <c r="E176" i="1"/>
  <c r="E170" i="1"/>
  <c r="E136" i="1"/>
  <c r="E141" i="1" s="1"/>
  <c r="D20" i="2" a="1"/>
  <c r="D20" i="2" s="1"/>
  <c r="F119" i="1"/>
  <c r="F116" i="1" s="1"/>
  <c r="E121" i="1"/>
  <c r="E116" i="1"/>
  <c r="H119" i="1"/>
  <c r="H116" i="1" s="1"/>
  <c r="G119" i="1"/>
  <c r="G116" i="1" s="1"/>
  <c r="F90" i="1"/>
  <c r="E8" i="2"/>
  <c r="E19" i="2" a="1"/>
  <c r="E19" i="2" s="1"/>
  <c r="F19" i="2" a="1"/>
  <c r="F19" i="2" s="1"/>
  <c r="G19" i="2" a="1"/>
  <c r="G19" i="2" s="1"/>
  <c r="D19" i="2" a="1"/>
  <c r="D19" i="2" s="1"/>
  <c r="E12" i="2"/>
  <c r="F12" i="2"/>
  <c r="G12" i="2"/>
  <c r="D12" i="2"/>
  <c r="E148" i="1"/>
  <c r="E80" i="1"/>
  <c r="E22" i="1"/>
  <c r="E17" i="1"/>
  <c r="G183" i="1"/>
  <c r="H183" i="1"/>
  <c r="F102" i="1"/>
  <c r="E102" i="1"/>
  <c r="F72" i="1"/>
  <c r="E72" i="1"/>
  <c r="E100" i="1"/>
  <c r="F225" i="1" l="1"/>
  <c r="E231" i="1"/>
  <c r="H232" i="1"/>
  <c r="F232" i="1"/>
  <c r="G232" i="1"/>
  <c r="E232" i="1"/>
  <c r="H225" i="1"/>
  <c r="H236" i="1" s="1"/>
  <c r="G225" i="1"/>
  <c r="E183" i="1"/>
  <c r="E181" i="1"/>
  <c r="E23" i="2"/>
  <c r="F237" i="1"/>
  <c r="G23" i="2"/>
  <c r="H237" i="1"/>
  <c r="F23" i="2"/>
  <c r="G237" i="1"/>
  <c r="F76" i="1"/>
  <c r="F94" i="1"/>
  <c r="F98" i="1"/>
  <c r="F131" i="1"/>
  <c r="F141" i="1"/>
  <c r="G141" i="1"/>
  <c r="H141" i="1"/>
  <c r="F142" i="1"/>
  <c r="G142" i="1"/>
  <c r="H142" i="1"/>
  <c r="F150" i="1"/>
  <c r="G150" i="1"/>
  <c r="H150" i="1"/>
  <c r="F165" i="1"/>
  <c r="G165" i="1"/>
  <c r="E188" i="1"/>
  <c r="E227" i="1" s="1"/>
  <c r="E161" i="1"/>
  <c r="E150" i="1"/>
  <c r="E142" i="1"/>
  <c r="E139" i="1"/>
  <c r="E131" i="1"/>
  <c r="E126" i="1"/>
  <c r="E98" i="1"/>
  <c r="E94" i="1"/>
  <c r="E90" i="1"/>
  <c r="E85" i="1"/>
  <c r="E76" i="1"/>
  <c r="G236" i="1" l="1"/>
  <c r="E225" i="1"/>
  <c r="E236" i="1" s="1"/>
  <c r="E238" i="1" s="1"/>
  <c r="D23" i="2"/>
  <c r="E237" i="1"/>
  <c r="F236" i="1"/>
  <c r="D17" i="2"/>
  <c r="E21" i="2" a="1"/>
  <c r="E21" i="2" s="1"/>
  <c r="F21" i="2" a="1"/>
  <c r="F21" i="2" s="1"/>
  <c r="G21" i="2" a="1"/>
  <c r="G21" i="2" s="1"/>
  <c r="D21" i="2" a="1"/>
  <c r="D21" i="2" s="1"/>
  <c r="E18" i="2" a="1"/>
  <c r="E18" i="2" s="1"/>
  <c r="F18" i="2" a="1"/>
  <c r="F18" i="2" s="1"/>
  <c r="G18" i="2" a="1"/>
  <c r="G18" i="2" s="1"/>
  <c r="D18" i="2" a="1"/>
  <c r="D18" i="2" s="1"/>
  <c r="E11" i="2"/>
  <c r="F11" i="2"/>
  <c r="G11" i="2"/>
  <c r="D11" i="2"/>
  <c r="E10" i="2"/>
  <c r="F10" i="2"/>
  <c r="G10" i="2"/>
  <c r="D10" i="2"/>
  <c r="E17" i="2"/>
  <c r="F17" i="2"/>
  <c r="G17" i="2"/>
  <c r="E16" i="2"/>
  <c r="F16" i="2"/>
  <c r="G16" i="2"/>
  <c r="D16" i="2"/>
  <c r="E13" i="2"/>
  <c r="F13" i="2"/>
  <c r="G13" i="2"/>
  <c r="E9" i="2"/>
  <c r="F9" i="2"/>
  <c r="F8" i="2"/>
  <c r="G8" i="2"/>
  <c r="D8" i="2" l="1"/>
  <c r="E6" i="2"/>
  <c r="D9" i="2"/>
  <c r="G9" i="2"/>
  <c r="G6" i="2" s="1"/>
  <c r="G14" i="2"/>
  <c r="F14" i="2"/>
  <c r="E14" i="2"/>
  <c r="F6" i="2"/>
  <c r="H238" i="1" l="1"/>
  <c r="G22" i="2"/>
  <c r="F22" i="2"/>
  <c r="E22" i="2"/>
  <c r="D14" i="2"/>
  <c r="G238" i="1" l="1"/>
  <c r="F24" i="2"/>
  <c r="G24" i="2"/>
  <c r="D6" i="2"/>
  <c r="D22" i="2" s="1"/>
  <c r="E24" i="2" s="1"/>
  <c r="F2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Asta Česnauskienė</author>
    <author>Rima Ališauskė</author>
  </authors>
  <commentList>
    <comment ref="M190" authorId="0" shapeId="0" xr:uid="{09F58E85-DAE5-4B2A-8360-C31859AEE7C5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Rima Ališauskė: rangos darbai planuojami baigti 2028 m., todėl rodiklio reikšmė pilna apimtimi tikriausiai nebus pasiekta. Jį tikslinsime - rodiklio reikšmė (350 000) bus pasiekta 2029 m.
</t>
        </r>
      </text>
    </comment>
    <comment ref="G191" authorId="1" shapeId="0" xr:uid="{005CEB8A-CA4B-4B6B-B118-94A7D5F2A600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Lėšos projekto vykdymo priežiūrai</t>
        </r>
      </text>
    </comment>
    <comment ref="J197" authorId="1" shapeId="0" xr:uid="{3492AF13-C9C5-4BCA-8738-2034A1FB5373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Rima Ališauskė:
Jūrininkų sveikatos priežiūros centras; VšĮ "Ori senatvė"; Klaipėdos m. poliklinika; UAB "Salumeda"; UAB "Mano šeimos gydytojas"; VšĮ Paliatyvios pagalbos ir šeimos sveikatos centras  </t>
        </r>
      </text>
    </comment>
    <comment ref="C223" authorId="1" shapeId="0" xr:uid="{EAA5D620-F9F9-4EB1-93B8-083FF132FADF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Slaugos ligoninė, Psichikos sveikatos centras ir Jūrininkų poliklinika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<sst xmlns="http://schemas.openxmlformats.org/spreadsheetml/2006/main" count="576" uniqueCount="348">
  <si>
    <t>Aiškinamojo rašto</t>
  </si>
  <si>
    <t>1 priedas</t>
  </si>
  <si>
    <t>3 lentelė. Klaipėdos miesto savivaldybės 2025–2028 metų 004 Sveikatos apsaugos programos uždaviniai, priemonės, asignavimai ir kitos lėšos (tūkst. eurų) ir priemonių stebėsenos rodikliai</t>
  </si>
  <si>
    <t>Programos uždavinio, priemonės kodas ir požymis</t>
  </si>
  <si>
    <t>Uždavinio, priemonės pavadinimas, finansavimo šaltiniai</t>
  </si>
  <si>
    <t xml:space="preserve">Vykdytojas </t>
  </si>
  <si>
    <t>2025 metų asignavimai ir kitos lėšos</t>
  </si>
  <si>
    <t>2026 metų asignavimai ir kitos lėšos</t>
  </si>
  <si>
    <t>2027 metų asignavimai ir kitos lėšos</t>
  </si>
  <si>
    <t>2028 metų asignavimai ir kitos lėšos</t>
  </si>
  <si>
    <t>Stebėsenos rodiklio pavadinimas 
(matavimo vnt.)</t>
  </si>
  <si>
    <t>Siektinos stebėsenos rodiklių reikšmės</t>
  </si>
  <si>
    <t>Savivaldybės strateginio plėtros plano rodiklis</t>
  </si>
  <si>
    <t>2025 m.</t>
  </si>
  <si>
    <t>2026 m.</t>
  </si>
  <si>
    <t>2027 m.</t>
  </si>
  <si>
    <t>2028 m.</t>
  </si>
  <si>
    <t>004-01 (T)</t>
  </si>
  <si>
    <t>Uždavinys: Užtikrinti visuomenės sveikatos priežiūros paslaugų teikimą</t>
  </si>
  <si>
    <t>Prevencinėmis priemonėmis išvengiamas mirtingumas, proc.</t>
  </si>
  <si>
    <t>Išvengiamas mirtingumas (proc.) ir santykis su šalies rodikliu (proc. p.)</t>
  </si>
  <si>
    <t>69/0,9</t>
  </si>
  <si>
    <t>70,5/09</t>
  </si>
  <si>
    <t>70,0/09</t>
  </si>
  <si>
    <t>69,5/09</t>
  </si>
  <si>
    <t>R-2.3.1-1</t>
  </si>
  <si>
    <t>Visuomenės sveikatos stiprinimo veiklose dalyvavusios tikslinės grupės dalis (proc.):</t>
  </si>
  <si>
    <t>R-2.3.2-1</t>
  </si>
  <si>
    <t>ikimokyklinio ir mokyklinio amžiaus vaikai (0–18 m.)</t>
  </si>
  <si>
    <t>darbingo amžiaus asmenys (19–64 m.)</t>
  </si>
  <si>
    <t>vyresnio amžiaus asmenys (65 m. ir vyresni)</t>
  </si>
  <si>
    <t>Suaugusiųjų, kurie savo dabartinę sveikatos būklę vertina kaip gerą ar labai gerą, dalis, proc.</t>
  </si>
  <si>
    <t>004-01-01 (TP)</t>
  </si>
  <si>
    <t>Priemonė: Klaipėdos miesto savivaldybės visuomenės sveikatos rėmimo specialiosios programos įgyvendinimas prioritetinėse srityse</t>
  </si>
  <si>
    <t>ŠSD 
Sveikatos ir šeimos skyrius</t>
  </si>
  <si>
    <t>Visuomenės sveikatos rėmimo specialiosios programos įgyvendinimas, proc.</t>
  </si>
  <si>
    <t>Savivaldybės biudžetas (įskaitant skolintas lėšas)</t>
  </si>
  <si>
    <t>Iš jo:</t>
  </si>
  <si>
    <t>Savivaldybės biudžeto lėšos (nuosavos, be ankstesnių metų likučio)</t>
  </si>
  <si>
    <t>Ankstesnių metų likučiai</t>
  </si>
  <si>
    <t>004-01-02 (TP)</t>
  </si>
  <si>
    <t>Priemonė: BĮ Klaipėdos miesto visuomenės sveikatos biuro veiklos organizavimas, vykdant visuomenės sveikatos stiprinimą ir stebėseną ugdymo įstaigose ir bendruomenėse</t>
  </si>
  <si>
    <t>ŠSD 
Sveikatos ir šeimos skyrius, 
BĮ Klaipėdos miesto visuomenės sveikatos biuras</t>
  </si>
  <si>
    <t>Ugdymo įstaigų, kuriose vykdoma vaikų sveikatos priežiūra, skaičius</t>
  </si>
  <si>
    <t>Švietimo ugdymo įstaigose dirbančių mitybos specialistų skaičius</t>
  </si>
  <si>
    <t>Asmenų, baigusių ankstyvosios intervencijos, skirtos nereguliariai vartojantiems psichoaktyviąsias medžiagas ar eksperimentuojantiems jomis jaunuoliams, programą, skaičius</t>
  </si>
  <si>
    <t>P-2.3.2.1-1</t>
  </si>
  <si>
    <t>Asmenų, baigusių ankstyvosios intervencijos, skirtos nereguliariai vartojantiems psichoaktyviąsias medžiagas ar eksperimentuojantiems jomis jaunuoliams, programą, dalis, proc.</t>
  </si>
  <si>
    <t>Lietuvos Respublikos valstybės biudžeto dotacijos</t>
  </si>
  <si>
    <t>Apsilankymų pas priklausomybės konsultantą skaičius (gyventojai nuo 18 m.+), vnt.</t>
  </si>
  <si>
    <t>Pajamų įmokos ir kitos pajamos</t>
  </si>
  <si>
    <t>Asmenų, gavusių priklausomybės konsultavimo paslaugas, skaičius (gyventojai nuo 18 m.+)</t>
  </si>
  <si>
    <t>Asmenų, dalyvavusių baziniuose savižudybių prevencijos mokymuose, skaičius (gyventojai nuo 16 m.+)</t>
  </si>
  <si>
    <t>P-2.3.2.1-2</t>
  </si>
  <si>
    <t>Suteikta psichologinės gerovės ir psichikos sveikatos stiprinimo paslaugų (gyventojai  nuo 11 m.+), vnt.</t>
  </si>
  <si>
    <t>Asmenų, dalyvavusių socialinio recepto iniciatyvoje, skaičius (gyventojai 65+)</t>
  </si>
  <si>
    <t>Savižudybių prevencijos koordinatoriaus darbo valandų skaičius</t>
  </si>
  <si>
    <t xml:space="preserve">Mokinių, dalyvavusių sveikos mitybos ir maisto švaistymo mažinimo bei švediško stalo principo diegimo užsiėmimuose, skaičius </t>
  </si>
  <si>
    <t>Sveikos mitybos ir maisto švaistymo mažinimo bei švediško stalo principo diegimo užsiėmimų skaičius, vnt.</t>
  </si>
  <si>
    <t>Mokyklų, dalyvaujančių sveikatą stiprinančių mokyklų tinkle, dalis, proc.</t>
  </si>
  <si>
    <t>Mokyklų, dalyvaujančių aktyvių mokyklų tinkle, dalis, proc.</t>
  </si>
  <si>
    <t xml:space="preserve">Mokinių, dalyvavusių traumų  ir sužalojimų prevencijos skatinimo užsiėmimuose, skaičius </t>
  </si>
  <si>
    <t>Traumų  ir sužalojimų prevencijos skatinimo užsiėmimų skaičius, vnt.</t>
  </si>
  <si>
    <t>Mokinių, dalyvavusių  burnos higienos užsiėmimuose, skaičius</t>
  </si>
  <si>
    <t>Burnos higienos užsiėmimų skaičius, vnt.</t>
  </si>
  <si>
    <t>Lėtinėmis neinfekcinėmis ligomis sergančių mokinių, kuriems suteikta savirūpai reikalinga pagalba ugdymo įstaigoje, skaičius</t>
  </si>
  <si>
    <t>Pagal poreikį</t>
  </si>
  <si>
    <t>Mokinių, dalyvavusių užkrečiamųjų ligų prevencijos skaitinimo ir supratimo apie mikroorganizmų atsparumą antimikrobinėms medžiagoms užsiėmimuose, skaičius</t>
  </si>
  <si>
    <t>Užkrečiamųjų ligų prevencijos skaitinimo ir supratimo apie mikroorganizmų atsparumą antimikrobinėms medžiagoms užsiėmimų, kuriuose dalyvavo mokiniai, skaičius, vnt.</t>
  </si>
  <si>
    <t>Asmenų, dalyvavusių  gyventojų sveikos mitybos įgūdžių formavimo ir skatinimo užsiėmimuose, skaičius (gyventojai nuo 18 m.+)</t>
  </si>
  <si>
    <t>Gyventojų sveikos mitybos įgūdžių formavimo ir skatinimo  užsiėmimų skaičius (gyventojai nuo 18 m.+), vnt.</t>
  </si>
  <si>
    <t>Sveikatai palankesnių maisto produktų, pažymėtų „Rakto skylutės“ simboliu, skaičius (gyventojai nuo 18 m.+), vnt.</t>
  </si>
  <si>
    <t>Asmenų, dalyvavusių  traumų  ir sužalojimų prevencijos skatinimo užsiėmimuose, skaičius (gyventojai nuo 18 m.+)</t>
  </si>
  <si>
    <t>Traumų  ir sužalojimų prevencijos skatinimo užsiėmimų skaičius (gyventojai nuo 18 m.+), vnt.</t>
  </si>
  <si>
    <t>Asmenų, dalyvavusių  fizinio aktyvumo skatinimo užsiėmimuose, skaičius (gyventojai iki 64 m. amžiaus)</t>
  </si>
  <si>
    <t>Fizinio aktyvumo skatinimo užsiėmimų skaičius (gyventojai iki 64 m. amžiaus), vnt.</t>
  </si>
  <si>
    <t>Asmenų, dalyvavusių fizinio aktyvumo užsiėmimuose, skaičius (gyventojai 65+)</t>
  </si>
  <si>
    <t>Fizinio aktyvumo skatinimo užsiėmimų skaičius (gyventojai 65+), vnt.</t>
  </si>
  <si>
    <t>Asmenų, baigusių  Sveikatos stiprinimo (širdies ir kraujagyslių ligų ir cukrinio diabeto prevencija) programą, skaičius</t>
  </si>
  <si>
    <t>Sveikatos stiprinimo (širdies ir kraujagyslių ligų ir cukrinio diabeto prevencija) programos grupinių užsiėmimų skaičius, vnt.</t>
  </si>
  <si>
    <t>Asmenų, dalyvavusių užkrečiamųjų ligų prevencijos skaitinimo ir supratimo apie mikroorganizmų atsparumą antimikrobinėms medžiagoms užsiėmimuose, skaičius</t>
  </si>
  <si>
    <t>Užkrečiamųjų ligų prevencijos skaitinimo ir supratimo apie mikroorganizmų atsparumą antimikrobinėms medžiagoms užsiėmimų, kuriuose dalyvavo asmenys, skaičius, vnt.</t>
  </si>
  <si>
    <t>Visuomenės sveikatos stebėsenos tyrimo ataskaitų skaičius, vnt.</t>
  </si>
  <si>
    <t xml:space="preserve">Visuomenės sveikatos specialistų, dirbančių ugdymo įstaigose ir kėlusių kvalifikaciją, skaičius </t>
  </si>
  <si>
    <t>Visuomenės sveikatos specialistų, dirbančių ugdymo įstaigose ir kėlusių kvalifikaciją, dalis, proc.</t>
  </si>
  <si>
    <t>Visuomenės sveikatos specialistų, išskyrus dirbančius ugdymo įstaigose, kėlusių kvalifikaciją, skaičius</t>
  </si>
  <si>
    <t>Visuomenės sveikatos specialistų, išskyrus dirbančius ugdymo įstaigose, kėlusių kvalifikaciją, dalis, proc.</t>
  </si>
  <si>
    <t>Visuomenės sveikatos biuro darbuotojų, išskyrus visuomenės sveikatos specialistus, dirbančius ugdymo įstaigose,  kėlusių kvalifikaciją, skaičius</t>
  </si>
  <si>
    <t>Visuomenės sveikatos biuro darbuotojų, išskyrus visuomenės sveikatos specialistus, dirbančius ugdymo įstaigose,  kėlusių kvalifikaciją, dalis, proc.</t>
  </si>
  <si>
    <t>Informacijos pateikčių skaičius, viešinant  sveiką gyvenseną, vnt.</t>
  </si>
  <si>
    <t>Įsigyta mobiliųjų telefonų, vnt.</t>
  </si>
  <si>
    <t>Įsigyta programinės įrangos, vnt.</t>
  </si>
  <si>
    <t>Įsigyta hibridinės klasės įranga, vnt.</t>
  </si>
  <si>
    <t>Įsigyta kompiuterių, vnt.</t>
  </si>
  <si>
    <t>Įsigyta narkotikų aptikimo testų, vnt.</t>
  </si>
  <si>
    <t>Įsigyta baldų, vnt.</t>
  </si>
  <si>
    <t> </t>
  </si>
  <si>
    <t>Įsigyta baldų ir įrangos perkraustymo į kitas patalpas paslauga, vnt.</t>
  </si>
  <si>
    <t>Įsigyta baldų ir įrangos sandėliavimo paslauga, vnt.</t>
  </si>
  <si>
    <t>004-01-03 (TP)</t>
  </si>
  <si>
    <t>Priemonė: Sveikatos ir su sveikata susijusių dienų minėjimo renginių organizavimas</t>
  </si>
  <si>
    <t>Organizuota renginių, skaičius</t>
  </si>
  <si>
    <t>004-01-04 (PP)</t>
  </si>
  <si>
    <t>Priemonė: Projekto ,,Neįtikėtini metai“ įgyvendinimas</t>
  </si>
  <si>
    <t>Apmokytų tėvų skaičius</t>
  </si>
  <si>
    <t xml:space="preserve">Užsiėmimų tėvams skaičius </t>
  </si>
  <si>
    <t>Europos Sąjungos ir kitos tarptautinės finansinės paramos lėšos</t>
  </si>
  <si>
    <t>004-01-05 (RP)</t>
  </si>
  <si>
    <t>Priemonė: Projekto ,,Sveikos gyvensenos skatinimas, sveikatos raštingumo, visuomenės sveikatos paslaugų prieinamumo ir kokybės tikslinėms grupėms didinimas Klaipėdos mieste“ įgyvendinimas</t>
  </si>
  <si>
    <t>Asmenų, dalyvavusių sveikatos raštingumo didinimo veiklose, skaičius</t>
  </si>
  <si>
    <t>Asmenų, po dalyvavimo veiklose pagerinusių sveikatos raštingumo kompetenciją, dalis, proc.</t>
  </si>
  <si>
    <t>Asmenų, palankiai vertinančių visuomenės sveikatos priežiūros paslaugų kokybę, dalis, proc.</t>
  </si>
  <si>
    <t>004-01-06 (PP)</t>
  </si>
  <si>
    <t>Priemonė: Projekto ,,Jungtiniai veiksmai įgyvendinant gerąją praktiką pirminėje sveikatos priežiūroje“ įgyvendinimas</t>
  </si>
  <si>
    <t>Susitikimų su interesuotomis grupėmis skaičius</t>
  </si>
  <si>
    <t>Įdiegtas gerosios praktikos modelis, vnt.</t>
  </si>
  <si>
    <t>004-01-07 (PP)</t>
  </si>
  <si>
    <t>Priemonė: Projekto ,,Holistinis klimato kaitos, aplinkos streso veiksnių ir epidemiologinių modelių Borealiniame regione supratimas – AURORA“ įgyvendinimas</t>
  </si>
  <si>
    <t>Susitikimų su projekto partneriais skaičius</t>
  </si>
  <si>
    <t xml:space="preserve">Kiti šaltiniai </t>
  </si>
  <si>
    <t>Išbandyta demonstracinė prognostinė sistema, vnt.</t>
  </si>
  <si>
    <t>Iš jų:</t>
  </si>
  <si>
    <t>Kiti šaltiniai (Europos Sąjungos paramos lėšos)</t>
  </si>
  <si>
    <t>Priemonė: Klaipėdos miesto savivaldybės triukšmo prevencijos veiksmų 2024–2028 m. plano parengimas</t>
  </si>
  <si>
    <t>Parengtas planas, vnt.</t>
  </si>
  <si>
    <t>1</t>
  </si>
  <si>
    <t>004-01-08 (TP)</t>
  </si>
  <si>
    <t>Priemonė: Komunalinių paslaugų įsigijimas</t>
  </si>
  <si>
    <t>MVPD 
Statinių administravimo  skyrius</t>
  </si>
  <si>
    <t>Šildoma įstaigų, skaičius</t>
  </si>
  <si>
    <t>Įstaigų, kurioms elektros energija įsigyjama centralizuotai, skaičius</t>
  </si>
  <si>
    <t>004-01-09 (PP)</t>
  </si>
  <si>
    <t>Priemonė: Projekto ,,Psichoaktyviųjų medžiagų vartojimo prevencija, ankstyvoji intervencija, pagalba ir žalos mažinimas“ įgyvendinimas</t>
  </si>
  <si>
    <t>Įgyvendinama ankstyvosios intervencijos programa, vnt.</t>
  </si>
  <si>
    <t>Įgyvendinama prevencinė priemonė pasilinksminimo vietose, vnt.</t>
  </si>
  <si>
    <t>004-02 (T)</t>
  </si>
  <si>
    <t>Uždavinys: Užtikrinti asmens sveikatos priežiūros paslaugų teikimą</t>
  </si>
  <si>
    <t xml:space="preserve">Valstybinių sveikatos priežiūros programų, finansuojamų iš PSDF lėšų, įgyvendinimas:
</t>
  </si>
  <si>
    <t>gimdos kaklelio vėžio profilaktinė programa</t>
  </si>
  <si>
    <t>P-2.3.2.2-2</t>
  </si>
  <si>
    <t>krūties vėžio profilaktinė programa</t>
  </si>
  <si>
    <t>P-2.3.2.2-1</t>
  </si>
  <si>
    <t>priešinės liaukos vėžio profilaktinė programa</t>
  </si>
  <si>
    <t>širdies ir kraujagyslių ligų prevencinė programa</t>
  </si>
  <si>
    <t>P-2.3.2.2-4</t>
  </si>
  <si>
    <t>storosios žarnos vėžio ankstyvosios diagnostikos programa</t>
  </si>
  <si>
    <t>P-2.3.2.2-3</t>
  </si>
  <si>
    <t>Bendrasis gyventojų sergamumas, tenkantis 1000 gyventojų (asm.), ir santykis su šalies vidurkiu (koef.)</t>
  </si>
  <si>
    <t>1005/1,06</t>
  </si>
  <si>
    <t>1032,87/1,08</t>
  </si>
  <si>
    <t>1031,87/1,08</t>
  </si>
  <si>
    <t>1030,87/1,08</t>
  </si>
  <si>
    <t>R-2.3.1-2</t>
  </si>
  <si>
    <t>Vienam gyventojui vidutiniškai tenkantis apsilankymų PSPC skaičius, vnt.</t>
  </si>
  <si>
    <t>Sveikatos paslaugų vertinimo indeksas</t>
  </si>
  <si>
    <t>&gt; 74,9</t>
  </si>
  <si>
    <t>004-02-01 (TP)</t>
  </si>
  <si>
    <t>Priemonė: BĮ Klaipėdos sutrikusio vystymosi kūdikių namų išlaikymas ir veiklos organizavimas</t>
  </si>
  <si>
    <t>ŠSD 
Sveikatos ir šeimos skyrius, 
BĮ Klaipėdos sutrikusio vystymosi kūdikių namai</t>
  </si>
  <si>
    <t>Lovų skaičius</t>
  </si>
  <si>
    <t>3</t>
  </si>
  <si>
    <t>Vaikų, kuriems suteiktos Kompleksinių paslaugų vaikų dienos užimtumo centro paslaugos, skaičius</t>
  </si>
  <si>
    <t>60</t>
  </si>
  <si>
    <t>P-2.3.1.3-1</t>
  </si>
  <si>
    <t>Vaikų, gavusių ankstyvosios reabilitacijos paslaugas, skaičius</t>
  </si>
  <si>
    <t>531</t>
  </si>
  <si>
    <t>Vaikų, gavusių paliatyvios pagalbos paslaugas, skaičius</t>
  </si>
  <si>
    <t>8</t>
  </si>
  <si>
    <t>Kiti šaltiniai (Privalomojo sveikatos draudimo fondo lėšos)</t>
  </si>
  <si>
    <t>Kiti šaltiniai (Kiti finansavimo šaltiniai)</t>
  </si>
  <si>
    <t>004-02-02 (TP)</t>
  </si>
  <si>
    <t xml:space="preserve">Priemonė: Atokvėpio paslaugos teikimas šeimoms, auginančioms vaiką su negalia (BĮ Klaipėdos sutrikusio vystymosi kūdikių namuose) </t>
  </si>
  <si>
    <t xml:space="preserve">Vietų atokvėpio paslaugai teikti skaičius </t>
  </si>
  <si>
    <t>Lovadienių skaičius</t>
  </si>
  <si>
    <t>1524</t>
  </si>
  <si>
    <t>004-02-03 (TP)</t>
  </si>
  <si>
    <t xml:space="preserve">Priemonė: Tiesiogiai stebimo trumpo gydymo kurso (DOTS) kabineto paslaugų organizavimas </t>
  </si>
  <si>
    <t>Išlaikoma kabinetų, skaičius</t>
  </si>
  <si>
    <t>Išlaikomas specialisto etatas,vnt.</t>
  </si>
  <si>
    <t>004-02-04 (TP)</t>
  </si>
  <si>
    <t>Priemonė: Fizinio asmens pripažinimo neveiksniu tam tikroje srityje organizavimas</t>
  </si>
  <si>
    <t>004-02-04-01</t>
  </si>
  <si>
    <t xml:space="preserve">Asmens gebėjimo pasirūpinti savimi ir priimti kasdienius sprendimus savarankiškai ar naudojantis pagalba konkrečioje srityje vertinimas ir išvadų rengimas </t>
  </si>
  <si>
    <t>Parengta išvadų, skaičius</t>
  </si>
  <si>
    <t>516</t>
  </si>
  <si>
    <t>540</t>
  </si>
  <si>
    <t>Atstovauta bylose, skaičius</t>
  </si>
  <si>
    <t>004-02-04-02</t>
  </si>
  <si>
    <t xml:space="preserve">Neveiksnių asmenų būklės peržiūrėjimo užtikrinimas </t>
  </si>
  <si>
    <t xml:space="preserve">Neveiksnių asmenų būklės peržiūrėjimo komisijos inicijuotų asmens būklės peržiūrėjimo bylų skaičius </t>
  </si>
  <si>
    <t xml:space="preserve">Išnagrinėtų Neveiksnių asmenų būklės peržiūrėjimo komisijos inicijuotų asmens būklės peržiūrėjimo bylų skaičius </t>
  </si>
  <si>
    <t>Savivaldybės biudžeto lėšos (nuosavos, be ankstesnių metų likučio)'</t>
  </si>
  <si>
    <t>Lietuvos Respublikos valstybės biudžeto dotacijos'</t>
  </si>
  <si>
    <t>004-02-05 (TP)</t>
  </si>
  <si>
    <t>Priemonė: Klaipėdos miesto gyventojų sveikatos priežiūros paslaugų rėmimas</t>
  </si>
  <si>
    <t>004-02-05-01</t>
  </si>
  <si>
    <t>Budinčio odontologo kabineto paslaugų organizavimas Klaipėdos miesto gyventojams</t>
  </si>
  <si>
    <t>Išlaikomas budinčio odontologo kabinetas, vnt.</t>
  </si>
  <si>
    <t>004-02-05-02</t>
  </si>
  <si>
    <t>Ortodontinių aparatų, naudojamų ortodontiniam gydymui, išlaidų kompensavimas vaikams iki 16 metų</t>
  </si>
  <si>
    <t>Kompensaciją gavusių asmenų, skaičius</t>
  </si>
  <si>
    <t>004-02-06 (PP)</t>
  </si>
  <si>
    <t>Priemonė: Sveikatos centro veiklos modelio diegimas Klaipėdos mieste</t>
  </si>
  <si>
    <t>Specialistai, dalyvavę kvalifikacijos tobulinimo ar perkvalifikavimo veiklose, vnt.</t>
  </si>
  <si>
    <t>Asmenys, dalyvavę veiklose, skirtose lėtinei ligai savarankiškai valdyti, vnt.</t>
  </si>
  <si>
    <t>Paramą gavusių nacionalinio, regionų ar vietos lygmens viešojo administravimo ar viešąsias paslaugas teikiančių įstaigų skaičius, vnt.</t>
  </si>
  <si>
    <t>004-02-07 (PP)</t>
  </si>
  <si>
    <t>Priemonė: Sveikatos priežiūros specialistų rengimas ir pritraukimas į Sveikatos centrą Klaipėdos mieste</t>
  </si>
  <si>
    <t>Asmenys, dalyvavę kvalifikacijos įgijimo veiklose, vnt.</t>
  </si>
  <si>
    <t>Priemonė: Asmens sveikatos priežiūros paslaugų teikimo prieinamumo didinimo ir efektyvumo užtikrinimo priemonių įgyvendinimas VšĮ Klaipėdos miesto poliklinikoje (vykdytoja – VšĮ Klaipėdos miesto poliklinika)</t>
  </si>
  <si>
    <t>ŠSD 
Sveikatos ir šeimos skyrius,
VšĮ Klaipėdos miesto poliklinika</t>
  </si>
  <si>
    <t>Įsigyta medicininė įranga, vnt.</t>
  </si>
  <si>
    <t xml:space="preserve">004-02-08
</t>
  </si>
  <si>
    <t>VšĮ Jūrininkų sveikatos priežiūros centro patalpų (Pievų Tako g. 38) išlaikymas, vykdant pirminės sveikatos priežiūros funkcijas (vykdytojas – VšĮ Jūrininkų sveikatos priežiūros centras)</t>
  </si>
  <si>
    <t>ŠSD 
Sveikatos ir šeimos skyrius,
VšĮ Jūrininkų sveikatos priežiūros centras</t>
  </si>
  <si>
    <t>Išlaikomų patalpų plotas, kv. m</t>
  </si>
  <si>
    <t>2245,56</t>
  </si>
  <si>
    <t xml:space="preserve">004-02-09
</t>
  </si>
  <si>
    <t>Asmens sveikatos priežiūros specialistų pritraukimas ir (ar) išlaikymas</t>
  </si>
  <si>
    <t>004-02-09-01</t>
  </si>
  <si>
    <t>Asmens sveikatos priežiūros specialistų pritraukimas ir (ar) išlaikymas VšĮ Jūrininkų sveikatos priežiūros centre (vykdytojas – VšĮ Jūrininkų sveikatos priežiūros centras)</t>
  </si>
  <si>
    <t>Pritraukta specialistų, skaičius</t>
  </si>
  <si>
    <t>Išlaikoma specialistų, skaičius</t>
  </si>
  <si>
    <t>7</t>
  </si>
  <si>
    <t>004-02-09-02</t>
  </si>
  <si>
    <t>Asmens sveikatos priežiūros specialistų pritraukimas ir (ar) išlaikymas VšĮ Klaipėdos miesto poliklinikoje (vykdytoja – VšĮ Klaipėdos miesto poliklinika)</t>
  </si>
  <si>
    <t>6</t>
  </si>
  <si>
    <t>004-02-09-03</t>
  </si>
  <si>
    <t>Asmens sveikatos priežiūros specialistų pritraukimas ir (ar) išlaikymas VšĮ Klaipėdos psichikos sveikatos centre (vykdytojas – VšĮ Klaipėdos psichikos sveikatos centras)</t>
  </si>
  <si>
    <t>ŠSD 
Sveikatos ir šeimos skyrius,
VšĮ Klaipėdos psichikos sveikatos centras</t>
  </si>
  <si>
    <t>004-02-09-04</t>
  </si>
  <si>
    <t>Asmens sveikatos priežiūros specialistų pritraukimas ir (ar) išlaikymas VšĮ Klaipėdos vaikų ligoninėje (vykdytoja – VšĮ Klaipėdos vaikų ligoninė)</t>
  </si>
  <si>
    <t>ŠSD 
Sveikatos ir šeimos skyrius,
VšĮ Klaipėdos vaikų ligoninė</t>
  </si>
  <si>
    <t>004-02-09-05</t>
  </si>
  <si>
    <t>Asmens sveikatos priežiūros specialistų pritraukimas ir (ar) išlaikymas BĮ Klaipėdos sutrikusio vystymosi kūdikių namuose (vykdytojas – BĮ Klaipėdos sutrikusio vystymosi kūdikių namai)</t>
  </si>
  <si>
    <t>ŠSD
Sveikatos ir šeimos skyrius,
BĮ Klaipėdos sutrikusio vystymosi kūdikių namai</t>
  </si>
  <si>
    <t>004-02-09-06</t>
  </si>
  <si>
    <t>Asmens sveikatos priežiūros specialistų pritraukimas ir (ar) išlaikymas VšĮ Klaipėdos medicininės slaugos ligoninėje (vykdytoja – VšĮ Klaipėdos medicininės slaugos ligoninė)</t>
  </si>
  <si>
    <t>ŠSD
Sveikatos ir šeimos skyrius,
VšĮ Klaipėdos medicininė slaugos ligoninė</t>
  </si>
  <si>
    <t>004-03 (P)</t>
  </si>
  <si>
    <t>Uždavinys: Modernizuoti sveikatos priežiūros įstaigų infrastruktūrą</t>
  </si>
  <si>
    <t>Savivaldybės lėšomis modernizuota sveikatos įstaigų, skaičius</t>
  </si>
  <si>
    <t>004-03-01 (PP)</t>
  </si>
  <si>
    <t>Priemonė: Teikiamų sveikatos priežiūros paslaugų infrastruktūros tobulinimas</t>
  </si>
  <si>
    <t>004-03-01-01 (RP)</t>
  </si>
  <si>
    <t>Sveikatos centro teikiamų sveikatos priežiūros paslaugų prieinamumo ir kokybės gerinimas</t>
  </si>
  <si>
    <t>Projektų finansavimo ir administravimo skyrius,
MVPD 
Statybos skyrius</t>
  </si>
  <si>
    <t>Parengtas techninis projektas, vnt.</t>
  </si>
  <si>
    <t>P-2.3.1.2-2</t>
  </si>
  <si>
    <t>Skolintos lėšos</t>
  </si>
  <si>
    <t>Atlikta rangos darbų, proc.</t>
  </si>
  <si>
    <t>Metinis konsoliduotų viešųjų paslaugų vartotojų skaičius</t>
  </si>
  <si>
    <t>Parengtas lietaus ir buitinių nuotekų tinklų rekonstravimo projektas, vnt.</t>
  </si>
  <si>
    <t>VšĮ Klaipėdos psichikos sveikatos centro gydymo paskirties pastato (Galinio Pylimo g. 3) kapitalinis remontas ir infrastruktūros apie pastatą sutvarkymas</t>
  </si>
  <si>
    <t xml:space="preserve">MVPD 
Projektavimo skyrius
 </t>
  </si>
  <si>
    <t xml:space="preserve">004-03-01-02 (PP)
</t>
  </si>
  <si>
    <t>Sveikatos centro sveikatos priežiūros paslaugoms teikti reikiamos infrastruktūros modernizavimas Klaipėdoje</t>
  </si>
  <si>
    <t>Atnaujinta infrastruktūra, proc.</t>
  </si>
  <si>
    <t>100</t>
  </si>
  <si>
    <t>Įsigyta baldų ir įrangos, proc.</t>
  </si>
  <si>
    <t>23</t>
  </si>
  <si>
    <t>74</t>
  </si>
  <si>
    <t>91</t>
  </si>
  <si>
    <t>Mobilių komandų aprūpinimas įranga Klaipėdos mieste</t>
  </si>
  <si>
    <t>Projektų finansavimo ir administravimo skyrius</t>
  </si>
  <si>
    <t>Ambulatorines slaugos paslaugas namuose teikiančių specialistų komandų skaičius</t>
  </si>
  <si>
    <t>004-03-01-03</t>
  </si>
  <si>
    <t>75</t>
  </si>
  <si>
    <t>Pastato J. Karoso g. 13 pritaikymo naujoms sveikatos priežiūros paslaugoms teikti techninio projekto parengimas</t>
  </si>
  <si>
    <t>004-03-01-04</t>
  </si>
  <si>
    <t>Ilgalaikės priežiūros dienos ir reabilitacijos centro (J. Karoso g. 13) aprūpinimas baldais ir medicinine įranga</t>
  </si>
  <si>
    <t>ŠSD
Sveikatos ir šeimos skyrius,
VšĮ Klaipėdos vaikų ligoninė</t>
  </si>
  <si>
    <t>BĮ Klaipėdos sutrikusio vystymosi kūdikių namų pastato (Turistų g. 28) remontas</t>
  </si>
  <si>
    <t>Atlikta remonto darbų, proc.</t>
  </si>
  <si>
    <t>BĮ Klaipėdos sutrikusio vystymosi kūdikių namų pastato (Turistų g. 28) vertikalaus keltuvo žmonėms su negalia įrengimas</t>
  </si>
  <si>
    <t>Įrengtas keltuvas žmonėms su negalia, vnt.</t>
  </si>
  <si>
    <t>004-03-01-05</t>
  </si>
  <si>
    <t>Dalies patalpų sujungimas ir infrastruktūros Taikos pr. 107, Klaipėdoje, pritaikymas BĮ Klaipėdos miesto visuomenės sveikatos biuro veiklai</t>
  </si>
  <si>
    <r>
      <rPr>
        <sz val="10"/>
        <color rgb="FF000000"/>
        <rFont val="Times New Roman"/>
      </rPr>
      <t xml:space="preserve">MVPD 
Projektavimo skyrius
</t>
    </r>
    <r>
      <rPr>
        <sz val="10"/>
        <color rgb="FFFF0000"/>
        <rFont val="Times New Roman"/>
      </rPr>
      <t xml:space="preserve"> 
</t>
    </r>
  </si>
  <si>
    <t xml:space="preserve">MVPD          Statybos skyrius     </t>
  </si>
  <si>
    <t>004-03-01-06</t>
  </si>
  <si>
    <t>VšĮ Klaipėdos vaikų ligoninės kompiuterinės tomografijos aparato atnaujinimas (vykdytoja – VšĮ Klaipėdos vaikų ligoninė)</t>
  </si>
  <si>
    <t>Įsigytas kompiuterinės tomografijos aparatas, vnt.</t>
  </si>
  <si>
    <t>VšĮ Klaipėdos medicininės slaugos ligoninės pastato statyba</t>
  </si>
  <si>
    <t xml:space="preserve"> MVPD 
Projektavimo skyrius,
UAD Žemėtvarkos skyrius, 
UAD Urbanistikos skyrius     </t>
  </si>
  <si>
    <t>Suorganizuotas architektūrinis konkursas, vnt.</t>
  </si>
  <si>
    <t>004-03-01-07</t>
  </si>
  <si>
    <t>Mamografo su tomosintezės programa įsigijimas VšĮ Klaipėdos miesto poliklinikoje (vykdytoja – VšĮ Klaipėdos miesto poliklinika)</t>
  </si>
  <si>
    <t>004-03-01-08</t>
  </si>
  <si>
    <t>Dienos chirurgijos centrui skirtos įrangos įsigijimas VšĮ Klaipėdos miesto poliklinikoje (vykdytoja – VšĮ Klaipėdos miesto poliklinika)</t>
  </si>
  <si>
    <t>Įsigyta medicininės įrangos, vnt.</t>
  </si>
  <si>
    <t>004-03-01-09</t>
  </si>
  <si>
    <t>Sveikatos priežiūros įstaigų komplekso šiaurinėje miesto dalyje projektavimas</t>
  </si>
  <si>
    <t>Skolintos lėšos'</t>
  </si>
  <si>
    <t>Europos Sąjungos ir kitos tarptautinės finansinės paramos lėšos'</t>
  </si>
  <si>
    <t>Ankstesnių metų likučiai'</t>
  </si>
  <si>
    <t>Kiti šaltiniai (Europos Sąjungos paramos lėšos)'</t>
  </si>
  <si>
    <t>Kiti šaltiniai (Privalomojo sveikatos draudimo fondo lėšos)'</t>
  </si>
  <si>
    <t xml:space="preserve">IŠ VISO programai finansuoti pagal finansavimo šaltinius </t>
  </si>
  <si>
    <t>Iš jų: regioninių pažangos priemonių lėšos</t>
  </si>
  <si>
    <t>Asignavimų ir kitų lėšų pokytis, palyginti su ankstesnių metų patvirtintų asignavimų ir kitų lėšų planu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</si>
  <si>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</si>
  <si>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</si>
  <si>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</si>
  <si>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</si>
  <si>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</si>
  <si>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KSTD – Kultūros, sporto ir turizmo departamentas.</t>
  </si>
  <si>
    <t>ŠSD – Švietimo ir sveikatos departamentas.</t>
  </si>
  <si>
    <t>MVPD – Miesto vystymo ir priežiūros departamentas.</t>
  </si>
  <si>
    <t>UAD – Urbanistikos ir architektūros departamentas.</t>
  </si>
  <si>
    <t>2 lentelė.  2025–2028 metų asignavimų ir kitų lėšų pasiskirstymas (tūkst. Eur)</t>
  </si>
  <si>
    <t>Eil. Nr.</t>
  </si>
  <si>
    <t>Programos kodas ir pavadinimas</t>
  </si>
  <si>
    <t>2025 m. asignavimai ir kitos lėšos</t>
  </si>
  <si>
    <t>004 Sveikatos apsaugos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</si>
  <si>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</si>
  <si>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</si>
  <si>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</si>
  <si>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</si>
  <si>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</si>
  <si>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</si>
  <si>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</si>
  <si>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</si>
  <si>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</si>
  <si>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</si>
  <si>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</si>
  <si>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</si>
  <si>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</si>
  <si>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</si>
  <si>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</si>
  <si>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</si>
  <si>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</si>
  <si>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</si>
  <si>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</si>
  <si>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</si>
  <si>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</si>
  <si>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</si>
  <si>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</si>
  <si>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</si>
  <si>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</si>
  <si>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</si>
  <si>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</si>
  <si>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r>
      <t>ŠSD 
Sveikatos ir šeimos skyrius,</t>
    </r>
    <r>
      <rPr>
        <strike/>
        <sz val="10"/>
        <rFont val="Times New Roman"/>
        <family val="1"/>
        <charset val="186"/>
      </rPr>
      <t xml:space="preserve">
</t>
    </r>
    <r>
      <rPr>
        <sz val="10"/>
        <rFont val="Times New Roman"/>
        <family val="1"/>
        <charset val="186"/>
      </rPr>
      <t xml:space="preserve"> VšĮ Jūrininkų sveikatos priežiūros centras</t>
    </r>
  </si>
  <si>
    <t>Projektų finansavimo ir administravimo skyrius;
  ŠSD 
Sveikatos ir šeimos skyrius</t>
  </si>
  <si>
    <t>Projektų finansavimo ir administravimo skyrius,
  ŠSD 
Sveikatos ir šeimos skyrius</t>
  </si>
  <si>
    <t xml:space="preserve">Projektų finansavimo ir administravimo   skyrius,     
ŠSD 
Sveikatos ir šeimos skyrius
</t>
  </si>
  <si>
    <t>Ilgalaikės priežiūros dienos ir reabilitacijos centro įrengimas J. Karoso g. 13, Klaipėdos mieste</t>
  </si>
  <si>
    <t>MVPD
Statybos skyrius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</si>
</sst>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43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sz val="10"/>
      <name val="Calibri"/>
      <family val="2"/>
      <charset val="186"/>
    </font>
    <font>
      <sz val="10"/>
      <name val="Times New Roman"/>
      <family val="1"/>
    </font>
    <font>
      <sz val="9"/>
      <color theme="1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rgb="FFFF0000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</font>
    <font>
      <sz val="10"/>
      <color rgb="FFFF0000"/>
      <name val="Times New Roman"/>
    </font>
    <font>
      <sz val="10"/>
      <name val="Times New Roman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rgb="FF000000"/>
      <name val="Times New Roman"/>
    </font>
    <font>
      <sz val="8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"/>
    </font>
    <font>
      <sz val="10"/>
      <color theme="1"/>
      <name val="Times New Roman"/>
    </font>
    <font>
      <vertAlign val="superscript"/>
      <sz val="12"/>
      <color theme="1"/>
      <name val="Times New Roman"/>
      <family val="1"/>
      <charset val="186"/>
    </font>
    <font>
      <vertAlign val="superscript"/>
      <sz val="12"/>
      <color rgb="FF000000"/>
      <name val="Times New Roman"/>
      <family val="1"/>
      <charset val="186"/>
    </font>
    <font>
      <sz val="12"/>
      <color theme="1"/>
      <name val="Calibri"/>
      <family val="2"/>
      <charset val="186"/>
      <scheme val="minor"/>
    </font>
    <font>
      <sz val="11"/>
      <color theme="1"/>
      <name val="Times New Roman"/>
    </font>
    <font>
      <sz val="12"/>
      <color rgb="FF000000"/>
      <name val="Calibri"/>
      <family val="2"/>
      <charset val="186"/>
      <scheme val="minor"/>
    </font>
    <font>
      <sz val="12"/>
      <color rgb="FF000000"/>
      <name val="Calibri"/>
      <family val="2"/>
      <charset val="186"/>
    </font>
    <font>
      <strike/>
      <sz val="10"/>
      <name val="Times New Roman"/>
      <family val="1"/>
      <charset val="186"/>
    </font>
  </fonts>
  <fills count="1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theme="0"/>
        <bgColor rgb="FFDBDBDB"/>
      </patternFill>
    </fill>
  </fills>
  <borders count="1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977">
    <xf numFmtId="0" fontId="0" fillId="0" borderId="0" xfId="0"/>
    <xf numFmtId="0" fontId="1" fillId="0" borderId="0" xfId="0" applyFont="1" applyAlignment="1">
      <alignment vertical="top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center" vertical="top" wrapText="1"/>
    </xf>
    <xf numFmtId="0" fontId="3" fillId="8" borderId="1" xfId="0" applyFont="1" applyFill="1" applyBorder="1" applyAlignment="1">
      <alignment vertical="top" wrapText="1"/>
    </xf>
    <xf numFmtId="164" fontId="3" fillId="8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164" fontId="3" fillId="5" borderId="1" xfId="0" applyNumberFormat="1" applyFont="1" applyFill="1" applyBorder="1" applyAlignment="1">
      <alignment horizontal="center" vertical="top"/>
    </xf>
    <xf numFmtId="164" fontId="3" fillId="8" borderId="1" xfId="0" applyNumberFormat="1" applyFont="1" applyFill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 wrapText="1"/>
    </xf>
    <xf numFmtId="0" fontId="1" fillId="0" borderId="0" xfId="0" applyFont="1"/>
    <xf numFmtId="0" fontId="3" fillId="3" borderId="1" xfId="0" applyFont="1" applyFill="1" applyBorder="1" applyAlignment="1">
      <alignment vertical="top" wrapText="1"/>
    </xf>
    <xf numFmtId="0" fontId="3" fillId="8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9" fontId="3" fillId="8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3" fillId="6" borderId="1" xfId="1" applyNumberFormat="1" applyFont="1" applyFill="1" applyBorder="1" applyAlignment="1">
      <alignment horizontal="center" vertical="top"/>
    </xf>
    <xf numFmtId="49" fontId="3" fillId="3" borderId="1" xfId="0" applyNumberFormat="1" applyFont="1" applyFill="1" applyBorder="1" applyAlignment="1">
      <alignment horizontal="center" vertical="top" wrapText="1"/>
    </xf>
    <xf numFmtId="164" fontId="5" fillId="3" borderId="1" xfId="1" applyNumberFormat="1" applyFont="1" applyFill="1" applyBorder="1" applyAlignment="1">
      <alignment horizontal="center" vertical="top"/>
    </xf>
    <xf numFmtId="164" fontId="11" fillId="3" borderId="1" xfId="0" applyNumberFormat="1" applyFont="1" applyFill="1" applyBorder="1" applyAlignment="1">
      <alignment horizontal="center" vertical="top" wrapText="1"/>
    </xf>
    <xf numFmtId="164" fontId="7" fillId="0" borderId="0" xfId="0" applyNumberFormat="1" applyFont="1" applyAlignment="1">
      <alignment horizontal="right" vertical="top"/>
    </xf>
    <xf numFmtId="0" fontId="4" fillId="0" borderId="12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14" fillId="3" borderId="13" xfId="0" applyFont="1" applyFill="1" applyBorder="1" applyAlignment="1">
      <alignment horizontal="left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0" fontId="1" fillId="0" borderId="12" xfId="0" applyFont="1" applyBorder="1" applyAlignment="1">
      <alignment horizontal="left"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0" fontId="14" fillId="0" borderId="12" xfId="0" applyFont="1" applyBorder="1" applyAlignment="1">
      <alignment horizontal="left" vertical="top" wrapText="1"/>
    </xf>
    <xf numFmtId="164" fontId="1" fillId="0" borderId="2" xfId="0" applyNumberFormat="1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11" fillId="8" borderId="1" xfId="0" applyFont="1" applyFill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3" fillId="3" borderId="3" xfId="0" applyFont="1" applyFill="1" applyBorder="1" applyAlignment="1">
      <alignment vertical="top" wrapText="1"/>
    </xf>
    <xf numFmtId="0" fontId="1" fillId="0" borderId="1" xfId="0" applyFont="1" applyBorder="1"/>
    <xf numFmtId="164" fontId="6" fillId="3" borderId="1" xfId="0" applyNumberFormat="1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top"/>
    </xf>
    <xf numFmtId="0" fontId="1" fillId="0" borderId="13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164" fontId="1" fillId="0" borderId="1" xfId="0" applyNumberFormat="1" applyFont="1" applyBorder="1" applyAlignment="1">
      <alignment horizontal="center" vertical="top"/>
    </xf>
    <xf numFmtId="0" fontId="5" fillId="3" borderId="20" xfId="0" applyFont="1" applyFill="1" applyBorder="1" applyAlignment="1">
      <alignment vertical="top" wrapText="1"/>
    </xf>
    <xf numFmtId="164" fontId="11" fillId="8" borderId="6" xfId="0" applyNumberFormat="1" applyFont="1" applyFill="1" applyBorder="1" applyAlignment="1">
      <alignment horizontal="center" vertical="top"/>
    </xf>
    <xf numFmtId="164" fontId="11" fillId="5" borderId="3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16" fillId="0" borderId="0" xfId="0" applyFont="1" applyAlignment="1">
      <alignment horizontal="center" vertical="top"/>
    </xf>
    <xf numFmtId="0" fontId="16" fillId="0" borderId="0" xfId="0" applyFont="1"/>
    <xf numFmtId="0" fontId="5" fillId="0" borderId="0" xfId="0" applyFont="1" applyAlignment="1">
      <alignment horizontal="center" vertical="top"/>
    </xf>
    <xf numFmtId="164" fontId="16" fillId="0" borderId="0" xfId="0" applyNumberFormat="1" applyFont="1" applyAlignment="1">
      <alignment horizontal="center" vertical="top"/>
    </xf>
    <xf numFmtId="164" fontId="3" fillId="0" borderId="1" xfId="0" applyNumberFormat="1" applyFont="1" applyBorder="1" applyAlignment="1">
      <alignment vertical="top" wrapText="1"/>
    </xf>
    <xf numFmtId="164" fontId="3" fillId="3" borderId="1" xfId="0" applyNumberFormat="1" applyFont="1" applyFill="1" applyBorder="1" applyAlignment="1">
      <alignment vertical="top" wrapText="1"/>
    </xf>
    <xf numFmtId="0" fontId="5" fillId="8" borderId="1" xfId="0" applyFont="1" applyFill="1" applyBorder="1" applyAlignment="1">
      <alignment horizontal="center" vertical="top" wrapText="1"/>
    </xf>
    <xf numFmtId="0" fontId="16" fillId="3" borderId="0" xfId="0" applyFont="1" applyFill="1"/>
    <xf numFmtId="164" fontId="3" fillId="8" borderId="6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Border="1" applyAlignment="1">
      <alignment vertical="top" wrapText="1"/>
    </xf>
    <xf numFmtId="0" fontId="17" fillId="0" borderId="0" xfId="0" applyFont="1"/>
    <xf numFmtId="0" fontId="18" fillId="0" borderId="0" xfId="0" applyFont="1"/>
    <xf numFmtId="0" fontId="11" fillId="10" borderId="20" xfId="0" applyFont="1" applyFill="1" applyBorder="1" applyAlignment="1">
      <alignment vertical="top" wrapText="1"/>
    </xf>
    <xf numFmtId="0" fontId="11" fillId="11" borderId="3" xfId="0" applyFont="1" applyFill="1" applyBorder="1" applyAlignment="1">
      <alignment vertical="top" wrapText="1"/>
    </xf>
    <xf numFmtId="0" fontId="11" fillId="10" borderId="22" xfId="0" applyFont="1" applyFill="1" applyBorder="1" applyAlignment="1">
      <alignment vertical="top" wrapText="1"/>
    </xf>
    <xf numFmtId="0" fontId="11" fillId="8" borderId="6" xfId="0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164" fontId="11" fillId="0" borderId="3" xfId="0" applyNumberFormat="1" applyFont="1" applyBorder="1" applyAlignment="1">
      <alignment vertical="top" wrapText="1"/>
    </xf>
    <xf numFmtId="0" fontId="16" fillId="0" borderId="0" xfId="0" applyFont="1" applyAlignment="1">
      <alignment wrapText="1"/>
    </xf>
    <xf numFmtId="0" fontId="5" fillId="0" borderId="9" xfId="0" applyFont="1" applyBorder="1" applyAlignment="1">
      <alignment vertical="top" wrapText="1"/>
    </xf>
    <xf numFmtId="0" fontId="18" fillId="3" borderId="0" xfId="0" applyFont="1" applyFill="1" applyAlignment="1">
      <alignment horizontal="left" vertical="top" wrapText="1"/>
    </xf>
    <xf numFmtId="0" fontId="3" fillId="0" borderId="3" xfId="0" applyFont="1" applyBorder="1" applyAlignment="1">
      <alignment vertical="top" wrapText="1"/>
    </xf>
    <xf numFmtId="0" fontId="19" fillId="0" borderId="0" xfId="0" applyFont="1" applyAlignment="1">
      <alignment vertical="top" wrapText="1"/>
    </xf>
    <xf numFmtId="0" fontId="19" fillId="0" borderId="0" xfId="0" applyFont="1"/>
    <xf numFmtId="0" fontId="5" fillId="0" borderId="0" xfId="0" applyFont="1"/>
    <xf numFmtId="0" fontId="16" fillId="0" borderId="0" xfId="0" applyFont="1" applyAlignment="1">
      <alignment vertical="top"/>
    </xf>
    <xf numFmtId="0" fontId="16" fillId="0" borderId="23" xfId="0" applyFont="1" applyBorder="1" applyAlignment="1">
      <alignment horizontal="center" vertical="top"/>
    </xf>
    <xf numFmtId="164" fontId="16" fillId="0" borderId="23" xfId="0" applyNumberFormat="1" applyFont="1" applyBorder="1" applyAlignment="1">
      <alignment horizontal="center" vertical="top"/>
    </xf>
    <xf numFmtId="0" fontId="20" fillId="0" borderId="16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3" fillId="0" borderId="21" xfId="0" applyFont="1" applyBorder="1" applyAlignment="1">
      <alignment horizontal="center" vertical="top" wrapText="1"/>
    </xf>
    <xf numFmtId="0" fontId="18" fillId="0" borderId="0" xfId="0" applyFont="1" applyAlignment="1">
      <alignment vertical="top"/>
    </xf>
    <xf numFmtId="0" fontId="5" fillId="7" borderId="2" xfId="0" applyFont="1" applyFill="1" applyBorder="1" applyAlignment="1">
      <alignment horizontal="center" vertical="top" wrapText="1"/>
    </xf>
    <xf numFmtId="0" fontId="19" fillId="0" borderId="0" xfId="0" applyFont="1" applyAlignment="1">
      <alignment horizontal="left" vertical="top" wrapText="1"/>
    </xf>
    <xf numFmtId="164" fontId="11" fillId="3" borderId="6" xfId="0" applyNumberFormat="1" applyFont="1" applyFill="1" applyBorder="1" applyAlignment="1">
      <alignment horizontal="center" vertical="top"/>
    </xf>
    <xf numFmtId="164" fontId="11" fillId="6" borderId="1" xfId="1" applyNumberFormat="1" applyFont="1" applyFill="1" applyBorder="1" applyAlignment="1">
      <alignment horizontal="center" vertical="top"/>
    </xf>
    <xf numFmtId="164" fontId="19" fillId="3" borderId="1" xfId="1" applyNumberFormat="1" applyFont="1" applyFill="1" applyBorder="1" applyAlignment="1">
      <alignment horizontal="center" vertical="top"/>
    </xf>
    <xf numFmtId="164" fontId="19" fillId="3" borderId="12" xfId="1" applyNumberFormat="1" applyFont="1" applyFill="1" applyBorder="1" applyAlignment="1">
      <alignment horizontal="center" vertical="top"/>
    </xf>
    <xf numFmtId="164" fontId="11" fillId="8" borderId="1" xfId="0" applyNumberFormat="1" applyFont="1" applyFill="1" applyBorder="1" applyAlignment="1">
      <alignment horizontal="center" vertical="top"/>
    </xf>
    <xf numFmtId="164" fontId="11" fillId="5" borderId="1" xfId="0" applyNumberFormat="1" applyFont="1" applyFill="1" applyBorder="1" applyAlignment="1">
      <alignment horizontal="center" vertical="top"/>
    </xf>
    <xf numFmtId="164" fontId="11" fillId="8" borderId="6" xfId="0" applyNumberFormat="1" applyFont="1" applyFill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/>
    </xf>
    <xf numFmtId="164" fontId="11" fillId="3" borderId="6" xfId="0" applyNumberFormat="1" applyFont="1" applyFill="1" applyBorder="1" applyAlignment="1">
      <alignment horizontal="center" vertical="top" wrapText="1"/>
    </xf>
    <xf numFmtId="164" fontId="11" fillId="0" borderId="1" xfId="0" applyNumberFormat="1" applyFont="1" applyBorder="1" applyAlignment="1">
      <alignment vertical="top" wrapText="1"/>
    </xf>
    <xf numFmtId="164" fontId="11" fillId="8" borderId="1" xfId="0" applyNumberFormat="1" applyFont="1" applyFill="1" applyBorder="1" applyAlignment="1">
      <alignment horizontal="center" vertical="top" wrapText="1"/>
    </xf>
    <xf numFmtId="164" fontId="25" fillId="0" borderId="0" xfId="0" applyNumberFormat="1" applyFont="1" applyAlignment="1">
      <alignment horizontal="right" vertical="top"/>
    </xf>
    <xf numFmtId="0" fontId="25" fillId="0" borderId="0" xfId="0" applyFont="1" applyAlignment="1">
      <alignment vertical="top" wrapText="1"/>
    </xf>
    <xf numFmtId="0" fontId="21" fillId="0" borderId="1" xfId="0" applyFont="1" applyBorder="1" applyAlignment="1">
      <alignment horizontal="center" vertical="top" wrapText="1"/>
    </xf>
    <xf numFmtId="164" fontId="21" fillId="0" borderId="1" xfId="0" applyNumberFormat="1" applyFont="1" applyBorder="1" applyAlignment="1">
      <alignment horizontal="center" vertical="top" wrapText="1"/>
    </xf>
    <xf numFmtId="164" fontId="21" fillId="0" borderId="1" xfId="0" applyNumberFormat="1" applyFont="1" applyBorder="1" applyAlignment="1">
      <alignment horizontal="center" vertical="top"/>
    </xf>
    <xf numFmtId="164" fontId="26" fillId="0" borderId="1" xfId="0" applyNumberFormat="1" applyFont="1" applyBorder="1" applyAlignment="1">
      <alignment horizontal="center" vertical="top"/>
    </xf>
    <xf numFmtId="0" fontId="10" fillId="0" borderId="1" xfId="0" applyFont="1" applyBorder="1" applyAlignment="1">
      <alignment vertical="top" wrapText="1"/>
    </xf>
    <xf numFmtId="0" fontId="10" fillId="0" borderId="21" xfId="0" applyFont="1" applyBorder="1" applyAlignment="1">
      <alignment vertical="top" wrapText="1"/>
    </xf>
    <xf numFmtId="0" fontId="10" fillId="10" borderId="21" xfId="0" applyFont="1" applyFill="1" applyBorder="1" applyAlignment="1">
      <alignment vertical="top" wrapText="1"/>
    </xf>
    <xf numFmtId="0" fontId="5" fillId="10" borderId="21" xfId="0" applyFont="1" applyFill="1" applyBorder="1" applyAlignment="1">
      <alignment horizontal="center" vertical="top" wrapText="1"/>
    </xf>
    <xf numFmtId="0" fontId="11" fillId="10" borderId="21" xfId="0" applyFont="1" applyFill="1" applyBorder="1" applyAlignment="1">
      <alignment horizontal="center" vertical="top" wrapText="1"/>
    </xf>
    <xf numFmtId="0" fontId="3" fillId="10" borderId="21" xfId="0" applyFont="1" applyFill="1" applyBorder="1" applyAlignment="1">
      <alignment horizontal="center" vertical="top" wrapText="1"/>
    </xf>
    <xf numFmtId="0" fontId="11" fillId="0" borderId="21" xfId="0" applyFont="1" applyBorder="1" applyAlignment="1">
      <alignment horizontal="center" vertical="top" wrapText="1"/>
    </xf>
    <xf numFmtId="0" fontId="5" fillId="8" borderId="20" xfId="0" applyFont="1" applyFill="1" applyBorder="1" applyAlignment="1">
      <alignment horizontal="center" vertical="top" wrapText="1"/>
    </xf>
    <xf numFmtId="164" fontId="11" fillId="7" borderId="2" xfId="0" applyNumberFormat="1" applyFont="1" applyFill="1" applyBorder="1" applyAlignment="1">
      <alignment horizontal="center" vertical="top" wrapText="1"/>
    </xf>
    <xf numFmtId="164" fontId="11" fillId="0" borderId="3" xfId="0" applyNumberFormat="1" applyFont="1" applyBorder="1" applyAlignment="1">
      <alignment horizontal="center" vertical="top" wrapText="1"/>
    </xf>
    <xf numFmtId="164" fontId="3" fillId="0" borderId="3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vertical="top" wrapText="1"/>
    </xf>
    <xf numFmtId="164" fontId="3" fillId="8" borderId="5" xfId="0" applyNumberFormat="1" applyFont="1" applyFill="1" applyBorder="1" applyAlignment="1">
      <alignment horizontal="center" vertical="top" wrapText="1"/>
    </xf>
    <xf numFmtId="164" fontId="11" fillId="8" borderId="24" xfId="0" applyNumberFormat="1" applyFont="1" applyFill="1" applyBorder="1" applyAlignment="1">
      <alignment horizontal="center" vertical="top" wrapText="1"/>
    </xf>
    <xf numFmtId="164" fontId="3" fillId="7" borderId="2" xfId="0" applyNumberFormat="1" applyFont="1" applyFill="1" applyBorder="1" applyAlignment="1">
      <alignment horizontal="center" vertical="top" wrapText="1"/>
    </xf>
    <xf numFmtId="164" fontId="31" fillId="3" borderId="2" xfId="0" applyNumberFormat="1" applyFont="1" applyFill="1" applyBorder="1" applyAlignment="1">
      <alignment horizontal="center" vertical="top" wrapText="1"/>
    </xf>
    <xf numFmtId="164" fontId="10" fillId="3" borderId="1" xfId="0" applyNumberFormat="1" applyFont="1" applyFill="1" applyBorder="1" applyAlignment="1">
      <alignment horizontal="center" vertical="top"/>
    </xf>
    <xf numFmtId="164" fontId="10" fillId="3" borderId="1" xfId="0" applyNumberFormat="1" applyFont="1" applyFill="1" applyBorder="1" applyAlignment="1">
      <alignment horizontal="center" vertical="top" wrapText="1"/>
    </xf>
    <xf numFmtId="164" fontId="10" fillId="0" borderId="1" xfId="0" applyNumberFormat="1" applyFont="1" applyBorder="1" applyAlignment="1">
      <alignment horizontal="center" vertical="top" wrapText="1"/>
    </xf>
    <xf numFmtId="164" fontId="19" fillId="3" borderId="21" xfId="1" applyNumberFormat="1" applyFont="1" applyFill="1" applyBorder="1" applyAlignment="1">
      <alignment horizontal="center" vertical="top"/>
    </xf>
    <xf numFmtId="164" fontId="5" fillId="3" borderId="21" xfId="1" applyNumberFormat="1" applyFont="1" applyFill="1" applyBorder="1" applyAlignment="1">
      <alignment horizontal="center" vertical="top"/>
    </xf>
    <xf numFmtId="0" fontId="19" fillId="3" borderId="1" xfId="0" applyFont="1" applyFill="1" applyBorder="1" applyAlignment="1">
      <alignment vertical="top" wrapText="1"/>
    </xf>
    <xf numFmtId="49" fontId="28" fillId="3" borderId="6" xfId="0" applyNumberFormat="1" applyFont="1" applyFill="1" applyBorder="1" applyAlignment="1">
      <alignment horizontal="center" vertical="top" wrapText="1"/>
    </xf>
    <xf numFmtId="164" fontId="14" fillId="0" borderId="1" xfId="1" applyNumberFormat="1" applyFont="1" applyBorder="1" applyAlignment="1">
      <alignment horizontal="center" vertical="top"/>
    </xf>
    <xf numFmtId="164" fontId="5" fillId="0" borderId="20" xfId="1" applyNumberFormat="1" applyFont="1" applyBorder="1" applyAlignment="1">
      <alignment horizontal="center" vertical="top"/>
    </xf>
    <xf numFmtId="0" fontId="14" fillId="3" borderId="21" xfId="0" applyFont="1" applyFill="1" applyBorder="1" applyAlignment="1">
      <alignment horizontal="center" vertical="top"/>
    </xf>
    <xf numFmtId="164" fontId="10" fillId="3" borderId="6" xfId="0" applyNumberFormat="1" applyFont="1" applyFill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3" fillId="12" borderId="1" xfId="0" applyFont="1" applyFill="1" applyBorder="1" applyAlignment="1">
      <alignment vertical="top" wrapText="1"/>
    </xf>
    <xf numFmtId="0" fontId="4" fillId="12" borderId="15" xfId="0" applyFont="1" applyFill="1" applyBorder="1" applyAlignment="1">
      <alignment horizontal="center" vertical="top" wrapText="1"/>
    </xf>
    <xf numFmtId="0" fontId="4" fillId="12" borderId="13" xfId="0" applyFont="1" applyFill="1" applyBorder="1" applyAlignment="1">
      <alignment horizontal="center" vertical="top" wrapText="1"/>
    </xf>
    <xf numFmtId="0" fontId="4" fillId="12" borderId="2" xfId="0" applyFont="1" applyFill="1" applyBorder="1" applyAlignment="1">
      <alignment horizontal="center" vertical="top" wrapText="1"/>
    </xf>
    <xf numFmtId="0" fontId="4" fillId="12" borderId="1" xfId="0" applyFont="1" applyFill="1" applyBorder="1" applyAlignment="1">
      <alignment horizontal="center" vertical="top" wrapText="1"/>
    </xf>
    <xf numFmtId="0" fontId="34" fillId="12" borderId="5" xfId="0" applyFont="1" applyFill="1" applyBorder="1" applyAlignment="1">
      <alignment horizontal="center" vertical="top"/>
    </xf>
    <xf numFmtId="0" fontId="4" fillId="12" borderId="12" xfId="0" applyFont="1" applyFill="1" applyBorder="1" applyAlignment="1">
      <alignment horizontal="center" vertical="top" wrapText="1"/>
    </xf>
    <xf numFmtId="0" fontId="4" fillId="12" borderId="28" xfId="0" applyFont="1" applyFill="1" applyBorder="1" applyAlignment="1">
      <alignment horizontal="center" vertical="top" wrapText="1"/>
    </xf>
    <xf numFmtId="0" fontId="4" fillId="12" borderId="21" xfId="0" applyFont="1" applyFill="1" applyBorder="1" applyAlignment="1">
      <alignment horizontal="center" vertical="top" wrapText="1"/>
    </xf>
    <xf numFmtId="0" fontId="4" fillId="12" borderId="3" xfId="0" applyFont="1" applyFill="1" applyBorder="1" applyAlignment="1">
      <alignment horizontal="center" vertical="top" wrapText="1"/>
    </xf>
    <xf numFmtId="0" fontId="10" fillId="12" borderId="27" xfId="0" applyFont="1" applyFill="1" applyBorder="1" applyAlignment="1">
      <alignment horizontal="center" vertical="top" wrapText="1"/>
    </xf>
    <xf numFmtId="0" fontId="10" fillId="12" borderId="12" xfId="0" applyFont="1" applyFill="1" applyBorder="1" applyAlignment="1">
      <alignment horizontal="center" vertical="top" wrapText="1"/>
    </xf>
    <xf numFmtId="0" fontId="10" fillId="12" borderId="1" xfId="0" applyFont="1" applyFill="1" applyBorder="1" applyAlignment="1">
      <alignment horizontal="center" vertical="top" wrapText="1"/>
    </xf>
    <xf numFmtId="0" fontId="4" fillId="12" borderId="27" xfId="0" applyFont="1" applyFill="1" applyBorder="1" applyAlignment="1">
      <alignment horizontal="center" vertical="top"/>
    </xf>
    <xf numFmtId="0" fontId="4" fillId="12" borderId="12" xfId="0" applyFont="1" applyFill="1" applyBorder="1" applyAlignment="1">
      <alignment horizontal="center" vertical="top"/>
    </xf>
    <xf numFmtId="0" fontId="4" fillId="12" borderId="1" xfId="0" applyFont="1" applyFill="1" applyBorder="1" applyAlignment="1">
      <alignment horizontal="center" vertical="top"/>
    </xf>
    <xf numFmtId="0" fontId="4" fillId="12" borderId="27" xfId="0" applyFont="1" applyFill="1" applyBorder="1" applyAlignment="1">
      <alignment horizontal="center" vertical="top" wrapText="1"/>
    </xf>
    <xf numFmtId="0" fontId="3" fillId="12" borderId="1" xfId="0" applyFont="1" applyFill="1" applyBorder="1" applyAlignment="1">
      <alignment horizontal="left" vertical="top" wrapText="1"/>
    </xf>
    <xf numFmtId="0" fontId="11" fillId="12" borderId="1" xfId="0" applyFont="1" applyFill="1" applyBorder="1" applyAlignment="1">
      <alignment vertical="top" wrapText="1"/>
    </xf>
    <xf numFmtId="0" fontId="16" fillId="0" borderId="1" xfId="0" applyFont="1" applyBorder="1" applyAlignment="1">
      <alignment horizontal="center" vertical="top"/>
    </xf>
    <xf numFmtId="0" fontId="16" fillId="0" borderId="1" xfId="0" applyFont="1" applyBorder="1"/>
    <xf numFmtId="0" fontId="5" fillId="3" borderId="27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horizontal="center" vertical="top"/>
    </xf>
    <xf numFmtId="0" fontId="14" fillId="3" borderId="28" xfId="0" applyFont="1" applyFill="1" applyBorder="1" applyAlignment="1">
      <alignment horizontal="center" vertical="top"/>
    </xf>
    <xf numFmtId="0" fontId="14" fillId="6" borderId="27" xfId="0" applyFont="1" applyFill="1" applyBorder="1" applyAlignment="1">
      <alignment horizontal="center" vertical="top" wrapText="1"/>
    </xf>
    <xf numFmtId="0" fontId="14" fillId="6" borderId="12" xfId="0" applyFont="1" applyFill="1" applyBorder="1" applyAlignment="1">
      <alignment horizontal="center" vertical="top" wrapText="1"/>
    </xf>
    <xf numFmtId="0" fontId="14" fillId="6" borderId="1" xfId="0" applyFont="1" applyFill="1" applyBorder="1" applyAlignment="1">
      <alignment horizontal="center" vertical="top" wrapText="1"/>
    </xf>
    <xf numFmtId="0" fontId="14" fillId="3" borderId="27" xfId="0" applyFont="1" applyFill="1" applyBorder="1" applyAlignment="1">
      <alignment horizontal="center" vertical="top" wrapText="1"/>
    </xf>
    <xf numFmtId="0" fontId="14" fillId="3" borderId="12" xfId="0" applyFont="1" applyFill="1" applyBorder="1" applyAlignment="1">
      <alignment horizontal="center" vertical="top" wrapText="1"/>
    </xf>
    <xf numFmtId="0" fontId="14" fillId="3" borderId="1" xfId="0" applyFont="1" applyFill="1" applyBorder="1" applyAlignment="1">
      <alignment horizontal="center" vertical="top" wrapText="1"/>
    </xf>
    <xf numFmtId="0" fontId="5" fillId="6" borderId="27" xfId="0" applyFont="1" applyFill="1" applyBorder="1" applyAlignment="1">
      <alignment horizontal="center" vertical="top" wrapText="1"/>
    </xf>
    <xf numFmtId="0" fontId="5" fillId="6" borderId="12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horizontal="center" vertical="top" wrapText="1"/>
    </xf>
    <xf numFmtId="0" fontId="14" fillId="3" borderId="25" xfId="0" applyFont="1" applyFill="1" applyBorder="1" applyAlignment="1">
      <alignment horizontal="center" vertical="top" wrapText="1"/>
    </xf>
    <xf numFmtId="0" fontId="14" fillId="14" borderId="26" xfId="0" applyFont="1" applyFill="1" applyBorder="1" applyAlignment="1">
      <alignment horizontal="center" vertical="top" wrapText="1"/>
    </xf>
    <xf numFmtId="0" fontId="14" fillId="14" borderId="1" xfId="0" applyFont="1" applyFill="1" applyBorder="1" applyAlignment="1">
      <alignment horizontal="center" vertical="top" wrapText="1"/>
    </xf>
    <xf numFmtId="0" fontId="14" fillId="3" borderId="28" xfId="0" applyFont="1" applyFill="1" applyBorder="1" applyAlignment="1">
      <alignment horizontal="center" vertical="top" wrapText="1"/>
    </xf>
    <xf numFmtId="0" fontId="14" fillId="3" borderId="29" xfId="0" applyFont="1" applyFill="1" applyBorder="1" applyAlignment="1">
      <alignment horizontal="center" vertical="top" wrapText="1"/>
    </xf>
    <xf numFmtId="0" fontId="14" fillId="14" borderId="23" xfId="0" applyFont="1" applyFill="1" applyBorder="1" applyAlignment="1">
      <alignment horizontal="center" vertical="top" wrapText="1"/>
    </xf>
    <xf numFmtId="0" fontId="14" fillId="14" borderId="3" xfId="0" applyFont="1" applyFill="1" applyBorder="1" applyAlignment="1">
      <alignment horizontal="center" vertical="top" wrapText="1"/>
    </xf>
    <xf numFmtId="0" fontId="5" fillId="8" borderId="27" xfId="0" applyFont="1" applyFill="1" applyBorder="1" applyAlignment="1">
      <alignment horizontal="center" vertical="top" wrapText="1"/>
    </xf>
    <xf numFmtId="0" fontId="5" fillId="8" borderId="12" xfId="0" applyFont="1" applyFill="1" applyBorder="1" applyAlignment="1">
      <alignment horizontal="center" vertical="top" wrapText="1"/>
    </xf>
    <xf numFmtId="0" fontId="1" fillId="8" borderId="27" xfId="0" applyFont="1" applyFill="1" applyBorder="1" applyAlignment="1">
      <alignment horizontal="center" vertical="top"/>
    </xf>
    <xf numFmtId="0" fontId="1" fillId="8" borderId="12" xfId="0" applyFont="1" applyFill="1" applyBorder="1" applyAlignment="1">
      <alignment horizontal="center" vertical="top"/>
    </xf>
    <xf numFmtId="0" fontId="1" fillId="8" borderId="1" xfId="0" applyFont="1" applyFill="1" applyBorder="1" applyAlignment="1">
      <alignment horizontal="center" vertical="top"/>
    </xf>
    <xf numFmtId="0" fontId="14" fillId="0" borderId="27" xfId="0" applyFont="1" applyBorder="1" applyAlignment="1">
      <alignment horizontal="center" vertical="top"/>
    </xf>
    <xf numFmtId="0" fontId="14" fillId="0" borderId="12" xfId="0" applyFont="1" applyBorder="1" applyAlignment="1">
      <alignment horizontal="center" vertical="top"/>
    </xf>
    <xf numFmtId="0" fontId="14" fillId="3" borderId="1" xfId="0" applyFont="1" applyFill="1" applyBorder="1" applyAlignment="1">
      <alignment horizontal="center" vertical="top"/>
    </xf>
    <xf numFmtId="0" fontId="14" fillId="8" borderId="27" xfId="0" applyFont="1" applyFill="1" applyBorder="1" applyAlignment="1">
      <alignment horizontal="center" vertical="top"/>
    </xf>
    <xf numFmtId="0" fontId="14" fillId="8" borderId="12" xfId="0" applyFont="1" applyFill="1" applyBorder="1" applyAlignment="1">
      <alignment horizontal="center" vertical="top"/>
    </xf>
    <xf numFmtId="0" fontId="14" fillId="8" borderId="1" xfId="0" applyFont="1" applyFill="1" applyBorder="1" applyAlignment="1">
      <alignment horizontal="center" vertical="top"/>
    </xf>
    <xf numFmtId="164" fontId="16" fillId="0" borderId="1" xfId="0" applyNumberFormat="1" applyFont="1" applyBorder="1" applyAlignment="1">
      <alignment horizontal="center" vertical="top"/>
    </xf>
    <xf numFmtId="0" fontId="17" fillId="0" borderId="1" xfId="0" applyFont="1" applyBorder="1" applyAlignment="1">
      <alignment horizontal="center" vertical="top"/>
    </xf>
    <xf numFmtId="0" fontId="17" fillId="0" borderId="1" xfId="0" applyFont="1" applyBorder="1"/>
    <xf numFmtId="0" fontId="17" fillId="8" borderId="1" xfId="0" applyFont="1" applyFill="1" applyBorder="1" applyAlignment="1">
      <alignment horizontal="center" vertical="top"/>
    </xf>
    <xf numFmtId="0" fontId="17" fillId="8" borderId="1" xfId="0" applyFont="1" applyFill="1" applyBorder="1"/>
    <xf numFmtId="0" fontId="14" fillId="8" borderId="28" xfId="0" applyFont="1" applyFill="1" applyBorder="1" applyAlignment="1">
      <alignment horizontal="center" vertical="top"/>
    </xf>
    <xf numFmtId="0" fontId="14" fillId="8" borderId="29" xfId="0" applyFont="1" applyFill="1" applyBorder="1" applyAlignment="1">
      <alignment horizontal="center" vertical="top"/>
    </xf>
    <xf numFmtId="0" fontId="14" fillId="8" borderId="21" xfId="0" applyFont="1" applyFill="1" applyBorder="1" applyAlignment="1">
      <alignment horizontal="center" vertical="top"/>
    </xf>
    <xf numFmtId="0" fontId="18" fillId="0" borderId="1" xfId="0" applyFont="1" applyBorder="1"/>
    <xf numFmtId="0" fontId="10" fillId="16" borderId="27" xfId="0" applyFont="1" applyFill="1" applyBorder="1" applyAlignment="1">
      <alignment horizontal="center" vertical="top" wrapText="1"/>
    </xf>
    <xf numFmtId="0" fontId="10" fillId="16" borderId="12" xfId="0" applyFont="1" applyFill="1" applyBorder="1" applyAlignment="1">
      <alignment horizontal="center" vertical="top" wrapText="1"/>
    </xf>
    <xf numFmtId="0" fontId="10" fillId="16" borderId="28" xfId="0" applyFont="1" applyFill="1" applyBorder="1" applyAlignment="1">
      <alignment horizontal="center" vertical="top" wrapText="1"/>
    </xf>
    <xf numFmtId="0" fontId="10" fillId="16" borderId="21" xfId="0" applyFont="1" applyFill="1" applyBorder="1" applyAlignment="1">
      <alignment horizontal="center" vertical="top" wrapText="1"/>
    </xf>
    <xf numFmtId="0" fontId="10" fillId="16" borderId="29" xfId="0" applyFont="1" applyFill="1" applyBorder="1" applyAlignment="1">
      <alignment horizontal="center" vertical="top" wrapText="1"/>
    </xf>
    <xf numFmtId="0" fontId="3" fillId="12" borderId="27" xfId="0" applyFont="1" applyFill="1" applyBorder="1" applyAlignment="1">
      <alignment horizontal="center" vertical="top" wrapText="1"/>
    </xf>
    <xf numFmtId="0" fontId="3" fillId="16" borderId="28" xfId="0" applyFont="1" applyFill="1" applyBorder="1" applyAlignment="1">
      <alignment horizontal="center" vertical="top" wrapText="1"/>
    </xf>
    <xf numFmtId="0" fontId="3" fillId="16" borderId="21" xfId="0" applyFont="1" applyFill="1" applyBorder="1" applyAlignment="1">
      <alignment horizontal="center" vertical="top" wrapText="1"/>
    </xf>
    <xf numFmtId="0" fontId="3" fillId="12" borderId="1" xfId="0" applyFont="1" applyFill="1" applyBorder="1" applyAlignment="1">
      <alignment vertical="top"/>
    </xf>
    <xf numFmtId="0" fontId="11" fillId="12" borderId="2" xfId="0" applyFont="1" applyFill="1" applyBorder="1" applyAlignment="1">
      <alignment vertical="top"/>
    </xf>
    <xf numFmtId="0" fontId="3" fillId="12" borderId="2" xfId="0" applyFont="1" applyFill="1" applyBorder="1" applyAlignment="1">
      <alignment vertical="top"/>
    </xf>
    <xf numFmtId="49" fontId="5" fillId="0" borderId="27" xfId="0" applyNumberFormat="1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0" borderId="21" xfId="0" applyFont="1" applyBorder="1" applyAlignment="1">
      <alignment horizontal="center" vertical="top"/>
    </xf>
    <xf numFmtId="49" fontId="5" fillId="8" borderId="27" xfId="0" applyNumberFormat="1" applyFont="1" applyFill="1" applyBorder="1" applyAlignment="1">
      <alignment horizontal="center" vertical="top"/>
    </xf>
    <xf numFmtId="0" fontId="5" fillId="8" borderId="28" xfId="0" applyFont="1" applyFill="1" applyBorder="1" applyAlignment="1">
      <alignment horizontal="center" vertical="top"/>
    </xf>
    <xf numFmtId="0" fontId="5" fillId="8" borderId="21" xfId="0" applyFont="1" applyFill="1" applyBorder="1" applyAlignment="1">
      <alignment horizontal="center" vertical="top"/>
    </xf>
    <xf numFmtId="0" fontId="16" fillId="8" borderId="1" xfId="0" applyFont="1" applyFill="1" applyBorder="1" applyAlignment="1">
      <alignment horizontal="center" vertical="top"/>
    </xf>
    <xf numFmtId="0" fontId="16" fillId="8" borderId="1" xfId="0" applyFont="1" applyFill="1" applyBorder="1"/>
    <xf numFmtId="0" fontId="5" fillId="11" borderId="28" xfId="0" applyFont="1" applyFill="1" applyBorder="1" applyAlignment="1">
      <alignment horizontal="center" vertical="top" wrapText="1"/>
    </xf>
    <xf numFmtId="0" fontId="5" fillId="11" borderId="21" xfId="0" applyFont="1" applyFill="1" applyBorder="1" applyAlignment="1">
      <alignment horizontal="center" vertical="top" wrapText="1"/>
    </xf>
    <xf numFmtId="0" fontId="5" fillId="3" borderId="15" xfId="0" applyFont="1" applyFill="1" applyBorder="1" applyAlignment="1">
      <alignment horizontal="center" vertical="top" wrapText="1"/>
    </xf>
    <xf numFmtId="0" fontId="5" fillId="3" borderId="13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center" vertical="top" wrapText="1"/>
    </xf>
    <xf numFmtId="0" fontId="14" fillId="11" borderId="28" xfId="0" applyFont="1" applyFill="1" applyBorder="1" applyAlignment="1">
      <alignment horizontal="center" vertical="top"/>
    </xf>
    <xf numFmtId="0" fontId="14" fillId="11" borderId="21" xfId="0" applyFont="1" applyFill="1" applyBorder="1" applyAlignment="1">
      <alignment horizontal="center" vertical="top"/>
    </xf>
    <xf numFmtId="0" fontId="3" fillId="12" borderId="2" xfId="0" applyFont="1" applyFill="1" applyBorder="1" applyAlignment="1">
      <alignment vertical="top" wrapText="1"/>
    </xf>
    <xf numFmtId="0" fontId="3" fillId="12" borderId="12" xfId="0" applyFont="1" applyFill="1" applyBorder="1" applyAlignment="1">
      <alignment horizontal="center" vertical="top" wrapText="1"/>
    </xf>
    <xf numFmtId="0" fontId="3" fillId="12" borderId="1" xfId="0" applyFont="1" applyFill="1" applyBorder="1" applyAlignment="1">
      <alignment horizontal="center" vertical="top" wrapText="1"/>
    </xf>
    <xf numFmtId="0" fontId="18" fillId="3" borderId="0" xfId="0" applyFont="1" applyFill="1" applyAlignment="1">
      <alignment vertical="top" wrapText="1"/>
    </xf>
    <xf numFmtId="49" fontId="5" fillId="3" borderId="15" xfId="0" applyNumberFormat="1" applyFont="1" applyFill="1" applyBorder="1" applyAlignment="1">
      <alignment horizontal="center" vertical="top"/>
    </xf>
    <xf numFmtId="49" fontId="5" fillId="3" borderId="13" xfId="0" applyNumberFormat="1" applyFont="1" applyFill="1" applyBorder="1" applyAlignment="1">
      <alignment horizontal="center" vertical="top"/>
    </xf>
    <xf numFmtId="49" fontId="5" fillId="3" borderId="2" xfId="0" applyNumberFormat="1" applyFont="1" applyFill="1" applyBorder="1" applyAlignment="1">
      <alignment horizontal="center" vertical="top"/>
    </xf>
    <xf numFmtId="0" fontId="38" fillId="0" borderId="5" xfId="0" applyFont="1" applyBorder="1" applyAlignment="1">
      <alignment vertical="top"/>
    </xf>
    <xf numFmtId="0" fontId="3" fillId="7" borderId="32" xfId="0" applyFont="1" applyFill="1" applyBorder="1" applyAlignment="1">
      <alignment vertical="top" wrapText="1"/>
    </xf>
    <xf numFmtId="0" fontId="3" fillId="7" borderId="33" xfId="0" applyFont="1" applyFill="1" applyBorder="1" applyAlignment="1">
      <alignment vertical="top" wrapText="1"/>
    </xf>
    <xf numFmtId="0" fontId="5" fillId="7" borderId="33" xfId="0" applyFont="1" applyFill="1" applyBorder="1" applyAlignment="1">
      <alignment horizontal="center" vertical="top" wrapText="1"/>
    </xf>
    <xf numFmtId="164" fontId="11" fillId="7" borderId="33" xfId="0" applyNumberFormat="1" applyFont="1" applyFill="1" applyBorder="1" applyAlignment="1">
      <alignment horizontal="center" vertical="top" wrapText="1"/>
    </xf>
    <xf numFmtId="164" fontId="3" fillId="7" borderId="33" xfId="0" applyNumberFormat="1" applyFont="1" applyFill="1" applyBorder="1" applyAlignment="1">
      <alignment horizontal="center" vertical="top" wrapText="1"/>
    </xf>
    <xf numFmtId="0" fontId="5" fillId="7" borderId="34" xfId="0" applyFont="1" applyFill="1" applyBorder="1" applyAlignment="1">
      <alignment horizontal="center" vertical="top" wrapText="1"/>
    </xf>
    <xf numFmtId="0" fontId="5" fillId="7" borderId="35" xfId="0" applyFont="1" applyFill="1" applyBorder="1" applyAlignment="1">
      <alignment horizontal="center" vertical="top" wrapText="1"/>
    </xf>
    <xf numFmtId="0" fontId="5" fillId="7" borderId="36" xfId="0" applyFont="1" applyFill="1" applyBorder="1" applyAlignment="1">
      <alignment horizontal="center" vertical="top" wrapText="1"/>
    </xf>
    <xf numFmtId="0" fontId="3" fillId="8" borderId="37" xfId="0" applyFont="1" applyFill="1" applyBorder="1" applyAlignment="1">
      <alignment vertical="top" wrapText="1"/>
    </xf>
    <xf numFmtId="0" fontId="3" fillId="8" borderId="38" xfId="0" applyFont="1" applyFill="1" applyBorder="1" applyAlignment="1">
      <alignment horizontal="center" vertical="top" wrapText="1"/>
    </xf>
    <xf numFmtId="0" fontId="16" fillId="0" borderId="38" xfId="0" applyFont="1" applyBorder="1"/>
    <xf numFmtId="0" fontId="3" fillId="0" borderId="41" xfId="0" applyFont="1" applyBorder="1" applyAlignment="1">
      <alignment vertical="top" wrapText="1"/>
    </xf>
    <xf numFmtId="0" fontId="3" fillId="0" borderId="41" xfId="0" applyFont="1" applyBorder="1" applyAlignment="1">
      <alignment horizontal="center" vertical="top" wrapText="1"/>
    </xf>
    <xf numFmtId="164" fontId="11" fillId="3" borderId="42" xfId="0" applyNumberFormat="1" applyFont="1" applyFill="1" applyBorder="1" applyAlignment="1">
      <alignment horizontal="center" vertical="top" wrapText="1"/>
    </xf>
    <xf numFmtId="164" fontId="3" fillId="3" borderId="42" xfId="0" applyNumberFormat="1" applyFont="1" applyFill="1" applyBorder="1" applyAlignment="1">
      <alignment horizontal="center" vertical="top" wrapText="1"/>
    </xf>
    <xf numFmtId="0" fontId="16" fillId="0" borderId="41" xfId="0" applyFont="1" applyBorder="1" applyAlignment="1">
      <alignment horizontal="center" vertical="top"/>
    </xf>
    <xf numFmtId="0" fontId="16" fillId="0" borderId="41" xfId="0" applyFont="1" applyBorder="1"/>
    <xf numFmtId="0" fontId="16" fillId="0" borderId="43" xfId="0" applyFont="1" applyBorder="1"/>
    <xf numFmtId="0" fontId="3" fillId="4" borderId="32" xfId="0" applyFont="1" applyFill="1" applyBorder="1" applyAlignment="1">
      <alignment horizontal="left" vertical="top" wrapText="1"/>
    </xf>
    <xf numFmtId="0" fontId="3" fillId="4" borderId="33" xfId="0" applyFont="1" applyFill="1" applyBorder="1" applyAlignment="1">
      <alignment vertical="top" wrapText="1"/>
    </xf>
    <xf numFmtId="0" fontId="11" fillId="4" borderId="33" xfId="0" applyFont="1" applyFill="1" applyBorder="1" applyAlignment="1">
      <alignment vertical="top" wrapText="1"/>
    </xf>
    <xf numFmtId="0" fontId="11" fillId="4" borderId="36" xfId="0" applyFont="1" applyFill="1" applyBorder="1" applyAlignment="1">
      <alignment vertical="top" wrapText="1"/>
    </xf>
    <xf numFmtId="0" fontId="3" fillId="12" borderId="37" xfId="0" applyFont="1" applyFill="1" applyBorder="1" applyAlignment="1">
      <alignment horizontal="left" vertical="top" wrapText="1"/>
    </xf>
    <xf numFmtId="0" fontId="4" fillId="12" borderId="38" xfId="0" applyFont="1" applyFill="1" applyBorder="1" applyAlignment="1">
      <alignment horizontal="center" vertical="top" wrapText="1"/>
    </xf>
    <xf numFmtId="0" fontId="4" fillId="12" borderId="44" xfId="0" applyFont="1" applyFill="1" applyBorder="1" applyAlignment="1">
      <alignment horizontal="center" vertical="top" wrapText="1"/>
    </xf>
    <xf numFmtId="0" fontId="1" fillId="12" borderId="38" xfId="0" applyFont="1" applyFill="1" applyBorder="1" applyAlignment="1">
      <alignment horizontal="center" vertical="top" wrapText="1"/>
    </xf>
    <xf numFmtId="0" fontId="3" fillId="12" borderId="40" xfId="0" applyFont="1" applyFill="1" applyBorder="1" applyAlignment="1">
      <alignment horizontal="left" vertical="top" wrapText="1"/>
    </xf>
    <xf numFmtId="0" fontId="3" fillId="12" borderId="41" xfId="0" applyFont="1" applyFill="1" applyBorder="1" applyAlignment="1">
      <alignment vertical="top" wrapText="1"/>
    </xf>
    <xf numFmtId="0" fontId="11" fillId="12" borderId="41" xfId="0" applyFont="1" applyFill="1" applyBorder="1" applyAlignment="1">
      <alignment vertical="top" wrapText="1"/>
    </xf>
    <xf numFmtId="0" fontId="4" fillId="12" borderId="45" xfId="0" applyFont="1" applyFill="1" applyBorder="1" applyAlignment="1">
      <alignment horizontal="center" vertical="top" wrapText="1"/>
    </xf>
    <xf numFmtId="0" fontId="4" fillId="12" borderId="46" xfId="0" applyFont="1" applyFill="1" applyBorder="1" applyAlignment="1">
      <alignment horizontal="center" vertical="top" wrapText="1"/>
    </xf>
    <xf numFmtId="0" fontId="4" fillId="12" borderId="41" xfId="0" applyFont="1" applyFill="1" applyBorder="1" applyAlignment="1">
      <alignment horizontal="center" vertical="top" wrapText="1"/>
    </xf>
    <xf numFmtId="0" fontId="4" fillId="12" borderId="43" xfId="0" applyFont="1" applyFill="1" applyBorder="1" applyAlignment="1">
      <alignment horizontal="center" vertical="top" wrapText="1"/>
    </xf>
    <xf numFmtId="0" fontId="10" fillId="2" borderId="8" xfId="0" applyFont="1" applyFill="1" applyBorder="1" applyAlignment="1">
      <alignment horizontal="center" vertical="top" wrapText="1"/>
    </xf>
    <xf numFmtId="0" fontId="10" fillId="2" borderId="30" xfId="0" applyFont="1" applyFill="1" applyBorder="1" applyAlignment="1">
      <alignment horizontal="center" vertical="top" wrapText="1"/>
    </xf>
    <xf numFmtId="0" fontId="10" fillId="2" borderId="13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top" wrapText="1"/>
    </xf>
    <xf numFmtId="0" fontId="3" fillId="4" borderId="53" xfId="0" applyFont="1" applyFill="1" applyBorder="1" applyAlignment="1">
      <alignment vertical="top" wrapText="1"/>
    </xf>
    <xf numFmtId="0" fontId="3" fillId="12" borderId="20" xfId="0" applyFont="1" applyFill="1" applyBorder="1" applyAlignment="1">
      <alignment vertical="top" wrapText="1"/>
    </xf>
    <xf numFmtId="0" fontId="3" fillId="12" borderId="54" xfId="0" applyFont="1" applyFill="1" applyBorder="1" applyAlignment="1">
      <alignment vertical="top" wrapText="1"/>
    </xf>
    <xf numFmtId="164" fontId="3" fillId="7" borderId="53" xfId="0" applyNumberFormat="1" applyFont="1" applyFill="1" applyBorder="1" applyAlignment="1">
      <alignment horizontal="center" vertical="top" wrapText="1"/>
    </xf>
    <xf numFmtId="164" fontId="3" fillId="8" borderId="20" xfId="0" applyNumberFormat="1" applyFont="1" applyFill="1" applyBorder="1" applyAlignment="1">
      <alignment horizontal="center" vertical="top" wrapText="1"/>
    </xf>
    <xf numFmtId="164" fontId="3" fillId="0" borderId="20" xfId="0" applyNumberFormat="1" applyFont="1" applyBorder="1" applyAlignment="1">
      <alignment vertical="top" wrapText="1"/>
    </xf>
    <xf numFmtId="164" fontId="10" fillId="3" borderId="22" xfId="0" applyNumberFormat="1" applyFont="1" applyFill="1" applyBorder="1" applyAlignment="1">
      <alignment horizontal="center" vertical="top" wrapText="1"/>
    </xf>
    <xf numFmtId="164" fontId="3" fillId="3" borderId="55" xfId="0" applyNumberFormat="1" applyFont="1" applyFill="1" applyBorder="1" applyAlignment="1">
      <alignment horizontal="center" vertical="top" wrapText="1"/>
    </xf>
    <xf numFmtId="164" fontId="3" fillId="3" borderId="20" xfId="0" applyNumberFormat="1" applyFont="1" applyFill="1" applyBorder="1" applyAlignment="1">
      <alignment vertical="top" wrapText="1"/>
    </xf>
    <xf numFmtId="164" fontId="10" fillId="3" borderId="20" xfId="0" applyNumberFormat="1" applyFont="1" applyFill="1" applyBorder="1" applyAlignment="1">
      <alignment horizontal="center" vertical="top"/>
    </xf>
    <xf numFmtId="164" fontId="10" fillId="3" borderId="20" xfId="0" applyNumberFormat="1" applyFont="1" applyFill="1" applyBorder="1" applyAlignment="1">
      <alignment horizontal="center" vertical="top" wrapText="1"/>
    </xf>
    <xf numFmtId="164" fontId="3" fillId="0" borderId="20" xfId="0" applyNumberFormat="1" applyFont="1" applyBorder="1" applyAlignment="1">
      <alignment horizontal="center" vertical="top" wrapText="1"/>
    </xf>
    <xf numFmtId="164" fontId="3" fillId="3" borderId="20" xfId="0" applyNumberFormat="1" applyFont="1" applyFill="1" applyBorder="1" applyAlignment="1">
      <alignment horizontal="center" vertical="top" wrapText="1"/>
    </xf>
    <xf numFmtId="164" fontId="3" fillId="8" borderId="22" xfId="0" applyNumberFormat="1" applyFont="1" applyFill="1" applyBorder="1" applyAlignment="1">
      <alignment horizontal="center" vertical="top" wrapText="1"/>
    </xf>
    <xf numFmtId="164" fontId="3" fillId="0" borderId="7" xfId="0" applyNumberFormat="1" applyFont="1" applyBorder="1" applyAlignment="1">
      <alignment vertical="top" wrapText="1"/>
    </xf>
    <xf numFmtId="164" fontId="21" fillId="0" borderId="20" xfId="0" applyNumberFormat="1" applyFont="1" applyBorder="1" applyAlignment="1">
      <alignment horizontal="center" vertical="top" wrapText="1"/>
    </xf>
    <xf numFmtId="166" fontId="3" fillId="10" borderId="23" xfId="0" applyNumberFormat="1" applyFont="1" applyFill="1" applyBorder="1" applyAlignment="1">
      <alignment horizontal="center" vertical="top" wrapText="1"/>
    </xf>
    <xf numFmtId="166" fontId="3" fillId="0" borderId="23" xfId="0" applyNumberFormat="1" applyFont="1" applyBorder="1" applyAlignment="1">
      <alignment horizontal="center" vertical="top" wrapText="1"/>
    </xf>
    <xf numFmtId="0" fontId="3" fillId="12" borderId="20" xfId="0" applyFont="1" applyFill="1" applyBorder="1" applyAlignment="1">
      <alignment vertical="top"/>
    </xf>
    <xf numFmtId="164" fontId="3" fillId="8" borderId="24" xfId="0" applyNumberFormat="1" applyFont="1" applyFill="1" applyBorder="1" applyAlignment="1">
      <alignment horizontal="center" vertical="top" wrapText="1"/>
    </xf>
    <xf numFmtId="164" fontId="11" fillId="8" borderId="20" xfId="0" applyNumberFormat="1" applyFont="1" applyFill="1" applyBorder="1" applyAlignment="1">
      <alignment horizontal="center" vertical="top" wrapText="1"/>
    </xf>
    <xf numFmtId="164" fontId="21" fillId="0" borderId="20" xfId="0" applyNumberFormat="1" applyFont="1" applyBorder="1" applyAlignment="1">
      <alignment horizontal="center" vertical="top"/>
    </xf>
    <xf numFmtId="164" fontId="10" fillId="0" borderId="20" xfId="0" applyNumberFormat="1" applyFont="1" applyBorder="1" applyAlignment="1">
      <alignment horizontal="center" vertical="top" wrapText="1"/>
    </xf>
    <xf numFmtId="164" fontId="3" fillId="8" borderId="20" xfId="0" applyNumberFormat="1" applyFont="1" applyFill="1" applyBorder="1" applyAlignment="1">
      <alignment horizontal="center" vertical="top"/>
    </xf>
    <xf numFmtId="164" fontId="3" fillId="5" borderId="20" xfId="0" applyNumberFormat="1" applyFont="1" applyFill="1" applyBorder="1" applyAlignment="1">
      <alignment horizontal="center" vertical="top"/>
    </xf>
    <xf numFmtId="164" fontId="11" fillId="8" borderId="20" xfId="0" applyNumberFormat="1" applyFont="1" applyFill="1" applyBorder="1" applyAlignment="1">
      <alignment horizontal="center" vertical="top"/>
    </xf>
    <xf numFmtId="164" fontId="11" fillId="8" borderId="22" xfId="0" applyNumberFormat="1" applyFont="1" applyFill="1" applyBorder="1" applyAlignment="1">
      <alignment horizontal="center" vertical="top"/>
    </xf>
    <xf numFmtId="164" fontId="11" fillId="5" borderId="7" xfId="0" applyNumberFormat="1" applyFont="1" applyFill="1" applyBorder="1" applyAlignment="1">
      <alignment horizontal="center" vertical="top"/>
    </xf>
    <xf numFmtId="164" fontId="5" fillId="3" borderId="20" xfId="1" applyNumberFormat="1" applyFont="1" applyFill="1" applyBorder="1" applyAlignment="1">
      <alignment horizontal="center" vertical="top"/>
    </xf>
    <xf numFmtId="0" fontId="11" fillId="4" borderId="32" xfId="0" applyFont="1" applyFill="1" applyBorder="1" applyAlignment="1">
      <alignment vertical="top" wrapText="1"/>
    </xf>
    <xf numFmtId="0" fontId="3" fillId="12" borderId="37" xfId="0" applyFont="1" applyFill="1" applyBorder="1" applyAlignment="1">
      <alignment vertical="top" wrapText="1"/>
    </xf>
    <xf numFmtId="0" fontId="3" fillId="12" borderId="40" xfId="0" applyFont="1" applyFill="1" applyBorder="1" applyAlignment="1">
      <alignment vertical="top" wrapText="1"/>
    </xf>
    <xf numFmtId="0" fontId="5" fillId="7" borderId="32" xfId="0" applyFont="1" applyFill="1" applyBorder="1" applyAlignment="1">
      <alignment vertical="top" wrapText="1"/>
    </xf>
    <xf numFmtId="0" fontId="3" fillId="8" borderId="37" xfId="0" applyFont="1" applyFill="1" applyBorder="1" applyAlignment="1">
      <alignment horizontal="center" vertical="top" wrapText="1"/>
    </xf>
    <xf numFmtId="0" fontId="16" fillId="0" borderId="37" xfId="0" applyFont="1" applyBorder="1" applyAlignment="1">
      <alignment horizontal="center" vertical="top"/>
    </xf>
    <xf numFmtId="0" fontId="16" fillId="0" borderId="40" xfId="0" applyFont="1" applyBorder="1" applyAlignment="1">
      <alignment horizontal="center" vertical="top"/>
    </xf>
    <xf numFmtId="0" fontId="5" fillId="8" borderId="37" xfId="0" applyFont="1" applyFill="1" applyBorder="1" applyAlignment="1">
      <alignment horizontal="left" vertical="top" wrapText="1"/>
    </xf>
    <xf numFmtId="0" fontId="1" fillId="8" borderId="38" xfId="0" applyFont="1" applyFill="1" applyBorder="1" applyAlignment="1">
      <alignment horizontal="center" vertical="top" wrapText="1"/>
    </xf>
    <xf numFmtId="0" fontId="5" fillId="13" borderId="37" xfId="0" applyFont="1" applyFill="1" applyBorder="1" applyAlignment="1">
      <alignment vertical="top" wrapText="1"/>
    </xf>
    <xf numFmtId="0" fontId="14" fillId="0" borderId="38" xfId="0" applyFont="1" applyBorder="1" applyAlignment="1">
      <alignment horizontal="center" vertical="top" wrapText="1"/>
    </xf>
    <xf numFmtId="0" fontId="5" fillId="13" borderId="61" xfId="0" applyFont="1" applyFill="1" applyBorder="1" applyAlignment="1">
      <alignment vertical="top" wrapText="1"/>
    </xf>
    <xf numFmtId="0" fontId="5" fillId="13" borderId="63" xfId="0" applyFont="1" applyFill="1" applyBorder="1" applyAlignment="1">
      <alignment vertical="top" wrapText="1"/>
    </xf>
    <xf numFmtId="0" fontId="5" fillId="3" borderId="63" xfId="0" applyFont="1" applyFill="1" applyBorder="1" applyAlignment="1">
      <alignment vertical="top" wrapText="1"/>
    </xf>
    <xf numFmtId="0" fontId="14" fillId="0" borderId="44" xfId="0" applyFont="1" applyBorder="1" applyAlignment="1">
      <alignment horizontal="center" vertical="top" wrapText="1"/>
    </xf>
    <xf numFmtId="0" fontId="14" fillId="3" borderId="63" xfId="0" applyFont="1" applyFill="1" applyBorder="1" applyAlignment="1">
      <alignment vertical="top" wrapText="1"/>
    </xf>
    <xf numFmtId="0" fontId="14" fillId="0" borderId="64" xfId="0" applyFont="1" applyBorder="1" applyAlignment="1">
      <alignment horizontal="center" vertical="top" wrapText="1"/>
    </xf>
    <xf numFmtId="0" fontId="5" fillId="8" borderId="37" xfId="0" applyFont="1" applyFill="1" applyBorder="1" applyAlignment="1">
      <alignment horizontal="center" vertical="top" wrapText="1"/>
    </xf>
    <xf numFmtId="0" fontId="5" fillId="8" borderId="38" xfId="0" applyFont="1" applyFill="1" applyBorder="1" applyAlignment="1">
      <alignment horizontal="center" vertical="top" wrapText="1"/>
    </xf>
    <xf numFmtId="0" fontId="5" fillId="8" borderId="37" xfId="0" applyFont="1" applyFill="1" applyBorder="1" applyAlignment="1">
      <alignment vertical="top" wrapText="1"/>
    </xf>
    <xf numFmtId="0" fontId="14" fillId="8" borderId="37" xfId="0" applyFont="1" applyFill="1" applyBorder="1" applyAlignment="1">
      <alignment vertical="top" wrapText="1"/>
    </xf>
    <xf numFmtId="0" fontId="14" fillId="8" borderId="38" xfId="0" applyFont="1" applyFill="1" applyBorder="1" applyAlignment="1">
      <alignment horizontal="center" vertical="top" wrapText="1"/>
    </xf>
    <xf numFmtId="0" fontId="14" fillId="3" borderId="37" xfId="0" applyFont="1" applyFill="1" applyBorder="1" applyAlignment="1">
      <alignment vertical="top" wrapText="1"/>
    </xf>
    <xf numFmtId="0" fontId="14" fillId="3" borderId="38" xfId="0" applyFont="1" applyFill="1" applyBorder="1" applyAlignment="1">
      <alignment horizontal="center" vertical="top" wrapText="1"/>
    </xf>
    <xf numFmtId="0" fontId="16" fillId="3" borderId="37" xfId="0" applyFont="1" applyFill="1" applyBorder="1" applyAlignment="1">
      <alignment horizontal="center" vertical="top"/>
    </xf>
    <xf numFmtId="0" fontId="17" fillId="0" borderId="37" xfId="0" applyFont="1" applyBorder="1" applyAlignment="1">
      <alignment horizontal="center" vertical="top"/>
    </xf>
    <xf numFmtId="0" fontId="17" fillId="0" borderId="38" xfId="0" applyFont="1" applyBorder="1"/>
    <xf numFmtId="0" fontId="17" fillId="8" borderId="37" xfId="0" applyFont="1" applyFill="1" applyBorder="1" applyAlignment="1">
      <alignment horizontal="center" vertical="top"/>
    </xf>
    <xf numFmtId="0" fontId="17" fillId="8" borderId="38" xfId="0" applyFont="1" applyFill="1" applyBorder="1"/>
    <xf numFmtId="164" fontId="16" fillId="0" borderId="37" xfId="0" applyNumberFormat="1" applyFont="1" applyBorder="1" applyAlignment="1">
      <alignment horizontal="center" vertical="top"/>
    </xf>
    <xf numFmtId="0" fontId="5" fillId="15" borderId="63" xfId="0" applyFont="1" applyFill="1" applyBorder="1" applyAlignment="1">
      <alignment vertical="top" wrapText="1"/>
    </xf>
    <xf numFmtId="0" fontId="14" fillId="8" borderId="64" xfId="0" applyFont="1" applyFill="1" applyBorder="1" applyAlignment="1">
      <alignment vertical="top" wrapText="1"/>
    </xf>
    <xf numFmtId="0" fontId="18" fillId="0" borderId="37" xfId="0" applyFont="1" applyBorder="1"/>
    <xf numFmtId="0" fontId="18" fillId="0" borderId="38" xfId="0" applyFont="1" applyBorder="1"/>
    <xf numFmtId="0" fontId="21" fillId="12" borderId="38" xfId="0" applyFont="1" applyFill="1" applyBorder="1" applyAlignment="1">
      <alignment horizontal="center" vertical="top" wrapText="1"/>
    </xf>
    <xf numFmtId="0" fontId="5" fillId="3" borderId="37" xfId="0" applyFont="1" applyFill="1" applyBorder="1" applyAlignment="1">
      <alignment horizontal="left" vertical="top" wrapText="1"/>
    </xf>
    <xf numFmtId="0" fontId="1" fillId="0" borderId="38" xfId="0" applyFont="1" applyBorder="1" applyAlignment="1">
      <alignment horizontal="center" vertical="top" wrapText="1"/>
    </xf>
    <xf numFmtId="0" fontId="1" fillId="0" borderId="37" xfId="0" applyFont="1" applyBorder="1" applyAlignment="1">
      <alignment vertical="top" wrapText="1"/>
    </xf>
    <xf numFmtId="0" fontId="16" fillId="8" borderId="37" xfId="0" applyFont="1" applyFill="1" applyBorder="1" applyAlignment="1">
      <alignment horizontal="center" vertical="top"/>
    </xf>
    <xf numFmtId="0" fontId="16" fillId="8" borderId="38" xfId="0" applyFont="1" applyFill="1" applyBorder="1"/>
    <xf numFmtId="0" fontId="35" fillId="8" borderId="65" xfId="0" applyFont="1" applyFill="1" applyBorder="1" applyAlignment="1">
      <alignment vertical="top" wrapText="1"/>
    </xf>
    <xf numFmtId="0" fontId="35" fillId="3" borderId="66" xfId="0" applyFont="1" applyFill="1" applyBorder="1" applyAlignment="1">
      <alignment vertical="top" wrapText="1"/>
    </xf>
    <xf numFmtId="0" fontId="1" fillId="0" borderId="60" xfId="0" applyFont="1" applyBorder="1" applyAlignment="1">
      <alignment horizontal="center" vertical="top" wrapText="1"/>
    </xf>
    <xf numFmtId="0" fontId="14" fillId="0" borderId="61" xfId="0" applyFont="1" applyBorder="1" applyAlignment="1">
      <alignment vertical="top" wrapText="1"/>
    </xf>
    <xf numFmtId="0" fontId="3" fillId="12" borderId="38" xfId="0" applyFont="1" applyFill="1" applyBorder="1" applyAlignment="1">
      <alignment horizontal="center" vertical="top" wrapText="1"/>
    </xf>
    <xf numFmtId="0" fontId="18" fillId="3" borderId="37" xfId="0" applyFont="1" applyFill="1" applyBorder="1" applyAlignment="1">
      <alignment horizontal="center" vertical="top"/>
    </xf>
    <xf numFmtId="0" fontId="14" fillId="11" borderId="67" xfId="0" applyFont="1" applyFill="1" applyBorder="1" applyAlignment="1">
      <alignment vertical="top" wrapText="1"/>
    </xf>
    <xf numFmtId="0" fontId="5" fillId="0" borderId="60" xfId="0" applyFont="1" applyBorder="1" applyAlignment="1">
      <alignment horizontal="center" vertical="top" wrapText="1"/>
    </xf>
    <xf numFmtId="0" fontId="14" fillId="0" borderId="59" xfId="0" applyFont="1" applyBorder="1" applyAlignment="1">
      <alignment vertical="top" wrapText="1"/>
    </xf>
    <xf numFmtId="0" fontId="14" fillId="3" borderId="61" xfId="0" applyFont="1" applyFill="1" applyBorder="1" applyAlignment="1">
      <alignment vertical="top" wrapText="1"/>
    </xf>
    <xf numFmtId="0" fontId="38" fillId="0" borderId="68" xfId="0" applyFont="1" applyBorder="1" applyAlignment="1">
      <alignment horizontal="center" vertical="top"/>
    </xf>
    <xf numFmtId="0" fontId="3" fillId="7" borderId="32" xfId="0" applyFont="1" applyFill="1" applyBorder="1" applyAlignment="1">
      <alignment horizontal="justify" vertical="top" wrapText="1"/>
    </xf>
    <xf numFmtId="164" fontId="19" fillId="7" borderId="33" xfId="0" applyNumberFormat="1" applyFont="1" applyFill="1" applyBorder="1" applyAlignment="1">
      <alignment horizontal="center" vertical="top"/>
    </xf>
    <xf numFmtId="164" fontId="5" fillId="7" borderId="33" xfId="0" applyNumberFormat="1" applyFont="1" applyFill="1" applyBorder="1" applyAlignment="1">
      <alignment horizontal="center" vertical="top"/>
    </xf>
    <xf numFmtId="164" fontId="5" fillId="7" borderId="53" xfId="0" applyNumberFormat="1" applyFont="1" applyFill="1" applyBorder="1" applyAlignment="1">
      <alignment horizontal="center" vertical="top"/>
    </xf>
    <xf numFmtId="0" fontId="1" fillId="7" borderId="32" xfId="0" applyFont="1" applyFill="1" applyBorder="1" applyAlignment="1">
      <alignment vertical="top" wrapText="1"/>
    </xf>
    <xf numFmtId="0" fontId="1" fillId="7" borderId="34" xfId="0" applyFont="1" applyFill="1" applyBorder="1" applyAlignment="1">
      <alignment horizontal="center" vertical="top" wrapText="1"/>
    </xf>
    <xf numFmtId="0" fontId="1" fillId="7" borderId="35" xfId="0" applyFont="1" applyFill="1" applyBorder="1" applyAlignment="1">
      <alignment horizontal="center" vertical="top" wrapText="1"/>
    </xf>
    <xf numFmtId="0" fontId="1" fillId="7" borderId="33" xfId="0" applyFont="1" applyFill="1" applyBorder="1" applyAlignment="1">
      <alignment horizontal="center" vertical="top" wrapText="1"/>
    </xf>
    <xf numFmtId="0" fontId="1" fillId="7" borderId="36" xfId="0" applyFont="1" applyFill="1" applyBorder="1" applyAlignment="1">
      <alignment horizontal="center" vertical="top" wrapText="1"/>
    </xf>
    <xf numFmtId="164" fontId="11" fillId="3" borderId="41" xfId="0" applyNumberFormat="1" applyFont="1" applyFill="1" applyBorder="1" applyAlignment="1">
      <alignment horizontal="center" vertical="top" wrapText="1"/>
    </xf>
    <xf numFmtId="164" fontId="10" fillId="3" borderId="41" xfId="0" applyNumberFormat="1" applyFont="1" applyFill="1" applyBorder="1" applyAlignment="1">
      <alignment horizontal="center" vertical="top" wrapText="1"/>
    </xf>
    <xf numFmtId="164" fontId="10" fillId="3" borderId="54" xfId="0" applyNumberFormat="1" applyFont="1" applyFill="1" applyBorder="1" applyAlignment="1">
      <alignment horizontal="center" vertical="top" wrapText="1"/>
    </xf>
    <xf numFmtId="0" fontId="14" fillId="3" borderId="70" xfId="0" applyFont="1" applyFill="1" applyBorder="1" applyAlignment="1">
      <alignment vertical="top" wrapText="1"/>
    </xf>
    <xf numFmtId="0" fontId="14" fillId="3" borderId="71" xfId="0" applyFont="1" applyFill="1" applyBorder="1" applyAlignment="1">
      <alignment horizontal="center" vertical="top" wrapText="1"/>
    </xf>
    <xf numFmtId="0" fontId="14" fillId="3" borderId="72" xfId="0" applyFont="1" applyFill="1" applyBorder="1" applyAlignment="1">
      <alignment horizontal="center" vertical="top" wrapText="1"/>
    </xf>
    <xf numFmtId="0" fontId="14" fillId="14" borderId="73" xfId="0" applyFont="1" applyFill="1" applyBorder="1" applyAlignment="1">
      <alignment horizontal="center" vertical="top" wrapText="1"/>
    </xf>
    <xf numFmtId="0" fontId="14" fillId="14" borderId="42" xfId="0" applyFont="1" applyFill="1" applyBorder="1" applyAlignment="1">
      <alignment horizontal="center" vertical="top" wrapText="1"/>
    </xf>
    <xf numFmtId="0" fontId="14" fillId="0" borderId="74" xfId="0" applyFont="1" applyBorder="1" applyAlignment="1">
      <alignment horizontal="center" vertical="top" wrapText="1"/>
    </xf>
    <xf numFmtId="0" fontId="1" fillId="7" borderId="34" xfId="0" applyFont="1" applyFill="1" applyBorder="1" applyAlignment="1">
      <alignment horizontal="center" vertical="top"/>
    </xf>
    <xf numFmtId="0" fontId="1" fillId="7" borderId="35" xfId="0" applyFont="1" applyFill="1" applyBorder="1" applyAlignment="1">
      <alignment horizontal="center" vertical="top"/>
    </xf>
    <xf numFmtId="0" fontId="1" fillId="7" borderId="33" xfId="0" applyFont="1" applyFill="1" applyBorder="1" applyAlignment="1">
      <alignment horizontal="center" vertical="top"/>
    </xf>
    <xf numFmtId="0" fontId="5" fillId="8" borderId="37" xfId="0" applyFont="1" applyFill="1" applyBorder="1" applyAlignment="1">
      <alignment horizontal="justify" vertical="top" wrapText="1"/>
    </xf>
    <xf numFmtId="0" fontId="5" fillId="3" borderId="41" xfId="0" applyFont="1" applyFill="1" applyBorder="1" applyAlignment="1">
      <alignment horizontal="center" vertical="top" wrapText="1"/>
    </xf>
    <xf numFmtId="0" fontId="3" fillId="3" borderId="41" xfId="0" applyFont="1" applyFill="1" applyBorder="1" applyAlignment="1">
      <alignment horizontal="center" vertical="top" wrapText="1"/>
    </xf>
    <xf numFmtId="164" fontId="26" fillId="3" borderId="41" xfId="0" applyNumberFormat="1" applyFont="1" applyFill="1" applyBorder="1" applyAlignment="1">
      <alignment horizontal="center" vertical="top" wrapText="1"/>
    </xf>
    <xf numFmtId="164" fontId="26" fillId="3" borderId="54" xfId="0" applyNumberFormat="1" applyFont="1" applyFill="1" applyBorder="1" applyAlignment="1">
      <alignment horizontal="center" vertical="top" wrapText="1"/>
    </xf>
    <xf numFmtId="0" fontId="14" fillId="7" borderId="34" xfId="0" applyFont="1" applyFill="1" applyBorder="1" applyAlignment="1">
      <alignment horizontal="center" vertical="top"/>
    </xf>
    <xf numFmtId="0" fontId="14" fillId="7" borderId="35" xfId="0" applyFont="1" applyFill="1" applyBorder="1" applyAlignment="1">
      <alignment horizontal="center" vertical="top"/>
    </xf>
    <xf numFmtId="0" fontId="14" fillId="7" borderId="33" xfId="0" applyFont="1" applyFill="1" applyBorder="1" applyAlignment="1">
      <alignment horizontal="center" vertical="top"/>
    </xf>
    <xf numFmtId="0" fontId="14" fillId="7" borderId="36" xfId="0" applyFont="1" applyFill="1" applyBorder="1" applyAlignment="1">
      <alignment horizontal="center" vertical="top" wrapText="1"/>
    </xf>
    <xf numFmtId="164" fontId="16" fillId="0" borderId="41" xfId="0" applyNumberFormat="1" applyFont="1" applyBorder="1" applyAlignment="1">
      <alignment horizontal="center" vertical="top"/>
    </xf>
    <xf numFmtId="164" fontId="21" fillId="0" borderId="41" xfId="0" applyNumberFormat="1" applyFont="1" applyBorder="1" applyAlignment="1">
      <alignment horizontal="center" vertical="top" wrapText="1"/>
    </xf>
    <xf numFmtId="164" fontId="21" fillId="0" borderId="54" xfId="0" applyNumberFormat="1" applyFont="1" applyBorder="1" applyAlignment="1">
      <alignment horizontal="center" vertical="top" wrapText="1"/>
    </xf>
    <xf numFmtId="0" fontId="17" fillId="0" borderId="40" xfId="0" applyFont="1" applyBorder="1" applyAlignment="1">
      <alignment horizontal="center" vertical="top"/>
    </xf>
    <xf numFmtId="0" fontId="17" fillId="0" borderId="41" xfId="0" applyFont="1" applyBorder="1" applyAlignment="1">
      <alignment horizontal="center" vertical="top"/>
    </xf>
    <xf numFmtId="0" fontId="17" fillId="0" borderId="41" xfId="0" applyFont="1" applyBorder="1"/>
    <xf numFmtId="0" fontId="17" fillId="0" borderId="43" xfId="0" applyFont="1" applyBorder="1"/>
    <xf numFmtId="49" fontId="5" fillId="7" borderId="34" xfId="0" applyNumberFormat="1" applyFont="1" applyFill="1" applyBorder="1" applyAlignment="1">
      <alignment horizontal="center" vertical="top"/>
    </xf>
    <xf numFmtId="49" fontId="5" fillId="7" borderId="35" xfId="0" applyNumberFormat="1" applyFont="1" applyFill="1" applyBorder="1" applyAlignment="1">
      <alignment horizontal="center" vertical="top"/>
    </xf>
    <xf numFmtId="49" fontId="5" fillId="7" borderId="33" xfId="0" applyNumberFormat="1" applyFont="1" applyFill="1" applyBorder="1" applyAlignment="1">
      <alignment horizontal="center" vertical="top"/>
    </xf>
    <xf numFmtId="164" fontId="11" fillId="3" borderId="41" xfId="0" applyNumberFormat="1" applyFont="1" applyFill="1" applyBorder="1" applyAlignment="1">
      <alignment horizontal="center" vertical="top"/>
    </xf>
    <xf numFmtId="164" fontId="10" fillId="3" borderId="41" xfId="0" applyNumberFormat="1" applyFont="1" applyFill="1" applyBorder="1" applyAlignment="1">
      <alignment horizontal="center" vertical="top"/>
    </xf>
    <xf numFmtId="164" fontId="3" fillId="3" borderId="41" xfId="0" applyNumberFormat="1" applyFont="1" applyFill="1" applyBorder="1" applyAlignment="1">
      <alignment horizontal="center" vertical="top"/>
    </xf>
    <xf numFmtId="164" fontId="3" fillId="3" borderId="54" xfId="0" applyNumberFormat="1" applyFont="1" applyFill="1" applyBorder="1" applyAlignment="1">
      <alignment horizontal="center" vertical="top"/>
    </xf>
    <xf numFmtId="0" fontId="3" fillId="4" borderId="3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vertical="top" wrapText="1"/>
    </xf>
    <xf numFmtId="0" fontId="16" fillId="4" borderId="61" xfId="0" applyFont="1" applyFill="1" applyBorder="1" applyAlignment="1">
      <alignment horizontal="center" vertical="top"/>
    </xf>
    <xf numFmtId="0" fontId="16" fillId="4" borderId="3" xfId="0" applyFont="1" applyFill="1" applyBorder="1" applyAlignment="1">
      <alignment horizontal="center" vertical="top"/>
    </xf>
    <xf numFmtId="0" fontId="16" fillId="4" borderId="3" xfId="0" applyFont="1" applyFill="1" applyBorder="1"/>
    <xf numFmtId="0" fontId="16" fillId="4" borderId="62" xfId="0" applyFont="1" applyFill="1" applyBorder="1"/>
    <xf numFmtId="0" fontId="10" fillId="9" borderId="32" xfId="0" applyFont="1" applyFill="1" applyBorder="1" applyAlignment="1">
      <alignment vertical="top" wrapText="1"/>
    </xf>
    <xf numFmtId="0" fontId="10" fillId="9" borderId="35" xfId="0" applyFont="1" applyFill="1" applyBorder="1" applyAlignment="1">
      <alignment vertical="top" wrapText="1"/>
    </xf>
    <xf numFmtId="0" fontId="11" fillId="9" borderId="35" xfId="0" applyFont="1" applyFill="1" applyBorder="1" applyAlignment="1">
      <alignment horizontal="center" vertical="center" wrapText="1"/>
    </xf>
    <xf numFmtId="0" fontId="3" fillId="9" borderId="35" xfId="0" applyFont="1" applyFill="1" applyBorder="1" applyAlignment="1">
      <alignment horizontal="center" vertical="center" wrapText="1"/>
    </xf>
    <xf numFmtId="0" fontId="3" fillId="9" borderId="58" xfId="0" applyFont="1" applyFill="1" applyBorder="1" applyAlignment="1">
      <alignment horizontal="center" vertical="center" wrapText="1"/>
    </xf>
    <xf numFmtId="0" fontId="5" fillId="9" borderId="75" xfId="0" applyFont="1" applyFill="1" applyBorder="1" applyAlignment="1">
      <alignment vertical="top" wrapText="1"/>
    </xf>
    <xf numFmtId="0" fontId="14" fillId="7" borderId="76" xfId="0" applyFont="1" applyFill="1" applyBorder="1" applyAlignment="1">
      <alignment horizontal="center" vertical="top"/>
    </xf>
    <xf numFmtId="0" fontId="14" fillId="7" borderId="77" xfId="0" applyFont="1" applyFill="1" applyBorder="1" applyAlignment="1">
      <alignment vertical="top" wrapText="1"/>
    </xf>
    <xf numFmtId="0" fontId="14" fillId="10" borderId="61" xfId="0" applyFont="1" applyFill="1" applyBorder="1" applyAlignment="1">
      <alignment wrapText="1"/>
    </xf>
    <xf numFmtId="0" fontId="10" fillId="0" borderId="78" xfId="0" applyFont="1" applyBorder="1" applyAlignment="1">
      <alignment vertical="top" wrapText="1"/>
    </xf>
    <xf numFmtId="0" fontId="3" fillId="0" borderId="78" xfId="0" applyFont="1" applyBorder="1" applyAlignment="1">
      <alignment horizontal="center" vertical="center" wrapText="1"/>
    </xf>
    <xf numFmtId="0" fontId="11" fillId="11" borderId="78" xfId="0" applyFont="1" applyFill="1" applyBorder="1" applyAlignment="1">
      <alignment horizontal="center" vertical="center" wrapText="1"/>
    </xf>
    <xf numFmtId="0" fontId="10" fillId="11" borderId="78" xfId="0" applyFont="1" applyFill="1" applyBorder="1" applyAlignment="1">
      <alignment horizontal="center" vertical="center" wrapText="1"/>
    </xf>
    <xf numFmtId="166" fontId="21" fillId="11" borderId="73" xfId="0" applyNumberFormat="1" applyFont="1" applyFill="1" applyBorder="1" applyAlignment="1">
      <alignment horizontal="center" vertical="center" wrapText="1"/>
    </xf>
    <xf numFmtId="0" fontId="18" fillId="0" borderId="40" xfId="0" applyFont="1" applyBorder="1"/>
    <xf numFmtId="0" fontId="18" fillId="0" borderId="41" xfId="0" applyFont="1" applyBorder="1"/>
    <xf numFmtId="0" fontId="18" fillId="0" borderId="43" xfId="0" applyFont="1" applyBorder="1"/>
    <xf numFmtId="0" fontId="3" fillId="4" borderId="33" xfId="0" applyFont="1" applyFill="1" applyBorder="1" applyAlignment="1">
      <alignment vertical="top"/>
    </xf>
    <xf numFmtId="0" fontId="11" fillId="4" borderId="33" xfId="0" applyFont="1" applyFill="1" applyBorder="1" applyAlignment="1">
      <alignment vertical="top"/>
    </xf>
    <xf numFmtId="0" fontId="3" fillId="4" borderId="53" xfId="0" applyFont="1" applyFill="1" applyBorder="1" applyAlignment="1">
      <alignment vertical="top"/>
    </xf>
    <xf numFmtId="0" fontId="16" fillId="4" borderId="32" xfId="0" applyFont="1" applyFill="1" applyBorder="1" applyAlignment="1">
      <alignment horizontal="center" vertical="top"/>
    </xf>
    <xf numFmtId="0" fontId="16" fillId="4" borderId="33" xfId="0" applyFont="1" applyFill="1" applyBorder="1" applyAlignment="1">
      <alignment horizontal="center" vertical="top"/>
    </xf>
    <xf numFmtId="0" fontId="16" fillId="4" borderId="33" xfId="0" applyFont="1" applyFill="1" applyBorder="1"/>
    <xf numFmtId="0" fontId="16" fillId="4" borderId="36" xfId="0" applyFont="1" applyFill="1" applyBorder="1"/>
    <xf numFmtId="0" fontId="3" fillId="12" borderId="41" xfId="0" applyFont="1" applyFill="1" applyBorder="1" applyAlignment="1">
      <alignment vertical="top"/>
    </xf>
    <xf numFmtId="0" fontId="11" fillId="12" borderId="41" xfId="0" applyFont="1" applyFill="1" applyBorder="1" applyAlignment="1">
      <alignment vertical="top"/>
    </xf>
    <xf numFmtId="0" fontId="3" fillId="12" borderId="54" xfId="0" applyFont="1" applyFill="1" applyBorder="1" applyAlignment="1">
      <alignment vertical="top"/>
    </xf>
    <xf numFmtId="0" fontId="3" fillId="12" borderId="45" xfId="0" applyFont="1" applyFill="1" applyBorder="1" applyAlignment="1">
      <alignment horizontal="center" vertical="top" wrapText="1"/>
    </xf>
    <xf numFmtId="0" fontId="3" fillId="16" borderId="71" xfId="0" applyFont="1" applyFill="1" applyBorder="1" applyAlignment="1">
      <alignment horizontal="center" vertical="top" wrapText="1"/>
    </xf>
    <xf numFmtId="0" fontId="21" fillId="12" borderId="43" xfId="0" applyFont="1" applyFill="1" applyBorder="1" applyAlignment="1">
      <alignment horizontal="center" vertical="top" wrapText="1"/>
    </xf>
    <xf numFmtId="164" fontId="11" fillId="7" borderId="79" xfId="0" applyNumberFormat="1" applyFont="1" applyFill="1" applyBorder="1" applyAlignment="1">
      <alignment horizontal="center" vertical="top" wrapText="1"/>
    </xf>
    <xf numFmtId="164" fontId="3" fillId="7" borderId="79" xfId="0" applyNumberFormat="1" applyFont="1" applyFill="1" applyBorder="1" applyAlignment="1">
      <alignment horizontal="center" vertical="top" wrapText="1"/>
    </xf>
    <xf numFmtId="0" fontId="5" fillId="9" borderId="34" xfId="0" applyFont="1" applyFill="1" applyBorder="1" applyAlignment="1">
      <alignment horizontal="center" vertical="top"/>
    </xf>
    <xf numFmtId="0" fontId="5" fillId="9" borderId="35" xfId="0" applyFont="1" applyFill="1" applyBorder="1" applyAlignment="1">
      <alignment horizontal="center" vertical="top"/>
    </xf>
    <xf numFmtId="0" fontId="10" fillId="3" borderId="41" xfId="0" applyFont="1" applyFill="1" applyBorder="1" applyAlignment="1">
      <alignment vertical="top" wrapText="1"/>
    </xf>
    <xf numFmtId="0" fontId="10" fillId="0" borderId="41" xfId="0" applyFont="1" applyBorder="1" applyAlignment="1">
      <alignment horizontal="center" vertical="top" wrapText="1"/>
    </xf>
    <xf numFmtId="0" fontId="5" fillId="7" borderId="32" xfId="0" applyFont="1" applyFill="1" applyBorder="1" applyAlignment="1">
      <alignment horizontal="left" vertical="top" wrapText="1"/>
    </xf>
    <xf numFmtId="0" fontId="5" fillId="7" borderId="34" xfId="0" applyFont="1" applyFill="1" applyBorder="1" applyAlignment="1">
      <alignment horizontal="center" vertical="top"/>
    </xf>
    <xf numFmtId="0" fontId="5" fillId="7" borderId="35" xfId="0" applyFont="1" applyFill="1" applyBorder="1" applyAlignment="1">
      <alignment horizontal="center" vertical="top"/>
    </xf>
    <xf numFmtId="164" fontId="11" fillId="0" borderId="41" xfId="0" applyNumberFormat="1" applyFont="1" applyBorder="1" applyAlignment="1">
      <alignment horizontal="center" vertical="top" wrapText="1"/>
    </xf>
    <xf numFmtId="164" fontId="10" fillId="0" borderId="41" xfId="0" applyNumberFormat="1" applyFont="1" applyBorder="1" applyAlignment="1">
      <alignment horizontal="center" vertical="top" wrapText="1"/>
    </xf>
    <xf numFmtId="164" fontId="10" fillId="0" borderId="54" xfId="0" applyNumberFormat="1" applyFont="1" applyBorder="1" applyAlignment="1">
      <alignment horizontal="center" vertical="top" wrapText="1"/>
    </xf>
    <xf numFmtId="0" fontId="3" fillId="8" borderId="3" xfId="0" applyFont="1" applyFill="1" applyBorder="1" applyAlignment="1">
      <alignment vertical="top" wrapText="1"/>
    </xf>
    <xf numFmtId="0" fontId="16" fillId="8" borderId="61" xfId="0" applyFont="1" applyFill="1" applyBorder="1" applyAlignment="1">
      <alignment horizontal="center" vertical="top"/>
    </xf>
    <xf numFmtId="0" fontId="16" fillId="8" borderId="3" xfId="0" applyFont="1" applyFill="1" applyBorder="1" applyAlignment="1">
      <alignment horizontal="center" vertical="top"/>
    </xf>
    <xf numFmtId="0" fontId="16" fillId="8" borderId="3" xfId="0" applyFont="1" applyFill="1" applyBorder="1"/>
    <xf numFmtId="0" fontId="16" fillId="8" borderId="62" xfId="0" applyFont="1" applyFill="1" applyBorder="1"/>
    <xf numFmtId="0" fontId="5" fillId="0" borderId="41" xfId="0" applyFont="1" applyBorder="1" applyAlignment="1">
      <alignment vertical="top" wrapText="1"/>
    </xf>
    <xf numFmtId="164" fontId="19" fillId="3" borderId="41" xfId="0" applyNumberFormat="1" applyFont="1" applyFill="1" applyBorder="1" applyAlignment="1">
      <alignment horizontal="center" vertical="top" wrapText="1"/>
    </xf>
    <xf numFmtId="164" fontId="14" fillId="3" borderId="41" xfId="0" applyNumberFormat="1" applyFont="1" applyFill="1" applyBorder="1" applyAlignment="1">
      <alignment horizontal="center" vertical="top" wrapText="1"/>
    </xf>
    <xf numFmtId="164" fontId="14" fillId="3" borderId="54" xfId="0" applyNumberFormat="1" applyFont="1" applyFill="1" applyBorder="1" applyAlignment="1">
      <alignment horizontal="center" vertical="top" wrapText="1"/>
    </xf>
    <xf numFmtId="0" fontId="5" fillId="3" borderId="40" xfId="0" applyFont="1" applyFill="1" applyBorder="1" applyAlignment="1">
      <alignment vertical="top" wrapText="1"/>
    </xf>
    <xf numFmtId="0" fontId="5" fillId="3" borderId="45" xfId="0" applyFont="1" applyFill="1" applyBorder="1" applyAlignment="1">
      <alignment horizontal="center" vertical="top" wrapText="1"/>
    </xf>
    <xf numFmtId="0" fontId="5" fillId="11" borderId="71" xfId="0" applyFont="1" applyFill="1" applyBorder="1" applyAlignment="1">
      <alignment horizontal="center" vertical="top" wrapText="1"/>
    </xf>
    <xf numFmtId="0" fontId="5" fillId="11" borderId="78" xfId="0" applyFont="1" applyFill="1" applyBorder="1" applyAlignment="1">
      <alignment horizontal="center" vertical="top" wrapText="1"/>
    </xf>
    <xf numFmtId="0" fontId="1" fillId="0" borderId="43" xfId="0" applyFont="1" applyBorder="1" applyAlignment="1">
      <alignment horizontal="center" vertical="top" wrapText="1"/>
    </xf>
    <xf numFmtId="0" fontId="5" fillId="3" borderId="61" xfId="0" applyFont="1" applyFill="1" applyBorder="1" applyAlignment="1">
      <alignment vertical="top" wrapText="1"/>
    </xf>
    <xf numFmtId="0" fontId="1" fillId="0" borderId="62" xfId="0" applyFont="1" applyBorder="1" applyAlignment="1">
      <alignment horizontal="center" vertical="top" wrapText="1"/>
    </xf>
    <xf numFmtId="0" fontId="3" fillId="7" borderId="47" xfId="0" applyFont="1" applyFill="1" applyBorder="1" applyAlignment="1">
      <alignment horizontal="justify" vertical="top" wrapText="1"/>
    </xf>
    <xf numFmtId="0" fontId="3" fillId="7" borderId="48" xfId="0" applyFont="1" applyFill="1" applyBorder="1" applyAlignment="1">
      <alignment vertical="top" wrapText="1"/>
    </xf>
    <xf numFmtId="0" fontId="5" fillId="7" borderId="48" xfId="0" applyFont="1" applyFill="1" applyBorder="1" applyAlignment="1">
      <alignment horizontal="center" vertical="top" wrapText="1"/>
    </xf>
    <xf numFmtId="164" fontId="11" fillId="7" borderId="48" xfId="0" applyNumberFormat="1" applyFont="1" applyFill="1" applyBorder="1" applyAlignment="1">
      <alignment horizontal="center" vertical="top" wrapText="1"/>
    </xf>
    <xf numFmtId="164" fontId="3" fillId="7" borderId="48" xfId="0" applyNumberFormat="1" applyFont="1" applyFill="1" applyBorder="1" applyAlignment="1">
      <alignment horizontal="center" vertical="top" wrapText="1"/>
    </xf>
    <xf numFmtId="164" fontId="3" fillId="7" borderId="49" xfId="0" applyNumberFormat="1" applyFont="1" applyFill="1" applyBorder="1" applyAlignment="1">
      <alignment horizontal="center" vertical="top" wrapText="1"/>
    </xf>
    <xf numFmtId="0" fontId="5" fillId="7" borderId="47" xfId="0" applyFont="1" applyFill="1" applyBorder="1" applyAlignment="1">
      <alignment vertical="top" wrapText="1"/>
    </xf>
    <xf numFmtId="49" fontId="5" fillId="7" borderId="50" xfId="0" applyNumberFormat="1" applyFont="1" applyFill="1" applyBorder="1" applyAlignment="1">
      <alignment horizontal="center" vertical="top"/>
    </xf>
    <xf numFmtId="49" fontId="5" fillId="7" borderId="51" xfId="0" applyNumberFormat="1" applyFont="1" applyFill="1" applyBorder="1" applyAlignment="1">
      <alignment horizontal="center" vertical="top"/>
    </xf>
    <xf numFmtId="49" fontId="5" fillId="7" borderId="48" xfId="0" applyNumberFormat="1" applyFont="1" applyFill="1" applyBorder="1" applyAlignment="1">
      <alignment horizontal="center" vertical="top"/>
    </xf>
    <xf numFmtId="0" fontId="1" fillId="7" borderId="52" xfId="0" applyFont="1" applyFill="1" applyBorder="1" applyAlignment="1">
      <alignment horizontal="center" vertical="top" wrapText="1"/>
    </xf>
    <xf numFmtId="0" fontId="3" fillId="0" borderId="33" xfId="0" applyFont="1" applyBorder="1" applyAlignment="1">
      <alignment vertical="top" wrapText="1"/>
    </xf>
    <xf numFmtId="164" fontId="11" fillId="0" borderId="33" xfId="0" applyNumberFormat="1" applyFont="1" applyBorder="1" applyAlignment="1">
      <alignment horizontal="center" vertical="top" wrapText="1"/>
    </xf>
    <xf numFmtId="164" fontId="3" fillId="3" borderId="33" xfId="0" applyNumberFormat="1" applyFont="1" applyFill="1" applyBorder="1" applyAlignment="1">
      <alignment horizontal="center" vertical="top" wrapText="1"/>
    </xf>
    <xf numFmtId="164" fontId="3" fillId="3" borderId="53" xfId="0" applyNumberFormat="1" applyFont="1" applyFill="1" applyBorder="1" applyAlignment="1">
      <alignment horizontal="center" vertical="top" wrapText="1"/>
    </xf>
    <xf numFmtId="0" fontId="5" fillId="3" borderId="32" xfId="0" applyFont="1" applyFill="1" applyBorder="1" applyAlignment="1">
      <alignment vertical="top" wrapText="1"/>
    </xf>
    <xf numFmtId="49" fontId="5" fillId="3" borderId="34" xfId="0" applyNumberFormat="1" applyFont="1" applyFill="1" applyBorder="1" applyAlignment="1">
      <alignment horizontal="center" vertical="top"/>
    </xf>
    <xf numFmtId="49" fontId="5" fillId="3" borderId="35" xfId="0" applyNumberFormat="1" applyFont="1" applyFill="1" applyBorder="1" applyAlignment="1">
      <alignment horizontal="center" vertical="top"/>
    </xf>
    <xf numFmtId="49" fontId="5" fillId="3" borderId="33" xfId="0" applyNumberFormat="1" applyFont="1" applyFill="1" applyBorder="1" applyAlignment="1">
      <alignment horizontal="center" vertical="top"/>
    </xf>
    <xf numFmtId="0" fontId="1" fillId="0" borderId="36" xfId="0" applyFont="1" applyBorder="1" applyAlignment="1">
      <alignment horizontal="center" vertical="top" wrapText="1"/>
    </xf>
    <xf numFmtId="0" fontId="3" fillId="0" borderId="53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5" fillId="0" borderId="54" xfId="0" applyFont="1" applyBorder="1" applyAlignment="1">
      <alignment vertical="top" wrapText="1"/>
    </xf>
    <xf numFmtId="164" fontId="21" fillId="0" borderId="3" xfId="0" applyNumberFormat="1" applyFont="1" applyBorder="1" applyAlignment="1">
      <alignment horizontal="center" vertical="top" wrapText="1"/>
    </xf>
    <xf numFmtId="164" fontId="21" fillId="0" borderId="7" xfId="0" applyNumberFormat="1" applyFont="1" applyBorder="1" applyAlignment="1">
      <alignment horizontal="center" vertical="top" wrapText="1"/>
    </xf>
    <xf numFmtId="0" fontId="5" fillId="3" borderId="28" xfId="0" applyFont="1" applyFill="1" applyBorder="1" applyAlignment="1">
      <alignment horizontal="center" vertical="top" wrapText="1"/>
    </xf>
    <xf numFmtId="0" fontId="5" fillId="11" borderId="40" xfId="0" applyFont="1" applyFill="1" applyBorder="1" applyAlignment="1">
      <alignment vertical="top" wrapText="1"/>
    </xf>
    <xf numFmtId="0" fontId="5" fillId="11" borderId="80" xfId="0" applyFont="1" applyFill="1" applyBorder="1" applyAlignment="1">
      <alignment horizontal="center" vertical="center"/>
    </xf>
    <xf numFmtId="0" fontId="5" fillId="11" borderId="80" xfId="0" applyFont="1" applyFill="1" applyBorder="1" applyAlignment="1">
      <alignment horizontal="center" vertical="top"/>
    </xf>
    <xf numFmtId="0" fontId="5" fillId="11" borderId="46" xfId="0" applyFont="1" applyFill="1" applyBorder="1" applyAlignment="1">
      <alignment horizontal="center" vertical="top"/>
    </xf>
    <xf numFmtId="0" fontId="14" fillId="0" borderId="81" xfId="0" applyFont="1" applyBorder="1" applyAlignment="1">
      <alignment horizontal="center" vertical="top" wrapText="1"/>
    </xf>
    <xf numFmtId="164" fontId="19" fillId="0" borderId="41" xfId="0" applyNumberFormat="1" applyFont="1" applyBorder="1" applyAlignment="1">
      <alignment horizontal="center" vertical="top" wrapText="1"/>
    </xf>
    <xf numFmtId="0" fontId="5" fillId="8" borderId="32" xfId="0" applyFont="1" applyFill="1" applyBorder="1" applyAlignment="1">
      <alignment vertical="top" wrapText="1"/>
    </xf>
    <xf numFmtId="0" fontId="3" fillId="8" borderId="33" xfId="0" applyFont="1" applyFill="1" applyBorder="1" applyAlignment="1">
      <alignment vertical="top" wrapText="1"/>
    </xf>
    <xf numFmtId="0" fontId="5" fillId="8" borderId="33" xfId="0" applyFont="1" applyFill="1" applyBorder="1" applyAlignment="1">
      <alignment horizontal="center" vertical="top" wrapText="1"/>
    </xf>
    <xf numFmtId="164" fontId="11" fillId="8" borderId="33" xfId="0" applyNumberFormat="1" applyFont="1" applyFill="1" applyBorder="1" applyAlignment="1">
      <alignment horizontal="center" vertical="top" wrapText="1"/>
    </xf>
    <xf numFmtId="164" fontId="3" fillId="8" borderId="33" xfId="0" applyNumberFormat="1" applyFont="1" applyFill="1" applyBorder="1" applyAlignment="1">
      <alignment horizontal="center" vertical="top" wrapText="1"/>
    </xf>
    <xf numFmtId="164" fontId="3" fillId="8" borderId="53" xfId="0" applyNumberFormat="1" applyFont="1" applyFill="1" applyBorder="1" applyAlignment="1">
      <alignment horizontal="center" vertical="top" wrapText="1"/>
    </xf>
    <xf numFmtId="0" fontId="16" fillId="8" borderId="32" xfId="0" applyFont="1" applyFill="1" applyBorder="1" applyAlignment="1">
      <alignment horizontal="center" vertical="top"/>
    </xf>
    <xf numFmtId="0" fontId="16" fillId="8" borderId="33" xfId="0" applyFont="1" applyFill="1" applyBorder="1" applyAlignment="1">
      <alignment horizontal="center" vertical="top"/>
    </xf>
    <xf numFmtId="0" fontId="16" fillId="8" borderId="33" xfId="0" applyFont="1" applyFill="1" applyBorder="1"/>
    <xf numFmtId="0" fontId="16" fillId="8" borderId="36" xfId="0" applyFont="1" applyFill="1" applyBorder="1"/>
    <xf numFmtId="164" fontId="11" fillId="5" borderId="41" xfId="0" applyNumberFormat="1" applyFont="1" applyFill="1" applyBorder="1" applyAlignment="1">
      <alignment horizontal="center" vertical="top"/>
    </xf>
    <xf numFmtId="164" fontId="10" fillId="5" borderId="41" xfId="0" applyNumberFormat="1" applyFont="1" applyFill="1" applyBorder="1" applyAlignment="1">
      <alignment horizontal="center" vertical="top"/>
    </xf>
    <xf numFmtId="164" fontId="10" fillId="5" borderId="54" xfId="0" applyNumberFormat="1" applyFont="1" applyFill="1" applyBorder="1" applyAlignment="1">
      <alignment horizontal="center" vertical="top"/>
    </xf>
    <xf numFmtId="0" fontId="5" fillId="8" borderId="61" xfId="0" applyFont="1" applyFill="1" applyBorder="1" applyAlignment="1">
      <alignment vertical="top" wrapText="1"/>
    </xf>
    <xf numFmtId="0" fontId="16" fillId="0" borderId="39" xfId="0" applyFont="1" applyBorder="1" applyAlignment="1">
      <alignment horizontal="center" vertical="top"/>
    </xf>
    <xf numFmtId="0" fontId="16" fillId="0" borderId="2" xfId="0" applyFont="1" applyBorder="1" applyAlignment="1">
      <alignment horizontal="center" vertical="top"/>
    </xf>
    <xf numFmtId="0" fontId="16" fillId="0" borderId="2" xfId="0" applyFont="1" applyBorder="1"/>
    <xf numFmtId="0" fontId="16" fillId="0" borderId="60" xfId="0" applyFont="1" applyBorder="1"/>
    <xf numFmtId="0" fontId="5" fillId="0" borderId="32" xfId="0" applyFont="1" applyBorder="1" applyAlignment="1">
      <alignment vertical="top" wrapText="1"/>
    </xf>
    <xf numFmtId="0" fontId="5" fillId="0" borderId="34" xfId="0" applyFont="1" applyBorder="1" applyAlignment="1">
      <alignment horizontal="center" vertical="top" wrapText="1"/>
    </xf>
    <xf numFmtId="0" fontId="5" fillId="0" borderId="35" xfId="0" applyFont="1" applyBorder="1" applyAlignment="1">
      <alignment horizontal="center" vertical="top" wrapText="1"/>
    </xf>
    <xf numFmtId="0" fontId="16" fillId="7" borderId="47" xfId="0" applyFont="1" applyFill="1" applyBorder="1" applyAlignment="1">
      <alignment horizontal="center" vertical="top"/>
    </xf>
    <xf numFmtId="0" fontId="16" fillId="7" borderId="48" xfId="0" applyFont="1" applyFill="1" applyBorder="1" applyAlignment="1">
      <alignment horizontal="center" vertical="top"/>
    </xf>
    <xf numFmtId="0" fontId="16" fillId="7" borderId="48" xfId="0" applyFont="1" applyFill="1" applyBorder="1"/>
    <xf numFmtId="0" fontId="16" fillId="7" borderId="52" xfId="0" applyFont="1" applyFill="1" applyBorder="1"/>
    <xf numFmtId="0" fontId="11" fillId="7" borderId="57" xfId="0" applyFont="1" applyFill="1" applyBorder="1" applyAlignment="1">
      <alignment horizontal="left" vertical="top" wrapText="1"/>
    </xf>
    <xf numFmtId="164" fontId="11" fillId="7" borderId="33" xfId="0" applyNumberFormat="1" applyFont="1" applyFill="1" applyBorder="1" applyAlignment="1">
      <alignment horizontal="center" vertical="top"/>
    </xf>
    <xf numFmtId="164" fontId="3" fillId="7" borderId="33" xfId="0" applyNumberFormat="1" applyFont="1" applyFill="1" applyBorder="1" applyAlignment="1">
      <alignment horizontal="center" vertical="top"/>
    </xf>
    <xf numFmtId="164" fontId="3" fillId="7" borderId="53" xfId="0" applyNumberFormat="1" applyFont="1" applyFill="1" applyBorder="1" applyAlignment="1">
      <alignment horizontal="center" vertical="top"/>
    </xf>
    <xf numFmtId="0" fontId="35" fillId="7" borderId="83" xfId="0" applyFont="1" applyFill="1" applyBorder="1" applyAlignment="1">
      <alignment vertical="top" wrapText="1"/>
    </xf>
    <xf numFmtId="0" fontId="26" fillId="0" borderId="41" xfId="0" applyFont="1" applyBorder="1" applyAlignment="1">
      <alignment horizontal="left" vertical="top" wrapText="1"/>
    </xf>
    <xf numFmtId="164" fontId="11" fillId="5" borderId="46" xfId="0" applyNumberFormat="1" applyFont="1" applyFill="1" applyBorder="1" applyAlignment="1">
      <alignment horizontal="center" vertical="top"/>
    </xf>
    <xf numFmtId="164" fontId="3" fillId="3" borderId="46" xfId="0" applyNumberFormat="1" applyFont="1" applyFill="1" applyBorder="1" applyAlignment="1">
      <alignment horizontal="center" vertical="top"/>
    </xf>
    <xf numFmtId="164" fontId="3" fillId="5" borderId="84" xfId="0" applyNumberFormat="1" applyFont="1" applyFill="1" applyBorder="1" applyAlignment="1">
      <alignment horizontal="center" vertical="top"/>
    </xf>
    <xf numFmtId="0" fontId="11" fillId="9" borderId="57" xfId="0" applyFont="1" applyFill="1" applyBorder="1" applyAlignment="1">
      <alignment vertical="top" wrapText="1"/>
    </xf>
    <xf numFmtId="0" fontId="5" fillId="8" borderId="61" xfId="0" applyFont="1" applyFill="1" applyBorder="1" applyAlignment="1">
      <alignment horizontal="center" vertical="top" wrapText="1"/>
    </xf>
    <xf numFmtId="0" fontId="11" fillId="9" borderId="32" xfId="0" applyFont="1" applyFill="1" applyBorder="1" applyAlignment="1">
      <alignment horizontal="left" vertical="top" wrapText="1"/>
    </xf>
    <xf numFmtId="0" fontId="14" fillId="9" borderId="32" xfId="0" applyFont="1" applyFill="1" applyBorder="1" applyAlignment="1">
      <alignment vertical="top" wrapText="1"/>
    </xf>
    <xf numFmtId="0" fontId="19" fillId="10" borderId="61" xfId="0" applyFont="1" applyFill="1" applyBorder="1" applyAlignment="1">
      <alignment wrapText="1"/>
    </xf>
    <xf numFmtId="0" fontId="11" fillId="11" borderId="42" xfId="0" applyFont="1" applyFill="1" applyBorder="1" applyAlignment="1">
      <alignment vertical="top" wrapText="1"/>
    </xf>
    <xf numFmtId="164" fontId="3" fillId="5" borderId="41" xfId="0" applyNumberFormat="1" applyFont="1" applyFill="1" applyBorder="1" applyAlignment="1">
      <alignment horizontal="center" vertical="top"/>
    </xf>
    <xf numFmtId="164" fontId="3" fillId="5" borderId="54" xfId="0" applyNumberFormat="1" applyFont="1" applyFill="1" applyBorder="1" applyAlignment="1">
      <alignment horizontal="center" vertical="top"/>
    </xf>
    <xf numFmtId="0" fontId="11" fillId="9" borderId="85" xfId="0" applyFont="1" applyFill="1" applyBorder="1" applyAlignment="1">
      <alignment vertical="top" wrapText="1"/>
    </xf>
    <xf numFmtId="0" fontId="11" fillId="9" borderId="33" xfId="0" applyFont="1" applyFill="1" applyBorder="1" applyAlignment="1">
      <alignment vertical="top" wrapText="1"/>
    </xf>
    <xf numFmtId="0" fontId="14" fillId="7" borderId="86" xfId="0" applyFont="1" applyFill="1" applyBorder="1" applyAlignment="1">
      <alignment horizontal="left" vertical="top" wrapText="1"/>
    </xf>
    <xf numFmtId="49" fontId="14" fillId="7" borderId="87" xfId="0" applyNumberFormat="1" applyFont="1" applyFill="1" applyBorder="1" applyAlignment="1">
      <alignment horizontal="center" vertical="top"/>
    </xf>
    <xf numFmtId="0" fontId="14" fillId="9" borderId="87" xfId="0" applyFont="1" applyFill="1" applyBorder="1" applyAlignment="1">
      <alignment horizontal="center" vertical="top"/>
    </xf>
    <xf numFmtId="0" fontId="14" fillId="9" borderId="88" xfId="0" applyFont="1" applyFill="1" applyBorder="1" applyAlignment="1">
      <alignment horizontal="center" vertical="top"/>
    </xf>
    <xf numFmtId="0" fontId="22" fillId="7" borderId="82" xfId="0" applyFont="1" applyFill="1" applyBorder="1" applyAlignment="1">
      <alignment horizontal="center" vertical="top" wrapText="1"/>
    </xf>
    <xf numFmtId="0" fontId="19" fillId="10" borderId="89" xfId="0" applyFont="1" applyFill="1" applyBorder="1" applyAlignment="1">
      <alignment wrapText="1"/>
    </xf>
    <xf numFmtId="0" fontId="3" fillId="0" borderId="91" xfId="0" applyFont="1" applyBorder="1" applyAlignment="1">
      <alignment vertical="top" wrapText="1"/>
    </xf>
    <xf numFmtId="49" fontId="3" fillId="0" borderId="42" xfId="0" applyNumberFormat="1" applyFont="1" applyBorder="1" applyAlignment="1">
      <alignment vertical="top" wrapText="1"/>
    </xf>
    <xf numFmtId="164" fontId="26" fillId="0" borderId="41" xfId="1" applyNumberFormat="1" applyFont="1" applyBorder="1" applyAlignment="1">
      <alignment horizontal="center" vertical="top"/>
    </xf>
    <xf numFmtId="164" fontId="10" fillId="0" borderId="41" xfId="1" applyNumberFormat="1" applyFont="1" applyBorder="1" applyAlignment="1">
      <alignment horizontal="center" vertical="top"/>
    </xf>
    <xf numFmtId="164" fontId="3" fillId="3" borderId="54" xfId="1" applyNumberFormat="1" applyFont="1" applyFill="1" applyBorder="1" applyAlignment="1">
      <alignment horizontal="center" vertical="top"/>
    </xf>
    <xf numFmtId="0" fontId="16" fillId="3" borderId="40" xfId="0" applyFont="1" applyFill="1" applyBorder="1" applyAlignment="1">
      <alignment horizontal="center" vertical="top"/>
    </xf>
    <xf numFmtId="0" fontId="11" fillId="0" borderId="3" xfId="0" applyFont="1" applyBorder="1" applyAlignment="1">
      <alignment vertical="top" wrapText="1"/>
    </xf>
    <xf numFmtId="49" fontId="14" fillId="3" borderId="28" xfId="0" applyNumberFormat="1" applyFont="1" applyFill="1" applyBorder="1" applyAlignment="1">
      <alignment horizontal="center" vertical="top"/>
    </xf>
    <xf numFmtId="0" fontId="14" fillId="0" borderId="62" xfId="0" applyFont="1" applyBorder="1" applyAlignment="1">
      <alignment horizontal="center" vertical="top" wrapText="1"/>
    </xf>
    <xf numFmtId="0" fontId="11" fillId="9" borderId="47" xfId="0" applyFont="1" applyFill="1" applyBorder="1" applyAlignment="1">
      <alignment horizontal="left" vertical="top" wrapText="1"/>
    </xf>
    <xf numFmtId="0" fontId="11" fillId="9" borderId="92" xfId="0" applyFont="1" applyFill="1" applyBorder="1" applyAlignment="1">
      <alignment vertical="top" wrapText="1"/>
    </xf>
    <xf numFmtId="0" fontId="19" fillId="9" borderId="48" xfId="0" applyFont="1" applyFill="1" applyBorder="1" applyAlignment="1">
      <alignment horizontal="center" vertical="center" wrapText="1"/>
    </xf>
    <xf numFmtId="164" fontId="3" fillId="7" borderId="49" xfId="0" applyNumberFormat="1" applyFont="1" applyFill="1" applyBorder="1" applyAlignment="1">
      <alignment horizontal="center" vertical="top"/>
    </xf>
    <xf numFmtId="164" fontId="30" fillId="3" borderId="3" xfId="0" applyNumberFormat="1" applyFont="1" applyFill="1" applyBorder="1" applyAlignment="1">
      <alignment horizontal="center" vertical="top"/>
    </xf>
    <xf numFmtId="164" fontId="14" fillId="3" borderId="3" xfId="0" applyNumberFormat="1" applyFont="1" applyFill="1" applyBorder="1" applyAlignment="1">
      <alignment horizontal="center" vertical="top"/>
    </xf>
    <xf numFmtId="164" fontId="14" fillId="3" borderId="7" xfId="0" applyNumberFormat="1" applyFont="1" applyFill="1" applyBorder="1" applyAlignment="1">
      <alignment horizontal="center" vertical="top"/>
    </xf>
    <xf numFmtId="0" fontId="11" fillId="0" borderId="33" xfId="0" applyFont="1" applyBorder="1" applyAlignment="1">
      <alignment vertical="top" wrapText="1"/>
    </xf>
    <xf numFmtId="164" fontId="19" fillId="3" borderId="33" xfId="0" applyNumberFormat="1" applyFont="1" applyFill="1" applyBorder="1" applyAlignment="1">
      <alignment horizontal="center" vertical="top"/>
    </xf>
    <xf numFmtId="164" fontId="5" fillId="3" borderId="33" xfId="0" applyNumberFormat="1" applyFont="1" applyFill="1" applyBorder="1" applyAlignment="1">
      <alignment horizontal="center" vertical="top"/>
    </xf>
    <xf numFmtId="164" fontId="5" fillId="3" borderId="53" xfId="0" applyNumberFormat="1" applyFont="1" applyFill="1" applyBorder="1" applyAlignment="1">
      <alignment horizontal="center" vertical="top"/>
    </xf>
    <xf numFmtId="49" fontId="14" fillId="3" borderId="34" xfId="0" applyNumberFormat="1" applyFont="1" applyFill="1" applyBorder="1" applyAlignment="1">
      <alignment horizontal="center" vertical="top"/>
    </xf>
    <xf numFmtId="0" fontId="14" fillId="11" borderId="34" xfId="0" applyFont="1" applyFill="1" applyBorder="1" applyAlignment="1">
      <alignment horizontal="center" vertical="top"/>
    </xf>
    <xf numFmtId="0" fontId="14" fillId="11" borderId="35" xfId="0" applyFont="1" applyFill="1" applyBorder="1" applyAlignment="1">
      <alignment horizontal="center" vertical="top"/>
    </xf>
    <xf numFmtId="0" fontId="14" fillId="0" borderId="36" xfId="0" applyFont="1" applyBorder="1" applyAlignment="1">
      <alignment horizontal="center" vertical="top" wrapText="1"/>
    </xf>
    <xf numFmtId="164" fontId="30" fillId="0" borderId="41" xfId="0" applyNumberFormat="1" applyFont="1" applyBorder="1" applyAlignment="1">
      <alignment horizontal="center" vertical="top"/>
    </xf>
    <xf numFmtId="164" fontId="14" fillId="0" borderId="41" xfId="0" applyNumberFormat="1" applyFont="1" applyBorder="1" applyAlignment="1">
      <alignment horizontal="center" vertical="top"/>
    </xf>
    <xf numFmtId="164" fontId="14" fillId="0" borderId="54" xfId="0" applyNumberFormat="1" applyFont="1" applyBorder="1" applyAlignment="1">
      <alignment horizontal="center" vertical="top"/>
    </xf>
    <xf numFmtId="0" fontId="5" fillId="0" borderId="40" xfId="0" applyFont="1" applyBorder="1" applyAlignment="1">
      <alignment vertical="top" wrapText="1"/>
    </xf>
    <xf numFmtId="49" fontId="14" fillId="3" borderId="45" xfId="0" applyNumberFormat="1" applyFont="1" applyFill="1" applyBorder="1" applyAlignment="1">
      <alignment horizontal="center" vertical="top"/>
    </xf>
    <xf numFmtId="0" fontId="14" fillId="11" borderId="71" xfId="0" applyFont="1" applyFill="1" applyBorder="1" applyAlignment="1">
      <alignment horizontal="center" vertical="top"/>
    </xf>
    <xf numFmtId="0" fontId="14" fillId="11" borderId="78" xfId="0" applyFont="1" applyFill="1" applyBorder="1" applyAlignment="1">
      <alignment horizontal="center" vertical="top"/>
    </xf>
    <xf numFmtId="0" fontId="14" fillId="0" borderId="43" xfId="0" applyFont="1" applyBorder="1" applyAlignment="1">
      <alignment horizontal="center" vertical="top" wrapText="1"/>
    </xf>
    <xf numFmtId="164" fontId="30" fillId="3" borderId="33" xfId="0" applyNumberFormat="1" applyFont="1" applyFill="1" applyBorder="1" applyAlignment="1">
      <alignment horizontal="center" vertical="top"/>
    </xf>
    <xf numFmtId="164" fontId="14" fillId="3" borderId="33" xfId="0" applyNumberFormat="1" applyFont="1" applyFill="1" applyBorder="1" applyAlignment="1">
      <alignment horizontal="center" vertical="top"/>
    </xf>
    <xf numFmtId="164" fontId="14" fillId="3" borderId="53" xfId="0" applyNumberFormat="1" applyFont="1" applyFill="1" applyBorder="1" applyAlignment="1">
      <alignment horizontal="center" vertical="top"/>
    </xf>
    <xf numFmtId="164" fontId="30" fillId="0" borderId="2" xfId="0" applyNumberFormat="1" applyFont="1" applyBorder="1" applyAlignment="1">
      <alignment horizontal="center" vertical="top"/>
    </xf>
    <xf numFmtId="164" fontId="14" fillId="0" borderId="2" xfId="0" applyNumberFormat="1" applyFont="1" applyBorder="1" applyAlignment="1">
      <alignment horizontal="center" vertical="top"/>
    </xf>
    <xf numFmtId="164" fontId="14" fillId="0" borderId="8" xfId="0" applyNumberFormat="1" applyFont="1" applyBorder="1" applyAlignment="1">
      <alignment horizontal="center" vertical="top"/>
    </xf>
    <xf numFmtId="0" fontId="14" fillId="0" borderId="39" xfId="0" applyFont="1" applyBorder="1" applyAlignment="1">
      <alignment vertical="top" wrapText="1"/>
    </xf>
    <xf numFmtId="49" fontId="14" fillId="3" borderId="15" xfId="0" applyNumberFormat="1" applyFont="1" applyFill="1" applyBorder="1" applyAlignment="1">
      <alignment horizontal="center" vertical="top"/>
    </xf>
    <xf numFmtId="0" fontId="14" fillId="11" borderId="31" xfId="0" applyFont="1" applyFill="1" applyBorder="1" applyAlignment="1">
      <alignment horizontal="center" vertical="top"/>
    </xf>
    <xf numFmtId="0" fontId="14" fillId="11" borderId="18" xfId="0" applyFont="1" applyFill="1" applyBorder="1" applyAlignment="1">
      <alignment horizontal="center" vertical="top"/>
    </xf>
    <xf numFmtId="0" fontId="14" fillId="0" borderId="60" xfId="0" applyFont="1" applyBorder="1" applyAlignment="1">
      <alignment horizontal="center" vertical="top" wrapText="1"/>
    </xf>
    <xf numFmtId="0" fontId="10" fillId="3" borderId="35" xfId="0" applyFont="1" applyFill="1" applyBorder="1" applyAlignment="1">
      <alignment vertical="top" wrapText="1"/>
    </xf>
    <xf numFmtId="0" fontId="23" fillId="11" borderId="35" xfId="0" applyFont="1" applyFill="1" applyBorder="1" applyAlignment="1">
      <alignment horizontal="center" vertical="center"/>
    </xf>
    <xf numFmtId="0" fontId="14" fillId="11" borderId="35" xfId="0" applyFont="1" applyFill="1" applyBorder="1" applyAlignment="1">
      <alignment horizontal="center" vertical="center"/>
    </xf>
    <xf numFmtId="0" fontId="14" fillId="11" borderId="58" xfId="0" applyFont="1" applyFill="1" applyBorder="1" applyAlignment="1">
      <alignment horizontal="center" vertical="center"/>
    </xf>
    <xf numFmtId="0" fontId="14" fillId="0" borderId="32" xfId="0" applyFont="1" applyBorder="1" applyAlignment="1">
      <alignment vertical="top" wrapText="1"/>
    </xf>
    <xf numFmtId="0" fontId="14" fillId="11" borderId="76" xfId="0" applyFont="1" applyFill="1" applyBorder="1" applyAlignment="1">
      <alignment horizontal="center" vertical="top"/>
    </xf>
    <xf numFmtId="0" fontId="14" fillId="0" borderId="77" xfId="0" applyFont="1" applyBorder="1" applyAlignment="1">
      <alignment horizontal="center" vertical="top" wrapText="1"/>
    </xf>
    <xf numFmtId="0" fontId="5" fillId="3" borderId="78" xfId="0" applyFont="1" applyFill="1" applyBorder="1" applyAlignment="1">
      <alignment vertical="top" wrapText="1"/>
    </xf>
    <xf numFmtId="0" fontId="23" fillId="0" borderId="78" xfId="0" applyFont="1" applyBorder="1" applyAlignment="1">
      <alignment horizontal="center" vertical="center"/>
    </xf>
    <xf numFmtId="166" fontId="14" fillId="3" borderId="41" xfId="0" applyNumberFormat="1" applyFont="1" applyFill="1" applyBorder="1" applyAlignment="1">
      <alignment horizontal="center" vertical="top"/>
    </xf>
    <xf numFmtId="166" fontId="14" fillId="3" borderId="46" xfId="0" applyNumberFormat="1" applyFont="1" applyFill="1" applyBorder="1" applyAlignment="1">
      <alignment horizontal="center" vertical="top"/>
    </xf>
    <xf numFmtId="166" fontId="14" fillId="3" borderId="84" xfId="0" applyNumberFormat="1" applyFont="1" applyFill="1" applyBorder="1" applyAlignment="1">
      <alignment horizontal="center" vertical="top"/>
    </xf>
    <xf numFmtId="0" fontId="3" fillId="3" borderId="35" xfId="0" applyFont="1" applyFill="1" applyBorder="1" applyAlignment="1">
      <alignment vertical="top" wrapText="1"/>
    </xf>
    <xf numFmtId="0" fontId="23" fillId="0" borderId="35" xfId="0" applyFont="1" applyBorder="1" applyAlignment="1">
      <alignment horizontal="center" vertical="top"/>
    </xf>
    <xf numFmtId="166" fontId="14" fillId="3" borderId="35" xfId="0" applyNumberFormat="1" applyFont="1" applyFill="1" applyBorder="1" applyAlignment="1">
      <alignment horizontal="center" vertical="top"/>
    </xf>
    <xf numFmtId="166" fontId="14" fillId="3" borderId="58" xfId="0" applyNumberFormat="1" applyFont="1" applyFill="1" applyBorder="1" applyAlignment="1">
      <alignment horizontal="center" vertical="top"/>
    </xf>
    <xf numFmtId="0" fontId="14" fillId="0" borderId="76" xfId="0" applyFont="1" applyBorder="1" applyAlignment="1">
      <alignment horizontal="center" vertical="center"/>
    </xf>
    <xf numFmtId="0" fontId="14" fillId="0" borderId="76" xfId="0" applyFont="1" applyBorder="1" applyAlignment="1">
      <alignment horizontal="center" vertical="top"/>
    </xf>
    <xf numFmtId="0" fontId="14" fillId="0" borderId="35" xfId="0" applyFont="1" applyBorder="1" applyAlignment="1">
      <alignment horizontal="center" vertical="top"/>
    </xf>
    <xf numFmtId="0" fontId="14" fillId="0" borderId="77" xfId="0" applyFont="1" applyBorder="1" applyAlignment="1">
      <alignment vertical="center" wrapText="1"/>
    </xf>
    <xf numFmtId="0" fontId="5" fillId="0" borderId="78" xfId="0" applyFont="1" applyBorder="1" applyAlignment="1">
      <alignment vertical="top" wrapText="1"/>
    </xf>
    <xf numFmtId="0" fontId="23" fillId="0" borderId="78" xfId="0" applyFont="1" applyBorder="1" applyAlignment="1">
      <alignment horizontal="center" vertical="top"/>
    </xf>
    <xf numFmtId="166" fontId="14" fillId="3" borderId="78" xfId="0" applyNumberFormat="1" applyFont="1" applyFill="1" applyBorder="1" applyAlignment="1">
      <alignment horizontal="center" vertical="top"/>
    </xf>
    <xf numFmtId="166" fontId="14" fillId="3" borderId="73" xfId="0" applyNumberFormat="1" applyFont="1" applyFill="1" applyBorder="1" applyAlignment="1">
      <alignment horizontal="center" vertical="top"/>
    </xf>
    <xf numFmtId="0" fontId="11" fillId="4" borderId="3" xfId="0" applyFont="1" applyFill="1" applyBorder="1" applyAlignment="1">
      <alignment vertical="top" wrapText="1"/>
    </xf>
    <xf numFmtId="0" fontId="3" fillId="4" borderId="7" xfId="0" applyFont="1" applyFill="1" applyBorder="1" applyAlignment="1">
      <alignment vertical="top" wrapText="1"/>
    </xf>
    <xf numFmtId="164" fontId="11" fillId="8" borderId="53" xfId="0" applyNumberFormat="1" applyFont="1" applyFill="1" applyBorder="1" applyAlignment="1">
      <alignment horizontal="center" vertical="top" wrapText="1"/>
    </xf>
    <xf numFmtId="164" fontId="16" fillId="8" borderId="32" xfId="0" applyNumberFormat="1" applyFont="1" applyFill="1" applyBorder="1" applyAlignment="1">
      <alignment horizontal="center" vertical="top"/>
    </xf>
    <xf numFmtId="164" fontId="26" fillId="5" borderId="41" xfId="0" applyNumberFormat="1" applyFont="1" applyFill="1" applyBorder="1" applyAlignment="1">
      <alignment horizontal="center" vertical="top"/>
    </xf>
    <xf numFmtId="164" fontId="26" fillId="5" borderId="54" xfId="0" applyNumberFormat="1" applyFont="1" applyFill="1" applyBorder="1" applyAlignment="1">
      <alignment horizontal="center" vertical="top"/>
    </xf>
    <xf numFmtId="0" fontId="3" fillId="7" borderId="2" xfId="0" applyFont="1" applyFill="1" applyBorder="1" applyAlignment="1">
      <alignment horizontal="justify" vertical="top" wrapText="1"/>
    </xf>
    <xf numFmtId="0" fontId="3" fillId="7" borderId="2" xfId="0" applyFont="1" applyFill="1" applyBorder="1" applyAlignment="1">
      <alignment vertical="top" wrapText="1"/>
    </xf>
    <xf numFmtId="164" fontId="3" fillId="7" borderId="8" xfId="0" applyNumberFormat="1" applyFont="1" applyFill="1" applyBorder="1" applyAlignment="1">
      <alignment horizontal="center" vertical="top" wrapText="1"/>
    </xf>
    <xf numFmtId="0" fontId="16" fillId="7" borderId="39" xfId="0" applyFont="1" applyFill="1" applyBorder="1" applyAlignment="1">
      <alignment horizontal="center" vertical="top"/>
    </xf>
    <xf numFmtId="0" fontId="16" fillId="7" borderId="2" xfId="0" applyFont="1" applyFill="1" applyBorder="1" applyAlignment="1">
      <alignment horizontal="center" vertical="top"/>
    </xf>
    <xf numFmtId="0" fontId="16" fillId="7" borderId="2" xfId="0" applyFont="1" applyFill="1" applyBorder="1"/>
    <xf numFmtId="0" fontId="16" fillId="7" borderId="60" xfId="0" applyFont="1" applyFill="1" applyBorder="1"/>
    <xf numFmtId="164" fontId="19" fillId="3" borderId="3" xfId="1" applyNumberFormat="1" applyFont="1" applyFill="1" applyBorder="1" applyAlignment="1">
      <alignment horizontal="center" vertical="top"/>
    </xf>
    <xf numFmtId="164" fontId="5" fillId="3" borderId="3" xfId="1" applyNumberFormat="1" applyFont="1" applyFill="1" applyBorder="1" applyAlignment="1">
      <alignment horizontal="center" vertical="top"/>
    </xf>
    <xf numFmtId="164" fontId="5" fillId="3" borderId="7" xfId="1" applyNumberFormat="1" applyFont="1" applyFill="1" applyBorder="1" applyAlignment="1">
      <alignment horizontal="center" vertical="top"/>
    </xf>
    <xf numFmtId="164" fontId="5" fillId="0" borderId="54" xfId="1" applyNumberFormat="1" applyFont="1" applyBorder="1" applyAlignment="1">
      <alignment horizontal="center" vertical="top"/>
    </xf>
    <xf numFmtId="164" fontId="19" fillId="3" borderId="33" xfId="1" applyNumberFormat="1" applyFont="1" applyFill="1" applyBorder="1" applyAlignment="1">
      <alignment horizontal="center" vertical="top"/>
    </xf>
    <xf numFmtId="164" fontId="5" fillId="3" borderId="33" xfId="1" applyNumberFormat="1" applyFont="1" applyFill="1" applyBorder="1" applyAlignment="1">
      <alignment horizontal="center" vertical="top"/>
    </xf>
    <xf numFmtId="164" fontId="5" fillId="3" borderId="53" xfId="1" applyNumberFormat="1" applyFont="1" applyFill="1" applyBorder="1" applyAlignment="1">
      <alignment horizontal="center" vertical="top"/>
    </xf>
    <xf numFmtId="0" fontId="19" fillId="3" borderId="97" xfId="0" applyFont="1" applyFill="1" applyBorder="1" applyAlignment="1">
      <alignment vertical="top" wrapText="1"/>
    </xf>
    <xf numFmtId="164" fontId="19" fillId="3" borderId="41" xfId="1" applyNumberFormat="1" applyFont="1" applyFill="1" applyBorder="1" applyAlignment="1">
      <alignment horizontal="center" vertical="top"/>
    </xf>
    <xf numFmtId="164" fontId="5" fillId="3" borderId="41" xfId="1" applyNumberFormat="1" applyFont="1" applyFill="1" applyBorder="1" applyAlignment="1">
      <alignment horizontal="center" vertical="top"/>
    </xf>
    <xf numFmtId="164" fontId="5" fillId="3" borderId="54" xfId="1" applyNumberFormat="1" applyFont="1" applyFill="1" applyBorder="1" applyAlignment="1">
      <alignment horizontal="center" vertical="top"/>
    </xf>
    <xf numFmtId="0" fontId="18" fillId="3" borderId="40" xfId="0" applyFont="1" applyFill="1" applyBorder="1" applyAlignment="1">
      <alignment horizontal="center" vertical="top"/>
    </xf>
    <xf numFmtId="0" fontId="3" fillId="3" borderId="96" xfId="0" applyFont="1" applyFill="1" applyBorder="1" applyAlignment="1">
      <alignment vertical="top" wrapText="1"/>
    </xf>
    <xf numFmtId="0" fontId="5" fillId="3" borderId="32" xfId="0" applyFont="1" applyFill="1" applyBorder="1" applyAlignment="1">
      <alignment horizontal="left" vertical="top" wrapText="1"/>
    </xf>
    <xf numFmtId="0" fontId="5" fillId="0" borderId="36" xfId="0" applyFont="1" applyBorder="1" applyAlignment="1">
      <alignment horizontal="center" vertical="top" wrapText="1"/>
    </xf>
    <xf numFmtId="0" fontId="30" fillId="0" borderId="41" xfId="0" applyFont="1" applyBorder="1" applyAlignment="1">
      <alignment horizontal="left" vertical="top" wrapText="1"/>
    </xf>
    <xf numFmtId="0" fontId="18" fillId="3" borderId="40" xfId="0" applyFont="1" applyFill="1" applyBorder="1" applyAlignment="1">
      <alignment horizontal="left" vertical="top" wrapText="1"/>
    </xf>
    <xf numFmtId="0" fontId="18" fillId="3" borderId="41" xfId="0" applyFont="1" applyFill="1" applyBorder="1" applyAlignment="1">
      <alignment horizontal="left" vertical="top" wrapText="1"/>
    </xf>
    <xf numFmtId="0" fontId="18" fillId="3" borderId="43" xfId="0" applyFont="1" applyFill="1" applyBorder="1" applyAlignment="1">
      <alignment horizontal="left" vertical="top" wrapText="1"/>
    </xf>
    <xf numFmtId="0" fontId="3" fillId="3" borderId="94" xfId="0" applyFont="1" applyFill="1" applyBorder="1" applyAlignment="1">
      <alignment vertical="top" wrapText="1"/>
    </xf>
    <xf numFmtId="0" fontId="19" fillId="3" borderId="75" xfId="0" applyFont="1" applyFill="1" applyBorder="1" applyAlignment="1">
      <alignment horizontal="left" vertical="top" wrapText="1"/>
    </xf>
    <xf numFmtId="49" fontId="19" fillId="3" borderId="33" xfId="0" applyNumberFormat="1" applyFont="1" applyFill="1" applyBorder="1" applyAlignment="1">
      <alignment horizontal="center" vertical="top"/>
    </xf>
    <xf numFmtId="0" fontId="3" fillId="3" borderId="33" xfId="0" applyFont="1" applyFill="1" applyBorder="1" applyAlignment="1">
      <alignment vertical="top" wrapText="1"/>
    </xf>
    <xf numFmtId="0" fontId="14" fillId="3" borderId="34" xfId="0" applyFont="1" applyFill="1" applyBorder="1" applyAlignment="1">
      <alignment horizontal="center" vertical="top"/>
    </xf>
    <xf numFmtId="0" fontId="5" fillId="0" borderId="42" xfId="0" applyFont="1" applyBorder="1" applyAlignment="1">
      <alignment vertical="top" wrapText="1"/>
    </xf>
    <xf numFmtId="0" fontId="10" fillId="3" borderId="33" xfId="0" applyFont="1" applyFill="1" applyBorder="1" applyAlignment="1">
      <alignment vertical="top" wrapText="1"/>
    </xf>
    <xf numFmtId="0" fontId="19" fillId="11" borderId="35" xfId="0" applyFont="1" applyFill="1" applyBorder="1" applyAlignment="1">
      <alignment horizontal="center" vertical="top"/>
    </xf>
    <xf numFmtId="0" fontId="5" fillId="11" borderId="35" xfId="0" applyFont="1" applyFill="1" applyBorder="1" applyAlignment="1">
      <alignment horizontal="center" vertical="top"/>
    </xf>
    <xf numFmtId="0" fontId="5" fillId="11" borderId="58" xfId="0" applyFont="1" applyFill="1" applyBorder="1" applyAlignment="1">
      <alignment horizontal="center" vertical="top"/>
    </xf>
    <xf numFmtId="0" fontId="14" fillId="11" borderId="32" xfId="0" applyFont="1" applyFill="1" applyBorder="1" applyAlignment="1">
      <alignment vertical="top" wrapText="1"/>
    </xf>
    <xf numFmtId="0" fontId="37" fillId="0" borderId="35" xfId="0" applyFont="1" applyBorder="1" applyAlignment="1">
      <alignment horizontal="center" vertical="top" wrapText="1"/>
    </xf>
    <xf numFmtId="0" fontId="37" fillId="0" borderId="77" xfId="0" applyFont="1" applyBorder="1" applyAlignment="1">
      <alignment horizontal="center" vertical="top" wrapText="1"/>
    </xf>
    <xf numFmtId="0" fontId="14" fillId="0" borderId="42" xfId="0" applyFont="1" applyBorder="1" applyAlignment="1">
      <alignment vertical="top" wrapText="1"/>
    </xf>
    <xf numFmtId="0" fontId="19" fillId="11" borderId="78" xfId="0" applyFont="1" applyFill="1" applyBorder="1" applyAlignment="1">
      <alignment horizontal="center" vertical="top"/>
    </xf>
    <xf numFmtId="0" fontId="14" fillId="3" borderId="78" xfId="0" applyFont="1" applyFill="1" applyBorder="1" applyAlignment="1">
      <alignment horizontal="center" vertical="top"/>
    </xf>
    <xf numFmtId="0" fontId="5" fillId="11" borderId="73" xfId="0" applyFont="1" applyFill="1" applyBorder="1" applyAlignment="1">
      <alignment horizontal="center" vertical="top"/>
    </xf>
    <xf numFmtId="0" fontId="18" fillId="0" borderId="40" xfId="0" applyFont="1" applyBorder="1" applyAlignment="1">
      <alignment vertical="top"/>
    </xf>
    <xf numFmtId="0" fontId="18" fillId="0" borderId="41" xfId="0" applyFont="1" applyBorder="1" applyAlignment="1">
      <alignment vertical="top"/>
    </xf>
    <xf numFmtId="0" fontId="18" fillId="0" borderId="43" xfId="0" applyFont="1" applyBorder="1" applyAlignment="1">
      <alignment vertical="top"/>
    </xf>
    <xf numFmtId="0" fontId="5" fillId="0" borderId="56" xfId="0" applyFont="1" applyBorder="1" applyAlignment="1">
      <alignment vertical="top" wrapText="1"/>
    </xf>
    <xf numFmtId="0" fontId="1" fillId="0" borderId="87" xfId="0" applyFont="1" applyBorder="1" applyAlignment="1">
      <alignment horizontal="center" vertical="top"/>
    </xf>
    <xf numFmtId="0" fontId="1" fillId="0" borderId="88" xfId="0" applyFont="1" applyBorder="1" applyAlignment="1">
      <alignment horizontal="center" vertical="top"/>
    </xf>
    <xf numFmtId="0" fontId="1" fillId="0" borderId="79" xfId="0" applyFont="1" applyBorder="1" applyAlignment="1">
      <alignment horizontal="center" vertical="top"/>
    </xf>
    <xf numFmtId="0" fontId="38" fillId="0" borderId="82" xfId="0" applyFont="1" applyBorder="1" applyAlignment="1">
      <alignment horizontal="center" vertical="top"/>
    </xf>
    <xf numFmtId="0" fontId="35" fillId="0" borderId="31" xfId="0" applyFont="1" applyBorder="1" applyAlignment="1">
      <alignment horizontal="center" vertical="top"/>
    </xf>
    <xf numFmtId="0" fontId="38" fillId="0" borderId="102" xfId="0" applyFont="1" applyBorder="1" applyAlignment="1">
      <alignment vertical="top"/>
    </xf>
    <xf numFmtId="0" fontId="38" fillId="0" borderId="31" xfId="0" applyFont="1" applyBorder="1" applyAlignment="1">
      <alignment vertical="top"/>
    </xf>
    <xf numFmtId="0" fontId="38" fillId="0" borderId="103" xfId="0" applyFont="1" applyBorder="1" applyAlignment="1">
      <alignment horizontal="center" vertical="top"/>
    </xf>
    <xf numFmtId="0" fontId="3" fillId="3" borderId="104" xfId="0" applyFont="1" applyFill="1" applyBorder="1" applyAlignment="1">
      <alignment vertical="top" wrapText="1"/>
    </xf>
    <xf numFmtId="0" fontId="5" fillId="3" borderId="91" xfId="0" applyFont="1" applyFill="1" applyBorder="1" applyAlignment="1">
      <alignment vertical="top" wrapText="1"/>
    </xf>
    <xf numFmtId="0" fontId="3" fillId="0" borderId="105" xfId="0" applyFont="1" applyBorder="1" applyAlignment="1">
      <alignment vertical="top" wrapText="1"/>
    </xf>
    <xf numFmtId="0" fontId="5" fillId="11" borderId="91" xfId="0" applyFont="1" applyFill="1" applyBorder="1" applyAlignment="1">
      <alignment vertical="top" wrapText="1"/>
    </xf>
    <xf numFmtId="0" fontId="3" fillId="3" borderId="106" xfId="0" applyFont="1" applyFill="1" applyBorder="1" applyAlignment="1">
      <alignment vertical="top" wrapText="1"/>
    </xf>
    <xf numFmtId="49" fontId="28" fillId="3" borderId="79" xfId="0" applyNumberFormat="1" applyFont="1" applyFill="1" applyBorder="1" applyAlignment="1">
      <alignment vertical="top" wrapText="1"/>
    </xf>
    <xf numFmtId="0" fontId="14" fillId="3" borderId="32" xfId="0" applyFont="1" applyFill="1" applyBorder="1" applyAlignment="1">
      <alignment vertical="top" wrapText="1"/>
    </xf>
    <xf numFmtId="0" fontId="14" fillId="3" borderId="35" xfId="0" applyFont="1" applyFill="1" applyBorder="1" applyAlignment="1">
      <alignment horizontal="center" vertical="top"/>
    </xf>
    <xf numFmtId="0" fontId="38" fillId="0" borderId="94" xfId="0" applyFont="1" applyBorder="1" applyAlignment="1">
      <alignment vertical="top"/>
    </xf>
    <xf numFmtId="0" fontId="38" fillId="0" borderId="107" xfId="0" applyFont="1" applyBorder="1" applyAlignment="1">
      <alignment horizontal="center" vertical="top"/>
    </xf>
    <xf numFmtId="0" fontId="5" fillId="3" borderId="41" xfId="0" applyFont="1" applyFill="1" applyBorder="1" applyAlignment="1">
      <alignment vertical="top" wrapText="1"/>
    </xf>
    <xf numFmtId="49" fontId="27" fillId="3" borderId="41" xfId="0" applyNumberFormat="1" applyFont="1" applyFill="1" applyBorder="1" applyAlignment="1">
      <alignment horizontal="center" vertical="top" wrapText="1"/>
    </xf>
    <xf numFmtId="166" fontId="19" fillId="3" borderId="78" xfId="0" applyNumberFormat="1" applyFont="1" applyFill="1" applyBorder="1" applyAlignment="1">
      <alignment horizontal="center" vertical="top"/>
    </xf>
    <xf numFmtId="166" fontId="5" fillId="3" borderId="78" xfId="0" applyNumberFormat="1" applyFont="1" applyFill="1" applyBorder="1" applyAlignment="1">
      <alignment horizontal="center" vertical="top"/>
    </xf>
    <xf numFmtId="0" fontId="14" fillId="3" borderId="69" xfId="0" applyFont="1" applyFill="1" applyBorder="1" applyAlignment="1">
      <alignment vertical="top" wrapText="1"/>
    </xf>
    <xf numFmtId="0" fontId="14" fillId="3" borderId="71" xfId="0" applyFont="1" applyFill="1" applyBorder="1" applyAlignment="1">
      <alignment horizontal="center" vertical="center"/>
    </xf>
    <xf numFmtId="0" fontId="14" fillId="3" borderId="71" xfId="0" applyFont="1" applyFill="1" applyBorder="1" applyAlignment="1">
      <alignment horizontal="center" vertical="top"/>
    </xf>
    <xf numFmtId="0" fontId="38" fillId="0" borderId="95" xfId="0" applyFont="1" applyBorder="1" applyAlignment="1">
      <alignment vertical="top"/>
    </xf>
    <xf numFmtId="0" fontId="38" fillId="0" borderId="108" xfId="0" applyFont="1" applyBorder="1" applyAlignment="1">
      <alignment horizontal="center" vertical="top"/>
    </xf>
    <xf numFmtId="0" fontId="19" fillId="11" borderId="56" xfId="0" applyFont="1" applyFill="1" applyBorder="1" applyAlignment="1">
      <alignment vertical="top" wrapText="1"/>
    </xf>
    <xf numFmtId="0" fontId="35" fillId="0" borderId="87" xfId="0" applyFont="1" applyBorder="1" applyAlignment="1">
      <alignment horizontal="center" vertical="top"/>
    </xf>
    <xf numFmtId="0" fontId="39" fillId="3" borderId="87" xfId="0" applyFont="1" applyFill="1" applyBorder="1" applyAlignment="1">
      <alignment horizontal="center" vertical="top"/>
    </xf>
    <xf numFmtId="0" fontId="38" fillId="0" borderId="109" xfId="0" applyFont="1" applyBorder="1" applyAlignment="1">
      <alignment vertical="top"/>
    </xf>
    <xf numFmtId="0" fontId="38" fillId="0" borderId="87" xfId="0" applyFont="1" applyBorder="1" applyAlignment="1">
      <alignment vertical="top"/>
    </xf>
    <xf numFmtId="0" fontId="38" fillId="0" borderId="110" xfId="0" applyFont="1" applyBorder="1" applyAlignment="1">
      <alignment horizontal="center" vertical="top"/>
    </xf>
    <xf numFmtId="0" fontId="5" fillId="3" borderId="42" xfId="0" applyFont="1" applyFill="1" applyBorder="1" applyAlignment="1">
      <alignment vertical="top" wrapText="1"/>
    </xf>
    <xf numFmtId="0" fontId="19" fillId="3" borderId="56" xfId="0" applyFont="1" applyFill="1" applyBorder="1" applyAlignment="1">
      <alignment vertical="top" wrapText="1"/>
    </xf>
    <xf numFmtId="0" fontId="40" fillId="3" borderId="87" xfId="0" applyFont="1" applyFill="1" applyBorder="1" applyAlignment="1">
      <alignment vertical="top"/>
    </xf>
    <xf numFmtId="0" fontId="27" fillId="3" borderId="87" xfId="0" applyFont="1" applyFill="1" applyBorder="1" applyAlignment="1">
      <alignment horizontal="center" vertical="top"/>
    </xf>
    <xf numFmtId="0" fontId="40" fillId="3" borderId="109" xfId="0" applyFont="1" applyFill="1" applyBorder="1" applyAlignment="1">
      <alignment vertical="top"/>
    </xf>
    <xf numFmtId="0" fontId="40" fillId="3" borderId="110" xfId="0" applyFont="1" applyFill="1" applyBorder="1" applyAlignment="1">
      <alignment horizontal="center" vertical="top"/>
    </xf>
    <xf numFmtId="0" fontId="16" fillId="3" borderId="40" xfId="0" applyFont="1" applyFill="1" applyBorder="1" applyAlignment="1">
      <alignment horizontal="center" vertical="top" wrapText="1"/>
    </xf>
    <xf numFmtId="164" fontId="22" fillId="3" borderId="33" xfId="1" applyNumberFormat="1" applyFont="1" applyFill="1" applyBorder="1" applyAlignment="1">
      <alignment horizontal="center" vertical="top"/>
    </xf>
    <xf numFmtId="164" fontId="5" fillId="0" borderId="33" xfId="1" applyNumberFormat="1" applyFont="1" applyBorder="1" applyAlignment="1">
      <alignment horizontal="center" vertical="top"/>
    </xf>
    <xf numFmtId="164" fontId="5" fillId="0" borderId="53" xfId="1" applyNumberFormat="1" applyFont="1" applyBorder="1" applyAlignment="1">
      <alignment horizontal="center" vertical="top"/>
    </xf>
    <xf numFmtId="0" fontId="5" fillId="0" borderId="99" xfId="0" applyFont="1" applyBorder="1" applyAlignment="1">
      <alignment vertical="top" wrapText="1"/>
    </xf>
    <xf numFmtId="0" fontId="14" fillId="0" borderId="87" xfId="0" applyFont="1" applyBorder="1" applyAlignment="1">
      <alignment horizontal="center" vertical="top"/>
    </xf>
    <xf numFmtId="0" fontId="41" fillId="0" borderId="110" xfId="0" applyFont="1" applyBorder="1" applyAlignment="1">
      <alignment horizontal="center" vertical="top"/>
    </xf>
    <xf numFmtId="0" fontId="14" fillId="3" borderId="42" xfId="0" applyFont="1" applyFill="1" applyBorder="1" applyAlignment="1">
      <alignment vertical="top" wrapText="1"/>
    </xf>
    <xf numFmtId="164" fontId="14" fillId="3" borderId="41" xfId="1" applyNumberFormat="1" applyFont="1" applyFill="1" applyBorder="1" applyAlignment="1">
      <alignment horizontal="center" vertical="top"/>
    </xf>
    <xf numFmtId="164" fontId="5" fillId="0" borderId="41" xfId="1" applyNumberFormat="1" applyFont="1" applyBorder="1" applyAlignment="1">
      <alignment horizontal="center" vertical="top"/>
    </xf>
    <xf numFmtId="164" fontId="3" fillId="6" borderId="38" xfId="1" applyNumberFormat="1" applyFont="1" applyFill="1" applyBorder="1" applyAlignment="1">
      <alignment horizontal="center" vertical="top"/>
    </xf>
    <xf numFmtId="164" fontId="11" fillId="3" borderId="111" xfId="0" applyNumberFormat="1" applyFont="1" applyFill="1" applyBorder="1" applyAlignment="1">
      <alignment horizontal="center" vertical="top"/>
    </xf>
    <xf numFmtId="164" fontId="11" fillId="3" borderId="38" xfId="0" applyNumberFormat="1" applyFont="1" applyFill="1" applyBorder="1" applyAlignment="1">
      <alignment horizontal="center" vertical="top"/>
    </xf>
    <xf numFmtId="164" fontId="11" fillId="5" borderId="38" xfId="0" applyNumberFormat="1" applyFont="1" applyFill="1" applyBorder="1" applyAlignment="1">
      <alignment horizontal="center" vertical="top"/>
    </xf>
    <xf numFmtId="164" fontId="5" fillId="8" borderId="37" xfId="0" applyNumberFormat="1" applyFont="1" applyFill="1" applyBorder="1" applyAlignment="1">
      <alignment horizontal="left" vertical="top" wrapText="1"/>
    </xf>
    <xf numFmtId="164" fontId="11" fillId="8" borderId="38" xfId="0" applyNumberFormat="1" applyFont="1" applyFill="1" applyBorder="1" applyAlignment="1">
      <alignment horizontal="center" vertical="top"/>
    </xf>
    <xf numFmtId="0" fontId="5" fillId="0" borderId="37" xfId="0" applyFont="1" applyBorder="1" applyAlignment="1">
      <alignment horizontal="justify" vertical="top" wrapText="1"/>
    </xf>
    <xf numFmtId="164" fontId="11" fillId="3" borderId="38" xfId="0" applyNumberFormat="1" applyFont="1" applyFill="1" applyBorder="1" applyAlignment="1">
      <alignment horizontal="center" vertical="top" wrapText="1"/>
    </xf>
    <xf numFmtId="0" fontId="5" fillId="0" borderId="40" xfId="0" applyFont="1" applyBorder="1" applyAlignment="1">
      <alignment horizontal="justify" vertical="top" wrapText="1"/>
    </xf>
    <xf numFmtId="164" fontId="3" fillId="3" borderId="41" xfId="0" applyNumberFormat="1" applyFont="1" applyFill="1" applyBorder="1" applyAlignment="1">
      <alignment horizontal="center" vertical="top" wrapText="1"/>
    </xf>
    <xf numFmtId="164" fontId="3" fillId="3" borderId="43" xfId="0" applyNumberFormat="1" applyFont="1" applyFill="1" applyBorder="1" applyAlignment="1">
      <alignment horizontal="center" vertical="top" wrapText="1"/>
    </xf>
    <xf numFmtId="164" fontId="5" fillId="5" borderId="33" xfId="0" applyNumberFormat="1" applyFont="1" applyFill="1" applyBorder="1" applyAlignment="1">
      <alignment horizontal="center" vertical="top"/>
    </xf>
    <xf numFmtId="164" fontId="5" fillId="5" borderId="36" xfId="0" applyNumberFormat="1" applyFont="1" applyFill="1" applyBorder="1" applyAlignment="1">
      <alignment horizontal="center" vertical="top"/>
    </xf>
    <xf numFmtId="164" fontId="14" fillId="3" borderId="41" xfId="0" applyNumberFormat="1" applyFont="1" applyFill="1" applyBorder="1" applyAlignment="1">
      <alignment horizontal="center" vertical="top"/>
    </xf>
    <xf numFmtId="164" fontId="14" fillId="5" borderId="41" xfId="0" applyNumberFormat="1" applyFont="1" applyFill="1" applyBorder="1" applyAlignment="1">
      <alignment horizontal="center" vertical="top"/>
    </xf>
    <xf numFmtId="164" fontId="14" fillId="5" borderId="43" xfId="0" applyNumberFormat="1" applyFont="1" applyFill="1" applyBorder="1" applyAlignment="1">
      <alignment horizontal="center" vertical="top"/>
    </xf>
    <xf numFmtId="164" fontId="19" fillId="5" borderId="33" xfId="0" applyNumberFormat="1" applyFont="1" applyFill="1" applyBorder="1" applyAlignment="1">
      <alignment horizontal="center" vertical="top"/>
    </xf>
    <xf numFmtId="164" fontId="19" fillId="5" borderId="41" xfId="0" applyNumberFormat="1" applyFont="1" applyFill="1" applyBorder="1" applyAlignment="1">
      <alignment horizontal="center" vertical="top"/>
    </xf>
    <xf numFmtId="0" fontId="35" fillId="7" borderId="32" xfId="0" applyFont="1" applyFill="1" applyBorder="1" applyAlignment="1">
      <alignment vertical="top" wrapText="1"/>
    </xf>
    <xf numFmtId="0" fontId="30" fillId="0" borderId="41" xfId="0" applyFont="1" applyBorder="1" applyAlignment="1">
      <alignment vertical="top" wrapText="1"/>
    </xf>
    <xf numFmtId="164" fontId="5" fillId="3" borderId="36" xfId="1" applyNumberFormat="1" applyFont="1" applyFill="1" applyBorder="1" applyAlignment="1">
      <alignment horizontal="center" vertical="top"/>
    </xf>
    <xf numFmtId="164" fontId="5" fillId="3" borderId="43" xfId="1" applyNumberFormat="1" applyFont="1" applyFill="1" applyBorder="1" applyAlignment="1">
      <alignment horizontal="center" vertical="top"/>
    </xf>
    <xf numFmtId="0" fontId="3" fillId="3" borderId="93" xfId="0" applyFont="1" applyFill="1" applyBorder="1" applyAlignment="1">
      <alignment vertical="top" wrapText="1"/>
    </xf>
    <xf numFmtId="49" fontId="3" fillId="3" borderId="2" xfId="0" applyNumberFormat="1" applyFont="1" applyFill="1" applyBorder="1" applyAlignment="1">
      <alignment horizontal="center" vertical="top" wrapText="1"/>
    </xf>
    <xf numFmtId="164" fontId="11" fillId="3" borderId="2" xfId="0" applyNumberFormat="1" applyFont="1" applyFill="1" applyBorder="1" applyAlignment="1">
      <alignment horizontal="center" vertical="top"/>
    </xf>
    <xf numFmtId="164" fontId="11" fillId="3" borderId="60" xfId="0" applyNumberFormat="1" applyFont="1" applyFill="1" applyBorder="1" applyAlignment="1">
      <alignment horizontal="center" vertical="top"/>
    </xf>
    <xf numFmtId="0" fontId="5" fillId="8" borderId="32" xfId="0" applyFont="1" applyFill="1" applyBorder="1" applyAlignment="1">
      <alignment horizontal="justify" vertical="top" wrapText="1"/>
    </xf>
    <xf numFmtId="164" fontId="11" fillId="8" borderId="36" xfId="0" applyNumberFormat="1" applyFont="1" applyFill="1" applyBorder="1" applyAlignment="1">
      <alignment horizontal="center" vertical="top" wrapText="1"/>
    </xf>
    <xf numFmtId="164" fontId="11" fillId="8" borderId="3" xfId="0" applyNumberFormat="1" applyFont="1" applyFill="1" applyBorder="1" applyAlignment="1">
      <alignment horizontal="center" vertical="top" wrapText="1"/>
    </xf>
    <xf numFmtId="164" fontId="3" fillId="8" borderId="3" xfId="0" applyNumberFormat="1" applyFont="1" applyFill="1" applyBorder="1" applyAlignment="1">
      <alignment horizontal="center" vertical="top" wrapText="1"/>
    </xf>
    <xf numFmtId="164" fontId="3" fillId="8" borderId="7" xfId="0" applyNumberFormat="1" applyFont="1" applyFill="1" applyBorder="1" applyAlignment="1">
      <alignment horizontal="center" vertical="top" wrapText="1"/>
    </xf>
    <xf numFmtId="164" fontId="22" fillId="3" borderId="33" xfId="0" applyNumberFormat="1" applyFont="1" applyFill="1" applyBorder="1" applyAlignment="1">
      <alignment horizontal="center" vertical="top"/>
    </xf>
    <xf numFmtId="164" fontId="22" fillId="3" borderId="36" xfId="0" applyNumberFormat="1" applyFont="1" applyFill="1" applyBorder="1" applyAlignment="1">
      <alignment horizontal="center" vertical="top"/>
    </xf>
    <xf numFmtId="164" fontId="14" fillId="3" borderId="43" xfId="0" applyNumberFormat="1" applyFont="1" applyFill="1" applyBorder="1" applyAlignment="1">
      <alignment horizontal="center" vertical="top"/>
    </xf>
    <xf numFmtId="164" fontId="19" fillId="3" borderId="41" xfId="0" applyNumberFormat="1" applyFont="1" applyFill="1" applyBorder="1" applyAlignment="1">
      <alignment horizontal="center" vertical="top"/>
    </xf>
    <xf numFmtId="0" fontId="5" fillId="8" borderId="3" xfId="0" applyFont="1" applyFill="1" applyBorder="1" applyAlignment="1">
      <alignment horizontal="center" vertical="top" wrapText="1"/>
    </xf>
    <xf numFmtId="49" fontId="5" fillId="0" borderId="34" xfId="0" applyNumberFormat="1" applyFont="1" applyBorder="1" applyAlignment="1">
      <alignment horizontal="center" vertical="top"/>
    </xf>
    <xf numFmtId="0" fontId="5" fillId="0" borderId="34" xfId="0" applyFont="1" applyBorder="1" applyAlignment="1">
      <alignment horizontal="center" vertical="top"/>
    </xf>
    <xf numFmtId="0" fontId="5" fillId="0" borderId="35" xfId="0" applyFont="1" applyBorder="1" applyAlignment="1">
      <alignment horizontal="center" vertical="top"/>
    </xf>
    <xf numFmtId="0" fontId="5" fillId="3" borderId="22" xfId="0" applyFont="1" applyFill="1" applyBorder="1" applyAlignment="1">
      <alignment vertical="top" wrapText="1"/>
    </xf>
    <xf numFmtId="164" fontId="14" fillId="0" borderId="6" xfId="1" applyNumberFormat="1" applyFont="1" applyBorder="1" applyAlignment="1">
      <alignment horizontal="center" vertical="top"/>
    </xf>
    <xf numFmtId="164" fontId="5" fillId="0" borderId="22" xfId="1" applyNumberFormat="1" applyFont="1" applyBorder="1" applyAlignment="1">
      <alignment horizontal="center" vertical="top"/>
    </xf>
    <xf numFmtId="0" fontId="1" fillId="3" borderId="21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4" fillId="0" borderId="62" xfId="0" applyFont="1" applyBorder="1" applyAlignment="1">
      <alignment horizontal="center" vertical="top"/>
    </xf>
    <xf numFmtId="0" fontId="1" fillId="3" borderId="15" xfId="0" applyFont="1" applyFill="1" applyBorder="1" applyAlignment="1">
      <alignment horizontal="center" vertical="top" wrapText="1"/>
    </xf>
    <xf numFmtId="0" fontId="1" fillId="3" borderId="13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164" fontId="19" fillId="3" borderId="5" xfId="1" applyNumberFormat="1" applyFont="1" applyFill="1" applyBorder="1" applyAlignment="1">
      <alignment horizontal="center" vertical="top"/>
    </xf>
    <xf numFmtId="164" fontId="14" fillId="0" borderId="114" xfId="1" applyNumberFormat="1" applyFont="1" applyBorder="1" applyAlignment="1">
      <alignment horizontal="center" vertical="top"/>
    </xf>
    <xf numFmtId="164" fontId="19" fillId="3" borderId="13" xfId="1" applyNumberFormat="1" applyFont="1" applyFill="1" applyBorder="1" applyAlignment="1">
      <alignment horizontal="center" vertical="top"/>
    </xf>
    <xf numFmtId="0" fontId="4" fillId="0" borderId="5" xfId="0" applyFont="1" applyBorder="1" applyAlignment="1">
      <alignment vertical="top" wrapText="1"/>
    </xf>
    <xf numFmtId="0" fontId="4" fillId="0" borderId="115" xfId="0" applyFont="1" applyBorder="1" applyAlignment="1">
      <alignment vertical="top" wrapText="1"/>
    </xf>
    <xf numFmtId="0" fontId="14" fillId="0" borderId="24" xfId="0" applyFont="1" applyBorder="1" applyAlignment="1">
      <alignment horizontal="center" vertical="top" wrapText="1"/>
    </xf>
    <xf numFmtId="166" fontId="14" fillId="17" borderId="118" xfId="1" applyNumberFormat="1" applyFont="1" applyFill="1" applyBorder="1" applyAlignment="1">
      <alignment vertical="top" wrapText="1"/>
    </xf>
    <xf numFmtId="0" fontId="14" fillId="0" borderId="119" xfId="0" applyFont="1" applyBorder="1" applyAlignment="1">
      <alignment horizontal="center" vertical="top"/>
    </xf>
    <xf numFmtId="166" fontId="14" fillId="17" borderId="120" xfId="1" applyNumberFormat="1" applyFont="1" applyFill="1" applyBorder="1" applyAlignment="1">
      <alignment vertical="top" wrapText="1"/>
    </xf>
    <xf numFmtId="0" fontId="14" fillId="0" borderId="121" xfId="0" applyFont="1" applyBorder="1" applyAlignment="1">
      <alignment vertical="top"/>
    </xf>
    <xf numFmtId="0" fontId="1" fillId="3" borderId="124" xfId="0" applyFont="1" applyFill="1" applyBorder="1" applyAlignment="1">
      <alignment horizontal="center" vertical="top" wrapText="1"/>
    </xf>
    <xf numFmtId="0" fontId="1" fillId="3" borderId="125" xfId="0" applyFont="1" applyFill="1" applyBorder="1" applyAlignment="1">
      <alignment horizontal="center" vertical="top" wrapText="1"/>
    </xf>
    <xf numFmtId="0" fontId="14" fillId="0" borderId="126" xfId="0" applyFont="1" applyBorder="1" applyAlignment="1">
      <alignment horizontal="center" vertical="top"/>
    </xf>
    <xf numFmtId="0" fontId="14" fillId="3" borderId="61" xfId="0" applyFont="1" applyFill="1" applyBorder="1" applyAlignment="1">
      <alignment horizontal="left" vertical="top" wrapText="1"/>
    </xf>
    <xf numFmtId="49" fontId="14" fillId="3" borderId="21" xfId="0" applyNumberFormat="1" applyFont="1" applyFill="1" applyBorder="1" applyAlignment="1">
      <alignment horizontal="center" vertical="top"/>
    </xf>
    <xf numFmtId="49" fontId="5" fillId="3" borderId="3" xfId="0" applyNumberFormat="1" applyFont="1" applyFill="1" applyBorder="1" applyAlignment="1">
      <alignment horizontal="center" vertical="top"/>
    </xf>
    <xf numFmtId="0" fontId="14" fillId="3" borderId="122" xfId="0" applyFont="1" applyFill="1" applyBorder="1" applyAlignment="1">
      <alignment vertical="top" wrapText="1"/>
    </xf>
    <xf numFmtId="0" fontId="14" fillId="3" borderId="123" xfId="0" applyFont="1" applyFill="1" applyBorder="1" applyAlignment="1">
      <alignment horizontal="center" vertical="top" wrapText="1"/>
    </xf>
    <xf numFmtId="0" fontId="3" fillId="0" borderId="129" xfId="0" applyFont="1" applyBorder="1" applyAlignment="1">
      <alignment vertical="top" wrapText="1"/>
    </xf>
    <xf numFmtId="49" fontId="29" fillId="0" borderId="130" xfId="0" applyNumberFormat="1" applyFont="1" applyBorder="1" applyAlignment="1">
      <alignment vertical="top" wrapText="1"/>
    </xf>
    <xf numFmtId="164" fontId="11" fillId="3" borderId="116" xfId="0" applyNumberFormat="1" applyFont="1" applyFill="1" applyBorder="1" applyAlignment="1">
      <alignment horizontal="center" vertical="top" wrapText="1"/>
    </xf>
    <xf numFmtId="164" fontId="3" fillId="3" borderId="117" xfId="0" applyNumberFormat="1" applyFont="1" applyFill="1" applyBorder="1" applyAlignment="1">
      <alignment horizontal="center" vertical="top" wrapText="1"/>
    </xf>
    <xf numFmtId="164" fontId="3" fillId="3" borderId="129" xfId="0" applyNumberFormat="1" applyFont="1" applyFill="1" applyBorder="1" applyAlignment="1">
      <alignment horizontal="center" vertical="top" wrapText="1"/>
    </xf>
    <xf numFmtId="49" fontId="5" fillId="0" borderId="133" xfId="0" applyNumberFormat="1" applyFont="1" applyBorder="1" applyAlignment="1">
      <alignment horizontal="center" vertical="top" wrapText="1"/>
    </xf>
    <xf numFmtId="164" fontId="19" fillId="3" borderId="134" xfId="1" applyNumberFormat="1" applyFont="1" applyFill="1" applyBorder="1" applyAlignment="1">
      <alignment horizontal="center" vertical="top"/>
    </xf>
    <xf numFmtId="164" fontId="14" fillId="3" borderId="124" xfId="1" applyNumberFormat="1" applyFont="1" applyFill="1" applyBorder="1" applyAlignment="1">
      <alignment horizontal="center" vertical="top"/>
    </xf>
    <xf numFmtId="164" fontId="14" fillId="3" borderId="125" xfId="1" applyNumberFormat="1" applyFont="1" applyFill="1" applyBorder="1" applyAlignment="1">
      <alignment horizontal="center" vertical="top"/>
    </xf>
    <xf numFmtId="164" fontId="22" fillId="3" borderId="132" xfId="1" applyNumberFormat="1" applyFont="1" applyFill="1" applyBorder="1" applyAlignment="1">
      <alignment horizontal="center" vertical="top"/>
    </xf>
    <xf numFmtId="0" fontId="32" fillId="3" borderId="9" xfId="0" applyFont="1" applyFill="1" applyBorder="1" applyAlignment="1">
      <alignment vertical="top" wrapText="1"/>
    </xf>
    <xf numFmtId="0" fontId="5" fillId="0" borderId="135" xfId="0" applyFont="1" applyBorder="1" applyAlignment="1">
      <alignment vertical="top" wrapText="1"/>
    </xf>
    <xf numFmtId="0" fontId="1" fillId="3" borderId="130" xfId="0" applyFont="1" applyFill="1" applyBorder="1" applyAlignment="1">
      <alignment horizontal="center" vertical="top" wrapText="1"/>
    </xf>
    <xf numFmtId="0" fontId="1" fillId="3" borderId="136" xfId="0" applyFont="1" applyFill="1" applyBorder="1" applyAlignment="1">
      <alignment horizontal="center" vertical="top" wrapText="1"/>
    </xf>
    <xf numFmtId="0" fontId="1" fillId="3" borderId="137" xfId="0" applyFont="1" applyFill="1" applyBorder="1" applyAlignment="1">
      <alignment horizontal="center" vertical="top" wrapText="1"/>
    </xf>
    <xf numFmtId="0" fontId="14" fillId="0" borderId="138" xfId="0" applyFont="1" applyBorder="1" applyAlignment="1">
      <alignment horizontal="center" vertical="top"/>
    </xf>
    <xf numFmtId="0" fontId="5" fillId="0" borderId="139" xfId="0" applyFont="1" applyBorder="1" applyAlignment="1">
      <alignment vertical="top" wrapText="1"/>
    </xf>
    <xf numFmtId="0" fontId="1" fillId="3" borderId="28" xfId="0" applyFont="1" applyFill="1" applyBorder="1" applyAlignment="1">
      <alignment horizontal="center" vertical="top" wrapText="1"/>
    </xf>
    <xf numFmtId="0" fontId="14" fillId="0" borderId="140" xfId="0" applyFont="1" applyBorder="1" applyAlignment="1">
      <alignment horizontal="center" vertical="top"/>
    </xf>
    <xf numFmtId="0" fontId="8" fillId="2" borderId="47" xfId="0" applyFont="1" applyFill="1" applyBorder="1" applyAlignment="1">
      <alignment horizontal="center" vertical="center" wrapText="1"/>
    </xf>
    <xf numFmtId="0" fontId="8" fillId="2" borderId="48" xfId="0" applyFont="1" applyFill="1" applyBorder="1" applyAlignment="1">
      <alignment horizontal="center" vertical="center" wrapText="1"/>
    </xf>
    <xf numFmtId="0" fontId="24" fillId="2" borderId="48" xfId="0" applyFont="1" applyFill="1" applyBorder="1" applyAlignment="1">
      <alignment horizontal="center" vertical="center" wrapText="1"/>
    </xf>
    <xf numFmtId="0" fontId="8" fillId="2" borderId="49" xfId="0" applyFont="1" applyFill="1" applyBorder="1" applyAlignment="1">
      <alignment horizontal="center" vertical="center" wrapText="1"/>
    </xf>
    <xf numFmtId="0" fontId="33" fillId="2" borderId="47" xfId="0" applyFont="1" applyFill="1" applyBorder="1" applyAlignment="1">
      <alignment horizontal="center" vertical="center" wrapText="1"/>
    </xf>
    <xf numFmtId="0" fontId="33" fillId="2" borderId="49" xfId="0" applyFont="1" applyFill="1" applyBorder="1" applyAlignment="1">
      <alignment horizontal="center" vertical="center" wrapText="1"/>
    </xf>
    <xf numFmtId="0" fontId="33" fillId="2" borderId="50" xfId="0" applyFont="1" applyFill="1" applyBorder="1" applyAlignment="1">
      <alignment horizontal="center" vertical="center" wrapText="1"/>
    </xf>
    <xf numFmtId="0" fontId="33" fillId="2" borderId="51" xfId="0" applyFont="1" applyFill="1" applyBorder="1" applyAlignment="1">
      <alignment horizontal="center" vertical="center" wrapText="1"/>
    </xf>
    <xf numFmtId="0" fontId="33" fillId="2" borderId="48" xfId="0" applyFont="1" applyFill="1" applyBorder="1" applyAlignment="1">
      <alignment horizontal="center" vertical="center" wrapText="1"/>
    </xf>
    <xf numFmtId="0" fontId="33" fillId="2" borderId="52" xfId="0" applyFont="1" applyFill="1" applyBorder="1" applyAlignment="1">
      <alignment horizontal="center" vertical="center" wrapText="1"/>
    </xf>
    <xf numFmtId="0" fontId="10" fillId="3" borderId="130" xfId="0" applyFont="1" applyFill="1" applyBorder="1" applyAlignment="1">
      <alignment horizontal="left" vertical="top" wrapText="1"/>
    </xf>
    <xf numFmtId="164" fontId="19" fillId="3" borderId="117" xfId="1" applyNumberFormat="1" applyFont="1" applyFill="1" applyBorder="1" applyAlignment="1">
      <alignment horizontal="center" vertical="top"/>
    </xf>
    <xf numFmtId="164" fontId="14" fillId="3" borderId="137" xfId="1" applyNumberFormat="1" applyFont="1" applyFill="1" applyBorder="1" applyAlignment="1">
      <alignment horizontal="center" vertical="top"/>
    </xf>
    <xf numFmtId="164" fontId="5" fillId="3" borderId="137" xfId="1" applyNumberFormat="1" applyFont="1" applyFill="1" applyBorder="1" applyAlignment="1">
      <alignment horizontal="center" vertical="top"/>
    </xf>
    <xf numFmtId="164" fontId="5" fillId="3" borderId="143" xfId="1" applyNumberFormat="1" applyFont="1" applyFill="1" applyBorder="1" applyAlignment="1">
      <alignment horizontal="center" vertical="top"/>
    </xf>
    <xf numFmtId="0" fontId="14" fillId="3" borderId="144" xfId="0" applyFont="1" applyFill="1" applyBorder="1" applyAlignment="1">
      <alignment vertical="top" wrapText="1"/>
    </xf>
    <xf numFmtId="0" fontId="14" fillId="0" borderId="130" xfId="0" applyFont="1" applyBorder="1" applyAlignment="1">
      <alignment horizontal="center" vertical="top"/>
    </xf>
    <xf numFmtId="0" fontId="14" fillId="3" borderId="130" xfId="0" applyFont="1" applyFill="1" applyBorder="1" applyAlignment="1">
      <alignment horizontal="center" vertical="top"/>
    </xf>
    <xf numFmtId="0" fontId="41" fillId="0" borderId="145" xfId="0" applyFont="1" applyBorder="1" applyAlignment="1">
      <alignment horizontal="center" vertical="top"/>
    </xf>
    <xf numFmtId="0" fontId="14" fillId="3" borderId="125" xfId="0" applyFont="1" applyFill="1" applyBorder="1" applyAlignment="1">
      <alignment vertical="top" wrapText="1"/>
    </xf>
    <xf numFmtId="164" fontId="19" fillId="3" borderId="147" xfId="1" applyNumberFormat="1" applyFont="1" applyFill="1" applyBorder="1" applyAlignment="1">
      <alignment horizontal="center" vertical="top"/>
    </xf>
    <xf numFmtId="164" fontId="5" fillId="3" borderId="125" xfId="1" applyNumberFormat="1" applyFont="1" applyFill="1" applyBorder="1" applyAlignment="1">
      <alignment horizontal="center" vertical="top"/>
    </xf>
    <xf numFmtId="164" fontId="5" fillId="3" borderId="132" xfId="1" applyNumberFormat="1" applyFont="1" applyFill="1" applyBorder="1" applyAlignment="1">
      <alignment horizontal="center" vertical="top"/>
    </xf>
    <xf numFmtId="0" fontId="14" fillId="3" borderId="148" xfId="0" applyFont="1" applyFill="1" applyBorder="1" applyAlignment="1">
      <alignment vertical="top" wrapText="1"/>
    </xf>
    <xf numFmtId="0" fontId="14" fillId="0" borderId="123" xfId="0" applyFont="1" applyBorder="1" applyAlignment="1">
      <alignment horizontal="center" vertical="top"/>
    </xf>
    <xf numFmtId="0" fontId="14" fillId="3" borderId="123" xfId="0" applyFont="1" applyFill="1" applyBorder="1" applyAlignment="1">
      <alignment horizontal="center" vertical="top"/>
    </xf>
    <xf numFmtId="0" fontId="41" fillId="0" borderId="149" xfId="0" applyFont="1" applyBorder="1" applyAlignment="1">
      <alignment horizontal="center" vertical="top"/>
    </xf>
    <xf numFmtId="0" fontId="14" fillId="3" borderId="4" xfId="0" applyFont="1" applyFill="1" applyBorder="1" applyAlignment="1">
      <alignment vertical="top" wrapText="1"/>
    </xf>
    <xf numFmtId="164" fontId="19" fillId="3" borderId="2" xfId="1" applyNumberFormat="1" applyFont="1" applyFill="1" applyBorder="1" applyAlignment="1">
      <alignment horizontal="center" vertical="top"/>
    </xf>
    <xf numFmtId="164" fontId="14" fillId="3" borderId="2" xfId="1" applyNumberFormat="1" applyFont="1" applyFill="1" applyBorder="1" applyAlignment="1">
      <alignment horizontal="center" vertical="top"/>
    </xf>
    <xf numFmtId="164" fontId="5" fillId="0" borderId="2" xfId="1" applyNumberFormat="1" applyFont="1" applyBorder="1" applyAlignment="1">
      <alignment horizontal="center" vertical="top"/>
    </xf>
    <xf numFmtId="164" fontId="5" fillId="0" borderId="8" xfId="1" applyNumberFormat="1" applyFont="1" applyBorder="1" applyAlignment="1">
      <alignment horizontal="center" vertical="top"/>
    </xf>
    <xf numFmtId="164" fontId="5" fillId="8" borderId="61" xfId="0" applyNumberFormat="1" applyFont="1" applyFill="1" applyBorder="1" applyAlignment="1">
      <alignment horizontal="left" vertical="top" wrapText="1"/>
    </xf>
    <xf numFmtId="49" fontId="3" fillId="8" borderId="3" xfId="0" applyNumberFormat="1" applyFont="1" applyFill="1" applyBorder="1" applyAlignment="1">
      <alignment horizontal="center" vertical="top" wrapText="1"/>
    </xf>
    <xf numFmtId="164" fontId="11" fillId="8" borderId="3" xfId="0" applyNumberFormat="1" applyFont="1" applyFill="1" applyBorder="1" applyAlignment="1">
      <alignment horizontal="center" vertical="top"/>
    </xf>
    <xf numFmtId="164" fontId="11" fillId="8" borderId="62" xfId="0" applyNumberFormat="1" applyFont="1" applyFill="1" applyBorder="1" applyAlignment="1">
      <alignment horizontal="center" vertical="top"/>
    </xf>
    <xf numFmtId="0" fontId="5" fillId="3" borderId="150" xfId="0" applyFont="1" applyFill="1" applyBorder="1" applyAlignment="1">
      <alignment vertical="top" wrapText="1"/>
    </xf>
    <xf numFmtId="164" fontId="19" fillId="3" borderId="4" xfId="1" applyNumberFormat="1" applyFont="1" applyFill="1" applyBorder="1" applyAlignment="1">
      <alignment horizontal="center" vertical="top"/>
    </xf>
    <xf numFmtId="164" fontId="5" fillId="3" borderId="4" xfId="1" applyNumberFormat="1" applyFont="1" applyFill="1" applyBorder="1" applyAlignment="1">
      <alignment horizontal="center" vertical="top"/>
    </xf>
    <xf numFmtId="164" fontId="5" fillId="3" borderId="10" xfId="1" applyNumberFormat="1" applyFont="1" applyFill="1" applyBorder="1" applyAlignment="1">
      <alignment horizontal="center" vertical="top"/>
    </xf>
    <xf numFmtId="164" fontId="19" fillId="3" borderId="6" xfId="1" applyNumberFormat="1" applyFont="1" applyFill="1" applyBorder="1" applyAlignment="1">
      <alignment horizontal="center" vertical="top"/>
    </xf>
    <xf numFmtId="164" fontId="5" fillId="3" borderId="6" xfId="1" applyNumberFormat="1" applyFont="1" applyFill="1" applyBorder="1" applyAlignment="1">
      <alignment horizontal="center" vertical="top"/>
    </xf>
    <xf numFmtId="164" fontId="5" fillId="3" borderId="22" xfId="1" applyNumberFormat="1" applyFont="1" applyFill="1" applyBorder="1" applyAlignment="1">
      <alignment horizontal="center" vertical="top"/>
    </xf>
    <xf numFmtId="0" fontId="1" fillId="0" borderId="151" xfId="0" applyFont="1" applyBorder="1" applyAlignment="1">
      <alignment horizontal="left" vertical="top" wrapText="1"/>
    </xf>
    <xf numFmtId="0" fontId="18" fillId="3" borderId="39" xfId="0" applyFont="1" applyFill="1" applyBorder="1" applyAlignment="1">
      <alignment horizontal="center" vertical="top"/>
    </xf>
    <xf numFmtId="0" fontId="36" fillId="0" borderId="21" xfId="0" applyFont="1" applyBorder="1" applyAlignment="1">
      <alignment horizontal="center" vertical="top" wrapText="1"/>
    </xf>
    <xf numFmtId="0" fontId="36" fillId="0" borderId="3" xfId="0" applyFont="1" applyBorder="1" applyAlignment="1">
      <alignment horizontal="center" vertical="top" wrapText="1"/>
    </xf>
    <xf numFmtId="0" fontId="36" fillId="0" borderId="62" xfId="0" applyFont="1" applyBorder="1" applyAlignment="1">
      <alignment vertical="top" wrapText="1"/>
    </xf>
    <xf numFmtId="0" fontId="19" fillId="3" borderId="152" xfId="0" applyFont="1" applyFill="1" applyBorder="1" applyAlignment="1">
      <alignment vertical="top" wrapText="1"/>
    </xf>
    <xf numFmtId="49" fontId="19" fillId="3" borderId="117" xfId="0" applyNumberFormat="1" applyFont="1" applyFill="1" applyBorder="1" applyAlignment="1">
      <alignment horizontal="center" vertical="top"/>
    </xf>
    <xf numFmtId="49" fontId="5" fillId="3" borderId="153" xfId="0" applyNumberFormat="1" applyFont="1" applyFill="1" applyBorder="1" applyAlignment="1">
      <alignment horizontal="center" vertical="top"/>
    </xf>
    <xf numFmtId="49" fontId="5" fillId="3" borderId="116" xfId="0" applyNumberFormat="1" applyFont="1" applyFill="1" applyBorder="1" applyAlignment="1">
      <alignment horizontal="center" vertical="top"/>
    </xf>
    <xf numFmtId="49" fontId="5" fillId="3" borderId="117" xfId="0" applyNumberFormat="1" applyFont="1" applyFill="1" applyBorder="1" applyAlignment="1">
      <alignment horizontal="center" vertical="top"/>
    </xf>
    <xf numFmtId="0" fontId="5" fillId="0" borderId="154" xfId="0" applyFont="1" applyBorder="1" applyAlignment="1">
      <alignment horizontal="center" vertical="top" wrapText="1"/>
    </xf>
    <xf numFmtId="0" fontId="18" fillId="3" borderId="118" xfId="0" applyFont="1" applyFill="1" applyBorder="1" applyAlignment="1">
      <alignment horizontal="center" vertical="top"/>
    </xf>
    <xf numFmtId="0" fontId="16" fillId="0" borderId="119" xfId="0" applyFont="1" applyBorder="1"/>
    <xf numFmtId="0" fontId="18" fillId="3" borderId="155" xfId="0" applyFont="1" applyFill="1" applyBorder="1" applyAlignment="1">
      <alignment horizontal="center" vertical="top"/>
    </xf>
    <xf numFmtId="0" fontId="16" fillId="0" borderId="134" xfId="0" applyFont="1" applyBorder="1" applyAlignment="1">
      <alignment horizontal="center" vertical="top"/>
    </xf>
    <xf numFmtId="0" fontId="16" fillId="0" borderId="134" xfId="0" applyFont="1" applyBorder="1"/>
    <xf numFmtId="0" fontId="16" fillId="0" borderId="156" xfId="0" applyFont="1" applyBorder="1"/>
    <xf numFmtId="0" fontId="3" fillId="0" borderId="96" xfId="0" applyFont="1" applyBorder="1" applyAlignment="1">
      <alignment vertical="top" wrapText="1"/>
    </xf>
    <xf numFmtId="0" fontId="19" fillId="9" borderId="33" xfId="0" applyFont="1" applyFill="1" applyBorder="1" applyAlignment="1">
      <alignment horizontal="center" vertical="top" wrapText="1"/>
    </xf>
    <xf numFmtId="0" fontId="5" fillId="9" borderId="35" xfId="0" applyFont="1" applyFill="1" applyBorder="1" applyAlignment="1">
      <alignment horizontal="center" vertical="top" wrapText="1"/>
    </xf>
    <xf numFmtId="0" fontId="6" fillId="0" borderId="2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0" fillId="2" borderId="56" xfId="0" applyFont="1" applyFill="1" applyBorder="1" applyAlignment="1">
      <alignment horizontal="center" vertical="center" wrapText="1"/>
    </xf>
    <xf numFmtId="0" fontId="10" fillId="2" borderId="59" xfId="0" applyFont="1" applyFill="1" applyBorder="1" applyAlignment="1">
      <alignment horizontal="center" vertical="center" wrapText="1"/>
    </xf>
    <xf numFmtId="0" fontId="10" fillId="2" borderId="53" xfId="0" applyFont="1" applyFill="1" applyBorder="1" applyAlignment="1">
      <alignment horizontal="center" vertical="center" wrapText="1"/>
    </xf>
    <xf numFmtId="0" fontId="10" fillId="2" borderId="57" xfId="0" applyFont="1" applyFill="1" applyBorder="1" applyAlignment="1">
      <alignment horizontal="center" vertical="center" wrapText="1"/>
    </xf>
    <xf numFmtId="0" fontId="10" fillId="2" borderId="58" xfId="0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0" fontId="10" fillId="2" borderId="36" xfId="0" applyFont="1" applyFill="1" applyBorder="1" applyAlignment="1">
      <alignment horizontal="center" vertical="top" wrapText="1"/>
    </xf>
    <xf numFmtId="0" fontId="10" fillId="2" borderId="60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64" fontId="11" fillId="2" borderId="2" xfId="0" applyNumberFormat="1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8" xfId="0" applyNumberFormat="1" applyFont="1" applyFill="1" applyBorder="1" applyAlignment="1">
      <alignment horizontal="center" vertical="center" wrapText="1"/>
    </xf>
    <xf numFmtId="164" fontId="3" fillId="2" borderId="10" xfId="0" applyNumberFormat="1" applyFont="1" applyFill="1" applyBorder="1" applyAlignment="1">
      <alignment horizontal="center" vertical="center" wrapText="1"/>
    </xf>
    <xf numFmtId="0" fontId="5" fillId="0" borderId="56" xfId="0" applyFont="1" applyBorder="1" applyAlignment="1">
      <alignment vertical="top" wrapText="1"/>
    </xf>
    <xf numFmtId="0" fontId="5" fillId="0" borderId="69" xfId="0" applyFont="1" applyBorder="1" applyAlignment="1">
      <alignment vertical="top" wrapText="1"/>
    </xf>
    <xf numFmtId="0" fontId="5" fillId="0" borderId="37" xfId="0" applyFont="1" applyBorder="1" applyAlignment="1">
      <alignment horizontal="center" vertical="top" wrapText="1"/>
    </xf>
    <xf numFmtId="0" fontId="5" fillId="0" borderId="40" xfId="0" applyFont="1" applyBorder="1" applyAlignment="1">
      <alignment horizontal="center" vertical="top" wrapText="1"/>
    </xf>
    <xf numFmtId="164" fontId="5" fillId="0" borderId="99" xfId="0" applyNumberFormat="1" applyFont="1" applyBorder="1" applyAlignment="1">
      <alignment horizontal="left" vertical="top" wrapText="1"/>
    </xf>
    <xf numFmtId="164" fontId="5" fillId="0" borderId="100" xfId="0" applyNumberFormat="1" applyFont="1" applyBorder="1" applyAlignment="1">
      <alignment horizontal="left" vertical="top" wrapText="1"/>
    </xf>
    <xf numFmtId="164" fontId="5" fillId="0" borderId="101" xfId="0" applyNumberFormat="1" applyFont="1" applyBorder="1" applyAlignment="1">
      <alignment horizontal="left" vertical="top" wrapText="1"/>
    </xf>
    <xf numFmtId="0" fontId="5" fillId="3" borderId="128" xfId="0" applyFont="1" applyFill="1" applyBorder="1" applyAlignment="1">
      <alignment horizontal="left" vertical="top" wrapText="1"/>
    </xf>
    <xf numFmtId="0" fontId="5" fillId="3" borderId="131" xfId="0" applyFont="1" applyFill="1" applyBorder="1" applyAlignment="1">
      <alignment horizontal="left" vertical="top" wrapText="1"/>
    </xf>
    <xf numFmtId="0" fontId="5" fillId="3" borderId="122" xfId="0" applyFont="1" applyFill="1" applyBorder="1" applyAlignment="1">
      <alignment horizontal="left" vertical="top" wrapText="1"/>
    </xf>
    <xf numFmtId="49" fontId="5" fillId="0" borderId="30" xfId="0" applyNumberFormat="1" applyFont="1" applyBorder="1" applyAlignment="1">
      <alignment horizontal="center" vertical="top" wrapText="1"/>
    </xf>
    <xf numFmtId="49" fontId="5" fillId="0" borderId="31" xfId="0" applyNumberFormat="1" applyFont="1" applyBorder="1" applyAlignment="1">
      <alignment horizontal="center" vertical="top" wrapText="1"/>
    </xf>
    <xf numFmtId="49" fontId="5" fillId="0" borderId="127" xfId="0" applyNumberFormat="1" applyFont="1" applyBorder="1" applyAlignment="1">
      <alignment horizontal="center" vertical="top" wrapText="1"/>
    </xf>
    <xf numFmtId="49" fontId="5" fillId="3" borderId="79" xfId="0" applyNumberFormat="1" applyFont="1" applyFill="1" applyBorder="1" applyAlignment="1">
      <alignment horizontal="center" vertical="top" wrapText="1"/>
    </xf>
    <xf numFmtId="49" fontId="5" fillId="3" borderId="4" xfId="0" applyNumberFormat="1" applyFont="1" applyFill="1" applyBorder="1" applyAlignment="1">
      <alignment horizontal="center" vertical="top" wrapText="1"/>
    </xf>
    <xf numFmtId="49" fontId="5" fillId="3" borderId="42" xfId="0" applyNumberFormat="1" applyFont="1" applyFill="1" applyBorder="1" applyAlignment="1">
      <alignment horizontal="center" vertical="top" wrapText="1"/>
    </xf>
    <xf numFmtId="0" fontId="5" fillId="3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4" fontId="5" fillId="0" borderId="39" xfId="0" applyNumberFormat="1" applyFont="1" applyBorder="1" applyAlignment="1">
      <alignment horizontal="center" vertical="top" wrapText="1"/>
    </xf>
    <xf numFmtId="164" fontId="5" fillId="0" borderId="59" xfId="0" applyNumberFormat="1" applyFont="1" applyBorder="1" applyAlignment="1">
      <alignment horizontal="center" vertical="top" wrapText="1"/>
    </xf>
    <xf numFmtId="164" fontId="5" fillId="0" borderId="61" xfId="0" applyNumberFormat="1" applyFont="1" applyBorder="1" applyAlignment="1">
      <alignment horizontal="center" vertical="top" wrapText="1"/>
    </xf>
    <xf numFmtId="164" fontId="5" fillId="3" borderId="99" xfId="0" applyNumberFormat="1" applyFont="1" applyFill="1" applyBorder="1" applyAlignment="1">
      <alignment horizontal="left" vertical="top" wrapText="1"/>
    </xf>
    <xf numFmtId="164" fontId="5" fillId="3" borderId="100" xfId="0" applyNumberFormat="1" applyFont="1" applyFill="1" applyBorder="1" applyAlignment="1">
      <alignment horizontal="left" vertical="top" wrapText="1"/>
    </xf>
    <xf numFmtId="164" fontId="5" fillId="3" borderId="101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164" fontId="5" fillId="3" borderId="112" xfId="0" applyNumberFormat="1" applyFont="1" applyFill="1" applyBorder="1" applyAlignment="1">
      <alignment horizontal="center" vertical="top" wrapText="1"/>
    </xf>
    <xf numFmtId="164" fontId="5" fillId="3" borderId="67" xfId="0" applyNumberFormat="1" applyFont="1" applyFill="1" applyBorder="1" applyAlignment="1">
      <alignment horizontal="center" vertical="top" wrapText="1"/>
    </xf>
    <xf numFmtId="49" fontId="5" fillId="3" borderId="113" xfId="0" applyNumberFormat="1" applyFont="1" applyFill="1" applyBorder="1" applyAlignment="1">
      <alignment horizontal="center" vertical="top" wrapText="1"/>
    </xf>
    <xf numFmtId="49" fontId="5" fillId="3" borderId="10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164" fontId="5" fillId="3" borderId="56" xfId="0" applyNumberFormat="1" applyFont="1" applyFill="1" applyBorder="1" applyAlignment="1">
      <alignment horizontal="left" vertical="top" wrapText="1"/>
    </xf>
    <xf numFmtId="164" fontId="5" fillId="3" borderId="59" xfId="0" applyNumberFormat="1" applyFont="1" applyFill="1" applyBorder="1" applyAlignment="1">
      <alignment horizontal="left" vertical="top" wrapText="1"/>
    </xf>
    <xf numFmtId="164" fontId="19" fillId="3" borderId="56" xfId="0" applyNumberFormat="1" applyFont="1" applyFill="1" applyBorder="1" applyAlignment="1">
      <alignment horizontal="left" vertical="top" wrapText="1"/>
    </xf>
    <xf numFmtId="164" fontId="19" fillId="3" borderId="69" xfId="0" applyNumberFormat="1" applyFont="1" applyFill="1" applyBorder="1" applyAlignment="1">
      <alignment horizontal="left" vertical="top" wrapText="1"/>
    </xf>
    <xf numFmtId="0" fontId="5" fillId="0" borderId="53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0" fontId="5" fillId="0" borderId="54" xfId="0" applyFont="1" applyBorder="1" applyAlignment="1">
      <alignment horizontal="center" vertical="top" wrapText="1"/>
    </xf>
    <xf numFmtId="0" fontId="19" fillId="0" borderId="59" xfId="0" applyFont="1" applyBorder="1" applyAlignment="1">
      <alignment wrapText="1"/>
    </xf>
    <xf numFmtId="0" fontId="19" fillId="0" borderId="69" xfId="0" applyFont="1" applyBorder="1" applyAlignment="1">
      <alignment wrapText="1"/>
    </xf>
    <xf numFmtId="0" fontId="5" fillId="0" borderId="32" xfId="0" applyFont="1" applyBorder="1" applyAlignment="1">
      <alignment horizontal="left" vertical="top" wrapText="1"/>
    </xf>
    <xf numFmtId="0" fontId="5" fillId="0" borderId="40" xfId="0" applyFont="1" applyBorder="1" applyAlignment="1">
      <alignment horizontal="left" vertical="top" wrapText="1"/>
    </xf>
    <xf numFmtId="49" fontId="27" fillId="3" borderId="142" xfId="0" applyNumberFormat="1" applyFont="1" applyFill="1" applyBorder="1" applyAlignment="1">
      <alignment horizontal="center" vertical="top" wrapText="1"/>
    </xf>
    <xf numFmtId="49" fontId="14" fillId="3" borderId="125" xfId="0" applyNumberFormat="1" applyFont="1" applyFill="1" applyBorder="1" applyAlignment="1">
      <alignment horizontal="center" vertical="top" wrapText="1"/>
    </xf>
    <xf numFmtId="164" fontId="5" fillId="3" borderId="141" xfId="0" applyNumberFormat="1" applyFont="1" applyFill="1" applyBorder="1" applyAlignment="1">
      <alignment horizontal="left" vertical="top" wrapText="1"/>
    </xf>
    <xf numFmtId="164" fontId="5" fillId="3" borderId="146" xfId="0" applyNumberFormat="1" applyFont="1" applyFill="1" applyBorder="1" applyAlignment="1">
      <alignment horizontal="left" vertical="top" wrapText="1"/>
    </xf>
    <xf numFmtId="0" fontId="11" fillId="0" borderId="90" xfId="0" applyFont="1" applyBorder="1" applyAlignment="1">
      <alignment horizontal="center" vertical="top" wrapText="1"/>
    </xf>
    <xf numFmtId="0" fontId="11" fillId="0" borderId="70" xfId="0" applyFont="1" applyBorder="1" applyAlignment="1">
      <alignment horizontal="center" vertical="top" wrapText="1"/>
    </xf>
    <xf numFmtId="49" fontId="5" fillId="3" borderId="88" xfId="0" applyNumberFormat="1" applyFont="1" applyFill="1" applyBorder="1" applyAlignment="1">
      <alignment horizontal="center" vertical="top" wrapText="1"/>
    </xf>
    <xf numFmtId="49" fontId="5" fillId="3" borderId="18" xfId="0" applyNumberFormat="1" applyFont="1" applyFill="1" applyBorder="1" applyAlignment="1">
      <alignment horizontal="center" vertical="top" wrapText="1"/>
    </xf>
    <xf numFmtId="49" fontId="5" fillId="3" borderId="78" xfId="0" applyNumberFormat="1" applyFont="1" applyFill="1" applyBorder="1" applyAlignment="1">
      <alignment horizontal="center" vertical="top" wrapText="1"/>
    </xf>
    <xf numFmtId="0" fontId="5" fillId="0" borderId="79" xfId="0" applyFont="1" applyBorder="1" applyAlignment="1">
      <alignment horizontal="center" vertical="top" wrapText="1"/>
    </xf>
    <xf numFmtId="0" fontId="5" fillId="0" borderId="4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14" fillId="0" borderId="86" xfId="0" applyFont="1" applyBorder="1" applyAlignment="1">
      <alignment vertical="top" wrapText="1"/>
    </xf>
    <xf numFmtId="0" fontId="14" fillId="0" borderId="70" xfId="0" applyFont="1" applyBorder="1" applyAlignment="1">
      <alignment vertical="top" wrapText="1"/>
    </xf>
    <xf numFmtId="49" fontId="27" fillId="3" borderId="79" xfId="0" applyNumberFormat="1" applyFont="1" applyFill="1" applyBorder="1" applyAlignment="1">
      <alignment horizontal="center" vertical="top" wrapText="1"/>
    </xf>
    <xf numFmtId="49" fontId="14" fillId="3" borderId="42" xfId="0" applyNumberFormat="1" applyFont="1" applyFill="1" applyBorder="1" applyAlignment="1">
      <alignment horizontal="center" vertical="top" wrapText="1"/>
    </xf>
    <xf numFmtId="164" fontId="19" fillId="0" borderId="99" xfId="0" applyNumberFormat="1" applyFont="1" applyBorder="1" applyAlignment="1">
      <alignment horizontal="left" vertical="top" wrapText="1"/>
    </xf>
    <xf numFmtId="164" fontId="19" fillId="0" borderId="100" xfId="0" applyNumberFormat="1" applyFont="1" applyBorder="1" applyAlignment="1">
      <alignment horizontal="left" vertical="top" wrapText="1"/>
    </xf>
    <xf numFmtId="164" fontId="19" fillId="0" borderId="101" xfId="0" applyNumberFormat="1" applyFont="1" applyBorder="1" applyAlignment="1">
      <alignment horizontal="left" vertical="top" wrapText="1"/>
    </xf>
    <xf numFmtId="164" fontId="5" fillId="0" borderId="67" xfId="0" applyNumberFormat="1" applyFont="1" applyBorder="1" applyAlignment="1">
      <alignment horizontal="left" vertical="top" wrapText="1"/>
    </xf>
    <xf numFmtId="164" fontId="5" fillId="0" borderId="70" xfId="0" applyNumberFormat="1" applyFont="1" applyBorder="1" applyAlignment="1">
      <alignment horizontal="left" vertical="top" wrapText="1"/>
    </xf>
    <xf numFmtId="164" fontId="5" fillId="3" borderId="69" xfId="0" applyNumberFormat="1" applyFont="1" applyFill="1" applyBorder="1" applyAlignment="1">
      <alignment horizontal="left" vertical="top" wrapText="1"/>
    </xf>
    <xf numFmtId="0" fontId="5" fillId="11" borderId="79" xfId="0" applyFont="1" applyFill="1" applyBorder="1" applyAlignment="1">
      <alignment horizontal="center" vertical="top" wrapText="1"/>
    </xf>
    <xf numFmtId="0" fontId="5" fillId="11" borderId="42" xfId="0" applyFont="1" applyFill="1" applyBorder="1" applyAlignment="1">
      <alignment horizontal="center" vertical="top" wrapText="1"/>
    </xf>
    <xf numFmtId="49" fontId="29" fillId="3" borderId="93" xfId="0" applyNumberFormat="1" applyFont="1" applyFill="1" applyBorder="1" applyAlignment="1">
      <alignment horizontal="center" vertical="top" wrapText="1"/>
    </xf>
    <xf numFmtId="49" fontId="29" fillId="3" borderId="98" xfId="0" applyNumberFormat="1" applyFont="1" applyFill="1" applyBorder="1" applyAlignment="1">
      <alignment horizontal="center" vertical="top" wrapText="1"/>
    </xf>
    <xf numFmtId="164" fontId="5" fillId="0" borderId="56" xfId="0" applyNumberFormat="1" applyFont="1" applyBorder="1" applyAlignment="1">
      <alignment horizontal="left" vertical="top" wrapText="1"/>
    </xf>
    <xf numFmtId="164" fontId="5" fillId="0" borderId="59" xfId="0" applyNumberFormat="1" applyFont="1" applyBorder="1" applyAlignment="1">
      <alignment horizontal="left" vertical="top" wrapText="1"/>
    </xf>
    <xf numFmtId="164" fontId="5" fillId="0" borderId="69" xfId="0" applyNumberFormat="1" applyFont="1" applyBorder="1" applyAlignment="1">
      <alignment horizontal="left" vertical="top" wrapText="1"/>
    </xf>
    <xf numFmtId="49" fontId="19" fillId="3" borderId="79" xfId="0" applyNumberFormat="1" applyFont="1" applyFill="1" applyBorder="1" applyAlignment="1">
      <alignment horizontal="center" vertical="top" wrapText="1"/>
    </xf>
    <xf numFmtId="49" fontId="19" fillId="3" borderId="4" xfId="0" applyNumberFormat="1" applyFont="1" applyFill="1" applyBorder="1" applyAlignment="1">
      <alignment horizontal="center" vertical="top" wrapText="1"/>
    </xf>
    <xf numFmtId="49" fontId="19" fillId="3" borderId="42" xfId="0" applyNumberFormat="1" applyFont="1" applyFill="1" applyBorder="1" applyAlignment="1">
      <alignment horizontal="center" vertical="top" wrapText="1"/>
    </xf>
    <xf numFmtId="164" fontId="5" fillId="0" borderId="86" xfId="0" applyNumberFormat="1" applyFont="1" applyBorder="1" applyAlignment="1">
      <alignment horizontal="left" vertical="top" wrapText="1"/>
    </xf>
    <xf numFmtId="164" fontId="5" fillId="0" borderId="86" xfId="0" applyNumberFormat="1" applyFont="1" applyBorder="1" applyAlignment="1">
      <alignment horizontal="center" vertical="top" wrapText="1"/>
    </xf>
    <xf numFmtId="164" fontId="5" fillId="0" borderId="67" xfId="0" applyNumberFormat="1" applyFont="1" applyBorder="1" applyAlignment="1">
      <alignment horizontal="center" vertical="top" wrapText="1"/>
    </xf>
    <xf numFmtId="164" fontId="5" fillId="0" borderId="70" xfId="0" applyNumberFormat="1" applyFont="1" applyBorder="1" applyAlignment="1">
      <alignment horizontal="center" vertical="top" wrapText="1"/>
    </xf>
    <xf numFmtId="49" fontId="5" fillId="0" borderId="79" xfId="0" applyNumberFormat="1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49" fontId="5" fillId="0" borderId="42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41" xfId="0" applyFont="1" applyBorder="1" applyAlignment="1">
      <alignment horizontal="center" vertical="top" wrapText="1"/>
    </xf>
    <xf numFmtId="0" fontId="5" fillId="0" borderId="39" xfId="0" applyFont="1" applyBorder="1" applyAlignment="1">
      <alignment horizontal="left" vertical="top" wrapText="1"/>
    </xf>
    <xf numFmtId="0" fontId="5" fillId="0" borderId="59" xfId="0" applyFont="1" applyBorder="1" applyAlignment="1">
      <alignment horizontal="left" vertical="top" wrapText="1"/>
    </xf>
    <xf numFmtId="0" fontId="5" fillId="0" borderId="69" xfId="0" applyFont="1" applyBorder="1" applyAlignment="1">
      <alignment horizontal="left" vertical="top" wrapText="1"/>
    </xf>
    <xf numFmtId="0" fontId="14" fillId="0" borderId="59" xfId="0" applyFont="1" applyBorder="1" applyAlignment="1">
      <alignment wrapText="1"/>
    </xf>
    <xf numFmtId="0" fontId="14" fillId="0" borderId="69" xfId="0" applyFont="1" applyBorder="1" applyAlignment="1">
      <alignment wrapText="1"/>
    </xf>
    <xf numFmtId="0" fontId="19" fillId="0" borderId="39" xfId="0" applyFont="1" applyBorder="1" applyAlignment="1">
      <alignment horizontal="left" vertical="top" wrapText="1"/>
    </xf>
    <xf numFmtId="0" fontId="19" fillId="0" borderId="59" xfId="0" applyFont="1" applyBorder="1" applyAlignment="1">
      <alignment horizontal="left" vertical="top" wrapText="1"/>
    </xf>
    <xf numFmtId="0" fontId="19" fillId="0" borderId="69" xfId="0" applyFont="1" applyBorder="1" applyAlignment="1">
      <alignment horizontal="left" vertical="top" wrapText="1"/>
    </xf>
    <xf numFmtId="0" fontId="5" fillId="0" borderId="39" xfId="0" applyFont="1" applyBorder="1" applyAlignment="1">
      <alignment horizontal="center" vertical="top" wrapText="1"/>
    </xf>
    <xf numFmtId="0" fontId="3" fillId="0" borderId="39" xfId="0" applyFont="1" applyBorder="1" applyAlignment="1">
      <alignment horizontal="center" vertical="top" wrapText="1"/>
    </xf>
    <xf numFmtId="0" fontId="3" fillId="0" borderId="40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9" xfId="0" applyFont="1" applyBorder="1" applyAlignment="1">
      <alignment horizontal="left" wrapText="1"/>
    </xf>
    <xf numFmtId="0" fontId="5" fillId="0" borderId="59" xfId="0" applyFont="1" applyBorder="1" applyAlignment="1">
      <alignment horizontal="left" wrapText="1"/>
    </xf>
    <xf numFmtId="0" fontId="5" fillId="0" borderId="69" xfId="0" applyFont="1" applyBorder="1" applyAlignment="1">
      <alignment horizontal="left" wrapText="1"/>
    </xf>
    <xf numFmtId="0" fontId="5" fillId="0" borderId="59" xfId="0" applyFont="1" applyBorder="1" applyAlignment="1">
      <alignment horizontal="center" vertical="top" wrapText="1"/>
    </xf>
    <xf numFmtId="0" fontId="5" fillId="0" borderId="69" xfId="0" applyFont="1" applyBorder="1" applyAlignment="1">
      <alignment horizontal="center" vertical="top" wrapText="1"/>
    </xf>
    <xf numFmtId="0" fontId="13" fillId="7" borderId="10" xfId="0" applyFont="1" applyFill="1" applyBorder="1" applyAlignment="1">
      <alignment horizontal="center" vertical="center" wrapText="1"/>
    </xf>
    <xf numFmtId="0" fontId="13" fillId="7" borderId="0" xfId="0" applyFont="1" applyFill="1" applyAlignment="1">
      <alignment horizontal="center" vertical="center" wrapText="1"/>
    </xf>
    <xf numFmtId="0" fontId="13" fillId="7" borderId="18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  <color rgb="FF99FFCC"/>
      <color rgb="FFFF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A1:Q250"/>
  <sheetViews>
    <sheetView tabSelected="1" zoomScaleNormal="100" zoomScaleSheetLayoutView="100" workbookViewId="0">
      <selection activeCell="B4" sqref="B4:N4"/>
    </sheetView>
  </sheetViews>
  <sheetFormatPr defaultColWidth="9.140625" defaultRowHeight="12.75" x14ac:dyDescent="0.2"/>
  <cols>
    <col min="1" max="1" width="2.5703125" style="53" customWidth="1"/>
    <col min="2" max="2" width="13.42578125" style="77" customWidth="1"/>
    <col min="3" max="3" width="39.140625" style="77" customWidth="1"/>
    <col min="4" max="4" width="12.28515625" style="52" customWidth="1"/>
    <col min="5" max="6" width="10.42578125" style="55" customWidth="1"/>
    <col min="7" max="8" width="10.85546875" style="55" customWidth="1"/>
    <col min="9" max="9" width="39.5703125" style="52" customWidth="1"/>
    <col min="10" max="11" width="9.140625" style="52"/>
    <col min="12" max="12" width="9.85546875" style="53" bestFit="1" customWidth="1"/>
    <col min="13" max="13" width="9.140625" style="53"/>
    <col min="14" max="14" width="11.28515625" style="53" customWidth="1"/>
    <col min="15" max="16384" width="9.140625" style="53"/>
  </cols>
  <sheetData>
    <row r="1" spans="2:14" ht="18.600000000000001" customHeight="1" x14ac:dyDescent="0.2">
      <c r="B1" s="50"/>
      <c r="C1" s="51"/>
      <c r="D1" s="51"/>
      <c r="E1" s="101"/>
      <c r="F1" s="51"/>
      <c r="G1" s="51"/>
      <c r="H1" s="135"/>
      <c r="M1" s="856" t="s">
        <v>0</v>
      </c>
      <c r="N1" s="856"/>
    </row>
    <row r="2" spans="2:14" ht="18" customHeight="1" x14ac:dyDescent="0.2">
      <c r="B2" s="50"/>
      <c r="C2" s="51"/>
      <c r="D2" s="51"/>
      <c r="E2" s="101"/>
      <c r="F2" s="51"/>
      <c r="G2" s="51"/>
      <c r="H2" s="135"/>
      <c r="M2" s="856" t="s">
        <v>1</v>
      </c>
      <c r="N2" s="856"/>
    </row>
    <row r="3" spans="2:14" ht="16.149999999999999" customHeight="1" x14ac:dyDescent="0.2">
      <c r="B3" s="50"/>
      <c r="C3" s="50"/>
      <c r="D3" s="54"/>
      <c r="E3" s="100"/>
      <c r="F3" s="22"/>
      <c r="G3" s="22"/>
      <c r="H3" s="22"/>
    </row>
    <row r="4" spans="2:14" ht="24" customHeight="1" x14ac:dyDescent="0.2">
      <c r="B4" s="854" t="s">
        <v>2</v>
      </c>
      <c r="C4" s="854"/>
      <c r="D4" s="854"/>
      <c r="E4" s="854"/>
      <c r="F4" s="854"/>
      <c r="G4" s="854"/>
      <c r="H4" s="854"/>
      <c r="I4" s="855"/>
      <c r="J4" s="855"/>
      <c r="K4" s="855"/>
      <c r="L4" s="855"/>
      <c r="M4" s="855"/>
      <c r="N4" s="855"/>
    </row>
    <row r="5" spans="2:14" ht="47.25" customHeight="1" x14ac:dyDescent="0.2">
      <c r="B5" s="865" t="s">
        <v>3</v>
      </c>
      <c r="C5" s="865" t="s">
        <v>4</v>
      </c>
      <c r="D5" s="865" t="s">
        <v>5</v>
      </c>
      <c r="E5" s="867" t="s">
        <v>6</v>
      </c>
      <c r="F5" s="869" t="s">
        <v>7</v>
      </c>
      <c r="G5" s="869" t="s">
        <v>8</v>
      </c>
      <c r="H5" s="871" t="s">
        <v>9</v>
      </c>
      <c r="I5" s="857" t="s">
        <v>10</v>
      </c>
      <c r="J5" s="859" t="s">
        <v>11</v>
      </c>
      <c r="K5" s="860"/>
      <c r="L5" s="861"/>
      <c r="M5" s="862"/>
      <c r="N5" s="863" t="s">
        <v>12</v>
      </c>
    </row>
    <row r="6" spans="2:14" ht="21" customHeight="1" thickBot="1" x14ac:dyDescent="0.25">
      <c r="B6" s="866"/>
      <c r="C6" s="866"/>
      <c r="D6" s="866"/>
      <c r="E6" s="868"/>
      <c r="F6" s="870"/>
      <c r="G6" s="870"/>
      <c r="H6" s="872"/>
      <c r="I6" s="858"/>
      <c r="J6" s="263" t="s">
        <v>13</v>
      </c>
      <c r="K6" s="264" t="s">
        <v>14</v>
      </c>
      <c r="L6" s="265" t="s">
        <v>15</v>
      </c>
      <c r="M6" s="266" t="s">
        <v>16</v>
      </c>
      <c r="N6" s="864"/>
    </row>
    <row r="7" spans="2:14" ht="12.6" customHeight="1" x14ac:dyDescent="0.2">
      <c r="B7" s="791">
        <v>1</v>
      </c>
      <c r="C7" s="792">
        <v>2</v>
      </c>
      <c r="D7" s="792">
        <v>3</v>
      </c>
      <c r="E7" s="793">
        <v>4</v>
      </c>
      <c r="F7" s="792">
        <v>5</v>
      </c>
      <c r="G7" s="792">
        <v>6</v>
      </c>
      <c r="H7" s="794">
        <v>7</v>
      </c>
      <c r="I7" s="795">
        <v>8</v>
      </c>
      <c r="J7" s="796">
        <v>9</v>
      </c>
      <c r="K7" s="797">
        <v>10</v>
      </c>
      <c r="L7" s="798">
        <v>11</v>
      </c>
      <c r="M7" s="799">
        <v>12</v>
      </c>
      <c r="N7" s="800">
        <v>13</v>
      </c>
    </row>
    <row r="8" spans="2:14" ht="32.25" customHeight="1" x14ac:dyDescent="0.2">
      <c r="B8" s="248" t="s">
        <v>17</v>
      </c>
      <c r="C8" s="249" t="s">
        <v>18</v>
      </c>
      <c r="D8" s="249"/>
      <c r="E8" s="250"/>
      <c r="F8" s="249"/>
      <c r="G8" s="249"/>
      <c r="H8" s="267"/>
      <c r="I8" s="296"/>
      <c r="J8" s="249"/>
      <c r="K8" s="249"/>
      <c r="L8" s="249"/>
      <c r="M8" s="249"/>
      <c r="N8" s="251"/>
    </row>
    <row r="9" spans="2:14" ht="32.25" customHeight="1" x14ac:dyDescent="0.2">
      <c r="B9" s="252"/>
      <c r="C9" s="136"/>
      <c r="D9" s="136"/>
      <c r="E9" s="154"/>
      <c r="F9" s="136"/>
      <c r="G9" s="136"/>
      <c r="H9" s="268"/>
      <c r="I9" s="297" t="s">
        <v>19</v>
      </c>
      <c r="J9" s="137">
        <v>25.5</v>
      </c>
      <c r="K9" s="137">
        <v>32</v>
      </c>
      <c r="L9" s="138">
        <v>31.5</v>
      </c>
      <c r="M9" s="139">
        <v>31</v>
      </c>
      <c r="N9" s="253"/>
    </row>
    <row r="10" spans="2:14" ht="32.25" customHeight="1" x14ac:dyDescent="0.2">
      <c r="B10" s="252"/>
      <c r="C10" s="136"/>
      <c r="D10" s="136"/>
      <c r="E10" s="154"/>
      <c r="F10" s="136"/>
      <c r="G10" s="136"/>
      <c r="H10" s="268"/>
      <c r="I10" s="297" t="s">
        <v>20</v>
      </c>
      <c r="J10" s="141" t="s">
        <v>21</v>
      </c>
      <c r="K10" s="141" t="s">
        <v>22</v>
      </c>
      <c r="L10" s="141" t="s">
        <v>23</v>
      </c>
      <c r="M10" s="141" t="s">
        <v>24</v>
      </c>
      <c r="N10" s="254" t="s">
        <v>25</v>
      </c>
    </row>
    <row r="11" spans="2:14" ht="32.25" customHeight="1" x14ac:dyDescent="0.2">
      <c r="B11" s="252"/>
      <c r="C11" s="136"/>
      <c r="D11" s="136"/>
      <c r="E11" s="154"/>
      <c r="F11" s="136"/>
      <c r="G11" s="136"/>
      <c r="H11" s="268"/>
      <c r="I11" s="297" t="s">
        <v>26</v>
      </c>
      <c r="J11" s="143"/>
      <c r="K11" s="143"/>
      <c r="L11" s="144"/>
      <c r="M11" s="145"/>
      <c r="N11" s="253" t="s">
        <v>27</v>
      </c>
    </row>
    <row r="12" spans="2:14" ht="32.25" customHeight="1" x14ac:dyDescent="0.2">
      <c r="B12" s="252"/>
      <c r="C12" s="136"/>
      <c r="D12" s="136"/>
      <c r="E12" s="154"/>
      <c r="F12" s="136"/>
      <c r="G12" s="136"/>
      <c r="H12" s="268"/>
      <c r="I12" s="297" t="s">
        <v>28</v>
      </c>
      <c r="J12" s="146">
        <v>100</v>
      </c>
      <c r="K12" s="146">
        <v>95</v>
      </c>
      <c r="L12" s="147">
        <v>95</v>
      </c>
      <c r="M12" s="148">
        <v>95</v>
      </c>
      <c r="N12" s="255"/>
    </row>
    <row r="13" spans="2:14" ht="21" customHeight="1" x14ac:dyDescent="0.2">
      <c r="B13" s="252"/>
      <c r="C13" s="136"/>
      <c r="D13" s="136"/>
      <c r="E13" s="154"/>
      <c r="F13" s="136"/>
      <c r="G13" s="136"/>
      <c r="H13" s="268"/>
      <c r="I13" s="297" t="s">
        <v>29</v>
      </c>
      <c r="J13" s="149">
        <v>15.5</v>
      </c>
      <c r="K13" s="149">
        <v>13</v>
      </c>
      <c r="L13" s="150">
        <v>13</v>
      </c>
      <c r="M13" s="151">
        <v>13</v>
      </c>
      <c r="N13" s="255"/>
    </row>
    <row r="14" spans="2:14" ht="20.25" customHeight="1" x14ac:dyDescent="0.2">
      <c r="B14" s="252"/>
      <c r="C14" s="136"/>
      <c r="D14" s="136"/>
      <c r="E14" s="154"/>
      <c r="F14" s="136"/>
      <c r="G14" s="136"/>
      <c r="H14" s="268"/>
      <c r="I14" s="297" t="s">
        <v>30</v>
      </c>
      <c r="J14" s="149">
        <v>8</v>
      </c>
      <c r="K14" s="149">
        <v>6</v>
      </c>
      <c r="L14" s="150">
        <v>6</v>
      </c>
      <c r="M14" s="151">
        <v>6</v>
      </c>
      <c r="N14" s="255"/>
    </row>
    <row r="15" spans="2:14" ht="33" customHeight="1" thickBot="1" x14ac:dyDescent="0.25">
      <c r="B15" s="256"/>
      <c r="C15" s="257"/>
      <c r="D15" s="257"/>
      <c r="E15" s="258"/>
      <c r="F15" s="257"/>
      <c r="G15" s="257"/>
      <c r="H15" s="269"/>
      <c r="I15" s="298" t="s">
        <v>31</v>
      </c>
      <c r="J15" s="259">
        <v>70.400000000000006</v>
      </c>
      <c r="K15" s="259">
        <v>70.400000000000006</v>
      </c>
      <c r="L15" s="260">
        <v>70.400000000000006</v>
      </c>
      <c r="M15" s="261">
        <v>70.400000000000006</v>
      </c>
      <c r="N15" s="262"/>
    </row>
    <row r="16" spans="2:14" ht="42.6" customHeight="1" x14ac:dyDescent="0.2">
      <c r="B16" s="230" t="s">
        <v>32</v>
      </c>
      <c r="C16" s="231" t="s">
        <v>33</v>
      </c>
      <c r="D16" s="232" t="s">
        <v>34</v>
      </c>
      <c r="E16" s="233"/>
      <c r="F16" s="234"/>
      <c r="G16" s="234"/>
      <c r="H16" s="270"/>
      <c r="I16" s="299" t="s">
        <v>35</v>
      </c>
      <c r="J16" s="235">
        <v>100</v>
      </c>
      <c r="K16" s="235">
        <v>100</v>
      </c>
      <c r="L16" s="236">
        <v>100</v>
      </c>
      <c r="M16" s="232">
        <v>100</v>
      </c>
      <c r="N16" s="237"/>
    </row>
    <row r="17" spans="2:14" ht="17.45" customHeight="1" x14ac:dyDescent="0.2">
      <c r="B17" s="238"/>
      <c r="C17" s="5" t="s">
        <v>36</v>
      </c>
      <c r="D17" s="14"/>
      <c r="E17" s="99">
        <f>+E19+E20</f>
        <v>347.7</v>
      </c>
      <c r="F17" s="6">
        <f>+F19+F20</f>
        <v>362.7</v>
      </c>
      <c r="G17" s="6">
        <f t="shared" ref="G17:H17" si="0">+G19+G20</f>
        <v>362.7</v>
      </c>
      <c r="H17" s="271">
        <f t="shared" si="0"/>
        <v>362.7</v>
      </c>
      <c r="I17" s="300"/>
      <c r="J17" s="14"/>
      <c r="K17" s="14"/>
      <c r="L17" s="14"/>
      <c r="M17" s="14"/>
      <c r="N17" s="239"/>
    </row>
    <row r="18" spans="2:14" x14ac:dyDescent="0.2">
      <c r="B18" s="964"/>
      <c r="C18" s="7" t="s">
        <v>37</v>
      </c>
      <c r="D18" s="15"/>
      <c r="E18" s="98"/>
      <c r="F18" s="56"/>
      <c r="G18" s="56"/>
      <c r="H18" s="272"/>
      <c r="I18" s="301"/>
      <c r="J18" s="155"/>
      <c r="K18" s="155"/>
      <c r="L18" s="156"/>
      <c r="M18" s="156"/>
      <c r="N18" s="240"/>
    </row>
    <row r="19" spans="2:14" ht="28.15" customHeight="1" x14ac:dyDescent="0.2">
      <c r="B19" s="964"/>
      <c r="C19" s="7" t="s">
        <v>38</v>
      </c>
      <c r="D19" s="15"/>
      <c r="E19" s="97">
        <v>293.3</v>
      </c>
      <c r="F19" s="132">
        <v>362.7</v>
      </c>
      <c r="G19" s="132">
        <v>362.7</v>
      </c>
      <c r="H19" s="273">
        <v>362.7</v>
      </c>
      <c r="I19" s="301"/>
      <c r="J19" s="155"/>
      <c r="K19" s="155"/>
      <c r="L19" s="156"/>
      <c r="M19" s="156"/>
      <c r="N19" s="240"/>
    </row>
    <row r="20" spans="2:14" ht="18.600000000000001" customHeight="1" thickBot="1" x14ac:dyDescent="0.25">
      <c r="B20" s="965"/>
      <c r="C20" s="241" t="s">
        <v>39</v>
      </c>
      <c r="D20" s="242"/>
      <c r="E20" s="243">
        <v>54.4</v>
      </c>
      <c r="F20" s="244"/>
      <c r="G20" s="244"/>
      <c r="H20" s="274"/>
      <c r="I20" s="302"/>
      <c r="J20" s="245"/>
      <c r="K20" s="245"/>
      <c r="L20" s="246"/>
      <c r="M20" s="246"/>
      <c r="N20" s="247"/>
    </row>
    <row r="21" spans="2:14" ht="117.75" customHeight="1" x14ac:dyDescent="0.2">
      <c r="B21" s="347" t="s">
        <v>40</v>
      </c>
      <c r="C21" s="231" t="s">
        <v>41</v>
      </c>
      <c r="D21" s="232" t="s">
        <v>42</v>
      </c>
      <c r="E21" s="348"/>
      <c r="F21" s="349"/>
      <c r="G21" s="349"/>
      <c r="H21" s="350"/>
      <c r="I21" s="351" t="s">
        <v>43</v>
      </c>
      <c r="J21" s="352">
        <v>103</v>
      </c>
      <c r="K21" s="352">
        <v>103</v>
      </c>
      <c r="L21" s="353">
        <v>103</v>
      </c>
      <c r="M21" s="354">
        <v>103</v>
      </c>
      <c r="N21" s="355"/>
    </row>
    <row r="22" spans="2:14" ht="30" customHeight="1" x14ac:dyDescent="0.2">
      <c r="B22" s="315"/>
      <c r="C22" s="5" t="s">
        <v>36</v>
      </c>
      <c r="D22" s="14"/>
      <c r="E22" s="99">
        <f>SUM(E24:E27)</f>
        <v>2900.9</v>
      </c>
      <c r="F22" s="6">
        <f>SUM(F24:F27)</f>
        <v>2750.8</v>
      </c>
      <c r="G22" s="6">
        <f t="shared" ref="G22:H22" si="1">SUM(G24:G27)</f>
        <v>2729.3</v>
      </c>
      <c r="H22" s="271">
        <f t="shared" si="1"/>
        <v>2729.3</v>
      </c>
      <c r="I22" s="303" t="s">
        <v>44</v>
      </c>
      <c r="J22" s="176">
        <v>8</v>
      </c>
      <c r="K22" s="176">
        <v>7</v>
      </c>
      <c r="L22" s="177">
        <v>7</v>
      </c>
      <c r="M22" s="58">
        <v>7</v>
      </c>
      <c r="N22" s="304"/>
    </row>
    <row r="23" spans="2:14" ht="67.5" customHeight="1" x14ac:dyDescent="0.2">
      <c r="B23" s="963"/>
      <c r="C23" s="7" t="s">
        <v>37</v>
      </c>
      <c r="D23" s="15"/>
      <c r="E23" s="98"/>
      <c r="F23" s="56"/>
      <c r="G23" s="57"/>
      <c r="H23" s="275"/>
      <c r="I23" s="305" t="s">
        <v>45</v>
      </c>
      <c r="J23" s="157">
        <v>46</v>
      </c>
      <c r="K23" s="157">
        <v>46</v>
      </c>
      <c r="L23" s="158">
        <v>46</v>
      </c>
      <c r="M23" s="158">
        <v>46</v>
      </c>
      <c r="N23" s="306" t="s">
        <v>46</v>
      </c>
    </row>
    <row r="24" spans="2:14" ht="66.75" customHeight="1" x14ac:dyDescent="0.2">
      <c r="B24" s="971"/>
      <c r="C24" s="7" t="s">
        <v>38</v>
      </c>
      <c r="D24" s="15"/>
      <c r="E24" s="96">
        <v>1389.4</v>
      </c>
      <c r="F24" s="122">
        <v>1166.2</v>
      </c>
      <c r="G24" s="122">
        <v>1123.9000000000001</v>
      </c>
      <c r="H24" s="276">
        <v>1123.9000000000001</v>
      </c>
      <c r="I24" s="307" t="s">
        <v>47</v>
      </c>
      <c r="J24" s="159">
        <v>100</v>
      </c>
      <c r="K24" s="159">
        <v>100</v>
      </c>
      <c r="L24" s="131">
        <v>100</v>
      </c>
      <c r="M24" s="131">
        <v>100</v>
      </c>
      <c r="N24" s="306" t="s">
        <v>46</v>
      </c>
    </row>
    <row r="25" spans="2:14" ht="31.5" customHeight="1" x14ac:dyDescent="0.2">
      <c r="B25" s="971"/>
      <c r="C25" s="7" t="s">
        <v>48</v>
      </c>
      <c r="D25" s="15"/>
      <c r="E25" s="96">
        <v>1500.4</v>
      </c>
      <c r="F25" s="122">
        <v>1571.8</v>
      </c>
      <c r="G25" s="122">
        <v>1592.6</v>
      </c>
      <c r="H25" s="276">
        <v>1592.6</v>
      </c>
      <c r="I25" s="307" t="s">
        <v>49</v>
      </c>
      <c r="J25" s="160">
        <v>888</v>
      </c>
      <c r="K25" s="160">
        <v>806</v>
      </c>
      <c r="L25" s="161">
        <v>806</v>
      </c>
      <c r="M25" s="162">
        <v>806</v>
      </c>
      <c r="N25" s="306"/>
    </row>
    <row r="26" spans="2:14" ht="31.5" customHeight="1" x14ac:dyDescent="0.2">
      <c r="B26" s="971"/>
      <c r="C26" s="7" t="s">
        <v>50</v>
      </c>
      <c r="D26" s="15"/>
      <c r="E26" s="96">
        <v>9.6</v>
      </c>
      <c r="F26" s="122">
        <v>12.8</v>
      </c>
      <c r="G26" s="122">
        <v>12.8</v>
      </c>
      <c r="H26" s="276">
        <v>12.8</v>
      </c>
      <c r="I26" s="307" t="s">
        <v>51</v>
      </c>
      <c r="J26" s="160">
        <v>170</v>
      </c>
      <c r="K26" s="160">
        <v>200</v>
      </c>
      <c r="L26" s="161">
        <v>200</v>
      </c>
      <c r="M26" s="162">
        <v>200</v>
      </c>
      <c r="N26" s="306" t="s">
        <v>46</v>
      </c>
    </row>
    <row r="27" spans="2:14" ht="39" customHeight="1" x14ac:dyDescent="0.2">
      <c r="B27" s="971"/>
      <c r="C27" s="7" t="s">
        <v>39</v>
      </c>
      <c r="D27" s="15"/>
      <c r="E27" s="21">
        <v>1.5</v>
      </c>
      <c r="F27" s="123"/>
      <c r="G27" s="123"/>
      <c r="H27" s="277"/>
      <c r="I27" s="307" t="s">
        <v>52</v>
      </c>
      <c r="J27" s="160">
        <v>133</v>
      </c>
      <c r="K27" s="160">
        <v>161</v>
      </c>
      <c r="L27" s="161">
        <v>161</v>
      </c>
      <c r="M27" s="162">
        <v>161</v>
      </c>
      <c r="N27" s="306" t="s">
        <v>53</v>
      </c>
    </row>
    <row r="28" spans="2:14" ht="40.5" customHeight="1" x14ac:dyDescent="0.2">
      <c r="B28" s="971"/>
      <c r="C28" s="7"/>
      <c r="D28" s="15"/>
      <c r="E28" s="21"/>
      <c r="F28" s="123"/>
      <c r="G28" s="123"/>
      <c r="H28" s="277"/>
      <c r="I28" s="307" t="s">
        <v>54</v>
      </c>
      <c r="J28" s="160">
        <v>4154</v>
      </c>
      <c r="K28" s="160">
        <v>3745</v>
      </c>
      <c r="L28" s="161">
        <v>3745</v>
      </c>
      <c r="M28" s="162">
        <v>3745</v>
      </c>
      <c r="N28" s="306"/>
    </row>
    <row r="29" spans="2:14" ht="33.75" customHeight="1" x14ac:dyDescent="0.2">
      <c r="B29" s="971"/>
      <c r="C29" s="7"/>
      <c r="D29" s="15"/>
      <c r="E29" s="21"/>
      <c r="F29" s="123"/>
      <c r="G29" s="123"/>
      <c r="H29" s="277"/>
      <c r="I29" s="307" t="s">
        <v>55</v>
      </c>
      <c r="J29" s="160">
        <v>250</v>
      </c>
      <c r="K29" s="160">
        <v>250</v>
      </c>
      <c r="L29" s="161">
        <v>250</v>
      </c>
      <c r="M29" s="162">
        <v>250</v>
      </c>
      <c r="N29" s="306" t="s">
        <v>46</v>
      </c>
    </row>
    <row r="30" spans="2:14" ht="32.25" customHeight="1" x14ac:dyDescent="0.2">
      <c r="B30" s="971"/>
      <c r="C30" s="7"/>
      <c r="D30" s="15"/>
      <c r="E30" s="21"/>
      <c r="F30" s="123"/>
      <c r="G30" s="123"/>
      <c r="H30" s="277"/>
      <c r="I30" s="307" t="s">
        <v>56</v>
      </c>
      <c r="J30" s="160">
        <v>2000</v>
      </c>
      <c r="K30" s="160">
        <v>2000</v>
      </c>
      <c r="L30" s="161">
        <v>2000</v>
      </c>
      <c r="M30" s="162">
        <v>2000</v>
      </c>
      <c r="N30" s="306"/>
    </row>
    <row r="31" spans="2:14" ht="39" customHeight="1" x14ac:dyDescent="0.2">
      <c r="B31" s="971"/>
      <c r="C31" s="7"/>
      <c r="D31" s="15"/>
      <c r="E31" s="21"/>
      <c r="F31" s="123"/>
      <c r="G31" s="123"/>
      <c r="H31" s="277"/>
      <c r="I31" s="307" t="s">
        <v>57</v>
      </c>
      <c r="J31" s="160">
        <v>18000</v>
      </c>
      <c r="K31" s="160">
        <v>18809</v>
      </c>
      <c r="L31" s="161">
        <v>18809</v>
      </c>
      <c r="M31" s="162">
        <v>18809</v>
      </c>
      <c r="N31" s="306" t="s">
        <v>46</v>
      </c>
    </row>
    <row r="32" spans="2:14" ht="42" customHeight="1" x14ac:dyDescent="0.2">
      <c r="B32" s="971"/>
      <c r="C32" s="7"/>
      <c r="D32" s="15"/>
      <c r="E32" s="21"/>
      <c r="F32" s="123"/>
      <c r="G32" s="123"/>
      <c r="H32" s="277"/>
      <c r="I32" s="307" t="s">
        <v>58</v>
      </c>
      <c r="J32" s="160">
        <v>1000</v>
      </c>
      <c r="K32" s="160">
        <v>1000</v>
      </c>
      <c r="L32" s="161">
        <v>1000</v>
      </c>
      <c r="M32" s="162">
        <v>1000</v>
      </c>
      <c r="N32" s="306"/>
    </row>
    <row r="33" spans="2:14" ht="30" customHeight="1" x14ac:dyDescent="0.2">
      <c r="B33" s="971"/>
      <c r="C33" s="7"/>
      <c r="D33" s="15"/>
      <c r="E33" s="21"/>
      <c r="F33" s="123"/>
      <c r="G33" s="123"/>
      <c r="H33" s="277"/>
      <c r="I33" s="307" t="s">
        <v>59</v>
      </c>
      <c r="J33" s="160">
        <v>46</v>
      </c>
      <c r="K33" s="160">
        <v>46</v>
      </c>
      <c r="L33" s="161">
        <v>46</v>
      </c>
      <c r="M33" s="162">
        <v>46</v>
      </c>
      <c r="N33" s="306"/>
    </row>
    <row r="34" spans="2:14" ht="30" customHeight="1" x14ac:dyDescent="0.2">
      <c r="B34" s="971"/>
      <c r="C34" s="7"/>
      <c r="D34" s="15"/>
      <c r="E34" s="21"/>
      <c r="F34" s="123"/>
      <c r="G34" s="123"/>
      <c r="H34" s="277"/>
      <c r="I34" s="307" t="s">
        <v>60</v>
      </c>
      <c r="J34" s="160">
        <v>20</v>
      </c>
      <c r="K34" s="160">
        <v>20</v>
      </c>
      <c r="L34" s="161">
        <v>20</v>
      </c>
      <c r="M34" s="162">
        <v>20</v>
      </c>
      <c r="N34" s="306"/>
    </row>
    <row r="35" spans="2:14" ht="31.5" customHeight="1" x14ac:dyDescent="0.2">
      <c r="B35" s="971"/>
      <c r="C35" s="7"/>
      <c r="D35" s="15"/>
      <c r="E35" s="21"/>
      <c r="F35" s="123"/>
      <c r="G35" s="123"/>
      <c r="H35" s="277"/>
      <c r="I35" s="307" t="s">
        <v>61</v>
      </c>
      <c r="J35" s="160">
        <v>12000</v>
      </c>
      <c r="K35" s="160">
        <v>18809</v>
      </c>
      <c r="L35" s="161">
        <v>18809</v>
      </c>
      <c r="M35" s="162">
        <v>18809</v>
      </c>
      <c r="N35" s="306" t="s">
        <v>46</v>
      </c>
    </row>
    <row r="36" spans="2:14" ht="28.5" customHeight="1" x14ac:dyDescent="0.2">
      <c r="B36" s="971"/>
      <c r="C36" s="7"/>
      <c r="D36" s="15"/>
      <c r="E36" s="21"/>
      <c r="F36" s="123"/>
      <c r="G36" s="123"/>
      <c r="H36" s="277"/>
      <c r="I36" s="305" t="s">
        <v>62</v>
      </c>
      <c r="J36" s="160">
        <v>600</v>
      </c>
      <c r="K36" s="160">
        <v>600</v>
      </c>
      <c r="L36" s="161">
        <v>600</v>
      </c>
      <c r="M36" s="162">
        <v>600</v>
      </c>
      <c r="N36" s="306"/>
    </row>
    <row r="37" spans="2:14" ht="28.5" customHeight="1" x14ac:dyDescent="0.2">
      <c r="B37" s="971"/>
      <c r="C37" s="7"/>
      <c r="D37" s="15"/>
      <c r="E37" s="21"/>
      <c r="F37" s="123"/>
      <c r="G37" s="123"/>
      <c r="H37" s="277"/>
      <c r="I37" s="307" t="s">
        <v>63</v>
      </c>
      <c r="J37" s="160">
        <v>10000</v>
      </c>
      <c r="K37" s="160">
        <v>18809</v>
      </c>
      <c r="L37" s="161">
        <v>18809</v>
      </c>
      <c r="M37" s="162">
        <v>18809</v>
      </c>
      <c r="N37" s="306" t="s">
        <v>46</v>
      </c>
    </row>
    <row r="38" spans="2:14" ht="15.75" customHeight="1" x14ac:dyDescent="0.2">
      <c r="B38" s="971"/>
      <c r="C38" s="7"/>
      <c r="D38" s="15"/>
      <c r="E38" s="21"/>
      <c r="F38" s="123"/>
      <c r="G38" s="123"/>
      <c r="H38" s="277"/>
      <c r="I38" s="307" t="s">
        <v>64</v>
      </c>
      <c r="J38" s="160">
        <v>700</v>
      </c>
      <c r="K38" s="160">
        <v>700</v>
      </c>
      <c r="L38" s="161">
        <v>700</v>
      </c>
      <c r="M38" s="162">
        <v>700</v>
      </c>
      <c r="N38" s="306"/>
    </row>
    <row r="39" spans="2:14" ht="42" customHeight="1" x14ac:dyDescent="0.2">
      <c r="B39" s="971"/>
      <c r="C39" s="7"/>
      <c r="D39" s="15"/>
      <c r="E39" s="21"/>
      <c r="F39" s="123"/>
      <c r="G39" s="123"/>
      <c r="H39" s="277"/>
      <c r="I39" s="307" t="s">
        <v>65</v>
      </c>
      <c r="J39" s="160" t="s">
        <v>66</v>
      </c>
      <c r="K39" s="160" t="s">
        <v>66</v>
      </c>
      <c r="L39" s="161" t="s">
        <v>66</v>
      </c>
      <c r="M39" s="162" t="s">
        <v>66</v>
      </c>
      <c r="N39" s="306"/>
    </row>
    <row r="40" spans="2:14" ht="54.75" customHeight="1" x14ac:dyDescent="0.2">
      <c r="B40" s="971"/>
      <c r="C40" s="7"/>
      <c r="D40" s="15"/>
      <c r="E40" s="21"/>
      <c r="F40" s="123"/>
      <c r="G40" s="123"/>
      <c r="H40" s="277"/>
      <c r="I40" s="307" t="s">
        <v>67</v>
      </c>
      <c r="J40" s="160">
        <v>15000</v>
      </c>
      <c r="K40" s="160">
        <v>18809</v>
      </c>
      <c r="L40" s="161">
        <v>18809</v>
      </c>
      <c r="M40" s="162">
        <v>18809</v>
      </c>
      <c r="N40" s="306" t="s">
        <v>46</v>
      </c>
    </row>
    <row r="41" spans="2:14" ht="55.5" customHeight="1" x14ac:dyDescent="0.2">
      <c r="B41" s="971"/>
      <c r="C41" s="7"/>
      <c r="D41" s="15"/>
      <c r="E41" s="21"/>
      <c r="F41" s="123"/>
      <c r="G41" s="123"/>
      <c r="H41" s="277"/>
      <c r="I41" s="307" t="s">
        <v>68</v>
      </c>
      <c r="J41" s="160">
        <v>1000</v>
      </c>
      <c r="K41" s="160">
        <v>1000</v>
      </c>
      <c r="L41" s="161">
        <v>1000</v>
      </c>
      <c r="M41" s="162">
        <v>1000</v>
      </c>
      <c r="N41" s="306"/>
    </row>
    <row r="42" spans="2:14" ht="43.5" customHeight="1" x14ac:dyDescent="0.2">
      <c r="B42" s="971"/>
      <c r="C42" s="7"/>
      <c r="D42" s="15"/>
      <c r="E42" s="21"/>
      <c r="F42" s="123"/>
      <c r="G42" s="123"/>
      <c r="H42" s="277"/>
      <c r="I42" s="307" t="s">
        <v>69</v>
      </c>
      <c r="J42" s="160">
        <v>1050</v>
      </c>
      <c r="K42" s="160">
        <v>1050</v>
      </c>
      <c r="L42" s="161">
        <v>1050</v>
      </c>
      <c r="M42" s="162">
        <v>1050</v>
      </c>
      <c r="N42" s="306" t="s">
        <v>46</v>
      </c>
    </row>
    <row r="43" spans="2:14" ht="42" customHeight="1" x14ac:dyDescent="0.2">
      <c r="B43" s="971"/>
      <c r="C43" s="7"/>
      <c r="D43" s="15"/>
      <c r="E43" s="21"/>
      <c r="F43" s="123"/>
      <c r="G43" s="123"/>
      <c r="H43" s="277"/>
      <c r="I43" s="307" t="s">
        <v>70</v>
      </c>
      <c r="J43" s="160">
        <v>50</v>
      </c>
      <c r="K43" s="160">
        <v>50</v>
      </c>
      <c r="L43" s="161">
        <v>50</v>
      </c>
      <c r="M43" s="162">
        <v>50</v>
      </c>
      <c r="N43" s="306"/>
    </row>
    <row r="44" spans="2:14" ht="41.25" customHeight="1" x14ac:dyDescent="0.2">
      <c r="B44" s="971"/>
      <c r="C44" s="7"/>
      <c r="D44" s="15"/>
      <c r="E44" s="21"/>
      <c r="F44" s="123"/>
      <c r="G44" s="123"/>
      <c r="H44" s="277"/>
      <c r="I44" s="307" t="s">
        <v>71</v>
      </c>
      <c r="J44" s="160">
        <v>6</v>
      </c>
      <c r="K44" s="160">
        <v>6</v>
      </c>
      <c r="L44" s="161">
        <v>6</v>
      </c>
      <c r="M44" s="162">
        <v>6</v>
      </c>
      <c r="N44" s="306"/>
    </row>
    <row r="45" spans="2:14" ht="44.25" customHeight="1" x14ac:dyDescent="0.2">
      <c r="B45" s="971"/>
      <c r="C45" s="7"/>
      <c r="D45" s="15"/>
      <c r="E45" s="21"/>
      <c r="F45" s="123"/>
      <c r="G45" s="123"/>
      <c r="H45" s="277"/>
      <c r="I45" s="307" t="s">
        <v>72</v>
      </c>
      <c r="J45" s="163">
        <v>500</v>
      </c>
      <c r="K45" s="163">
        <v>500</v>
      </c>
      <c r="L45" s="164">
        <v>500</v>
      </c>
      <c r="M45" s="165">
        <v>500</v>
      </c>
      <c r="N45" s="306" t="s">
        <v>46</v>
      </c>
    </row>
    <row r="46" spans="2:14" ht="30.75" customHeight="1" x14ac:dyDescent="0.2">
      <c r="B46" s="971"/>
      <c r="C46" s="7"/>
      <c r="D46" s="15"/>
      <c r="E46" s="21"/>
      <c r="F46" s="123"/>
      <c r="G46" s="123"/>
      <c r="H46" s="277"/>
      <c r="I46" s="307" t="s">
        <v>73</v>
      </c>
      <c r="J46" s="163">
        <v>30</v>
      </c>
      <c r="K46" s="163">
        <v>30</v>
      </c>
      <c r="L46" s="164">
        <v>30</v>
      </c>
      <c r="M46" s="165">
        <v>30</v>
      </c>
      <c r="N46" s="306"/>
    </row>
    <row r="47" spans="2:14" ht="39.75" customHeight="1" x14ac:dyDescent="0.2">
      <c r="B47" s="971"/>
      <c r="C47" s="7"/>
      <c r="D47" s="15"/>
      <c r="E47" s="21"/>
      <c r="F47" s="123"/>
      <c r="G47" s="123"/>
      <c r="H47" s="277"/>
      <c r="I47" s="307" t="s">
        <v>74</v>
      </c>
      <c r="J47" s="160">
        <v>120</v>
      </c>
      <c r="K47" s="160">
        <v>120</v>
      </c>
      <c r="L47" s="161">
        <v>120</v>
      </c>
      <c r="M47" s="162">
        <v>120</v>
      </c>
      <c r="N47" s="306" t="s">
        <v>46</v>
      </c>
    </row>
    <row r="48" spans="2:14" ht="27.75" customHeight="1" x14ac:dyDescent="0.2">
      <c r="B48" s="971"/>
      <c r="C48" s="7"/>
      <c r="D48" s="15"/>
      <c r="E48" s="21"/>
      <c r="F48" s="123"/>
      <c r="G48" s="123"/>
      <c r="H48" s="277"/>
      <c r="I48" s="307" t="s">
        <v>75</v>
      </c>
      <c r="J48" s="160">
        <v>100</v>
      </c>
      <c r="K48" s="160">
        <v>100</v>
      </c>
      <c r="L48" s="161">
        <v>100</v>
      </c>
      <c r="M48" s="162">
        <v>100</v>
      </c>
      <c r="N48" s="306"/>
    </row>
    <row r="49" spans="2:14" ht="29.25" customHeight="1" x14ac:dyDescent="0.2">
      <c r="B49" s="971"/>
      <c r="C49" s="7"/>
      <c r="D49" s="15"/>
      <c r="E49" s="21"/>
      <c r="F49" s="123"/>
      <c r="G49" s="123"/>
      <c r="H49" s="277"/>
      <c r="I49" s="307" t="s">
        <v>76</v>
      </c>
      <c r="J49" s="163">
        <v>50</v>
      </c>
      <c r="K49" s="163">
        <v>50</v>
      </c>
      <c r="L49" s="164">
        <v>50</v>
      </c>
      <c r="M49" s="165">
        <v>50</v>
      </c>
      <c r="N49" s="306" t="s">
        <v>46</v>
      </c>
    </row>
    <row r="50" spans="2:14" ht="28.5" customHeight="1" x14ac:dyDescent="0.2">
      <c r="B50" s="971"/>
      <c r="C50" s="7"/>
      <c r="D50" s="15"/>
      <c r="E50" s="21"/>
      <c r="F50" s="123"/>
      <c r="G50" s="123"/>
      <c r="H50" s="277"/>
      <c r="I50" s="307" t="s">
        <v>77</v>
      </c>
      <c r="J50" s="163">
        <v>160</v>
      </c>
      <c r="K50" s="163">
        <v>160</v>
      </c>
      <c r="L50" s="164">
        <v>160</v>
      </c>
      <c r="M50" s="165">
        <v>160</v>
      </c>
      <c r="N50" s="306"/>
    </row>
    <row r="51" spans="2:14" ht="39.75" customHeight="1" x14ac:dyDescent="0.2">
      <c r="B51" s="971"/>
      <c r="C51" s="7"/>
      <c r="D51" s="15"/>
      <c r="E51" s="21"/>
      <c r="F51" s="123"/>
      <c r="G51" s="123"/>
      <c r="H51" s="277"/>
      <c r="I51" s="307" t="s">
        <v>78</v>
      </c>
      <c r="J51" s="166">
        <v>130</v>
      </c>
      <c r="K51" s="166">
        <v>130</v>
      </c>
      <c r="L51" s="167">
        <v>130</v>
      </c>
      <c r="M51" s="168">
        <v>130</v>
      </c>
      <c r="N51" s="306" t="s">
        <v>46</v>
      </c>
    </row>
    <row r="52" spans="2:14" ht="42.75" customHeight="1" x14ac:dyDescent="0.2">
      <c r="B52" s="971"/>
      <c r="C52" s="7"/>
      <c r="D52" s="15"/>
      <c r="E52" s="21"/>
      <c r="F52" s="123"/>
      <c r="G52" s="123"/>
      <c r="H52" s="277"/>
      <c r="I52" s="305" t="s">
        <v>79</v>
      </c>
      <c r="J52" s="166">
        <v>54</v>
      </c>
      <c r="K52" s="166">
        <v>54</v>
      </c>
      <c r="L52" s="167">
        <v>54</v>
      </c>
      <c r="M52" s="168">
        <v>54</v>
      </c>
      <c r="N52" s="306"/>
    </row>
    <row r="53" spans="2:14" ht="54.75" customHeight="1" x14ac:dyDescent="0.2">
      <c r="B53" s="971"/>
      <c r="C53" s="7"/>
      <c r="D53" s="15"/>
      <c r="E53" s="21"/>
      <c r="F53" s="123"/>
      <c r="G53" s="123"/>
      <c r="H53" s="277"/>
      <c r="I53" s="307" t="s">
        <v>80</v>
      </c>
      <c r="J53" s="166">
        <v>150</v>
      </c>
      <c r="K53" s="166">
        <v>150</v>
      </c>
      <c r="L53" s="167">
        <v>150</v>
      </c>
      <c r="M53" s="168">
        <v>150</v>
      </c>
      <c r="N53" s="306" t="s">
        <v>46</v>
      </c>
    </row>
    <row r="54" spans="2:14" ht="57.75" customHeight="1" x14ac:dyDescent="0.2">
      <c r="B54" s="971"/>
      <c r="C54" s="7"/>
      <c r="D54" s="15"/>
      <c r="E54" s="21"/>
      <c r="F54" s="123"/>
      <c r="G54" s="123"/>
      <c r="H54" s="277"/>
      <c r="I54" s="307" t="s">
        <v>81</v>
      </c>
      <c r="J54" s="166">
        <v>10</v>
      </c>
      <c r="K54" s="166">
        <v>10</v>
      </c>
      <c r="L54" s="167">
        <v>10</v>
      </c>
      <c r="M54" s="168">
        <v>10</v>
      </c>
      <c r="N54" s="306"/>
    </row>
    <row r="55" spans="2:14" ht="30.75" customHeight="1" x14ac:dyDescent="0.2">
      <c r="B55" s="971"/>
      <c r="C55" s="7"/>
      <c r="D55" s="15"/>
      <c r="E55" s="21"/>
      <c r="F55" s="123"/>
      <c r="G55" s="123"/>
      <c r="H55" s="277"/>
      <c r="I55" s="307" t="s">
        <v>82</v>
      </c>
      <c r="J55" s="160">
        <v>1</v>
      </c>
      <c r="K55" s="160">
        <v>1</v>
      </c>
      <c r="L55" s="161">
        <v>1</v>
      </c>
      <c r="M55" s="162">
        <v>1</v>
      </c>
      <c r="N55" s="306"/>
    </row>
    <row r="56" spans="2:14" ht="32.25" customHeight="1" x14ac:dyDescent="0.2">
      <c r="B56" s="971"/>
      <c r="C56" s="7"/>
      <c r="D56" s="15"/>
      <c r="E56" s="21"/>
      <c r="F56" s="123"/>
      <c r="G56" s="123"/>
      <c r="H56" s="277"/>
      <c r="I56" s="307" t="s">
        <v>83</v>
      </c>
      <c r="J56" s="160">
        <v>60</v>
      </c>
      <c r="K56" s="160">
        <v>60</v>
      </c>
      <c r="L56" s="161">
        <v>60</v>
      </c>
      <c r="M56" s="162">
        <v>60</v>
      </c>
      <c r="N56" s="306"/>
    </row>
    <row r="57" spans="2:14" ht="38.25" customHeight="1" x14ac:dyDescent="0.2">
      <c r="B57" s="971"/>
      <c r="C57" s="7"/>
      <c r="D57" s="15"/>
      <c r="E57" s="21"/>
      <c r="F57" s="123"/>
      <c r="G57" s="123"/>
      <c r="H57" s="277"/>
      <c r="I57" s="307" t="s">
        <v>84</v>
      </c>
      <c r="J57" s="160">
        <v>80</v>
      </c>
      <c r="K57" s="160">
        <v>80</v>
      </c>
      <c r="L57" s="161">
        <v>80</v>
      </c>
      <c r="M57" s="162">
        <v>80</v>
      </c>
      <c r="N57" s="306"/>
    </row>
    <row r="58" spans="2:14" ht="40.5" customHeight="1" x14ac:dyDescent="0.2">
      <c r="B58" s="971"/>
      <c r="C58" s="7"/>
      <c r="D58" s="15"/>
      <c r="E58" s="21"/>
      <c r="F58" s="123"/>
      <c r="G58" s="123"/>
      <c r="H58" s="277"/>
      <c r="I58" s="307" t="s">
        <v>85</v>
      </c>
      <c r="J58" s="160">
        <v>2</v>
      </c>
      <c r="K58" s="160">
        <v>2</v>
      </c>
      <c r="L58" s="161">
        <v>2</v>
      </c>
      <c r="M58" s="162">
        <v>2</v>
      </c>
      <c r="N58" s="306"/>
    </row>
    <row r="59" spans="2:14" ht="39.75" customHeight="1" x14ac:dyDescent="0.2">
      <c r="B59" s="971"/>
      <c r="C59" s="7"/>
      <c r="D59" s="15"/>
      <c r="E59" s="21"/>
      <c r="F59" s="123"/>
      <c r="G59" s="123"/>
      <c r="H59" s="277"/>
      <c r="I59" s="307" t="s">
        <v>86</v>
      </c>
      <c r="J59" s="160">
        <v>66.599999999999994</v>
      </c>
      <c r="K59" s="160">
        <v>66.599999999999994</v>
      </c>
      <c r="L59" s="161">
        <v>66.599999999999994</v>
      </c>
      <c r="M59" s="162">
        <v>66.599999999999994</v>
      </c>
      <c r="N59" s="306"/>
    </row>
    <row r="60" spans="2:14" ht="43.5" customHeight="1" x14ac:dyDescent="0.2">
      <c r="B60" s="971"/>
      <c r="C60" s="7"/>
      <c r="D60" s="15"/>
      <c r="E60" s="21"/>
      <c r="F60" s="123"/>
      <c r="G60" s="123"/>
      <c r="H60" s="277"/>
      <c r="I60" s="307" t="s">
        <v>87</v>
      </c>
      <c r="J60" s="160">
        <v>15</v>
      </c>
      <c r="K60" s="160">
        <v>15</v>
      </c>
      <c r="L60" s="161">
        <v>15</v>
      </c>
      <c r="M60" s="162">
        <v>15</v>
      </c>
      <c r="N60" s="306"/>
    </row>
    <row r="61" spans="2:14" ht="42.75" customHeight="1" x14ac:dyDescent="0.2">
      <c r="B61" s="971"/>
      <c r="C61" s="7"/>
      <c r="D61" s="15"/>
      <c r="E61" s="21"/>
      <c r="F61" s="123"/>
      <c r="G61" s="123"/>
      <c r="H61" s="277"/>
      <c r="I61" s="307" t="s">
        <v>88</v>
      </c>
      <c r="J61" s="160">
        <v>83.3</v>
      </c>
      <c r="K61" s="160">
        <v>83.3</v>
      </c>
      <c r="L61" s="161">
        <v>83.3</v>
      </c>
      <c r="M61" s="162">
        <v>83.3</v>
      </c>
      <c r="N61" s="306"/>
    </row>
    <row r="62" spans="2:14" ht="32.25" customHeight="1" x14ac:dyDescent="0.2">
      <c r="B62" s="971"/>
      <c r="C62" s="7"/>
      <c r="D62" s="15"/>
      <c r="E62" s="21"/>
      <c r="F62" s="123"/>
      <c r="G62" s="123"/>
      <c r="H62" s="277"/>
      <c r="I62" s="307" t="s">
        <v>89</v>
      </c>
      <c r="J62" s="160">
        <v>3110</v>
      </c>
      <c r="K62" s="160">
        <v>3110</v>
      </c>
      <c r="L62" s="161">
        <v>3110</v>
      </c>
      <c r="M62" s="162">
        <v>3110</v>
      </c>
      <c r="N62" s="306"/>
    </row>
    <row r="63" spans="2:14" ht="18.75" customHeight="1" x14ac:dyDescent="0.2">
      <c r="B63" s="971"/>
      <c r="C63" s="7"/>
      <c r="D63" s="15"/>
      <c r="E63" s="21"/>
      <c r="F63" s="123"/>
      <c r="G63" s="123"/>
      <c r="H63" s="277"/>
      <c r="I63" s="308" t="s">
        <v>90</v>
      </c>
      <c r="J63" s="160">
        <v>5</v>
      </c>
      <c r="K63" s="160">
        <v>5</v>
      </c>
      <c r="L63" s="161">
        <v>5</v>
      </c>
      <c r="M63" s="162">
        <v>5</v>
      </c>
      <c r="N63" s="306"/>
    </row>
    <row r="64" spans="2:14" ht="15.75" customHeight="1" x14ac:dyDescent="0.2">
      <c r="B64" s="971"/>
      <c r="C64" s="7"/>
      <c r="D64" s="15"/>
      <c r="E64" s="21"/>
      <c r="F64" s="123"/>
      <c r="G64" s="123"/>
      <c r="H64" s="277"/>
      <c r="I64" s="308" t="s">
        <v>91</v>
      </c>
      <c r="J64" s="163">
        <v>25</v>
      </c>
      <c r="K64" s="163">
        <v>25</v>
      </c>
      <c r="L64" s="164">
        <v>25</v>
      </c>
      <c r="M64" s="165">
        <v>25</v>
      </c>
      <c r="N64" s="306"/>
    </row>
    <row r="65" spans="2:14" ht="15.75" customHeight="1" x14ac:dyDescent="0.2">
      <c r="B65" s="971"/>
      <c r="C65" s="7"/>
      <c r="D65" s="15"/>
      <c r="E65" s="21"/>
      <c r="F65" s="123"/>
      <c r="G65" s="123"/>
      <c r="H65" s="277"/>
      <c r="I65" s="308" t="s">
        <v>92</v>
      </c>
      <c r="J65" s="160">
        <v>1</v>
      </c>
      <c r="K65" s="160"/>
      <c r="L65" s="161"/>
      <c r="M65" s="162"/>
      <c r="N65" s="306"/>
    </row>
    <row r="66" spans="2:14" ht="15.75" customHeight="1" x14ac:dyDescent="0.2">
      <c r="B66" s="971"/>
      <c r="C66" s="7"/>
      <c r="D66" s="15"/>
      <c r="E66" s="21"/>
      <c r="F66" s="123"/>
      <c r="G66" s="123"/>
      <c r="H66" s="277"/>
      <c r="I66" s="308" t="s">
        <v>93</v>
      </c>
      <c r="J66" s="160">
        <v>4</v>
      </c>
      <c r="K66" s="160">
        <v>3</v>
      </c>
      <c r="L66" s="161">
        <v>3</v>
      </c>
      <c r="M66" s="162">
        <v>3</v>
      </c>
      <c r="N66" s="306"/>
    </row>
    <row r="67" spans="2:14" ht="15.75" customHeight="1" x14ac:dyDescent="0.2">
      <c r="B67" s="971"/>
      <c r="C67" s="7"/>
      <c r="D67" s="15"/>
      <c r="E67" s="21"/>
      <c r="F67" s="123"/>
      <c r="G67" s="123"/>
      <c r="H67" s="277"/>
      <c r="I67" s="308" t="s">
        <v>94</v>
      </c>
      <c r="J67" s="160">
        <v>240</v>
      </c>
      <c r="K67" s="160">
        <v>360</v>
      </c>
      <c r="L67" s="161"/>
      <c r="M67" s="162"/>
      <c r="N67" s="306"/>
    </row>
    <row r="68" spans="2:14" ht="15.75" customHeight="1" x14ac:dyDescent="0.2">
      <c r="B68" s="971"/>
      <c r="C68" s="7"/>
      <c r="D68" s="15"/>
      <c r="E68" s="21"/>
      <c r="F68" s="123"/>
      <c r="G68" s="123"/>
      <c r="H68" s="277"/>
      <c r="I68" s="309" t="s">
        <v>95</v>
      </c>
      <c r="J68" s="163" t="s">
        <v>96</v>
      </c>
      <c r="K68" s="169">
        <v>47</v>
      </c>
      <c r="L68" s="170" t="s">
        <v>96</v>
      </c>
      <c r="M68" s="171" t="s">
        <v>96</v>
      </c>
      <c r="N68" s="310" t="s">
        <v>96</v>
      </c>
    </row>
    <row r="69" spans="2:14" ht="30.75" customHeight="1" x14ac:dyDescent="0.2">
      <c r="B69" s="971"/>
      <c r="C69" s="7"/>
      <c r="D69" s="15"/>
      <c r="E69" s="21"/>
      <c r="F69" s="123"/>
      <c r="G69" s="123"/>
      <c r="H69" s="277"/>
      <c r="I69" s="311" t="s">
        <v>97</v>
      </c>
      <c r="J69" s="172" t="s">
        <v>96</v>
      </c>
      <c r="K69" s="173">
        <v>1</v>
      </c>
      <c r="L69" s="174"/>
      <c r="M69" s="175"/>
      <c r="N69" s="312"/>
    </row>
    <row r="70" spans="2:14" ht="27" customHeight="1" thickBot="1" x14ac:dyDescent="0.25">
      <c r="B70" s="972"/>
      <c r="C70" s="241"/>
      <c r="D70" s="242"/>
      <c r="E70" s="356"/>
      <c r="F70" s="357"/>
      <c r="G70" s="357"/>
      <c r="H70" s="358"/>
      <c r="I70" s="359" t="s">
        <v>98</v>
      </c>
      <c r="J70" s="360" t="s">
        <v>96</v>
      </c>
      <c r="K70" s="361">
        <v>1</v>
      </c>
      <c r="L70" s="362"/>
      <c r="M70" s="363"/>
      <c r="N70" s="364"/>
    </row>
    <row r="71" spans="2:14" ht="107.25" customHeight="1" x14ac:dyDescent="0.2">
      <c r="B71" s="347" t="s">
        <v>99</v>
      </c>
      <c r="C71" s="231" t="s">
        <v>100</v>
      </c>
      <c r="D71" s="232" t="s">
        <v>342</v>
      </c>
      <c r="E71" s="233"/>
      <c r="F71" s="234"/>
      <c r="G71" s="234"/>
      <c r="H71" s="270"/>
      <c r="I71" s="299" t="s">
        <v>101</v>
      </c>
      <c r="J71" s="365">
        <v>1</v>
      </c>
      <c r="K71" s="365">
        <v>1</v>
      </c>
      <c r="L71" s="366">
        <v>1</v>
      </c>
      <c r="M71" s="367">
        <v>1</v>
      </c>
      <c r="N71" s="355"/>
    </row>
    <row r="72" spans="2:14" ht="14.45" customHeight="1" x14ac:dyDescent="0.2">
      <c r="B72" s="368"/>
      <c r="C72" s="5" t="s">
        <v>36</v>
      </c>
      <c r="D72" s="58"/>
      <c r="E72" s="99">
        <f>+E74</f>
        <v>20</v>
      </c>
      <c r="F72" s="6">
        <f t="shared" ref="F72:H72" si="2">+F74</f>
        <v>30</v>
      </c>
      <c r="G72" s="6">
        <f t="shared" si="2"/>
        <v>30</v>
      </c>
      <c r="H72" s="271">
        <f t="shared" si="2"/>
        <v>30</v>
      </c>
      <c r="I72" s="313"/>
      <c r="J72" s="58"/>
      <c r="K72" s="58"/>
      <c r="L72" s="58"/>
      <c r="M72" s="58"/>
      <c r="N72" s="314"/>
    </row>
    <row r="73" spans="2:14" ht="14.45" customHeight="1" x14ac:dyDescent="0.2">
      <c r="B73" s="963"/>
      <c r="C73" s="7" t="s">
        <v>37</v>
      </c>
      <c r="D73" s="15"/>
      <c r="E73" s="98"/>
      <c r="F73" s="56"/>
      <c r="G73" s="56"/>
      <c r="H73" s="272"/>
      <c r="I73" s="301"/>
      <c r="J73" s="155"/>
      <c r="K73" s="155"/>
      <c r="L73" s="156"/>
      <c r="M73" s="156"/>
      <c r="N73" s="240"/>
    </row>
    <row r="74" spans="2:14" ht="31.5" customHeight="1" thickBot="1" x14ac:dyDescent="0.25">
      <c r="B74" s="876"/>
      <c r="C74" s="241" t="s">
        <v>38</v>
      </c>
      <c r="D74" s="369"/>
      <c r="E74" s="356">
        <v>20</v>
      </c>
      <c r="F74" s="357">
        <v>30</v>
      </c>
      <c r="G74" s="357">
        <v>30</v>
      </c>
      <c r="H74" s="358">
        <v>30</v>
      </c>
      <c r="I74" s="302"/>
      <c r="J74" s="245"/>
      <c r="K74" s="245"/>
      <c r="L74" s="246"/>
      <c r="M74" s="246"/>
      <c r="N74" s="247"/>
    </row>
    <row r="75" spans="2:14" ht="123" customHeight="1" x14ac:dyDescent="0.2">
      <c r="B75" s="347" t="s">
        <v>102</v>
      </c>
      <c r="C75" s="231" t="s">
        <v>103</v>
      </c>
      <c r="D75" s="232" t="s">
        <v>42</v>
      </c>
      <c r="E75" s="233"/>
      <c r="F75" s="234"/>
      <c r="G75" s="234"/>
      <c r="H75" s="270"/>
      <c r="I75" s="299" t="s">
        <v>104</v>
      </c>
      <c r="J75" s="365">
        <v>90</v>
      </c>
      <c r="K75" s="365">
        <v>90</v>
      </c>
      <c r="L75" s="366">
        <v>90</v>
      </c>
      <c r="M75" s="367">
        <v>90</v>
      </c>
      <c r="N75" s="355"/>
    </row>
    <row r="76" spans="2:14" ht="17.25" customHeight="1" x14ac:dyDescent="0.2">
      <c r="B76" s="315"/>
      <c r="C76" s="5" t="s">
        <v>36</v>
      </c>
      <c r="D76" s="14"/>
      <c r="E76" s="99">
        <f t="shared" ref="E76" si="3">E78</f>
        <v>41.4</v>
      </c>
      <c r="F76" s="6">
        <f t="shared" ref="F76:H76" si="4">F78</f>
        <v>41.4</v>
      </c>
      <c r="G76" s="6">
        <f t="shared" si="4"/>
        <v>41.4</v>
      </c>
      <c r="H76" s="271">
        <f t="shared" si="4"/>
        <v>41.4</v>
      </c>
      <c r="I76" s="315" t="s">
        <v>105</v>
      </c>
      <c r="J76" s="178">
        <v>116</v>
      </c>
      <c r="K76" s="178">
        <v>116</v>
      </c>
      <c r="L76" s="179">
        <v>116</v>
      </c>
      <c r="M76" s="180">
        <v>116</v>
      </c>
      <c r="N76" s="304"/>
    </row>
    <row r="77" spans="2:14" ht="15.6" customHeight="1" x14ac:dyDescent="0.2">
      <c r="B77" s="955"/>
      <c r="C77" s="13" t="s">
        <v>37</v>
      </c>
      <c r="D77" s="15"/>
      <c r="E77" s="95"/>
      <c r="F77" s="2"/>
      <c r="G77" s="2"/>
      <c r="H77" s="278"/>
      <c r="I77" s="301"/>
      <c r="J77" s="155"/>
      <c r="K77" s="155"/>
      <c r="L77" s="156"/>
      <c r="M77" s="156"/>
      <c r="N77" s="240"/>
    </row>
    <row r="78" spans="2:14" ht="30.6" customHeight="1" thickBot="1" x14ac:dyDescent="0.25">
      <c r="B78" s="913"/>
      <c r="C78" s="241" t="s">
        <v>106</v>
      </c>
      <c r="D78" s="370"/>
      <c r="E78" s="356">
        <v>41.4</v>
      </c>
      <c r="F78" s="371">
        <v>41.4</v>
      </c>
      <c r="G78" s="371">
        <v>41.4</v>
      </c>
      <c r="H78" s="372">
        <v>41.4</v>
      </c>
      <c r="I78" s="302"/>
      <c r="J78" s="245"/>
      <c r="K78" s="245"/>
      <c r="L78" s="246"/>
      <c r="M78" s="246"/>
      <c r="N78" s="247"/>
    </row>
    <row r="79" spans="2:14" ht="120.75" customHeight="1" x14ac:dyDescent="0.2">
      <c r="B79" s="347" t="s">
        <v>107</v>
      </c>
      <c r="C79" s="231" t="s">
        <v>108</v>
      </c>
      <c r="D79" s="232" t="s">
        <v>42</v>
      </c>
      <c r="E79" s="233"/>
      <c r="F79" s="234"/>
      <c r="G79" s="234"/>
      <c r="H79" s="270"/>
      <c r="I79" s="299" t="s">
        <v>109</v>
      </c>
      <c r="J79" s="373">
        <v>4018</v>
      </c>
      <c r="K79" s="373">
        <v>4018</v>
      </c>
      <c r="L79" s="374">
        <v>4018</v>
      </c>
      <c r="M79" s="375"/>
      <c r="N79" s="376" t="s">
        <v>46</v>
      </c>
    </row>
    <row r="80" spans="2:14" ht="33" customHeight="1" x14ac:dyDescent="0.2">
      <c r="B80" s="313"/>
      <c r="C80" s="5" t="s">
        <v>36</v>
      </c>
      <c r="D80" s="14"/>
      <c r="E80" s="99">
        <f>E82+E83</f>
        <v>198.4</v>
      </c>
      <c r="F80" s="6">
        <f>F82+F83</f>
        <v>285.2</v>
      </c>
      <c r="G80" s="6">
        <f t="shared" ref="G80:H80" si="5">G82+G83</f>
        <v>285.2</v>
      </c>
      <c r="H80" s="271">
        <f t="shared" si="5"/>
        <v>1.3</v>
      </c>
      <c r="I80" s="316" t="s">
        <v>110</v>
      </c>
      <c r="J80" s="184"/>
      <c r="K80" s="184">
        <v>80</v>
      </c>
      <c r="L80" s="185">
        <v>80</v>
      </c>
      <c r="M80" s="186"/>
      <c r="N80" s="317"/>
    </row>
    <row r="81" spans="2:14" ht="30.75" customHeight="1" x14ac:dyDescent="0.2">
      <c r="B81" s="955"/>
      <c r="C81" s="7" t="s">
        <v>37</v>
      </c>
      <c r="D81" s="15"/>
      <c r="E81" s="21"/>
      <c r="F81" s="11"/>
      <c r="G81" s="11"/>
      <c r="H81" s="279"/>
      <c r="I81" s="318" t="s">
        <v>111</v>
      </c>
      <c r="J81" s="181"/>
      <c r="K81" s="181">
        <v>80</v>
      </c>
      <c r="L81" s="182">
        <v>80</v>
      </c>
      <c r="M81" s="183"/>
      <c r="N81" s="319"/>
    </row>
    <row r="82" spans="2:14" ht="28.5" customHeight="1" x14ac:dyDescent="0.2">
      <c r="B82" s="956"/>
      <c r="C82" s="7" t="s">
        <v>38</v>
      </c>
      <c r="D82" s="15"/>
      <c r="E82" s="21">
        <v>32.6</v>
      </c>
      <c r="F82" s="123">
        <v>42.8</v>
      </c>
      <c r="G82" s="123">
        <v>42.8</v>
      </c>
      <c r="H82" s="277">
        <v>0.2</v>
      </c>
      <c r="I82" s="301"/>
      <c r="J82" s="155"/>
      <c r="K82" s="187"/>
      <c r="L82" s="156"/>
      <c r="M82" s="156"/>
      <c r="N82" s="240"/>
    </row>
    <row r="83" spans="2:14" ht="28.5" customHeight="1" thickBot="1" x14ac:dyDescent="0.25">
      <c r="B83" s="957"/>
      <c r="C83" s="241" t="s">
        <v>106</v>
      </c>
      <c r="D83" s="242"/>
      <c r="E83" s="356">
        <v>165.8</v>
      </c>
      <c r="F83" s="357">
        <v>242.4</v>
      </c>
      <c r="G83" s="357">
        <v>242.4</v>
      </c>
      <c r="H83" s="358">
        <v>1.1000000000000001</v>
      </c>
      <c r="I83" s="302"/>
      <c r="J83" s="245"/>
      <c r="K83" s="377"/>
      <c r="L83" s="246"/>
      <c r="M83" s="246"/>
      <c r="N83" s="247"/>
    </row>
    <row r="84" spans="2:14" s="59" customFormat="1" ht="120" customHeight="1" x14ac:dyDescent="0.2">
      <c r="B84" s="347" t="s">
        <v>112</v>
      </c>
      <c r="C84" s="231" t="s">
        <v>113</v>
      </c>
      <c r="D84" s="232" t="s">
        <v>42</v>
      </c>
      <c r="E84" s="233"/>
      <c r="F84" s="234"/>
      <c r="G84" s="234"/>
      <c r="H84" s="270"/>
      <c r="I84" s="299" t="s">
        <v>114</v>
      </c>
      <c r="J84" s="365">
        <v>2</v>
      </c>
      <c r="K84" s="365">
        <v>1</v>
      </c>
      <c r="L84" s="366"/>
      <c r="M84" s="367"/>
      <c r="N84" s="355"/>
    </row>
    <row r="85" spans="2:14" ht="16.899999999999999" customHeight="1" x14ac:dyDescent="0.2">
      <c r="B85" s="315"/>
      <c r="C85" s="5" t="s">
        <v>36</v>
      </c>
      <c r="D85" s="58"/>
      <c r="E85" s="94">
        <f t="shared" ref="E85" si="6">SUM(E87:E88)</f>
        <v>40.6</v>
      </c>
      <c r="F85" s="60">
        <f>SUM(F87:F88)</f>
        <v>49.2</v>
      </c>
      <c r="G85" s="60"/>
      <c r="H85" s="280"/>
      <c r="I85" s="316" t="s">
        <v>115</v>
      </c>
      <c r="J85" s="178">
        <v>1</v>
      </c>
      <c r="K85" s="178">
        <v>1</v>
      </c>
      <c r="L85" s="179"/>
      <c r="M85" s="180"/>
      <c r="N85" s="304"/>
    </row>
    <row r="86" spans="2:14" ht="14.45" customHeight="1" x14ac:dyDescent="0.2">
      <c r="B86" s="875"/>
      <c r="C86" s="7" t="s">
        <v>37</v>
      </c>
      <c r="D86" s="15"/>
      <c r="E86" s="69"/>
      <c r="F86" s="61"/>
      <c r="G86" s="61"/>
      <c r="H86" s="281"/>
      <c r="I86" s="301"/>
      <c r="J86" s="155"/>
      <c r="K86" s="155"/>
      <c r="L86" s="156"/>
      <c r="M86" s="156"/>
      <c r="N86" s="240"/>
    </row>
    <row r="87" spans="2:14" ht="28.15" customHeight="1" x14ac:dyDescent="0.2">
      <c r="B87" s="875"/>
      <c r="C87" s="7" t="s">
        <v>38</v>
      </c>
      <c r="D87" s="15"/>
      <c r="E87" s="21">
        <v>8.1</v>
      </c>
      <c r="F87" s="123">
        <v>9.8000000000000007</v>
      </c>
      <c r="G87" s="103"/>
      <c r="H87" s="282"/>
      <c r="I87" s="320"/>
      <c r="J87" s="155"/>
      <c r="K87" s="155"/>
      <c r="L87" s="156"/>
      <c r="M87" s="156"/>
      <c r="N87" s="240"/>
    </row>
    <row r="88" spans="2:14" ht="27.6" customHeight="1" thickBot="1" x14ac:dyDescent="0.25">
      <c r="B88" s="876"/>
      <c r="C88" s="241" t="s">
        <v>106</v>
      </c>
      <c r="D88" s="242"/>
      <c r="E88" s="356">
        <v>32.5</v>
      </c>
      <c r="F88" s="357">
        <v>39.4</v>
      </c>
      <c r="G88" s="378"/>
      <c r="H88" s="379"/>
      <c r="I88" s="302"/>
      <c r="J88" s="245"/>
      <c r="K88" s="245"/>
      <c r="L88" s="246"/>
      <c r="M88" s="246"/>
      <c r="N88" s="247"/>
    </row>
    <row r="89" spans="2:14" s="62" customFormat="1" ht="119.25" customHeight="1" x14ac:dyDescent="0.2">
      <c r="B89" s="347" t="s">
        <v>116</v>
      </c>
      <c r="C89" s="231" t="s">
        <v>117</v>
      </c>
      <c r="D89" s="232" t="s">
        <v>42</v>
      </c>
      <c r="E89" s="233"/>
      <c r="F89" s="234"/>
      <c r="G89" s="234"/>
      <c r="H89" s="270"/>
      <c r="I89" s="299" t="s">
        <v>118</v>
      </c>
      <c r="J89" s="365">
        <v>1</v>
      </c>
      <c r="K89" s="365">
        <v>2</v>
      </c>
      <c r="L89" s="366">
        <v>2</v>
      </c>
      <c r="M89" s="367"/>
      <c r="N89" s="355"/>
    </row>
    <row r="90" spans="2:14" s="62" customFormat="1" ht="24" customHeight="1" x14ac:dyDescent="0.2">
      <c r="B90" s="315"/>
      <c r="C90" s="5" t="s">
        <v>119</v>
      </c>
      <c r="D90" s="14"/>
      <c r="E90" s="99">
        <f t="shared" ref="E90" si="7">+E92</f>
        <v>28.5</v>
      </c>
      <c r="F90" s="6">
        <f t="shared" ref="F90:H90" si="8">+F92</f>
        <v>29.5</v>
      </c>
      <c r="G90" s="6">
        <f t="shared" si="8"/>
        <v>29.5</v>
      </c>
      <c r="H90" s="271">
        <f t="shared" si="8"/>
        <v>4.4000000000000004</v>
      </c>
      <c r="I90" s="315" t="s">
        <v>120</v>
      </c>
      <c r="J90" s="178"/>
      <c r="K90" s="178"/>
      <c r="L90" s="179"/>
      <c r="M90" s="180">
        <v>1</v>
      </c>
      <c r="N90" s="304"/>
    </row>
    <row r="91" spans="2:14" s="62" customFormat="1" ht="15.75" customHeight="1" x14ac:dyDescent="0.2">
      <c r="B91" s="875"/>
      <c r="C91" s="7" t="s">
        <v>121</v>
      </c>
      <c r="D91" s="15"/>
      <c r="E91" s="95"/>
      <c r="F91" s="2"/>
      <c r="G91" s="2"/>
      <c r="H91" s="278"/>
      <c r="I91" s="321"/>
      <c r="J91" s="188"/>
      <c r="K91" s="188"/>
      <c r="L91" s="189"/>
      <c r="M91" s="189"/>
      <c r="N91" s="322"/>
    </row>
    <row r="92" spans="2:14" s="62" customFormat="1" ht="18.75" customHeight="1" thickBot="1" x14ac:dyDescent="0.25">
      <c r="B92" s="876"/>
      <c r="C92" s="241" t="s">
        <v>122</v>
      </c>
      <c r="D92" s="242"/>
      <c r="E92" s="356">
        <v>28.5</v>
      </c>
      <c r="F92" s="357">
        <v>29.5</v>
      </c>
      <c r="G92" s="357">
        <v>29.5</v>
      </c>
      <c r="H92" s="358">
        <v>4.4000000000000004</v>
      </c>
      <c r="I92" s="380"/>
      <c r="J92" s="381"/>
      <c r="K92" s="381"/>
      <c r="L92" s="382"/>
      <c r="M92" s="382"/>
      <c r="N92" s="383"/>
    </row>
    <row r="93" spans="2:14" s="62" customFormat="1" ht="43.9" customHeight="1" x14ac:dyDescent="0.2">
      <c r="B93" s="347"/>
      <c r="C93" s="231" t="s">
        <v>123</v>
      </c>
      <c r="D93" s="232" t="s">
        <v>34</v>
      </c>
      <c r="E93" s="233"/>
      <c r="F93" s="234"/>
      <c r="G93" s="234"/>
      <c r="H93" s="270"/>
      <c r="I93" s="299" t="s">
        <v>124</v>
      </c>
      <c r="J93" s="384" t="s">
        <v>125</v>
      </c>
      <c r="K93" s="384"/>
      <c r="L93" s="385"/>
      <c r="M93" s="386"/>
      <c r="N93" s="355"/>
    </row>
    <row r="94" spans="2:14" s="62" customFormat="1" ht="16.149999999999999" customHeight="1" x14ac:dyDescent="0.2">
      <c r="B94" s="315"/>
      <c r="C94" s="5" t="s">
        <v>36</v>
      </c>
      <c r="D94" s="14"/>
      <c r="E94" s="99">
        <f>E96</f>
        <v>28.9</v>
      </c>
      <c r="F94" s="6">
        <f>F96</f>
        <v>0</v>
      </c>
      <c r="G94" s="6"/>
      <c r="H94" s="271"/>
      <c r="I94" s="323"/>
      <c r="J94" s="190"/>
      <c r="K94" s="190"/>
      <c r="L94" s="191"/>
      <c r="M94" s="191"/>
      <c r="N94" s="324"/>
    </row>
    <row r="95" spans="2:14" s="62" customFormat="1" ht="16.149999999999999" customHeight="1" x14ac:dyDescent="0.2">
      <c r="B95" s="963"/>
      <c r="C95" s="7" t="s">
        <v>37</v>
      </c>
      <c r="D95" s="15"/>
      <c r="E95" s="95"/>
      <c r="F95" s="2"/>
      <c r="G95" s="2"/>
      <c r="H95" s="278"/>
      <c r="I95" s="321"/>
      <c r="J95" s="188"/>
      <c r="K95" s="188"/>
      <c r="L95" s="189"/>
      <c r="M95" s="189"/>
      <c r="N95" s="322"/>
    </row>
    <row r="96" spans="2:14" s="62" customFormat="1" ht="21" customHeight="1" thickBot="1" x14ac:dyDescent="0.25">
      <c r="B96" s="876"/>
      <c r="C96" s="241" t="s">
        <v>39</v>
      </c>
      <c r="D96" s="242"/>
      <c r="E96" s="387">
        <v>28.9</v>
      </c>
      <c r="F96" s="388"/>
      <c r="G96" s="389"/>
      <c r="H96" s="390"/>
      <c r="I96" s="380"/>
      <c r="J96" s="381"/>
      <c r="K96" s="381"/>
      <c r="L96" s="382"/>
      <c r="M96" s="382"/>
      <c r="N96" s="383"/>
    </row>
    <row r="97" spans="1:17" ht="57" customHeight="1" x14ac:dyDescent="0.2">
      <c r="B97" s="347" t="s">
        <v>126</v>
      </c>
      <c r="C97" s="231" t="s">
        <v>127</v>
      </c>
      <c r="D97" s="232" t="s">
        <v>128</v>
      </c>
      <c r="E97" s="233"/>
      <c r="F97" s="234"/>
      <c r="G97" s="234"/>
      <c r="H97" s="270"/>
      <c r="I97" s="299" t="s">
        <v>129</v>
      </c>
      <c r="J97" s="365">
        <v>2</v>
      </c>
      <c r="K97" s="365">
        <v>2</v>
      </c>
      <c r="L97" s="365">
        <v>2</v>
      </c>
      <c r="M97" s="365">
        <v>2</v>
      </c>
      <c r="N97" s="355"/>
    </row>
    <row r="98" spans="1:17" ht="30" customHeight="1" x14ac:dyDescent="0.2">
      <c r="B98" s="315"/>
      <c r="C98" s="5" t="s">
        <v>36</v>
      </c>
      <c r="D98" s="58"/>
      <c r="E98" s="99">
        <f t="shared" ref="E98" si="9">+E100</f>
        <v>43.5</v>
      </c>
      <c r="F98" s="6">
        <f t="shared" ref="F98:H98" si="10">+F100</f>
        <v>43.5</v>
      </c>
      <c r="G98" s="6">
        <f t="shared" si="10"/>
        <v>45</v>
      </c>
      <c r="H98" s="271">
        <f t="shared" si="10"/>
        <v>47</v>
      </c>
      <c r="I98" s="315" t="s">
        <v>130</v>
      </c>
      <c r="J98" s="178">
        <v>2</v>
      </c>
      <c r="K98" s="178">
        <v>2</v>
      </c>
      <c r="L98" s="178">
        <v>2</v>
      </c>
      <c r="M98" s="178">
        <v>2</v>
      </c>
      <c r="N98" s="304"/>
    </row>
    <row r="99" spans="1:17" ht="15.6" customHeight="1" x14ac:dyDescent="0.2">
      <c r="B99" s="875"/>
      <c r="C99" s="7" t="s">
        <v>37</v>
      </c>
      <c r="D99" s="15"/>
      <c r="E99" s="95"/>
      <c r="F99" s="2"/>
      <c r="G99" s="2"/>
      <c r="H99" s="278"/>
      <c r="I99" s="325"/>
      <c r="J99" s="155"/>
      <c r="K99" s="155"/>
      <c r="L99" s="156"/>
      <c r="M99" s="156"/>
      <c r="N99" s="240"/>
    </row>
    <row r="100" spans="1:17" ht="28.15" customHeight="1" thickBot="1" x14ac:dyDescent="0.25">
      <c r="B100" s="876"/>
      <c r="C100" s="241" t="s">
        <v>38</v>
      </c>
      <c r="D100" s="242"/>
      <c r="E100" s="356">
        <f>53.5-10</f>
        <v>43.5</v>
      </c>
      <c r="F100" s="357">
        <f>44.3-0.8</f>
        <v>43.5</v>
      </c>
      <c r="G100" s="357">
        <v>45</v>
      </c>
      <c r="H100" s="358">
        <v>47</v>
      </c>
      <c r="I100" s="302"/>
      <c r="J100" s="245"/>
      <c r="K100" s="245"/>
      <c r="L100" s="246"/>
      <c r="M100" s="246"/>
      <c r="N100" s="247"/>
    </row>
    <row r="101" spans="1:17" ht="123.75" customHeight="1" x14ac:dyDescent="0.2">
      <c r="A101" s="63"/>
      <c r="B101" s="397" t="s">
        <v>131</v>
      </c>
      <c r="C101" s="398" t="s">
        <v>132</v>
      </c>
      <c r="D101" s="853" t="s">
        <v>42</v>
      </c>
      <c r="E101" s="399" t="s">
        <v>96</v>
      </c>
      <c r="F101" s="400" t="s">
        <v>96</v>
      </c>
      <c r="G101" s="400" t="s">
        <v>96</v>
      </c>
      <c r="H101" s="401" t="s">
        <v>96</v>
      </c>
      <c r="I101" s="402" t="s">
        <v>133</v>
      </c>
      <c r="J101" s="373">
        <v>1</v>
      </c>
      <c r="K101" s="403">
        <v>1</v>
      </c>
      <c r="L101" s="374">
        <v>1</v>
      </c>
      <c r="M101" s="374"/>
      <c r="N101" s="404" t="s">
        <v>96</v>
      </c>
      <c r="O101" s="63"/>
      <c r="P101" s="63"/>
      <c r="Q101" s="63"/>
    </row>
    <row r="102" spans="1:17" ht="30" customHeight="1" x14ac:dyDescent="0.2">
      <c r="A102" s="63"/>
      <c r="B102" s="405" t="s">
        <v>96</v>
      </c>
      <c r="C102" s="108" t="s">
        <v>36</v>
      </c>
      <c r="D102" s="109" t="s">
        <v>96</v>
      </c>
      <c r="E102" s="110">
        <f>+E104</f>
        <v>11.6</v>
      </c>
      <c r="F102" s="111">
        <f t="shared" ref="F102:G102" si="11">+F104</f>
        <v>27.7</v>
      </c>
      <c r="G102" s="111">
        <f t="shared" si="11"/>
        <v>27.7</v>
      </c>
      <c r="H102" s="283"/>
      <c r="I102" s="326" t="s">
        <v>134</v>
      </c>
      <c r="J102" s="192">
        <v>1</v>
      </c>
      <c r="K102" s="193">
        <v>1</v>
      </c>
      <c r="L102" s="194">
        <v>1</v>
      </c>
      <c r="M102" s="194"/>
      <c r="N102" s="327" t="s">
        <v>96</v>
      </c>
      <c r="O102" s="63"/>
      <c r="P102" s="63"/>
      <c r="Q102" s="63"/>
    </row>
    <row r="103" spans="1:17" ht="15" customHeight="1" x14ac:dyDescent="0.2">
      <c r="A103" s="63"/>
      <c r="B103" s="958" t="s">
        <v>96</v>
      </c>
      <c r="C103" s="107" t="s">
        <v>37</v>
      </c>
      <c r="D103" s="84" t="s">
        <v>96</v>
      </c>
      <c r="E103" s="112" t="s">
        <v>96</v>
      </c>
      <c r="F103" s="84" t="s">
        <v>96</v>
      </c>
      <c r="G103" s="84" t="s">
        <v>96</v>
      </c>
      <c r="H103" s="284" t="s">
        <v>96</v>
      </c>
      <c r="I103" s="328"/>
      <c r="J103" s="195"/>
      <c r="K103" s="195"/>
      <c r="L103" s="195"/>
      <c r="M103" s="195"/>
      <c r="N103" s="329"/>
      <c r="O103" s="63"/>
      <c r="P103" s="63"/>
      <c r="Q103" s="63"/>
    </row>
    <row r="104" spans="1:17" ht="31.5" customHeight="1" thickBot="1" x14ac:dyDescent="0.25">
      <c r="A104" s="63"/>
      <c r="B104" s="959"/>
      <c r="C104" s="406" t="s">
        <v>106</v>
      </c>
      <c r="D104" s="407" t="s">
        <v>96</v>
      </c>
      <c r="E104" s="408">
        <v>11.6</v>
      </c>
      <c r="F104" s="409">
        <v>27.7</v>
      </c>
      <c r="G104" s="409">
        <v>27.7</v>
      </c>
      <c r="H104" s="410"/>
      <c r="I104" s="411"/>
      <c r="J104" s="412"/>
      <c r="K104" s="412"/>
      <c r="L104" s="412"/>
      <c r="M104" s="412"/>
      <c r="N104" s="413"/>
      <c r="O104" s="63"/>
      <c r="P104" s="63"/>
      <c r="Q104" s="63"/>
    </row>
    <row r="105" spans="1:17" ht="30.6" customHeight="1" x14ac:dyDescent="0.2">
      <c r="B105" s="248" t="s">
        <v>135</v>
      </c>
      <c r="C105" s="249" t="s">
        <v>136</v>
      </c>
      <c r="D105" s="414"/>
      <c r="E105" s="415"/>
      <c r="F105" s="414"/>
      <c r="G105" s="414"/>
      <c r="H105" s="416"/>
      <c r="I105" s="417"/>
      <c r="J105" s="418"/>
      <c r="K105" s="418"/>
      <c r="L105" s="419"/>
      <c r="M105" s="419"/>
      <c r="N105" s="420"/>
    </row>
    <row r="106" spans="1:17" ht="30.6" customHeight="1" x14ac:dyDescent="0.2">
      <c r="B106" s="252"/>
      <c r="C106" s="136"/>
      <c r="D106" s="204"/>
      <c r="E106" s="205"/>
      <c r="F106" s="206"/>
      <c r="G106" s="204"/>
      <c r="H106" s="285"/>
      <c r="I106" s="297" t="s">
        <v>137</v>
      </c>
      <c r="J106" s="152"/>
      <c r="K106" s="152"/>
      <c r="L106" s="142"/>
      <c r="M106" s="140"/>
      <c r="N106" s="253"/>
    </row>
    <row r="107" spans="1:17" ht="23.25" customHeight="1" x14ac:dyDescent="0.2">
      <c r="B107" s="252"/>
      <c r="C107" s="136"/>
      <c r="D107" s="204"/>
      <c r="E107" s="205"/>
      <c r="F107" s="206"/>
      <c r="G107" s="204"/>
      <c r="H107" s="285"/>
      <c r="I107" s="297" t="s">
        <v>138</v>
      </c>
      <c r="J107" s="152">
        <v>66</v>
      </c>
      <c r="K107" s="196">
        <v>66</v>
      </c>
      <c r="L107" s="197">
        <v>66</v>
      </c>
      <c r="M107" s="197">
        <v>66</v>
      </c>
      <c r="N107" s="253" t="s">
        <v>139</v>
      </c>
    </row>
    <row r="108" spans="1:17" ht="21.75" customHeight="1" x14ac:dyDescent="0.2">
      <c r="B108" s="252"/>
      <c r="C108" s="136"/>
      <c r="D108" s="204"/>
      <c r="E108" s="205"/>
      <c r="F108" s="206"/>
      <c r="G108" s="204"/>
      <c r="H108" s="285"/>
      <c r="I108" s="297" t="s">
        <v>140</v>
      </c>
      <c r="J108" s="152">
        <v>67.900000000000006</v>
      </c>
      <c r="K108" s="198">
        <v>68</v>
      </c>
      <c r="L108" s="199">
        <v>68.5</v>
      </c>
      <c r="M108" s="199">
        <v>69</v>
      </c>
      <c r="N108" s="253" t="s">
        <v>141</v>
      </c>
    </row>
    <row r="109" spans="1:17" ht="23.25" customHeight="1" x14ac:dyDescent="0.2">
      <c r="B109" s="252"/>
      <c r="C109" s="136"/>
      <c r="D109" s="204"/>
      <c r="E109" s="205"/>
      <c r="F109" s="206"/>
      <c r="G109" s="204"/>
      <c r="H109" s="285"/>
      <c r="I109" s="297" t="s">
        <v>142</v>
      </c>
      <c r="J109" s="152">
        <v>26</v>
      </c>
      <c r="K109" s="198">
        <v>25</v>
      </c>
      <c r="L109" s="199">
        <v>25</v>
      </c>
      <c r="M109" s="199">
        <v>25</v>
      </c>
      <c r="N109" s="253"/>
    </row>
    <row r="110" spans="1:17" ht="21" customHeight="1" x14ac:dyDescent="0.2">
      <c r="B110" s="252"/>
      <c r="C110" s="136"/>
      <c r="D110" s="204"/>
      <c r="E110" s="205"/>
      <c r="F110" s="206"/>
      <c r="G110" s="204"/>
      <c r="H110" s="285"/>
      <c r="I110" s="297" t="s">
        <v>143</v>
      </c>
      <c r="J110" s="152">
        <v>53</v>
      </c>
      <c r="K110" s="198">
        <v>77.2</v>
      </c>
      <c r="L110" s="199">
        <v>77.2</v>
      </c>
      <c r="M110" s="199">
        <v>77.2</v>
      </c>
      <c r="N110" s="253" t="s">
        <v>144</v>
      </c>
    </row>
    <row r="111" spans="1:17" ht="30.6" customHeight="1" x14ac:dyDescent="0.2">
      <c r="B111" s="252"/>
      <c r="C111" s="136"/>
      <c r="D111" s="204"/>
      <c r="E111" s="205"/>
      <c r="F111" s="206"/>
      <c r="G111" s="204"/>
      <c r="H111" s="285"/>
      <c r="I111" s="297" t="s">
        <v>145</v>
      </c>
      <c r="J111" s="152">
        <v>57</v>
      </c>
      <c r="K111" s="198">
        <v>52</v>
      </c>
      <c r="L111" s="199">
        <v>52</v>
      </c>
      <c r="M111" s="199">
        <v>52</v>
      </c>
      <c r="N111" s="253" t="s">
        <v>146</v>
      </c>
    </row>
    <row r="112" spans="1:17" ht="40.5" customHeight="1" x14ac:dyDescent="0.2">
      <c r="B112" s="252"/>
      <c r="C112" s="136"/>
      <c r="D112" s="204"/>
      <c r="E112" s="205"/>
      <c r="F112" s="206"/>
      <c r="G112" s="204"/>
      <c r="H112" s="285"/>
      <c r="I112" s="297" t="s">
        <v>147</v>
      </c>
      <c r="J112" s="152" t="s">
        <v>148</v>
      </c>
      <c r="K112" s="198" t="s">
        <v>149</v>
      </c>
      <c r="L112" s="200" t="s">
        <v>150</v>
      </c>
      <c r="M112" s="200" t="s">
        <v>151</v>
      </c>
      <c r="N112" s="253" t="s">
        <v>152</v>
      </c>
    </row>
    <row r="113" spans="2:14" ht="30.6" customHeight="1" x14ac:dyDescent="0.2">
      <c r="B113" s="252"/>
      <c r="C113" s="136"/>
      <c r="D113" s="204"/>
      <c r="E113" s="205"/>
      <c r="F113" s="206"/>
      <c r="G113" s="204"/>
      <c r="H113" s="285"/>
      <c r="I113" s="297" t="s">
        <v>153</v>
      </c>
      <c r="J113" s="201">
        <v>9.5</v>
      </c>
      <c r="K113" s="202">
        <v>9.5</v>
      </c>
      <c r="L113" s="203">
        <v>9.5</v>
      </c>
      <c r="M113" s="203">
        <v>9.5</v>
      </c>
      <c r="N113" s="330"/>
    </row>
    <row r="114" spans="2:14" ht="20.25" customHeight="1" thickBot="1" x14ac:dyDescent="0.25">
      <c r="B114" s="256"/>
      <c r="C114" s="257"/>
      <c r="D114" s="421"/>
      <c r="E114" s="422"/>
      <c r="F114" s="421"/>
      <c r="G114" s="421"/>
      <c r="H114" s="423"/>
      <c r="I114" s="298" t="s">
        <v>154</v>
      </c>
      <c r="J114" s="424">
        <v>74.900000000000006</v>
      </c>
      <c r="K114" s="425" t="s">
        <v>155</v>
      </c>
      <c r="L114" s="425" t="s">
        <v>155</v>
      </c>
      <c r="M114" s="425" t="s">
        <v>155</v>
      </c>
      <c r="N114" s="426"/>
    </row>
    <row r="115" spans="2:14" ht="105" customHeight="1" x14ac:dyDescent="0.2">
      <c r="B115" s="347" t="s">
        <v>156</v>
      </c>
      <c r="C115" s="231" t="s">
        <v>157</v>
      </c>
      <c r="D115" s="232" t="s">
        <v>158</v>
      </c>
      <c r="E115" s="427"/>
      <c r="F115" s="428"/>
      <c r="G115" s="234"/>
      <c r="H115" s="270"/>
      <c r="I115" s="299" t="s">
        <v>159</v>
      </c>
      <c r="J115" s="384" t="s">
        <v>160</v>
      </c>
      <c r="K115" s="429">
        <v>3</v>
      </c>
      <c r="L115" s="430">
        <v>3</v>
      </c>
      <c r="M115" s="430">
        <v>3</v>
      </c>
      <c r="N115" s="355"/>
    </row>
    <row r="116" spans="2:14" ht="30.75" customHeight="1" x14ac:dyDescent="0.2">
      <c r="B116" s="315"/>
      <c r="C116" s="5" t="s">
        <v>36</v>
      </c>
      <c r="D116" s="113"/>
      <c r="E116" s="119">
        <f>SUM(E118:E120)</f>
        <v>776.5</v>
      </c>
      <c r="F116" s="118">
        <f>SUM(F118:F120)</f>
        <v>2404.5</v>
      </c>
      <c r="G116" s="118">
        <f t="shared" ref="G116:H116" si="12">SUM(G118:G120)</f>
        <v>1981</v>
      </c>
      <c r="H116" s="286">
        <f t="shared" si="12"/>
        <v>2014.5</v>
      </c>
      <c r="I116" s="315" t="s">
        <v>161</v>
      </c>
      <c r="J116" s="210" t="s">
        <v>162</v>
      </c>
      <c r="K116" s="211">
        <v>60</v>
      </c>
      <c r="L116" s="212">
        <v>60</v>
      </c>
      <c r="M116" s="212">
        <v>60</v>
      </c>
      <c r="N116" s="304" t="s">
        <v>163</v>
      </c>
    </row>
    <row r="117" spans="2:14" ht="30" customHeight="1" x14ac:dyDescent="0.2">
      <c r="B117" s="875"/>
      <c r="C117" s="7" t="s">
        <v>37</v>
      </c>
      <c r="D117" s="15"/>
      <c r="E117" s="115"/>
      <c r="F117" s="116"/>
      <c r="G117" s="2"/>
      <c r="H117" s="278"/>
      <c r="I117" s="331" t="s">
        <v>164</v>
      </c>
      <c r="J117" s="207" t="s">
        <v>165</v>
      </c>
      <c r="K117" s="208">
        <v>557</v>
      </c>
      <c r="L117" s="209">
        <v>557</v>
      </c>
      <c r="M117" s="209">
        <v>580</v>
      </c>
      <c r="N117" s="332"/>
    </row>
    <row r="118" spans="2:14" ht="29.45" customHeight="1" x14ac:dyDescent="0.2">
      <c r="B118" s="875"/>
      <c r="C118" s="7" t="s">
        <v>38</v>
      </c>
      <c r="D118" s="15"/>
      <c r="E118" s="21">
        <v>756</v>
      </c>
      <c r="F118" s="123">
        <v>778.3</v>
      </c>
      <c r="G118" s="123">
        <v>778.3</v>
      </c>
      <c r="H118" s="277">
        <v>778.3</v>
      </c>
      <c r="I118" s="333" t="s">
        <v>166</v>
      </c>
      <c r="J118" s="207" t="s">
        <v>167</v>
      </c>
      <c r="K118" s="208">
        <v>8</v>
      </c>
      <c r="L118" s="209">
        <v>8</v>
      </c>
      <c r="M118" s="209">
        <v>8</v>
      </c>
      <c r="N118" s="332"/>
    </row>
    <row r="119" spans="2:14" ht="16.899999999999999" customHeight="1" x14ac:dyDescent="0.2">
      <c r="B119" s="875"/>
      <c r="C119" s="7" t="s">
        <v>50</v>
      </c>
      <c r="D119" s="15"/>
      <c r="E119" s="96">
        <v>20</v>
      </c>
      <c r="F119" s="122">
        <f>20+1605.7</f>
        <v>1625.7</v>
      </c>
      <c r="G119" s="122">
        <f>20+1182.7</f>
        <v>1202.7</v>
      </c>
      <c r="H119" s="276">
        <f>20+1216.2</f>
        <v>1236.2</v>
      </c>
      <c r="I119" s="301"/>
      <c r="J119" s="155"/>
      <c r="K119" s="155"/>
      <c r="L119" s="156"/>
      <c r="M119" s="156"/>
      <c r="N119" s="240"/>
    </row>
    <row r="120" spans="2:14" ht="15.6" customHeight="1" x14ac:dyDescent="0.2">
      <c r="B120" s="875"/>
      <c r="C120" s="7" t="s">
        <v>39</v>
      </c>
      <c r="D120" s="15"/>
      <c r="E120" s="21">
        <v>0.5</v>
      </c>
      <c r="F120" s="123">
        <v>0.5</v>
      </c>
      <c r="G120" s="123"/>
      <c r="H120" s="277"/>
      <c r="I120" s="301"/>
      <c r="J120" s="155"/>
      <c r="K120" s="155"/>
      <c r="L120" s="156"/>
      <c r="M120" s="156"/>
      <c r="N120" s="240"/>
    </row>
    <row r="121" spans="2:14" ht="17.25" customHeight="1" x14ac:dyDescent="0.2">
      <c r="B121" s="368"/>
      <c r="C121" s="5" t="s">
        <v>119</v>
      </c>
      <c r="D121" s="14"/>
      <c r="E121" s="99">
        <f>SUM(E123:E124)</f>
        <v>916.2</v>
      </c>
      <c r="F121" s="99">
        <f>SUM(F123:F124)</f>
        <v>10</v>
      </c>
      <c r="G121" s="99">
        <f t="shared" ref="G121:H121" si="13">SUM(G123:G124)</f>
        <v>10</v>
      </c>
      <c r="H121" s="287">
        <f t="shared" si="13"/>
        <v>10</v>
      </c>
      <c r="I121" s="334"/>
      <c r="J121" s="213"/>
      <c r="K121" s="213"/>
      <c r="L121" s="214"/>
      <c r="M121" s="214"/>
      <c r="N121" s="335"/>
    </row>
    <row r="122" spans="2:14" ht="15.6" customHeight="1" x14ac:dyDescent="0.2">
      <c r="B122" s="960"/>
      <c r="C122" s="7" t="s">
        <v>121</v>
      </c>
      <c r="D122" s="15"/>
      <c r="E122" s="95"/>
      <c r="F122" s="2"/>
      <c r="G122" s="2"/>
      <c r="H122" s="278"/>
      <c r="I122" s="325"/>
      <c r="J122" s="155"/>
      <c r="K122" s="155"/>
      <c r="L122" s="156"/>
      <c r="M122" s="156"/>
      <c r="N122" s="240"/>
    </row>
    <row r="123" spans="2:14" ht="26.25" customHeight="1" x14ac:dyDescent="0.2">
      <c r="B123" s="961"/>
      <c r="C123" s="106" t="s">
        <v>168</v>
      </c>
      <c r="D123" s="102"/>
      <c r="E123" s="105">
        <v>916.2</v>
      </c>
      <c r="F123" s="104"/>
      <c r="G123" s="104"/>
      <c r="H123" s="288"/>
      <c r="I123" s="301"/>
      <c r="J123" s="155"/>
      <c r="K123" s="155"/>
      <c r="L123" s="156"/>
      <c r="M123" s="156"/>
      <c r="N123" s="240"/>
    </row>
    <row r="124" spans="2:14" s="62" customFormat="1" ht="16.149999999999999" customHeight="1" thickBot="1" x14ac:dyDescent="0.25">
      <c r="B124" s="962"/>
      <c r="C124" s="431" t="s">
        <v>169</v>
      </c>
      <c r="D124" s="432"/>
      <c r="E124" s="371"/>
      <c r="F124" s="357">
        <v>10</v>
      </c>
      <c r="G124" s="357">
        <v>10</v>
      </c>
      <c r="H124" s="358">
        <v>10</v>
      </c>
      <c r="I124" s="380"/>
      <c r="J124" s="381"/>
      <c r="K124" s="381"/>
      <c r="L124" s="382"/>
      <c r="M124" s="382"/>
      <c r="N124" s="383"/>
    </row>
    <row r="125" spans="2:14" ht="104.25" customHeight="1" x14ac:dyDescent="0.2">
      <c r="B125" s="347" t="s">
        <v>170</v>
      </c>
      <c r="C125" s="231" t="s">
        <v>171</v>
      </c>
      <c r="D125" s="232" t="s">
        <v>158</v>
      </c>
      <c r="E125" s="233"/>
      <c r="F125" s="234"/>
      <c r="G125" s="234"/>
      <c r="H125" s="270"/>
      <c r="I125" s="433" t="s">
        <v>172</v>
      </c>
      <c r="J125" s="384" t="s">
        <v>167</v>
      </c>
      <c r="K125" s="434">
        <v>8</v>
      </c>
      <c r="L125" s="435">
        <v>8</v>
      </c>
      <c r="M125" s="435">
        <v>8</v>
      </c>
      <c r="N125" s="355"/>
    </row>
    <row r="126" spans="2:14" ht="18.600000000000001" customHeight="1" x14ac:dyDescent="0.2">
      <c r="B126" s="315"/>
      <c r="C126" s="5" t="s">
        <v>36</v>
      </c>
      <c r="D126" s="58"/>
      <c r="E126" s="99">
        <f t="shared" ref="E126" si="14">SUM(E127:E129)</f>
        <v>42.5</v>
      </c>
      <c r="F126" s="6">
        <f>SUM(F127:F129)</f>
        <v>42.5</v>
      </c>
      <c r="G126" s="6">
        <f t="shared" ref="G126:H126" si="15">SUM(G127:G129)</f>
        <v>40</v>
      </c>
      <c r="H126" s="271">
        <f t="shared" si="15"/>
        <v>40</v>
      </c>
      <c r="I126" s="315" t="s">
        <v>173</v>
      </c>
      <c r="J126" s="210" t="s">
        <v>174</v>
      </c>
      <c r="K126" s="211">
        <v>1569</v>
      </c>
      <c r="L126" s="212">
        <v>1614</v>
      </c>
      <c r="M126" s="212">
        <v>1664</v>
      </c>
      <c r="N126" s="304"/>
    </row>
    <row r="127" spans="2:14" ht="15.6" customHeight="1" x14ac:dyDescent="0.2">
      <c r="B127" s="875"/>
      <c r="C127" s="7" t="s">
        <v>37</v>
      </c>
      <c r="D127" s="15"/>
      <c r="E127" s="95"/>
      <c r="F127" s="2"/>
      <c r="G127" s="2"/>
      <c r="H127" s="278"/>
      <c r="I127" s="301"/>
      <c r="J127" s="155"/>
      <c r="K127" s="155"/>
      <c r="L127" s="156"/>
      <c r="M127" s="156"/>
      <c r="N127" s="240"/>
    </row>
    <row r="128" spans="2:14" ht="16.899999999999999" customHeight="1" x14ac:dyDescent="0.2">
      <c r="B128" s="875"/>
      <c r="C128" s="7" t="s">
        <v>50</v>
      </c>
      <c r="D128" s="15"/>
      <c r="E128" s="21">
        <v>40</v>
      </c>
      <c r="F128" s="123">
        <v>40</v>
      </c>
      <c r="G128" s="123">
        <v>40</v>
      </c>
      <c r="H128" s="277">
        <v>40</v>
      </c>
      <c r="I128" s="301"/>
      <c r="J128" s="155"/>
      <c r="K128" s="155"/>
      <c r="L128" s="156"/>
      <c r="M128" s="156"/>
      <c r="N128" s="240"/>
    </row>
    <row r="129" spans="2:14" ht="15.6" customHeight="1" thickBot="1" x14ac:dyDescent="0.25">
      <c r="B129" s="876"/>
      <c r="C129" s="241" t="s">
        <v>39</v>
      </c>
      <c r="D129" s="242"/>
      <c r="E129" s="356">
        <v>2.5</v>
      </c>
      <c r="F129" s="357">
        <v>2.5</v>
      </c>
      <c r="G129" s="357"/>
      <c r="H129" s="358"/>
      <c r="I129" s="302"/>
      <c r="J129" s="245"/>
      <c r="K129" s="245"/>
      <c r="L129" s="246"/>
      <c r="M129" s="246"/>
      <c r="N129" s="247"/>
    </row>
    <row r="130" spans="2:14" ht="45.6" customHeight="1" x14ac:dyDescent="0.2">
      <c r="B130" s="347" t="s">
        <v>175</v>
      </c>
      <c r="C130" s="231" t="s">
        <v>176</v>
      </c>
      <c r="D130" s="232" t="s">
        <v>34</v>
      </c>
      <c r="E130" s="233"/>
      <c r="F130" s="234"/>
      <c r="G130" s="234"/>
      <c r="H130" s="270"/>
      <c r="I130" s="299" t="s">
        <v>177</v>
      </c>
      <c r="J130" s="235">
        <v>1</v>
      </c>
      <c r="K130" s="235">
        <v>1</v>
      </c>
      <c r="L130" s="236">
        <v>1</v>
      </c>
      <c r="M130" s="236">
        <v>1</v>
      </c>
      <c r="N130" s="355"/>
    </row>
    <row r="131" spans="2:14" ht="15.6" customHeight="1" x14ac:dyDescent="0.2">
      <c r="B131" s="315"/>
      <c r="C131" s="5" t="s">
        <v>36</v>
      </c>
      <c r="D131" s="58"/>
      <c r="E131" s="99">
        <f t="shared" ref="E131" si="16">SUM(E133)</f>
        <v>23.5</v>
      </c>
      <c r="F131" s="6">
        <f t="shared" ref="F131:H131" si="17">SUM(F133)</f>
        <v>23.5</v>
      </c>
      <c r="G131" s="6">
        <f t="shared" si="17"/>
        <v>23.5</v>
      </c>
      <c r="H131" s="271">
        <f t="shared" si="17"/>
        <v>23.5</v>
      </c>
      <c r="I131" s="315" t="s">
        <v>178</v>
      </c>
      <c r="J131" s="210" t="s">
        <v>125</v>
      </c>
      <c r="K131" s="211">
        <v>1</v>
      </c>
      <c r="L131" s="212">
        <v>1</v>
      </c>
      <c r="M131" s="212">
        <v>1</v>
      </c>
      <c r="N131" s="304"/>
    </row>
    <row r="132" spans="2:14" ht="15.6" customHeight="1" x14ac:dyDescent="0.2">
      <c r="B132" s="875"/>
      <c r="C132" s="7" t="s">
        <v>37</v>
      </c>
      <c r="D132" s="15"/>
      <c r="E132" s="95"/>
      <c r="F132" s="2"/>
      <c r="G132" s="2"/>
      <c r="H132" s="278"/>
      <c r="I132" s="301"/>
      <c r="J132" s="155"/>
      <c r="K132" s="155"/>
      <c r="L132" s="156"/>
      <c r="M132" s="156"/>
      <c r="N132" s="240"/>
    </row>
    <row r="133" spans="2:14" ht="29.45" customHeight="1" thickBot="1" x14ac:dyDescent="0.25">
      <c r="B133" s="876"/>
      <c r="C133" s="241" t="s">
        <v>38</v>
      </c>
      <c r="D133" s="242"/>
      <c r="E133" s="436">
        <v>23.5</v>
      </c>
      <c r="F133" s="437">
        <v>23.5</v>
      </c>
      <c r="G133" s="437">
        <v>23.5</v>
      </c>
      <c r="H133" s="438">
        <v>23.5</v>
      </c>
      <c r="I133" s="302"/>
      <c r="J133" s="245"/>
      <c r="K133" s="245"/>
      <c r="L133" s="246"/>
      <c r="M133" s="246"/>
      <c r="N133" s="247"/>
    </row>
    <row r="134" spans="2:14" ht="30.6" customHeight="1" thickBot="1" x14ac:dyDescent="0.25">
      <c r="B134" s="455" t="s">
        <v>179</v>
      </c>
      <c r="C134" s="456" t="s">
        <v>180</v>
      </c>
      <c r="D134" s="457"/>
      <c r="E134" s="458"/>
      <c r="F134" s="459"/>
      <c r="G134" s="459"/>
      <c r="H134" s="460"/>
      <c r="I134" s="461"/>
      <c r="J134" s="462"/>
      <c r="K134" s="462"/>
      <c r="L134" s="463"/>
      <c r="M134" s="464"/>
      <c r="N134" s="465"/>
    </row>
    <row r="135" spans="2:14" ht="57.75" customHeight="1" x14ac:dyDescent="0.2">
      <c r="B135" s="912" t="s">
        <v>181</v>
      </c>
      <c r="C135" s="475" t="s">
        <v>182</v>
      </c>
      <c r="D135" s="907" t="s">
        <v>34</v>
      </c>
      <c r="E135" s="467"/>
      <c r="F135" s="468"/>
      <c r="G135" s="468"/>
      <c r="H135" s="469"/>
      <c r="I135" s="470" t="s">
        <v>183</v>
      </c>
      <c r="J135" s="471" t="s">
        <v>184</v>
      </c>
      <c r="K135" s="471" t="s">
        <v>185</v>
      </c>
      <c r="L135" s="472" t="s">
        <v>185</v>
      </c>
      <c r="M135" s="473" t="s">
        <v>185</v>
      </c>
      <c r="N135" s="474"/>
    </row>
    <row r="136" spans="2:14" ht="28.15" customHeight="1" thickBot="1" x14ac:dyDescent="0.25">
      <c r="B136" s="955"/>
      <c r="C136" s="476" t="s">
        <v>38</v>
      </c>
      <c r="D136" s="908"/>
      <c r="E136" s="486">
        <f>18+2.7</f>
        <v>20.7</v>
      </c>
      <c r="F136" s="446">
        <v>42.8</v>
      </c>
      <c r="G136" s="446">
        <v>42.8</v>
      </c>
      <c r="H136" s="447">
        <v>42.8</v>
      </c>
      <c r="I136" s="481" t="s">
        <v>186</v>
      </c>
      <c r="J136" s="482" t="s">
        <v>96</v>
      </c>
      <c r="K136" s="483">
        <v>200</v>
      </c>
      <c r="L136" s="484">
        <v>200</v>
      </c>
      <c r="M136" s="484">
        <v>200</v>
      </c>
      <c r="N136" s="485" t="s">
        <v>96</v>
      </c>
    </row>
    <row r="137" spans="2:14" ht="37.5" customHeight="1" x14ac:dyDescent="0.2">
      <c r="B137" s="912" t="s">
        <v>187</v>
      </c>
      <c r="C137" s="475" t="s">
        <v>188</v>
      </c>
      <c r="D137" s="953"/>
      <c r="E137" s="115"/>
      <c r="F137" s="478"/>
      <c r="G137" s="478"/>
      <c r="H137" s="479"/>
      <c r="I137" s="453" t="s">
        <v>189</v>
      </c>
      <c r="J137" s="480">
        <v>300</v>
      </c>
      <c r="K137" s="215">
        <v>350</v>
      </c>
      <c r="L137" s="216">
        <v>360</v>
      </c>
      <c r="M137" s="216">
        <v>370</v>
      </c>
      <c r="N137" s="454"/>
    </row>
    <row r="138" spans="2:14" ht="46.5" customHeight="1" thickBot="1" x14ac:dyDescent="0.25">
      <c r="B138" s="913"/>
      <c r="C138" s="477" t="s">
        <v>48</v>
      </c>
      <c r="D138" s="954"/>
      <c r="E138" s="445">
        <v>18.100000000000001</v>
      </c>
      <c r="F138" s="446">
        <v>17.7</v>
      </c>
      <c r="G138" s="446">
        <v>18.100000000000001</v>
      </c>
      <c r="H138" s="447">
        <v>18.399999999999999</v>
      </c>
      <c r="I138" s="448" t="s">
        <v>190</v>
      </c>
      <c r="J138" s="449">
        <v>300</v>
      </c>
      <c r="K138" s="450">
        <v>350</v>
      </c>
      <c r="L138" s="451">
        <v>360</v>
      </c>
      <c r="M138" s="451">
        <v>370</v>
      </c>
      <c r="N138" s="452"/>
    </row>
    <row r="139" spans="2:14" ht="16.149999999999999" customHeight="1" x14ac:dyDescent="0.2">
      <c r="B139" s="487"/>
      <c r="C139" s="488" t="s">
        <v>36</v>
      </c>
      <c r="D139" s="489"/>
      <c r="E139" s="490">
        <f>SUM(E135:E138)</f>
        <v>38.799999999999997</v>
      </c>
      <c r="F139" s="491">
        <f>SUM(F135:F138)</f>
        <v>60.5</v>
      </c>
      <c r="G139" s="491">
        <f t="shared" ref="G139:H139" si="18">SUM(G135:G138)</f>
        <v>60.9</v>
      </c>
      <c r="H139" s="492">
        <f t="shared" si="18"/>
        <v>61.199999999999996</v>
      </c>
      <c r="I139" s="493"/>
      <c r="J139" s="494"/>
      <c r="K139" s="494"/>
      <c r="L139" s="495"/>
      <c r="M139" s="495"/>
      <c r="N139" s="496"/>
    </row>
    <row r="140" spans="2:14" ht="13.9" customHeight="1" x14ac:dyDescent="0.2">
      <c r="B140" s="875"/>
      <c r="C140" s="7" t="s">
        <v>37</v>
      </c>
      <c r="D140" s="15"/>
      <c r="E140" s="95"/>
      <c r="F140" s="2"/>
      <c r="G140" s="2"/>
      <c r="H140" s="278"/>
      <c r="I140" s="301"/>
      <c r="J140" s="155"/>
      <c r="K140" s="155"/>
      <c r="L140" s="156"/>
      <c r="M140" s="156"/>
      <c r="N140" s="240"/>
    </row>
    <row r="141" spans="2:14" ht="28.15" customHeight="1" x14ac:dyDescent="0.2">
      <c r="B141" s="875"/>
      <c r="C141" s="7" t="s">
        <v>191</v>
      </c>
      <c r="D141" s="15"/>
      <c r="E141" s="95">
        <f>SUMIF($C135:$C136,$C136,E135:E138)</f>
        <v>20.7</v>
      </c>
      <c r="F141" s="124">
        <f>SUMIF($C135:$C136,$C136,F135:F138)</f>
        <v>42.8</v>
      </c>
      <c r="G141" s="124">
        <f t="shared" ref="G141:H141" si="19">SUMIF($C135:$C136,$C136,G135:G138)</f>
        <v>42.8</v>
      </c>
      <c r="H141" s="289">
        <f t="shared" si="19"/>
        <v>42.8</v>
      </c>
      <c r="I141" s="301"/>
      <c r="J141" s="155"/>
      <c r="K141" s="155"/>
      <c r="L141" s="156"/>
      <c r="M141" s="156"/>
      <c r="N141" s="240"/>
    </row>
    <row r="142" spans="2:14" ht="30.75" customHeight="1" thickBot="1" x14ac:dyDescent="0.25">
      <c r="B142" s="876"/>
      <c r="C142" s="241" t="s">
        <v>192</v>
      </c>
      <c r="D142" s="242"/>
      <c r="E142" s="436">
        <f t="shared" ref="E142" si="20">SUMIF($C135:$C138,$C138,E135:E138)</f>
        <v>18.100000000000001</v>
      </c>
      <c r="F142" s="437">
        <f t="shared" ref="F142:H142" si="21">SUMIF($C135:$C138,$C138,F135:F138)</f>
        <v>17.7</v>
      </c>
      <c r="G142" s="437">
        <f t="shared" si="21"/>
        <v>18.100000000000001</v>
      </c>
      <c r="H142" s="438">
        <f t="shared" si="21"/>
        <v>18.399999999999999</v>
      </c>
      <c r="I142" s="302"/>
      <c r="J142" s="245"/>
      <c r="K142" s="245"/>
      <c r="L142" s="246"/>
      <c r="M142" s="246"/>
      <c r="N142" s="247"/>
    </row>
    <row r="143" spans="2:14" ht="28.9" customHeight="1" thickBot="1" x14ac:dyDescent="0.25">
      <c r="B143" s="455" t="s">
        <v>193</v>
      </c>
      <c r="C143" s="456" t="s">
        <v>194</v>
      </c>
      <c r="D143" s="457"/>
      <c r="E143" s="458"/>
      <c r="F143" s="459"/>
      <c r="G143" s="459"/>
      <c r="H143" s="460"/>
      <c r="I143" s="508"/>
      <c r="J143" s="509"/>
      <c r="K143" s="509"/>
      <c r="L143" s="510"/>
      <c r="M143" s="510"/>
      <c r="N143" s="511"/>
    </row>
    <row r="144" spans="2:14" ht="33" customHeight="1" x14ac:dyDescent="0.2">
      <c r="B144" s="912" t="s">
        <v>195</v>
      </c>
      <c r="C144" s="475" t="s">
        <v>196</v>
      </c>
      <c r="D144" s="907" t="s">
        <v>34</v>
      </c>
      <c r="E144" s="722"/>
      <c r="F144" s="717"/>
      <c r="G144" s="717"/>
      <c r="H144" s="718"/>
      <c r="I144" s="505" t="s">
        <v>197</v>
      </c>
      <c r="J144" s="742" t="s">
        <v>125</v>
      </c>
      <c r="K144" s="743">
        <v>1</v>
      </c>
      <c r="L144" s="744">
        <v>1</v>
      </c>
      <c r="M144" s="744">
        <v>1</v>
      </c>
      <c r="N144" s="474"/>
    </row>
    <row r="145" spans="2:14" ht="30.75" customHeight="1" thickBot="1" x14ac:dyDescent="0.25">
      <c r="B145" s="955"/>
      <c r="C145" s="476" t="s">
        <v>38</v>
      </c>
      <c r="D145" s="908"/>
      <c r="E145" s="723">
        <v>53</v>
      </c>
      <c r="F145" s="719">
        <v>53.6</v>
      </c>
      <c r="G145" s="720">
        <v>53.3</v>
      </c>
      <c r="H145" s="721">
        <v>53.3</v>
      </c>
      <c r="I145" s="501"/>
      <c r="J145" s="502"/>
      <c r="K145" s="502"/>
      <c r="L145" s="503"/>
      <c r="M145" s="503"/>
      <c r="N145" s="504"/>
    </row>
    <row r="146" spans="2:14" ht="42" customHeight="1" x14ac:dyDescent="0.2">
      <c r="B146" s="912" t="s">
        <v>198</v>
      </c>
      <c r="C146" s="475" t="s">
        <v>199</v>
      </c>
      <c r="D146" s="908"/>
      <c r="E146" s="554"/>
      <c r="F146" s="737"/>
      <c r="G146" s="737"/>
      <c r="H146" s="738"/>
      <c r="I146" s="505" t="s">
        <v>200</v>
      </c>
      <c r="J146" s="506">
        <v>34</v>
      </c>
      <c r="K146" s="506">
        <v>213</v>
      </c>
      <c r="L146" s="507">
        <v>213</v>
      </c>
      <c r="M146" s="507">
        <v>213</v>
      </c>
      <c r="N146" s="474"/>
    </row>
    <row r="147" spans="2:14" ht="30" customHeight="1" thickBot="1" x14ac:dyDescent="0.25">
      <c r="B147" s="913"/>
      <c r="C147" s="477" t="s">
        <v>38</v>
      </c>
      <c r="D147" s="909"/>
      <c r="E147" s="740">
        <v>11.6</v>
      </c>
      <c r="F147" s="719">
        <v>100</v>
      </c>
      <c r="G147" s="719">
        <v>100</v>
      </c>
      <c r="H147" s="739">
        <v>100</v>
      </c>
      <c r="I147" s="302"/>
      <c r="J147" s="245"/>
      <c r="K147" s="245"/>
      <c r="L147" s="246"/>
      <c r="M147" s="246"/>
      <c r="N147" s="247"/>
    </row>
    <row r="148" spans="2:14" ht="18" customHeight="1" x14ac:dyDescent="0.2">
      <c r="B148" s="500"/>
      <c r="C148" s="439" t="s">
        <v>36</v>
      </c>
      <c r="D148" s="741"/>
      <c r="E148" s="734">
        <f>SUM(E144:E147)</f>
        <v>64.599999999999994</v>
      </c>
      <c r="F148" s="735">
        <f>SUM(F144:F147)</f>
        <v>153.6</v>
      </c>
      <c r="G148" s="735">
        <f t="shared" ref="G148:H148" si="22">SUM(G144:G147)</f>
        <v>153.30000000000001</v>
      </c>
      <c r="H148" s="736">
        <f t="shared" si="22"/>
        <v>153.30000000000001</v>
      </c>
      <c r="I148" s="440"/>
      <c r="J148" s="441"/>
      <c r="K148" s="441"/>
      <c r="L148" s="442"/>
      <c r="M148" s="442"/>
      <c r="N148" s="443"/>
    </row>
    <row r="149" spans="2:14" ht="15.6" customHeight="1" x14ac:dyDescent="0.2">
      <c r="B149" s="875"/>
      <c r="C149" s="7" t="s">
        <v>37</v>
      </c>
      <c r="D149" s="15"/>
      <c r="E149" s="95"/>
      <c r="F149" s="2"/>
      <c r="G149" s="2"/>
      <c r="H149" s="278"/>
      <c r="I149" s="301"/>
      <c r="J149" s="155"/>
      <c r="K149" s="155"/>
      <c r="L149" s="156"/>
      <c r="M149" s="156"/>
      <c r="N149" s="240"/>
    </row>
    <row r="150" spans="2:14" ht="29.45" customHeight="1" thickBot="1" x14ac:dyDescent="0.25">
      <c r="B150" s="876"/>
      <c r="C150" s="241" t="s">
        <v>191</v>
      </c>
      <c r="D150" s="242"/>
      <c r="E150" s="497">
        <f>SUMIF($C144:$C147,$C145,E144:E147)</f>
        <v>64.599999999999994</v>
      </c>
      <c r="F150" s="498">
        <f>SUMIF($C144:$C147,$C145,F144:F147)</f>
        <v>153.6</v>
      </c>
      <c r="G150" s="498">
        <f>SUMIF($C144:$C147,$C145,G144:G147)</f>
        <v>153.30000000000001</v>
      </c>
      <c r="H150" s="499">
        <f>SUMIF($C144:$C147,$C145,H144:H147)</f>
        <v>153.30000000000001</v>
      </c>
      <c r="I150" s="302"/>
      <c r="J150" s="245"/>
      <c r="K150" s="245"/>
      <c r="L150" s="246"/>
      <c r="M150" s="246"/>
      <c r="N150" s="247"/>
    </row>
    <row r="151" spans="2:14" ht="97.5" customHeight="1" x14ac:dyDescent="0.2">
      <c r="B151" s="347" t="s">
        <v>201</v>
      </c>
      <c r="C151" s="512" t="s">
        <v>202</v>
      </c>
      <c r="D151" s="232" t="s">
        <v>344</v>
      </c>
      <c r="E151" s="513"/>
      <c r="F151" s="514"/>
      <c r="G151" s="514"/>
      <c r="H151" s="515"/>
      <c r="I151" s="516" t="s">
        <v>203</v>
      </c>
      <c r="J151" s="235">
        <v>56</v>
      </c>
      <c r="K151" s="235">
        <v>56</v>
      </c>
      <c r="L151" s="236">
        <v>56</v>
      </c>
      <c r="M151" s="232"/>
      <c r="N151" s="355"/>
    </row>
    <row r="152" spans="2:14" ht="27.75" customHeight="1" x14ac:dyDescent="0.2">
      <c r="B152" s="313"/>
      <c r="C152" s="36" t="s">
        <v>36</v>
      </c>
      <c r="D152" s="14"/>
      <c r="E152" s="92">
        <f>E154+E155</f>
        <v>74.7</v>
      </c>
      <c r="F152" s="9">
        <f>F154+F155</f>
        <v>1071.3</v>
      </c>
      <c r="G152" s="9">
        <f>G154+G155</f>
        <v>427.7</v>
      </c>
      <c r="H152" s="290"/>
      <c r="I152" s="336" t="s">
        <v>204</v>
      </c>
      <c r="J152" s="176"/>
      <c r="K152" s="176"/>
      <c r="L152" s="177">
        <v>497</v>
      </c>
      <c r="M152" s="58"/>
      <c r="N152" s="304"/>
    </row>
    <row r="153" spans="2:14" ht="42" customHeight="1" x14ac:dyDescent="0.2">
      <c r="B153" s="968" t="s">
        <v>96</v>
      </c>
      <c r="C153" s="37" t="s">
        <v>37</v>
      </c>
      <c r="D153" s="15"/>
      <c r="E153" s="93"/>
      <c r="F153" s="8"/>
      <c r="G153" s="8"/>
      <c r="H153" s="291"/>
      <c r="I153" s="337" t="s">
        <v>205</v>
      </c>
      <c r="J153" s="217"/>
      <c r="K153" s="217"/>
      <c r="L153" s="218">
        <v>9</v>
      </c>
      <c r="M153" s="219"/>
      <c r="N153" s="338"/>
    </row>
    <row r="154" spans="2:14" ht="29.45" customHeight="1" x14ac:dyDescent="0.2">
      <c r="B154" s="969"/>
      <c r="C154" s="37" t="s">
        <v>38</v>
      </c>
      <c r="D154" s="15"/>
      <c r="E154" s="93"/>
      <c r="F154" s="10"/>
      <c r="G154" s="10">
        <v>3</v>
      </c>
      <c r="H154" s="291"/>
      <c r="I154" s="301"/>
      <c r="J154" s="155"/>
      <c r="K154" s="155"/>
      <c r="L154" s="156"/>
      <c r="M154" s="156"/>
      <c r="N154" s="240"/>
    </row>
    <row r="155" spans="2:14" ht="29.45" customHeight="1" thickBot="1" x14ac:dyDescent="0.25">
      <c r="B155" s="970"/>
      <c r="C155" s="517" t="s">
        <v>106</v>
      </c>
      <c r="D155" s="242"/>
      <c r="E155" s="518">
        <v>74.7</v>
      </c>
      <c r="F155" s="519">
        <v>1071.3</v>
      </c>
      <c r="G155" s="519">
        <v>424.7</v>
      </c>
      <c r="H155" s="520"/>
      <c r="I155" s="302"/>
      <c r="J155" s="245"/>
      <c r="K155" s="245"/>
      <c r="L155" s="246"/>
      <c r="M155" s="246"/>
      <c r="N155" s="247"/>
    </row>
    <row r="156" spans="2:14" ht="95.25" customHeight="1" x14ac:dyDescent="0.2">
      <c r="B156" s="347" t="s">
        <v>206</v>
      </c>
      <c r="C156" s="521" t="s">
        <v>207</v>
      </c>
      <c r="D156" s="232" t="s">
        <v>343</v>
      </c>
      <c r="E156" s="513"/>
      <c r="F156" s="514"/>
      <c r="G156" s="514"/>
      <c r="H156" s="515"/>
      <c r="I156" s="724" t="s">
        <v>208</v>
      </c>
      <c r="J156" s="232">
        <v>2</v>
      </c>
      <c r="K156" s="232">
        <v>3</v>
      </c>
      <c r="L156" s="232">
        <v>3</v>
      </c>
      <c r="M156" s="232">
        <v>3</v>
      </c>
      <c r="N156" s="355"/>
    </row>
    <row r="157" spans="2:14" ht="19.899999999999999" customHeight="1" x14ac:dyDescent="0.2">
      <c r="B157" s="522"/>
      <c r="C157" s="36" t="s">
        <v>36</v>
      </c>
      <c r="D157" s="14"/>
      <c r="E157" s="92">
        <f>+E159</f>
        <v>76</v>
      </c>
      <c r="F157" s="92">
        <f t="shared" ref="F157:H157" si="23">+F159</f>
        <v>76</v>
      </c>
      <c r="G157" s="92">
        <f t="shared" si="23"/>
        <v>76</v>
      </c>
      <c r="H157" s="292">
        <f t="shared" si="23"/>
        <v>76</v>
      </c>
      <c r="I157" s="334"/>
      <c r="J157" s="213"/>
      <c r="K157" s="213"/>
      <c r="L157" s="214"/>
      <c r="M157" s="214"/>
      <c r="N157" s="335"/>
    </row>
    <row r="158" spans="2:14" ht="19.149999999999999" customHeight="1" x14ac:dyDescent="0.2">
      <c r="B158" s="955"/>
      <c r="C158" s="37" t="s">
        <v>37</v>
      </c>
      <c r="D158" s="15"/>
      <c r="E158" s="93"/>
      <c r="F158" s="8"/>
      <c r="G158" s="8"/>
      <c r="H158" s="291"/>
      <c r="I158" s="301"/>
      <c r="J158" s="155"/>
      <c r="K158" s="155"/>
      <c r="L158" s="156"/>
      <c r="M158" s="156"/>
      <c r="N158" s="240"/>
    </row>
    <row r="159" spans="2:14" ht="29.45" customHeight="1" thickBot="1" x14ac:dyDescent="0.25">
      <c r="B159" s="957"/>
      <c r="C159" s="517" t="s">
        <v>106</v>
      </c>
      <c r="D159" s="242"/>
      <c r="E159" s="497">
        <v>76</v>
      </c>
      <c r="F159" s="389">
        <v>76</v>
      </c>
      <c r="G159" s="389">
        <v>76</v>
      </c>
      <c r="H159" s="390">
        <v>76</v>
      </c>
      <c r="I159" s="302"/>
      <c r="J159" s="245"/>
      <c r="K159" s="245"/>
      <c r="L159" s="246"/>
      <c r="M159" s="246"/>
      <c r="N159" s="247"/>
    </row>
    <row r="160" spans="2:14" ht="93.75" customHeight="1" x14ac:dyDescent="0.2">
      <c r="B160" s="523"/>
      <c r="C160" s="521" t="s">
        <v>209</v>
      </c>
      <c r="D160" s="232" t="s">
        <v>210</v>
      </c>
      <c r="E160" s="513"/>
      <c r="F160" s="514"/>
      <c r="G160" s="514"/>
      <c r="H160" s="515"/>
      <c r="I160" s="524" t="s">
        <v>211</v>
      </c>
      <c r="J160" s="235">
        <v>2</v>
      </c>
      <c r="K160" s="235"/>
      <c r="L160" s="236"/>
      <c r="M160" s="232"/>
      <c r="N160" s="355"/>
    </row>
    <row r="161" spans="2:14" ht="21.75" customHeight="1" x14ac:dyDescent="0.2">
      <c r="B161" s="525" t="s">
        <v>96</v>
      </c>
      <c r="C161" s="64" t="s">
        <v>36</v>
      </c>
      <c r="D161" s="14"/>
      <c r="E161" s="92">
        <f t="shared" ref="E161" si="24">E163</f>
        <v>157.30000000000001</v>
      </c>
      <c r="F161" s="9"/>
      <c r="G161" s="9"/>
      <c r="H161" s="290"/>
      <c r="I161" s="334"/>
      <c r="J161" s="213"/>
      <c r="K161" s="213"/>
      <c r="L161" s="214"/>
      <c r="M161" s="214"/>
      <c r="N161" s="335"/>
    </row>
    <row r="162" spans="2:14" ht="21.75" customHeight="1" x14ac:dyDescent="0.2">
      <c r="B162" s="910" t="s">
        <v>96</v>
      </c>
      <c r="C162" s="65" t="s">
        <v>37</v>
      </c>
      <c r="D162" s="15"/>
      <c r="E162" s="93"/>
      <c r="F162" s="8"/>
      <c r="G162" s="8"/>
      <c r="H162" s="291"/>
      <c r="I162" s="301"/>
      <c r="J162" s="155"/>
      <c r="K162" s="155"/>
      <c r="L162" s="156"/>
      <c r="M162" s="156"/>
      <c r="N162" s="240"/>
    </row>
    <row r="163" spans="2:14" ht="29.45" customHeight="1" thickBot="1" x14ac:dyDescent="0.25">
      <c r="B163" s="911"/>
      <c r="C163" s="526" t="s">
        <v>38</v>
      </c>
      <c r="D163" s="242"/>
      <c r="E163" s="497">
        <v>157.30000000000001</v>
      </c>
      <c r="F163" s="527"/>
      <c r="G163" s="527"/>
      <c r="H163" s="528"/>
      <c r="I163" s="302"/>
      <c r="J163" s="245"/>
      <c r="K163" s="245"/>
      <c r="L163" s="246"/>
      <c r="M163" s="246"/>
      <c r="N163" s="247"/>
    </row>
    <row r="164" spans="2:14" ht="109.5" customHeight="1" x14ac:dyDescent="0.2">
      <c r="B164" s="523" t="s">
        <v>212</v>
      </c>
      <c r="C164" s="529" t="s">
        <v>213</v>
      </c>
      <c r="D164" s="852" t="s">
        <v>214</v>
      </c>
      <c r="E164" s="521"/>
      <c r="F164" s="530"/>
      <c r="G164" s="232"/>
      <c r="H164" s="515"/>
      <c r="I164" s="531" t="s">
        <v>215</v>
      </c>
      <c r="J164" s="532" t="s">
        <v>216</v>
      </c>
      <c r="K164" s="533">
        <v>2245.56</v>
      </c>
      <c r="L164" s="534">
        <v>2245.56</v>
      </c>
      <c r="M164" s="534">
        <v>2245.56</v>
      </c>
      <c r="N164" s="535"/>
    </row>
    <row r="165" spans="2:14" ht="23.25" customHeight="1" x14ac:dyDescent="0.2">
      <c r="B165" s="536" t="s">
        <v>96</v>
      </c>
      <c r="C165" s="66" t="s">
        <v>36</v>
      </c>
      <c r="D165" s="67"/>
      <c r="E165" s="46">
        <f>E167</f>
        <v>82.3</v>
      </c>
      <c r="F165" s="46">
        <f>F167</f>
        <v>82.3</v>
      </c>
      <c r="G165" s="46">
        <f>G167</f>
        <v>82.3</v>
      </c>
      <c r="H165" s="293">
        <f>H167</f>
        <v>82.3</v>
      </c>
      <c r="I165" s="334"/>
      <c r="J165" s="213"/>
      <c r="K165" s="213"/>
      <c r="L165" s="214"/>
      <c r="M165" s="214"/>
      <c r="N165" s="335"/>
    </row>
    <row r="166" spans="2:14" ht="22.5" customHeight="1" x14ac:dyDescent="0.2">
      <c r="B166" s="918"/>
      <c r="C166" s="65" t="s">
        <v>37</v>
      </c>
      <c r="D166" s="68"/>
      <c r="E166" s="47"/>
      <c r="F166" s="47"/>
      <c r="G166" s="47"/>
      <c r="H166" s="294"/>
      <c r="I166" s="301"/>
      <c r="J166" s="155"/>
      <c r="K166" s="155"/>
      <c r="L166" s="156"/>
      <c r="M166" s="156"/>
      <c r="N166" s="240"/>
    </row>
    <row r="167" spans="2:14" ht="27.75" customHeight="1" thickBot="1" x14ac:dyDescent="0.25">
      <c r="B167" s="919"/>
      <c r="C167" s="537" t="s">
        <v>38</v>
      </c>
      <c r="D167" s="538"/>
      <c r="E167" s="539">
        <v>82.3</v>
      </c>
      <c r="F167" s="540">
        <v>82.3</v>
      </c>
      <c r="G167" s="540">
        <v>82.3</v>
      </c>
      <c r="H167" s="541">
        <v>82.3</v>
      </c>
      <c r="I167" s="542"/>
      <c r="J167" s="245"/>
      <c r="K167" s="245"/>
      <c r="L167" s="246"/>
      <c r="M167" s="246"/>
      <c r="N167" s="247"/>
    </row>
    <row r="168" spans="2:14" ht="27.75" customHeight="1" thickBot="1" x14ac:dyDescent="0.25">
      <c r="B168" s="546" t="s">
        <v>217</v>
      </c>
      <c r="C168" s="547" t="s">
        <v>218</v>
      </c>
      <c r="D168" s="548"/>
      <c r="E168" s="547"/>
      <c r="F168" s="547"/>
      <c r="G168" s="457"/>
      <c r="H168" s="549"/>
      <c r="I168" s="508"/>
      <c r="J168" s="509"/>
      <c r="K168" s="509"/>
      <c r="L168" s="510"/>
      <c r="M168" s="510"/>
      <c r="N168" s="511"/>
    </row>
    <row r="169" spans="2:14" ht="59.25" customHeight="1" x14ac:dyDescent="0.2">
      <c r="B169" s="912" t="s">
        <v>219</v>
      </c>
      <c r="C169" s="553" t="s">
        <v>220</v>
      </c>
      <c r="D169" s="923" t="s">
        <v>214</v>
      </c>
      <c r="E169" s="554"/>
      <c r="F169" s="555"/>
      <c r="G169" s="555"/>
      <c r="H169" s="556"/>
      <c r="I169" s="505" t="s">
        <v>221</v>
      </c>
      <c r="J169" s="557" t="s">
        <v>160</v>
      </c>
      <c r="K169" s="558">
        <v>3</v>
      </c>
      <c r="L169" s="559">
        <v>3</v>
      </c>
      <c r="M169" s="559">
        <v>3</v>
      </c>
      <c r="N169" s="560"/>
    </row>
    <row r="170" spans="2:14" ht="53.25" customHeight="1" thickBot="1" x14ac:dyDescent="0.25">
      <c r="B170" s="913"/>
      <c r="C170" s="444" t="s">
        <v>38</v>
      </c>
      <c r="D170" s="924"/>
      <c r="E170" s="561">
        <f>207.6-30</f>
        <v>177.6</v>
      </c>
      <c r="F170" s="562">
        <v>90</v>
      </c>
      <c r="G170" s="562">
        <v>90</v>
      </c>
      <c r="H170" s="563">
        <v>90</v>
      </c>
      <c r="I170" s="564" t="s">
        <v>222</v>
      </c>
      <c r="J170" s="565" t="s">
        <v>223</v>
      </c>
      <c r="K170" s="566" t="s">
        <v>96</v>
      </c>
      <c r="L170" s="567" t="s">
        <v>96</v>
      </c>
      <c r="M170" s="567" t="s">
        <v>96</v>
      </c>
      <c r="N170" s="568"/>
    </row>
    <row r="171" spans="2:14" ht="56.25" customHeight="1" x14ac:dyDescent="0.2">
      <c r="B171" s="912" t="s">
        <v>224</v>
      </c>
      <c r="C171" s="553" t="s">
        <v>225</v>
      </c>
      <c r="D171" s="923" t="s">
        <v>210</v>
      </c>
      <c r="E171" s="569"/>
      <c r="F171" s="570"/>
      <c r="G171" s="570"/>
      <c r="H171" s="571"/>
      <c r="I171" s="505" t="s">
        <v>221</v>
      </c>
      <c r="J171" s="557" t="s">
        <v>226</v>
      </c>
      <c r="K171" s="558">
        <v>2</v>
      </c>
      <c r="L171" s="559">
        <v>2</v>
      </c>
      <c r="M171" s="559">
        <v>2</v>
      </c>
      <c r="N171" s="560"/>
    </row>
    <row r="172" spans="2:14" ht="39.75" customHeight="1" thickBot="1" x14ac:dyDescent="0.25">
      <c r="B172" s="913"/>
      <c r="C172" s="444" t="s">
        <v>38</v>
      </c>
      <c r="D172" s="924"/>
      <c r="E172" s="561">
        <v>180</v>
      </c>
      <c r="F172" s="562">
        <v>60</v>
      </c>
      <c r="G172" s="562">
        <v>60</v>
      </c>
      <c r="H172" s="563">
        <v>60</v>
      </c>
      <c r="I172" s="302"/>
      <c r="J172" s="245"/>
      <c r="K172" s="245"/>
      <c r="L172" s="246"/>
      <c r="M172" s="246"/>
      <c r="N172" s="247"/>
    </row>
    <row r="173" spans="2:14" ht="55.5" customHeight="1" x14ac:dyDescent="0.2">
      <c r="B173" s="912" t="s">
        <v>227</v>
      </c>
      <c r="C173" s="553" t="s">
        <v>228</v>
      </c>
      <c r="D173" s="923" t="s">
        <v>229</v>
      </c>
      <c r="E173" s="569"/>
      <c r="F173" s="570"/>
      <c r="G173" s="570"/>
      <c r="H173" s="571"/>
      <c r="I173" s="505" t="s">
        <v>221</v>
      </c>
      <c r="J173" s="557" t="s">
        <v>226</v>
      </c>
      <c r="K173" s="558">
        <v>3</v>
      </c>
      <c r="L173" s="559">
        <v>3</v>
      </c>
      <c r="M173" s="559">
        <v>3</v>
      </c>
      <c r="N173" s="560"/>
    </row>
    <row r="174" spans="2:14" ht="53.25" customHeight="1" thickBot="1" x14ac:dyDescent="0.25">
      <c r="B174" s="913"/>
      <c r="C174" s="444" t="s">
        <v>38</v>
      </c>
      <c r="D174" s="924"/>
      <c r="E174" s="561">
        <v>90</v>
      </c>
      <c r="F174" s="562">
        <v>90</v>
      </c>
      <c r="G174" s="562">
        <v>90</v>
      </c>
      <c r="H174" s="563">
        <v>90</v>
      </c>
      <c r="I174" s="302"/>
      <c r="J174" s="245"/>
      <c r="K174" s="245"/>
      <c r="L174" s="246"/>
      <c r="M174" s="246"/>
      <c r="N174" s="247"/>
    </row>
    <row r="175" spans="2:14" ht="56.25" customHeight="1" x14ac:dyDescent="0.2">
      <c r="B175" s="966" t="s">
        <v>230</v>
      </c>
      <c r="C175" s="543" t="s">
        <v>231</v>
      </c>
      <c r="D175" s="925" t="s">
        <v>232</v>
      </c>
      <c r="E175" s="550"/>
      <c r="F175" s="551"/>
      <c r="G175" s="551"/>
      <c r="H175" s="552"/>
      <c r="I175" s="339" t="s">
        <v>221</v>
      </c>
      <c r="J175" s="544" t="s">
        <v>160</v>
      </c>
      <c r="K175" s="220">
        <v>2</v>
      </c>
      <c r="L175" s="221">
        <v>3</v>
      </c>
      <c r="M175" s="221">
        <v>2</v>
      </c>
      <c r="N175" s="545"/>
    </row>
    <row r="176" spans="2:14" ht="39" customHeight="1" thickBot="1" x14ac:dyDescent="0.25">
      <c r="B176" s="967"/>
      <c r="C176" s="133" t="s">
        <v>38</v>
      </c>
      <c r="D176" s="925"/>
      <c r="E176" s="572">
        <f>305.4-120</f>
        <v>185.39999999999998</v>
      </c>
      <c r="F176" s="573">
        <v>60</v>
      </c>
      <c r="G176" s="573">
        <v>60</v>
      </c>
      <c r="H176" s="574">
        <v>60</v>
      </c>
      <c r="I176" s="575" t="s">
        <v>222</v>
      </c>
      <c r="J176" s="576" t="s">
        <v>223</v>
      </c>
      <c r="K176" s="577" t="s">
        <v>96</v>
      </c>
      <c r="L176" s="578" t="s">
        <v>96</v>
      </c>
      <c r="M176" s="578" t="s">
        <v>96</v>
      </c>
      <c r="N176" s="579"/>
    </row>
    <row r="177" spans="1:17" ht="69.75" customHeight="1" x14ac:dyDescent="0.2">
      <c r="A177" s="63"/>
      <c r="B177" s="873" t="s">
        <v>233</v>
      </c>
      <c r="C177" s="580" t="s">
        <v>234</v>
      </c>
      <c r="D177" s="923" t="s">
        <v>235</v>
      </c>
      <c r="E177" s="581" t="s">
        <v>96</v>
      </c>
      <c r="F177" s="582"/>
      <c r="G177" s="582"/>
      <c r="H177" s="583"/>
      <c r="I177" s="584" t="s">
        <v>221</v>
      </c>
      <c r="J177" s="585" t="s">
        <v>96</v>
      </c>
      <c r="K177" s="585">
        <v>1</v>
      </c>
      <c r="L177" s="559">
        <v>1</v>
      </c>
      <c r="M177" s="559">
        <v>1</v>
      </c>
      <c r="N177" s="586" t="s">
        <v>96</v>
      </c>
      <c r="O177" s="63"/>
      <c r="P177" s="63"/>
      <c r="Q177" s="63"/>
    </row>
    <row r="178" spans="1:17" ht="42" customHeight="1" thickBot="1" x14ac:dyDescent="0.25">
      <c r="A178" s="63"/>
      <c r="B178" s="874"/>
      <c r="C178" s="587" t="s">
        <v>38</v>
      </c>
      <c r="D178" s="924"/>
      <c r="E178" s="588" t="s">
        <v>96</v>
      </c>
      <c r="F178" s="589">
        <v>30</v>
      </c>
      <c r="G178" s="590">
        <v>30</v>
      </c>
      <c r="H178" s="591">
        <v>30</v>
      </c>
      <c r="I178" s="411"/>
      <c r="J178" s="412"/>
      <c r="K178" s="412"/>
      <c r="L178" s="412"/>
      <c r="M178" s="412"/>
      <c r="N178" s="413"/>
      <c r="O178" s="63"/>
      <c r="P178" s="63"/>
      <c r="Q178" s="63"/>
    </row>
    <row r="179" spans="1:17" ht="56.25" customHeight="1" x14ac:dyDescent="0.2">
      <c r="A179" s="63"/>
      <c r="B179" s="873" t="s">
        <v>236</v>
      </c>
      <c r="C179" s="592" t="s">
        <v>237</v>
      </c>
      <c r="D179" s="923" t="s">
        <v>238</v>
      </c>
      <c r="E179" s="593" t="s">
        <v>96</v>
      </c>
      <c r="F179" s="594" t="s">
        <v>96</v>
      </c>
      <c r="G179" s="594" t="s">
        <v>96</v>
      </c>
      <c r="H179" s="595" t="s">
        <v>96</v>
      </c>
      <c r="I179" s="584" t="s">
        <v>221</v>
      </c>
      <c r="J179" s="596" t="s">
        <v>96</v>
      </c>
      <c r="K179" s="597">
        <v>1</v>
      </c>
      <c r="L179" s="598">
        <v>1</v>
      </c>
      <c r="M179" s="598">
        <v>1</v>
      </c>
      <c r="N179" s="599" t="s">
        <v>96</v>
      </c>
      <c r="O179" s="63"/>
      <c r="P179" s="63"/>
      <c r="Q179" s="63"/>
    </row>
    <row r="180" spans="1:17" ht="50.25" customHeight="1" thickBot="1" x14ac:dyDescent="0.25">
      <c r="A180" s="63"/>
      <c r="B180" s="874"/>
      <c r="C180" s="600" t="s">
        <v>38</v>
      </c>
      <c r="D180" s="924"/>
      <c r="E180" s="601" t="s">
        <v>96</v>
      </c>
      <c r="F180" s="602">
        <v>30</v>
      </c>
      <c r="G180" s="602">
        <v>30</v>
      </c>
      <c r="H180" s="603">
        <v>30</v>
      </c>
      <c r="I180" s="411"/>
      <c r="J180" s="412"/>
      <c r="K180" s="412"/>
      <c r="L180" s="412"/>
      <c r="M180" s="412"/>
      <c r="N180" s="413"/>
      <c r="O180" s="63"/>
      <c r="P180" s="63"/>
      <c r="Q180" s="63"/>
    </row>
    <row r="181" spans="1:17" ht="18" customHeight="1" x14ac:dyDescent="0.2">
      <c r="B181" s="487"/>
      <c r="C181" s="488" t="s">
        <v>36</v>
      </c>
      <c r="D181" s="489"/>
      <c r="E181" s="490">
        <f>SUM(E170:E180)</f>
        <v>633</v>
      </c>
      <c r="F181" s="490">
        <f t="shared" ref="F181:H181" si="25">SUM(F170:F180)</f>
        <v>360</v>
      </c>
      <c r="G181" s="490">
        <f t="shared" si="25"/>
        <v>360</v>
      </c>
      <c r="H181" s="606">
        <f t="shared" si="25"/>
        <v>360</v>
      </c>
      <c r="I181" s="607"/>
      <c r="J181" s="494"/>
      <c r="K181" s="494"/>
      <c r="L181" s="495"/>
      <c r="M181" s="495"/>
      <c r="N181" s="496"/>
    </row>
    <row r="182" spans="1:17" ht="15.6" customHeight="1" x14ac:dyDescent="0.2">
      <c r="B182" s="875"/>
      <c r="C182" s="7" t="s">
        <v>37</v>
      </c>
      <c r="D182" s="15"/>
      <c r="E182" s="95"/>
      <c r="F182" s="2"/>
      <c r="G182" s="2"/>
      <c r="H182" s="278"/>
      <c r="I182" s="301"/>
      <c r="J182" s="155"/>
      <c r="K182" s="155"/>
      <c r="L182" s="156"/>
      <c r="M182" s="156"/>
      <c r="N182" s="240"/>
    </row>
    <row r="183" spans="1:17" ht="29.45" customHeight="1" thickBot="1" x14ac:dyDescent="0.25">
      <c r="B183" s="876"/>
      <c r="C183" s="241" t="s">
        <v>191</v>
      </c>
      <c r="D183" s="242"/>
      <c r="E183" s="497">
        <f>SUMIF($C169:$C180,$C172,E169:E180)</f>
        <v>633</v>
      </c>
      <c r="F183" s="608">
        <f>SUMIF($C169:$C180,$C172,F169:F180)</f>
        <v>360</v>
      </c>
      <c r="G183" s="608">
        <f t="shared" ref="G183:H183" si="26">SUMIF($C169:$C180,$C172,G169:G180)</f>
        <v>360</v>
      </c>
      <c r="H183" s="609">
        <f t="shared" si="26"/>
        <v>360</v>
      </c>
      <c r="I183" s="302"/>
      <c r="J183" s="245"/>
      <c r="K183" s="245"/>
      <c r="L183" s="246"/>
      <c r="M183" s="246"/>
      <c r="N183" s="247"/>
    </row>
    <row r="184" spans="1:17" ht="32.25" customHeight="1" x14ac:dyDescent="0.2">
      <c r="B184" s="391" t="s">
        <v>239</v>
      </c>
      <c r="C184" s="392" t="s">
        <v>240</v>
      </c>
      <c r="D184" s="392"/>
      <c r="E184" s="604"/>
      <c r="F184" s="392"/>
      <c r="G184" s="392"/>
      <c r="H184" s="605"/>
      <c r="I184" s="393"/>
      <c r="J184" s="394"/>
      <c r="K184" s="394"/>
      <c r="L184" s="395"/>
      <c r="M184" s="395"/>
      <c r="N184" s="396"/>
    </row>
    <row r="185" spans="1:17" ht="32.25" customHeight="1" x14ac:dyDescent="0.2">
      <c r="B185" s="153"/>
      <c r="C185" s="136"/>
      <c r="D185" s="222"/>
      <c r="E185" s="154"/>
      <c r="F185" s="136"/>
      <c r="G185" s="136"/>
      <c r="H185" s="268"/>
      <c r="I185" s="297" t="s">
        <v>241</v>
      </c>
      <c r="J185" s="201">
        <v>2</v>
      </c>
      <c r="K185" s="201">
        <v>2</v>
      </c>
      <c r="L185" s="223">
        <v>2</v>
      </c>
      <c r="M185" s="224">
        <v>1</v>
      </c>
      <c r="N185" s="340"/>
    </row>
    <row r="186" spans="1:17" ht="28.9" customHeight="1" x14ac:dyDescent="0.2">
      <c r="B186" s="610" t="s">
        <v>242</v>
      </c>
      <c r="C186" s="611" t="s">
        <v>243</v>
      </c>
      <c r="D186" s="86"/>
      <c r="E186" s="114"/>
      <c r="F186" s="120"/>
      <c r="G186" s="120"/>
      <c r="H186" s="612"/>
      <c r="I186" s="613"/>
      <c r="J186" s="614"/>
      <c r="K186" s="614"/>
      <c r="L186" s="615"/>
      <c r="M186" s="615"/>
      <c r="N186" s="616"/>
    </row>
    <row r="187" spans="1:17" ht="31.9" customHeight="1" x14ac:dyDescent="0.2">
      <c r="B187" s="880" t="s">
        <v>244</v>
      </c>
      <c r="C187" s="772" t="s">
        <v>245</v>
      </c>
      <c r="D187" s="773"/>
      <c r="E187" s="774"/>
      <c r="F187" s="775"/>
      <c r="G187" s="775"/>
      <c r="H187" s="776"/>
      <c r="I187" s="783"/>
      <c r="J187" s="784"/>
      <c r="K187" s="784"/>
      <c r="L187" s="785"/>
      <c r="M187" s="786"/>
      <c r="N187" s="787"/>
      <c r="O187" s="59"/>
    </row>
    <row r="188" spans="1:17" ht="31.5" customHeight="1" x14ac:dyDescent="0.2">
      <c r="B188" s="881"/>
      <c r="C188" s="45" t="s">
        <v>38</v>
      </c>
      <c r="D188" s="883" t="s">
        <v>246</v>
      </c>
      <c r="E188" s="91">
        <f>247.1+12.1</f>
        <v>259.2</v>
      </c>
      <c r="F188" s="129">
        <f>3415-3173.6-20.3</f>
        <v>221.10000000000008</v>
      </c>
      <c r="G188" s="129">
        <f>7003.5-7003.5+7635.7-1.1</f>
        <v>7634.5999999999995</v>
      </c>
      <c r="H188" s="130">
        <f>1273-1273+3817.3</f>
        <v>3817.3</v>
      </c>
      <c r="I188" s="788" t="s">
        <v>247</v>
      </c>
      <c r="J188" s="789">
        <v>1</v>
      </c>
      <c r="K188" s="789"/>
      <c r="L188" s="748"/>
      <c r="M188" s="749"/>
      <c r="N188" s="790" t="s">
        <v>248</v>
      </c>
      <c r="O188" s="59"/>
    </row>
    <row r="189" spans="1:17" ht="21.75" customHeight="1" x14ac:dyDescent="0.2">
      <c r="B189" s="881"/>
      <c r="C189" s="45" t="s">
        <v>249</v>
      </c>
      <c r="D189" s="884"/>
      <c r="E189" s="756"/>
      <c r="F189" s="129">
        <v>1461</v>
      </c>
      <c r="G189" s="129"/>
      <c r="H189" s="130"/>
      <c r="I189" s="760" t="s">
        <v>250</v>
      </c>
      <c r="J189" s="751"/>
      <c r="K189" s="751">
        <f>35-35+10</f>
        <v>10</v>
      </c>
      <c r="L189" s="752">
        <f>90-90+70</f>
        <v>70</v>
      </c>
      <c r="M189" s="753">
        <v>100</v>
      </c>
      <c r="N189" s="761"/>
      <c r="O189" s="59"/>
    </row>
    <row r="190" spans="1:17" ht="48.75" customHeight="1" x14ac:dyDescent="0.2">
      <c r="B190" s="881"/>
      <c r="C190" s="745" t="s">
        <v>122</v>
      </c>
      <c r="D190" s="885"/>
      <c r="E190" s="754"/>
      <c r="F190" s="755">
        <f>3713.4-3713.4+1061</f>
        <v>1061</v>
      </c>
      <c r="G190" s="746">
        <f>5835.3-5835.3+6365.8</f>
        <v>6365.8</v>
      </c>
      <c r="H190" s="747">
        <f>1061-1061+3182.9</f>
        <v>3182.9</v>
      </c>
      <c r="I190" s="762" t="s">
        <v>251</v>
      </c>
      <c r="J190" s="758"/>
      <c r="K190" s="757"/>
      <c r="L190" s="757"/>
      <c r="M190" s="759">
        <v>0</v>
      </c>
      <c r="N190" s="763"/>
      <c r="O190" s="59"/>
    </row>
    <row r="191" spans="1:17" ht="96" customHeight="1" x14ac:dyDescent="0.2">
      <c r="B191" s="882"/>
      <c r="C191" s="827" t="s">
        <v>38</v>
      </c>
      <c r="D191" s="777" t="s">
        <v>210</v>
      </c>
      <c r="E191" s="778"/>
      <c r="F191" s="779">
        <v>20.3</v>
      </c>
      <c r="G191" s="780">
        <v>1.1000000000000001</v>
      </c>
      <c r="H191" s="781"/>
      <c r="I191" s="770" t="s">
        <v>252</v>
      </c>
      <c r="J191" s="771"/>
      <c r="K191" s="771">
        <v>1</v>
      </c>
      <c r="L191" s="764"/>
      <c r="M191" s="765"/>
      <c r="N191" s="766"/>
      <c r="O191" s="59"/>
    </row>
    <row r="192" spans="1:17" ht="54" customHeight="1" x14ac:dyDescent="0.2">
      <c r="B192" s="933"/>
      <c r="C192" s="782" t="s">
        <v>253</v>
      </c>
      <c r="D192" s="938" t="s">
        <v>254</v>
      </c>
      <c r="E192" s="617"/>
      <c r="F192" s="618"/>
      <c r="G192" s="618"/>
      <c r="H192" s="619"/>
      <c r="I192" s="767" t="s">
        <v>247</v>
      </c>
      <c r="J192" s="544"/>
      <c r="K192" s="544"/>
      <c r="L192" s="768"/>
      <c r="M192" s="769"/>
      <c r="N192" s="750" t="s">
        <v>248</v>
      </c>
    </row>
    <row r="193" spans="1:17" ht="30.75" customHeight="1" x14ac:dyDescent="0.2">
      <c r="B193" s="934"/>
      <c r="C193" s="624" t="s">
        <v>38</v>
      </c>
      <c r="D193" s="939"/>
      <c r="E193" s="625"/>
      <c r="F193" s="626"/>
      <c r="G193" s="626"/>
      <c r="H193" s="627"/>
      <c r="I193" s="628"/>
      <c r="J193" s="245"/>
      <c r="K193" s="245"/>
      <c r="L193" s="246"/>
      <c r="M193" s="246"/>
      <c r="N193" s="247"/>
    </row>
    <row r="194" spans="1:17" ht="42.75" customHeight="1" x14ac:dyDescent="0.2">
      <c r="B194" s="877" t="s">
        <v>255</v>
      </c>
      <c r="C194" s="629" t="s">
        <v>256</v>
      </c>
      <c r="D194" s="886" t="s">
        <v>345</v>
      </c>
      <c r="E194" s="621"/>
      <c r="F194" s="622"/>
      <c r="G194" s="622"/>
      <c r="H194" s="623"/>
      <c r="I194" s="630" t="s">
        <v>257</v>
      </c>
      <c r="J194" s="471" t="s">
        <v>258</v>
      </c>
      <c r="K194" s="471"/>
      <c r="L194" s="472"/>
      <c r="M194" s="473"/>
      <c r="N194" s="631"/>
      <c r="O194" s="225"/>
      <c r="P194" s="225"/>
      <c r="Q194" s="70"/>
    </row>
    <row r="195" spans="1:17" ht="33" customHeight="1" x14ac:dyDescent="0.2">
      <c r="B195" s="878"/>
      <c r="C195" s="71" t="s">
        <v>38</v>
      </c>
      <c r="D195" s="887"/>
      <c r="E195" s="90">
        <f>17.5-10.2</f>
        <v>7.3000000000000007</v>
      </c>
      <c r="F195" s="20">
        <v>17.5</v>
      </c>
      <c r="G195" s="20">
        <v>17.5</v>
      </c>
      <c r="H195" s="295">
        <v>10.199999999999999</v>
      </c>
      <c r="I195" s="342" t="s">
        <v>259</v>
      </c>
      <c r="J195" s="226" t="s">
        <v>260</v>
      </c>
      <c r="K195" s="226" t="s">
        <v>261</v>
      </c>
      <c r="L195" s="227" t="s">
        <v>262</v>
      </c>
      <c r="M195" s="228" t="s">
        <v>258</v>
      </c>
      <c r="N195" s="343"/>
      <c r="O195" s="225"/>
      <c r="P195" s="225"/>
      <c r="Q195" s="70"/>
    </row>
    <row r="196" spans="1:17" ht="36.75" customHeight="1" thickBot="1" x14ac:dyDescent="0.25">
      <c r="B196" s="879"/>
      <c r="C196" s="632" t="s">
        <v>106</v>
      </c>
      <c r="D196" s="888"/>
      <c r="E196" s="625">
        <v>1526</v>
      </c>
      <c r="F196" s="626">
        <v>3414</v>
      </c>
      <c r="G196" s="626">
        <v>1791</v>
      </c>
      <c r="H196" s="627"/>
      <c r="I196" s="633"/>
      <c r="J196" s="634"/>
      <c r="K196" s="634"/>
      <c r="L196" s="634"/>
      <c r="M196" s="634"/>
      <c r="N196" s="635"/>
      <c r="O196" s="72"/>
      <c r="P196" s="72"/>
      <c r="Q196" s="70"/>
    </row>
    <row r="197" spans="1:17" ht="28.5" customHeight="1" x14ac:dyDescent="0.2">
      <c r="B197" s="930"/>
      <c r="C197" s="636" t="s">
        <v>263</v>
      </c>
      <c r="D197" s="920" t="s">
        <v>264</v>
      </c>
      <c r="E197" s="621"/>
      <c r="F197" s="622"/>
      <c r="G197" s="622"/>
      <c r="H197" s="623"/>
      <c r="I197" s="637" t="s">
        <v>265</v>
      </c>
      <c r="J197" s="638" t="s">
        <v>226</v>
      </c>
      <c r="K197" s="471"/>
      <c r="L197" s="472"/>
      <c r="M197" s="473"/>
      <c r="N197" s="631"/>
    </row>
    <row r="198" spans="1:17" ht="24" customHeight="1" x14ac:dyDescent="0.2">
      <c r="B198" s="931"/>
      <c r="C198" s="117" t="s">
        <v>39</v>
      </c>
      <c r="D198" s="921"/>
      <c r="E198" s="90">
        <f>116.1-81.2</f>
        <v>34.899999999999991</v>
      </c>
      <c r="F198" s="20"/>
      <c r="G198" s="20"/>
      <c r="H198" s="295"/>
      <c r="I198" s="341"/>
      <c r="J198" s="155"/>
      <c r="K198" s="155"/>
      <c r="L198" s="156"/>
      <c r="M198" s="156"/>
      <c r="N198" s="240"/>
    </row>
    <row r="199" spans="1:17" ht="29.25" customHeight="1" x14ac:dyDescent="0.2">
      <c r="B199" s="932"/>
      <c r="C199" s="725" t="s">
        <v>106</v>
      </c>
      <c r="D199" s="922"/>
      <c r="E199" s="625">
        <v>81.099999999999994</v>
      </c>
      <c r="F199" s="626"/>
      <c r="G199" s="626"/>
      <c r="H199" s="627"/>
      <c r="I199" s="835"/>
      <c r="J199" s="502"/>
      <c r="K199" s="502"/>
      <c r="L199" s="503"/>
      <c r="M199" s="503"/>
      <c r="N199" s="504"/>
    </row>
    <row r="200" spans="1:17" ht="46.5" customHeight="1" x14ac:dyDescent="0.2">
      <c r="B200" s="947" t="s">
        <v>266</v>
      </c>
      <c r="C200" s="851" t="s">
        <v>346</v>
      </c>
      <c r="D200" s="950" t="s">
        <v>347</v>
      </c>
      <c r="E200" s="621"/>
      <c r="F200" s="622"/>
      <c r="G200" s="622"/>
      <c r="H200" s="623"/>
      <c r="I200" s="839" t="s">
        <v>250</v>
      </c>
      <c r="J200" s="840" t="s">
        <v>125</v>
      </c>
      <c r="K200" s="841" t="s">
        <v>267</v>
      </c>
      <c r="L200" s="842" t="s">
        <v>258</v>
      </c>
      <c r="M200" s="843"/>
      <c r="N200" s="844"/>
    </row>
    <row r="201" spans="1:17" ht="33" customHeight="1" x14ac:dyDescent="0.2">
      <c r="B201" s="948"/>
      <c r="C201" s="71" t="s">
        <v>38</v>
      </c>
      <c r="D201" s="951"/>
      <c r="E201" s="831">
        <f>206-56</f>
        <v>150</v>
      </c>
      <c r="F201" s="832"/>
      <c r="G201" s="832">
        <v>550</v>
      </c>
      <c r="H201" s="833"/>
      <c r="I201" s="845"/>
      <c r="J201" s="502"/>
      <c r="K201" s="502"/>
      <c r="L201" s="503"/>
      <c r="M201" s="503"/>
      <c r="N201" s="846"/>
    </row>
    <row r="202" spans="1:17" ht="22.5" customHeight="1" x14ac:dyDescent="0.2">
      <c r="B202" s="949"/>
      <c r="C202" s="834" t="s">
        <v>249</v>
      </c>
      <c r="D202" s="952"/>
      <c r="E202" s="828"/>
      <c r="F202" s="829">
        <v>1100</v>
      </c>
      <c r="G202" s="829"/>
      <c r="H202" s="830"/>
      <c r="I202" s="847"/>
      <c r="J202" s="848"/>
      <c r="K202" s="848"/>
      <c r="L202" s="849"/>
      <c r="M202" s="849"/>
      <c r="N202" s="850"/>
    </row>
    <row r="203" spans="1:17" ht="43.15" customHeight="1" x14ac:dyDescent="0.2">
      <c r="B203" s="946"/>
      <c r="C203" s="639" t="s">
        <v>268</v>
      </c>
      <c r="D203" s="886" t="s">
        <v>246</v>
      </c>
      <c r="E203" s="621"/>
      <c r="F203" s="622"/>
      <c r="G203" s="622"/>
      <c r="H203" s="623"/>
      <c r="I203" s="767" t="s">
        <v>247</v>
      </c>
      <c r="J203" s="159">
        <v>1</v>
      </c>
      <c r="K203" s="159"/>
      <c r="L203" s="836"/>
      <c r="M203" s="837"/>
      <c r="N203" s="838"/>
    </row>
    <row r="204" spans="1:17" ht="51" customHeight="1" x14ac:dyDescent="0.2">
      <c r="B204" s="934"/>
      <c r="C204" s="641" t="s">
        <v>39</v>
      </c>
      <c r="D204" s="888"/>
      <c r="E204" s="625">
        <f>41-12.8</f>
        <v>28.2</v>
      </c>
      <c r="F204" s="626"/>
      <c r="G204" s="626"/>
      <c r="H204" s="627"/>
      <c r="I204" s="302"/>
      <c r="J204" s="245"/>
      <c r="K204" s="245"/>
      <c r="L204" s="246"/>
      <c r="M204" s="246"/>
      <c r="N204" s="247"/>
    </row>
    <row r="205" spans="1:17" s="77" customFormat="1" ht="40.5" customHeight="1" x14ac:dyDescent="0.25">
      <c r="A205" s="85"/>
      <c r="B205" s="926" t="s">
        <v>269</v>
      </c>
      <c r="C205" s="642" t="s">
        <v>270</v>
      </c>
      <c r="D205" s="936" t="s">
        <v>271</v>
      </c>
      <c r="E205" s="643" t="s">
        <v>96</v>
      </c>
      <c r="F205" s="644" t="s">
        <v>96</v>
      </c>
      <c r="G205" s="644" t="s">
        <v>96</v>
      </c>
      <c r="H205" s="645" t="s">
        <v>96</v>
      </c>
      <c r="I205" s="646" t="s">
        <v>259</v>
      </c>
      <c r="J205" s="585" t="s">
        <v>96</v>
      </c>
      <c r="K205" s="585">
        <v>30</v>
      </c>
      <c r="L205" s="472" t="s">
        <v>258</v>
      </c>
      <c r="M205" s="647" t="s">
        <v>96</v>
      </c>
      <c r="N205" s="648" t="s">
        <v>96</v>
      </c>
      <c r="O205" s="85"/>
      <c r="P205" s="85"/>
      <c r="Q205" s="85"/>
    </row>
    <row r="206" spans="1:17" s="77" customFormat="1" ht="46.5" customHeight="1" thickBot="1" x14ac:dyDescent="0.3">
      <c r="A206" s="85"/>
      <c r="B206" s="927"/>
      <c r="C206" s="649" t="s">
        <v>38</v>
      </c>
      <c r="D206" s="937"/>
      <c r="E206" s="650" t="s">
        <v>96</v>
      </c>
      <c r="F206" s="651">
        <v>222.2</v>
      </c>
      <c r="G206" s="651">
        <v>518.4</v>
      </c>
      <c r="H206" s="652" t="s">
        <v>96</v>
      </c>
      <c r="I206" s="653"/>
      <c r="J206" s="654"/>
      <c r="K206" s="654"/>
      <c r="L206" s="654"/>
      <c r="M206" s="654"/>
      <c r="N206" s="655"/>
      <c r="O206" s="85"/>
      <c r="P206" s="85"/>
      <c r="Q206" s="85"/>
    </row>
    <row r="207" spans="1:17" ht="31.15" customHeight="1" x14ac:dyDescent="0.2">
      <c r="B207" s="877"/>
      <c r="C207" s="665" t="s">
        <v>272</v>
      </c>
      <c r="D207" s="900" t="s">
        <v>158</v>
      </c>
      <c r="E207" s="621"/>
      <c r="F207" s="622"/>
      <c r="G207" s="622"/>
      <c r="H207" s="726"/>
      <c r="I207" s="656" t="s">
        <v>273</v>
      </c>
      <c r="J207" s="657">
        <v>100</v>
      </c>
      <c r="K207" s="657"/>
      <c r="L207" s="658"/>
      <c r="M207" s="659"/>
      <c r="N207" s="660"/>
    </row>
    <row r="208" spans="1:17" ht="30.75" customHeight="1" thickBot="1" x14ac:dyDescent="0.25">
      <c r="B208" s="879"/>
      <c r="C208" s="666" t="s">
        <v>168</v>
      </c>
      <c r="D208" s="901"/>
      <c r="E208" s="625">
        <v>121.7</v>
      </c>
      <c r="F208" s="626"/>
      <c r="G208" s="626"/>
      <c r="H208" s="727"/>
      <c r="I208" s="302"/>
      <c r="J208" s="245"/>
      <c r="K208" s="245"/>
      <c r="L208" s="246"/>
      <c r="M208" s="246"/>
      <c r="N208" s="247"/>
    </row>
    <row r="209" spans="2:14" ht="44.25" customHeight="1" x14ac:dyDescent="0.2">
      <c r="B209" s="878"/>
      <c r="C209" s="667" t="s">
        <v>274</v>
      </c>
      <c r="D209" s="887"/>
      <c r="E209" s="617"/>
      <c r="F209" s="618"/>
      <c r="G209" s="618"/>
      <c r="H209" s="619"/>
      <c r="I209" s="344" t="s">
        <v>275</v>
      </c>
      <c r="J209" s="661">
        <v>1</v>
      </c>
      <c r="K209" s="661"/>
      <c r="L209" s="662"/>
      <c r="M209" s="663"/>
      <c r="N209" s="664"/>
    </row>
    <row r="210" spans="2:14" ht="32.25" customHeight="1" thickBot="1" x14ac:dyDescent="0.25">
      <c r="B210" s="879"/>
      <c r="C210" s="668" t="s">
        <v>168</v>
      </c>
      <c r="D210" s="888"/>
      <c r="E210" s="625">
        <v>53.9</v>
      </c>
      <c r="F210" s="626"/>
      <c r="G210" s="626"/>
      <c r="H210" s="627"/>
      <c r="I210" s="302"/>
      <c r="J210" s="245"/>
      <c r="K210" s="245"/>
      <c r="L210" s="246"/>
      <c r="M210" s="246"/>
      <c r="N210" s="247"/>
    </row>
    <row r="211" spans="2:14" ht="54.75" customHeight="1" x14ac:dyDescent="0.2">
      <c r="B211" s="894" t="s">
        <v>276</v>
      </c>
      <c r="C211" s="669" t="s">
        <v>277</v>
      </c>
      <c r="D211" s="670"/>
      <c r="E211" s="621"/>
      <c r="F211" s="622"/>
      <c r="G211" s="622"/>
      <c r="H211" s="623"/>
      <c r="I211" s="671"/>
      <c r="J211" s="640"/>
      <c r="K211" s="640"/>
      <c r="L211" s="672"/>
      <c r="M211" s="673"/>
      <c r="N211" s="674"/>
    </row>
    <row r="212" spans="2:14" ht="39.75" customHeight="1" x14ac:dyDescent="0.2">
      <c r="B212" s="895"/>
      <c r="C212" s="127" t="s">
        <v>38</v>
      </c>
      <c r="D212" s="128" t="s">
        <v>278</v>
      </c>
      <c r="E212" s="125">
        <v>49.3</v>
      </c>
      <c r="F212" s="126"/>
      <c r="G212" s="126"/>
      <c r="H212" s="295"/>
      <c r="I212" s="345" t="s">
        <v>247</v>
      </c>
      <c r="J212" s="159">
        <v>1</v>
      </c>
      <c r="K212" s="159"/>
      <c r="L212" s="131"/>
      <c r="M212" s="229"/>
      <c r="N212" s="346"/>
    </row>
    <row r="213" spans="2:14" ht="43.5" customHeight="1" thickBot="1" x14ac:dyDescent="0.25">
      <c r="B213" s="896"/>
      <c r="C213" s="675" t="s">
        <v>38</v>
      </c>
      <c r="D213" s="676" t="s">
        <v>279</v>
      </c>
      <c r="E213" s="677"/>
      <c r="F213" s="602">
        <f>400-400+390</f>
        <v>390</v>
      </c>
      <c r="G213" s="678"/>
      <c r="H213" s="627"/>
      <c r="I213" s="679" t="s">
        <v>250</v>
      </c>
      <c r="J213" s="680" t="s">
        <v>96</v>
      </c>
      <c r="K213" s="681">
        <v>100</v>
      </c>
      <c r="L213" s="651"/>
      <c r="M213" s="682"/>
      <c r="N213" s="683"/>
    </row>
    <row r="214" spans="2:14" ht="45" customHeight="1" x14ac:dyDescent="0.2">
      <c r="B214" s="940" t="s">
        <v>280</v>
      </c>
      <c r="C214" s="466" t="s">
        <v>281</v>
      </c>
      <c r="D214" s="943" t="s">
        <v>232</v>
      </c>
      <c r="E214" s="621"/>
      <c r="F214" s="622"/>
      <c r="G214" s="622"/>
      <c r="H214" s="623"/>
      <c r="I214" s="684" t="s">
        <v>282</v>
      </c>
      <c r="J214" s="685">
        <v>1</v>
      </c>
      <c r="K214" s="686">
        <v>1</v>
      </c>
      <c r="L214" s="687"/>
      <c r="M214" s="688"/>
      <c r="N214" s="689"/>
    </row>
    <row r="215" spans="2:14" ht="35.25" customHeight="1" x14ac:dyDescent="0.2">
      <c r="B215" s="941"/>
      <c r="C215" s="134" t="s">
        <v>38</v>
      </c>
      <c r="D215" s="944"/>
      <c r="E215" s="90">
        <v>847</v>
      </c>
      <c r="F215" s="20"/>
      <c r="G215" s="20"/>
      <c r="H215" s="295"/>
      <c r="I215" s="301"/>
      <c r="J215" s="155"/>
      <c r="K215" s="155"/>
      <c r="L215" s="156"/>
      <c r="M215" s="156"/>
      <c r="N215" s="240"/>
    </row>
    <row r="216" spans="2:14" ht="26.25" customHeight="1" thickBot="1" x14ac:dyDescent="0.25">
      <c r="B216" s="942"/>
      <c r="C216" s="690" t="s">
        <v>39</v>
      </c>
      <c r="D216" s="945"/>
      <c r="E216" s="625"/>
      <c r="F216" s="626">
        <v>847</v>
      </c>
      <c r="G216" s="626"/>
      <c r="H216" s="627"/>
      <c r="I216" s="302"/>
      <c r="J216" s="245"/>
      <c r="K216" s="245"/>
      <c r="L216" s="246"/>
      <c r="M216" s="246"/>
      <c r="N216" s="247"/>
    </row>
    <row r="217" spans="2:14" ht="35.25" customHeight="1" x14ac:dyDescent="0.2">
      <c r="B217" s="903"/>
      <c r="C217" s="639" t="s">
        <v>283</v>
      </c>
      <c r="D217" s="928" t="s">
        <v>284</v>
      </c>
      <c r="E217" s="621"/>
      <c r="F217" s="622"/>
      <c r="G217" s="622"/>
      <c r="H217" s="623"/>
      <c r="I217" s="691" t="s">
        <v>285</v>
      </c>
      <c r="J217" s="692"/>
      <c r="K217" s="693"/>
      <c r="L217" s="694"/>
      <c r="M217" s="692"/>
      <c r="N217" s="695"/>
    </row>
    <row r="218" spans="2:14" ht="85.5" customHeight="1" thickBot="1" x14ac:dyDescent="0.25">
      <c r="B218" s="935"/>
      <c r="C218" s="690" t="s">
        <v>38</v>
      </c>
      <c r="D218" s="929"/>
      <c r="E218" s="625"/>
      <c r="F218" s="626"/>
      <c r="G218" s="626"/>
      <c r="H218" s="627"/>
      <c r="I218" s="696"/>
      <c r="J218" s="245"/>
      <c r="K218" s="245"/>
      <c r="L218" s="246"/>
      <c r="M218" s="246"/>
      <c r="N218" s="247"/>
    </row>
    <row r="219" spans="2:14" ht="47.25" customHeight="1" x14ac:dyDescent="0.2">
      <c r="B219" s="905" t="s">
        <v>286</v>
      </c>
      <c r="C219" s="642" t="s">
        <v>287</v>
      </c>
      <c r="D219" s="886" t="s">
        <v>210</v>
      </c>
      <c r="E219" s="621"/>
      <c r="F219" s="697"/>
      <c r="G219" s="698"/>
      <c r="H219" s="699"/>
      <c r="I219" s="700" t="s">
        <v>211</v>
      </c>
      <c r="J219" s="701"/>
      <c r="K219" s="701">
        <v>1</v>
      </c>
      <c r="L219" s="701"/>
      <c r="M219" s="701"/>
      <c r="N219" s="702"/>
    </row>
    <row r="220" spans="2:14" ht="48.75" customHeight="1" thickBot="1" x14ac:dyDescent="0.25">
      <c r="B220" s="906"/>
      <c r="C220" s="703" t="s">
        <v>38</v>
      </c>
      <c r="D220" s="888"/>
      <c r="E220" s="625"/>
      <c r="F220" s="704">
        <v>360</v>
      </c>
      <c r="G220" s="705"/>
      <c r="H220" s="620"/>
      <c r="I220" s="302"/>
      <c r="J220" s="245"/>
      <c r="K220" s="245"/>
      <c r="L220" s="246"/>
      <c r="M220" s="246"/>
      <c r="N220" s="247"/>
    </row>
    <row r="221" spans="2:14" ht="45.75" customHeight="1" x14ac:dyDescent="0.2">
      <c r="B221" s="903" t="s">
        <v>288</v>
      </c>
      <c r="C221" s="642" t="s">
        <v>289</v>
      </c>
      <c r="D221" s="886" t="s">
        <v>210</v>
      </c>
      <c r="E221" s="621"/>
      <c r="F221" s="697"/>
      <c r="G221" s="698"/>
      <c r="H221" s="699"/>
      <c r="I221" s="700" t="s">
        <v>290</v>
      </c>
      <c r="J221" s="701"/>
      <c r="K221" s="701">
        <v>77</v>
      </c>
      <c r="L221" s="701"/>
      <c r="M221" s="701"/>
      <c r="N221" s="702"/>
    </row>
    <row r="222" spans="2:14" ht="52.5" customHeight="1" x14ac:dyDescent="0.2">
      <c r="B222" s="904"/>
      <c r="C222" s="818" t="s">
        <v>38</v>
      </c>
      <c r="D222" s="887"/>
      <c r="E222" s="819"/>
      <c r="F222" s="820">
        <v>1243.8</v>
      </c>
      <c r="G222" s="821"/>
      <c r="H222" s="822"/>
      <c r="I222" s="501"/>
      <c r="J222" s="502"/>
      <c r="K222" s="502"/>
      <c r="L222" s="503"/>
      <c r="M222" s="503"/>
      <c r="N222" s="504"/>
    </row>
    <row r="223" spans="2:14" ht="39" customHeight="1" x14ac:dyDescent="0.2">
      <c r="B223" s="916" t="s">
        <v>291</v>
      </c>
      <c r="C223" s="801" t="s">
        <v>292</v>
      </c>
      <c r="D223" s="914" t="s">
        <v>284</v>
      </c>
      <c r="E223" s="802"/>
      <c r="F223" s="803"/>
      <c r="G223" s="804"/>
      <c r="H223" s="805"/>
      <c r="I223" s="806"/>
      <c r="J223" s="807"/>
      <c r="K223" s="807"/>
      <c r="L223" s="807"/>
      <c r="M223" s="808"/>
      <c r="N223" s="809"/>
    </row>
    <row r="224" spans="2:14" ht="81.75" customHeight="1" x14ac:dyDescent="0.2">
      <c r="B224" s="917"/>
      <c r="C224" s="810" t="s">
        <v>38</v>
      </c>
      <c r="D224" s="915"/>
      <c r="E224" s="811"/>
      <c r="F224" s="780">
        <v>60</v>
      </c>
      <c r="G224" s="812">
        <v>488.6</v>
      </c>
      <c r="H224" s="813">
        <f>518.7-60</f>
        <v>458.70000000000005</v>
      </c>
      <c r="I224" s="814" t="s">
        <v>247</v>
      </c>
      <c r="J224" s="815"/>
      <c r="K224" s="815"/>
      <c r="L224" s="815"/>
      <c r="M224" s="816">
        <v>1</v>
      </c>
      <c r="N224" s="817"/>
    </row>
    <row r="225" spans="2:14" ht="14.45" customHeight="1" x14ac:dyDescent="0.2">
      <c r="B225" s="823"/>
      <c r="C225" s="439" t="s">
        <v>36</v>
      </c>
      <c r="D225" s="824"/>
      <c r="E225" s="825">
        <f>SUM(E226:E231)</f>
        <v>2982.9999999999995</v>
      </c>
      <c r="F225" s="825">
        <f t="shared" ref="F225:H225" si="27">SUM(F226:F231)</f>
        <v>9356.9</v>
      </c>
      <c r="G225" s="825">
        <f t="shared" si="27"/>
        <v>11001.2</v>
      </c>
      <c r="H225" s="826">
        <f t="shared" si="27"/>
        <v>4286.2</v>
      </c>
      <c r="I225" s="440"/>
      <c r="J225" s="441"/>
      <c r="K225" s="441"/>
      <c r="L225" s="442"/>
      <c r="M225" s="442"/>
      <c r="N225" s="443"/>
    </row>
    <row r="226" spans="2:14" ht="15" customHeight="1" x14ac:dyDescent="0.2">
      <c r="B226" s="891"/>
      <c r="C226" s="7" t="s">
        <v>37</v>
      </c>
      <c r="D226" s="17"/>
      <c r="E226" s="89"/>
      <c r="F226" s="18"/>
      <c r="G226" s="18"/>
      <c r="H226" s="706"/>
      <c r="I226" s="301"/>
      <c r="J226" s="155"/>
      <c r="K226" s="155"/>
      <c r="L226" s="156"/>
      <c r="M226" s="156"/>
      <c r="N226" s="240"/>
    </row>
    <row r="227" spans="2:14" ht="29.45" customHeight="1" x14ac:dyDescent="0.2">
      <c r="B227" s="892"/>
      <c r="C227" s="7" t="s">
        <v>191</v>
      </c>
      <c r="D227" s="17"/>
      <c r="E227" s="88">
        <f>SUMIF($C187:$C224,$C188,E187:E224)</f>
        <v>1312.8</v>
      </c>
      <c r="F227" s="88">
        <f>SUMIF($C187:$C224,$C188,F187:F224)</f>
        <v>2534.9</v>
      </c>
      <c r="G227" s="88">
        <f>SUMIF($C187:$C224,$C188,G187:G224)</f>
        <v>9210.2000000000007</v>
      </c>
      <c r="H227" s="707">
        <f>SUMIF($C187:$C224,$C188,H187:H224)</f>
        <v>4286.2</v>
      </c>
      <c r="I227" s="301"/>
      <c r="J227" s="155"/>
      <c r="K227" s="155"/>
      <c r="L227" s="156"/>
      <c r="M227" s="156"/>
      <c r="N227" s="240"/>
    </row>
    <row r="228" spans="2:14" ht="20.25" customHeight="1" x14ac:dyDescent="0.2">
      <c r="B228" s="892"/>
      <c r="C228" s="73" t="s">
        <v>293</v>
      </c>
      <c r="D228" s="17"/>
      <c r="E228" s="96">
        <f>SUMIF($C187:$C222,$C189,E187:E222)</f>
        <v>0</v>
      </c>
      <c r="F228" s="96">
        <f>SUMIF($C187:$C222,$C189,F187:F222)</f>
        <v>2561</v>
      </c>
      <c r="G228" s="96">
        <f>SUMIF($C187:$C222,$C189,G187:G222)</f>
        <v>0</v>
      </c>
      <c r="H228" s="708">
        <f>SUMIF($C187:$C222,$C189,H187:H222)</f>
        <v>0</v>
      </c>
      <c r="I228" s="301"/>
      <c r="J228" s="155"/>
      <c r="K228" s="155"/>
      <c r="L228" s="156"/>
      <c r="M228" s="156"/>
      <c r="N228" s="240"/>
    </row>
    <row r="229" spans="2:14" ht="27.75" customHeight="1" x14ac:dyDescent="0.2">
      <c r="B229" s="892"/>
      <c r="C229" s="38" t="s">
        <v>192</v>
      </c>
      <c r="D229" s="17"/>
      <c r="E229" s="96" cm="1">
        <f t="array" ref="E229">SUMIF($C187:$C222,C00,E187:E222)</f>
        <v>0</v>
      </c>
      <c r="F229" s="96" cm="1">
        <f t="array" ref="F229">SUMIF($C187:$C222,C00,F187:F222)</f>
        <v>0</v>
      </c>
      <c r="G229" s="96" cm="1">
        <f t="array" ref="G229">SUMIF($C187:$C222,C00,G187:G222)</f>
        <v>0</v>
      </c>
      <c r="H229" s="708" cm="1">
        <f t="array" ref="H229">SUMIF($C187:$C222,C00,H187:H222)</f>
        <v>0</v>
      </c>
      <c r="I229" s="301"/>
      <c r="J229" s="155"/>
      <c r="K229" s="155"/>
      <c r="L229" s="156"/>
      <c r="M229" s="156"/>
      <c r="N229" s="240"/>
    </row>
    <row r="230" spans="2:14" ht="27" customHeight="1" x14ac:dyDescent="0.2">
      <c r="B230" s="892"/>
      <c r="C230" s="37" t="s">
        <v>294</v>
      </c>
      <c r="D230" s="17"/>
      <c r="E230" s="96">
        <f>SUMIF($C187:$C222,$C196,E187:E222)</f>
        <v>1607.1</v>
      </c>
      <c r="F230" s="96">
        <f>SUMIF($C187:$C222,$C196,F187:F222)</f>
        <v>3414</v>
      </c>
      <c r="G230" s="96">
        <f>SUMIF($C187:$C222,$C196,G187:G222)</f>
        <v>1791</v>
      </c>
      <c r="H230" s="708">
        <f>SUMIF($C187:$C222,$C196,H187:H222)</f>
        <v>0</v>
      </c>
      <c r="I230" s="301"/>
      <c r="J230" s="155"/>
      <c r="K230" s="155"/>
      <c r="L230" s="156"/>
      <c r="M230" s="156"/>
      <c r="N230" s="240"/>
    </row>
    <row r="231" spans="2:14" ht="16.899999999999999" customHeight="1" x14ac:dyDescent="0.2">
      <c r="B231" s="893"/>
      <c r="C231" s="7" t="s">
        <v>295</v>
      </c>
      <c r="D231" s="17"/>
      <c r="E231" s="93">
        <f>SUMIF($C187:$C222,$C204,E187:E222)</f>
        <v>63.099999999999994</v>
      </c>
      <c r="F231" s="93">
        <f>SUMIF($C187:$C222,$C204,F187:F222)</f>
        <v>847</v>
      </c>
      <c r="G231" s="93">
        <f>SUMIF($C187:$C222,$C204,G187:G222)</f>
        <v>0</v>
      </c>
      <c r="H231" s="709">
        <f>SUMIF($C187:$C222,$C204,H187:H222)</f>
        <v>0</v>
      </c>
      <c r="I231" s="301"/>
      <c r="J231" s="155"/>
      <c r="K231" s="155"/>
      <c r="L231" s="156"/>
      <c r="M231" s="156"/>
      <c r="N231" s="240"/>
    </row>
    <row r="232" spans="2:14" ht="18.75" customHeight="1" x14ac:dyDescent="0.2">
      <c r="B232" s="710"/>
      <c r="C232" s="5" t="s">
        <v>119</v>
      </c>
      <c r="D232" s="16"/>
      <c r="E232" s="92">
        <f>SUM(E233:E235)</f>
        <v>175.6</v>
      </c>
      <c r="F232" s="92">
        <f t="shared" ref="F232:H232" si="28">SUM(F233:F235)</f>
        <v>1061</v>
      </c>
      <c r="G232" s="92">
        <f t="shared" si="28"/>
        <v>6365.8</v>
      </c>
      <c r="H232" s="711">
        <f t="shared" si="28"/>
        <v>3182.9</v>
      </c>
      <c r="I232" s="334"/>
      <c r="J232" s="213"/>
      <c r="K232" s="213"/>
      <c r="L232" s="214"/>
      <c r="M232" s="214"/>
      <c r="N232" s="335"/>
    </row>
    <row r="233" spans="2:14" ht="15.6" customHeight="1" x14ac:dyDescent="0.2">
      <c r="B233" s="898"/>
      <c r="C233" s="13" t="s">
        <v>121</v>
      </c>
      <c r="D233" s="19"/>
      <c r="E233" s="89"/>
      <c r="F233" s="18"/>
      <c r="G233" s="18"/>
      <c r="H233" s="706"/>
      <c r="I233" s="301"/>
      <c r="J233" s="155"/>
      <c r="K233" s="155"/>
      <c r="L233" s="156"/>
      <c r="M233" s="156"/>
      <c r="N233" s="240"/>
    </row>
    <row r="234" spans="2:14" ht="15.6" customHeight="1" x14ac:dyDescent="0.2">
      <c r="B234" s="899"/>
      <c r="C234" s="13" t="s">
        <v>296</v>
      </c>
      <c r="D234" s="19"/>
      <c r="E234" s="96">
        <f>SUMIF($C187:$C222,$C190,E187:E222)</f>
        <v>0</v>
      </c>
      <c r="F234" s="96">
        <f>SUMIF($C187:$C222,$C190,F187:F222)</f>
        <v>1061</v>
      </c>
      <c r="G234" s="96">
        <f>SUMIF($C187:$C222,$C190,G187:G222)</f>
        <v>6365.8</v>
      </c>
      <c r="H234" s="708">
        <f>SUMIF($C187:$C222,$C190,H187:H222)</f>
        <v>3182.9</v>
      </c>
      <c r="I234" s="301"/>
      <c r="J234" s="155"/>
      <c r="K234" s="155"/>
      <c r="L234" s="156"/>
      <c r="M234" s="156"/>
      <c r="N234" s="240"/>
    </row>
    <row r="235" spans="2:14" ht="30" customHeight="1" thickBot="1" x14ac:dyDescent="0.25">
      <c r="B235" s="899"/>
      <c r="C235" s="728" t="s">
        <v>297</v>
      </c>
      <c r="D235" s="729"/>
      <c r="E235" s="730">
        <f>SUMIF($C188:$C222,$C208,E188:E222)</f>
        <v>175.6</v>
      </c>
      <c r="F235" s="730">
        <f>SUMIF($C188:$C222,$C208,F188:F222)</f>
        <v>0</v>
      </c>
      <c r="G235" s="730">
        <f>SUMIF($C188:$C222,$C208,G188:G222)</f>
        <v>0</v>
      </c>
      <c r="H235" s="731">
        <f>SUMIF($C188:$C222,$C208,H188:H222)</f>
        <v>0</v>
      </c>
      <c r="I235" s="501"/>
      <c r="J235" s="502"/>
      <c r="K235" s="502"/>
      <c r="L235" s="503"/>
      <c r="M235" s="503"/>
      <c r="N235" s="504"/>
    </row>
    <row r="236" spans="2:14" ht="27.75" customHeight="1" x14ac:dyDescent="0.2">
      <c r="B236" s="732"/>
      <c r="C236" s="488" t="s">
        <v>298</v>
      </c>
      <c r="D236" s="489"/>
      <c r="E236" s="490">
        <f>E17+E22+E72+E76+E98+E116+E121+E126+E131+E139+E148+E225+E232+E90+E85+E80+E94+E157+E152+E161+E165+E181+E102</f>
        <v>9705.5</v>
      </c>
      <c r="F236" s="490">
        <f>F17+F22+F72+F76+F98+F116+F121+F126+F131+F139+F148+F225+F232+F90+F85+F80+F94+F157+F152+F161+F165+F181+F102</f>
        <v>18322.099999999999</v>
      </c>
      <c r="G236" s="490">
        <f>G17+G22+G72+G76+G98+G116+G121+G126+G131+G139+G148+G225+G232+G90+G85+G80+G94+G157+G152+G161+G165+G181+G102</f>
        <v>24132.5</v>
      </c>
      <c r="H236" s="733">
        <f>H17+H22+H72+H76+H98+H116+H121+H126+H131+H139+H148+H225+H232+H90+H85+H80+H94+H157+H152+H161+H165+H181+H102</f>
        <v>13505.999999999996</v>
      </c>
      <c r="I236" s="493"/>
      <c r="J236" s="494"/>
      <c r="K236" s="494"/>
      <c r="L236" s="495"/>
      <c r="M236" s="495"/>
      <c r="N236" s="496"/>
    </row>
    <row r="237" spans="2:14" ht="17.45" customHeight="1" x14ac:dyDescent="0.2">
      <c r="B237" s="712"/>
      <c r="C237" s="7" t="s">
        <v>299</v>
      </c>
      <c r="D237" s="15"/>
      <c r="E237" s="21">
        <f>E80+E188+E189+E190</f>
        <v>457.6</v>
      </c>
      <c r="F237" s="21">
        <f>F80+F188+F189+F190</f>
        <v>3028.3</v>
      </c>
      <c r="G237" s="21">
        <f>G80+G188+G189+G190</f>
        <v>14285.599999999999</v>
      </c>
      <c r="H237" s="713">
        <f>H80+H188+H189+H190</f>
        <v>7001.5</v>
      </c>
      <c r="I237" s="301"/>
      <c r="J237" s="155"/>
      <c r="K237" s="155"/>
      <c r="L237" s="156"/>
      <c r="M237" s="156"/>
      <c r="N237" s="240"/>
    </row>
    <row r="238" spans="2:14" ht="40.15" customHeight="1" thickBot="1" x14ac:dyDescent="0.25">
      <c r="B238" s="714"/>
      <c r="C238" s="241" t="s">
        <v>300</v>
      </c>
      <c r="D238" s="242"/>
      <c r="E238" s="356">
        <f>E236-D236</f>
        <v>9705.5</v>
      </c>
      <c r="F238" s="715">
        <f>F236-E236</f>
        <v>8616.5999999999985</v>
      </c>
      <c r="G238" s="715">
        <f t="shared" ref="G238:H238" si="29">G236-F236</f>
        <v>5810.4000000000015</v>
      </c>
      <c r="H238" s="716">
        <f t="shared" si="29"/>
        <v>-10626.500000000004</v>
      </c>
      <c r="I238" s="302"/>
      <c r="J238" s="245"/>
      <c r="K238" s="245"/>
      <c r="L238" s="246"/>
      <c r="M238" s="246"/>
      <c r="N238" s="247"/>
    </row>
    <row r="239" spans="2:14" ht="15" customHeight="1" x14ac:dyDescent="0.2">
      <c r="B239" s="902"/>
      <c r="C239" s="902"/>
      <c r="D239" s="902"/>
      <c r="E239" s="902"/>
      <c r="F239" s="902"/>
      <c r="G239" s="902"/>
      <c r="H239" s="902"/>
    </row>
    <row r="240" spans="2:14" s="76" customFormat="1" ht="15" customHeight="1" x14ac:dyDescent="0.2">
      <c r="B240" s="890" t="s">
        <v>301</v>
      </c>
      <c r="C240" s="890"/>
      <c r="D240" s="890"/>
      <c r="E240" s="890"/>
      <c r="F240" s="890"/>
      <c r="G240" s="890"/>
      <c r="H240" s="890"/>
      <c r="I240" s="49"/>
      <c r="J240" s="74"/>
      <c r="K240" s="75"/>
    </row>
    <row r="241" spans="2:11" s="76" customFormat="1" ht="15" customHeight="1" x14ac:dyDescent="0.2">
      <c r="B241" s="897" t="s">
        <v>302</v>
      </c>
      <c r="C241" s="897"/>
      <c r="D241" s="897"/>
      <c r="E241" s="897"/>
      <c r="F241" s="897"/>
      <c r="G241" s="897"/>
      <c r="H241" s="897"/>
      <c r="I241" s="49"/>
      <c r="J241" s="74"/>
      <c r="K241" s="75"/>
    </row>
    <row r="242" spans="2:11" s="76" customFormat="1" ht="15" customHeight="1" x14ac:dyDescent="0.2">
      <c r="B242" s="890" t="s">
        <v>303</v>
      </c>
      <c r="C242" s="890"/>
      <c r="D242" s="890"/>
      <c r="E242" s="890"/>
      <c r="F242" s="890"/>
      <c r="G242" s="890"/>
      <c r="H242" s="890"/>
      <c r="I242" s="49"/>
      <c r="J242" s="74"/>
      <c r="K242" s="75"/>
    </row>
    <row r="243" spans="2:11" s="76" customFormat="1" ht="15" customHeight="1" x14ac:dyDescent="0.2">
      <c r="B243" s="890" t="s">
        <v>304</v>
      </c>
      <c r="C243" s="890"/>
      <c r="D243" s="890"/>
      <c r="E243" s="890"/>
      <c r="F243" s="890"/>
      <c r="G243" s="890"/>
      <c r="H243" s="890"/>
      <c r="I243" s="49"/>
      <c r="J243" s="74"/>
      <c r="K243" s="75"/>
    </row>
    <row r="244" spans="2:11" s="76" customFormat="1" ht="15" customHeight="1" x14ac:dyDescent="0.2">
      <c r="B244" s="889" t="s">
        <v>305</v>
      </c>
      <c r="C244" s="889"/>
      <c r="D244" s="48"/>
      <c r="E244" s="87"/>
      <c r="F244" s="48"/>
      <c r="G244" s="48"/>
      <c r="H244" s="48"/>
      <c r="I244" s="49"/>
      <c r="J244" s="74"/>
      <c r="K244" s="75"/>
    </row>
    <row r="245" spans="2:11" ht="13.15" customHeight="1" x14ac:dyDescent="0.2"/>
    <row r="246" spans="2:11" x14ac:dyDescent="0.2">
      <c r="B246" s="50" t="s">
        <v>306</v>
      </c>
      <c r="C246" s="50"/>
    </row>
    <row r="247" spans="2:11" x14ac:dyDescent="0.2">
      <c r="B247" s="50" t="s">
        <v>307</v>
      </c>
      <c r="C247" s="50"/>
    </row>
    <row r="248" spans="2:11" x14ac:dyDescent="0.2">
      <c r="B248" s="50" t="s">
        <v>308</v>
      </c>
      <c r="C248" s="50"/>
    </row>
    <row r="249" spans="2:11" ht="19.149999999999999" customHeight="1" x14ac:dyDescent="0.2">
      <c r="B249" s="50" t="s">
        <v>309</v>
      </c>
    </row>
    <row r="250" spans="2:11" x14ac:dyDescent="0.2">
      <c r="D250" s="78"/>
      <c r="E250" s="79"/>
      <c r="F250" s="79"/>
    </row>
  </sheetData>
  <mergeCells count="88">
    <mergeCell ref="B177:B178"/>
    <mergeCell ref="B73:B74"/>
    <mergeCell ref="B18:B20"/>
    <mergeCell ref="B95:B96"/>
    <mergeCell ref="B77:B78"/>
    <mergeCell ref="B173:B174"/>
    <mergeCell ref="B175:B176"/>
    <mergeCell ref="B169:B170"/>
    <mergeCell ref="B140:B142"/>
    <mergeCell ref="B149:B150"/>
    <mergeCell ref="B144:B145"/>
    <mergeCell ref="B153:B155"/>
    <mergeCell ref="B23:B70"/>
    <mergeCell ref="B158:B159"/>
    <mergeCell ref="B171:B172"/>
    <mergeCell ref="D135:D138"/>
    <mergeCell ref="B86:B88"/>
    <mergeCell ref="B81:B83"/>
    <mergeCell ref="B117:B120"/>
    <mergeCell ref="B91:B92"/>
    <mergeCell ref="B135:B136"/>
    <mergeCell ref="B132:B133"/>
    <mergeCell ref="B99:B100"/>
    <mergeCell ref="B103:B104"/>
    <mergeCell ref="B127:B129"/>
    <mergeCell ref="B122:B124"/>
    <mergeCell ref="B137:B138"/>
    <mergeCell ref="B197:B199"/>
    <mergeCell ref="B192:B193"/>
    <mergeCell ref="B217:B218"/>
    <mergeCell ref="D205:D206"/>
    <mergeCell ref="D192:D193"/>
    <mergeCell ref="B214:B216"/>
    <mergeCell ref="D214:D216"/>
    <mergeCell ref="B203:B204"/>
    <mergeCell ref="B200:B202"/>
    <mergeCell ref="D200:D202"/>
    <mergeCell ref="D144:D147"/>
    <mergeCell ref="B162:B163"/>
    <mergeCell ref="B146:B147"/>
    <mergeCell ref="D223:D224"/>
    <mergeCell ref="B223:B224"/>
    <mergeCell ref="B166:B167"/>
    <mergeCell ref="D197:D199"/>
    <mergeCell ref="D179:D180"/>
    <mergeCell ref="D169:D170"/>
    <mergeCell ref="D171:D172"/>
    <mergeCell ref="D173:D174"/>
    <mergeCell ref="D175:D176"/>
    <mergeCell ref="D177:D178"/>
    <mergeCell ref="B205:B206"/>
    <mergeCell ref="D217:D218"/>
    <mergeCell ref="D203:D204"/>
    <mergeCell ref="B244:C244"/>
    <mergeCell ref="B243:H243"/>
    <mergeCell ref="B207:B208"/>
    <mergeCell ref="B226:B231"/>
    <mergeCell ref="B209:B210"/>
    <mergeCell ref="B211:B213"/>
    <mergeCell ref="B242:H242"/>
    <mergeCell ref="B240:H240"/>
    <mergeCell ref="B241:H241"/>
    <mergeCell ref="B233:B235"/>
    <mergeCell ref="D207:D210"/>
    <mergeCell ref="B239:H239"/>
    <mergeCell ref="B221:B222"/>
    <mergeCell ref="D219:D220"/>
    <mergeCell ref="D221:D222"/>
    <mergeCell ref="B219:B220"/>
    <mergeCell ref="B179:B180"/>
    <mergeCell ref="B182:B183"/>
    <mergeCell ref="B194:B196"/>
    <mergeCell ref="B187:B191"/>
    <mergeCell ref="D188:D190"/>
    <mergeCell ref="D194:D196"/>
    <mergeCell ref="B4:N4"/>
    <mergeCell ref="M1:N1"/>
    <mergeCell ref="I5:I6"/>
    <mergeCell ref="J5:M5"/>
    <mergeCell ref="N5:N6"/>
    <mergeCell ref="B5:B6"/>
    <mergeCell ref="C5:C6"/>
    <mergeCell ref="D5:D6"/>
    <mergeCell ref="E5:E6"/>
    <mergeCell ref="F5:F6"/>
    <mergeCell ref="G5:G6"/>
    <mergeCell ref="H5:H6"/>
    <mergeCell ref="M2:N2"/>
  </mergeCells>
  <printOptions horizontalCentered="1"/>
  <pageMargins left="0.39370078740157483" right="0.39370078740157483" top="0.59055118110236227" bottom="0.59055118110236227" header="0" footer="0"/>
  <pageSetup paperSize="9" scale="66" fitToWidth="0" fitToHeight="0" orientation="landscape" r:id="rId1"/>
  <rowBreaks count="13" manualBreakCount="13">
    <brk id="23" max="13" man="1"/>
    <brk id="41" max="13" man="1"/>
    <brk id="59" max="13" man="1"/>
    <brk id="78" max="13" man="1"/>
    <brk id="93" max="13" man="1"/>
    <brk id="111" max="13" man="1"/>
    <brk id="130" max="13" man="1"/>
    <brk id="151" max="13" man="1"/>
    <brk id="167" max="13" man="1"/>
    <brk id="180" max="13" man="1"/>
    <brk id="199" max="13" man="1"/>
    <brk id="216" max="13" man="1"/>
    <brk id="235" max="1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AD497-A826-430B-A94F-F60754CA318C}">
  <sheetPr>
    <pageSetUpPr fitToPage="1"/>
  </sheetPr>
  <dimension ref="B1:G24"/>
  <sheetViews>
    <sheetView zoomScaleNormal="100" zoomScaleSheetLayoutView="100" workbookViewId="0">
      <selection activeCell="B1" sqref="B1:G1"/>
    </sheetView>
  </sheetViews>
  <sheetFormatPr defaultColWidth="9.140625" defaultRowHeight="12.75" x14ac:dyDescent="0.2"/>
  <cols>
    <col min="1" max="1" width="2.5703125" style="12" customWidth="1"/>
    <col min="2" max="2" width="4.7109375" style="12" customWidth="1"/>
    <col min="3" max="3" width="44.7109375" style="1" customWidth="1"/>
    <col min="4" max="4" width="14.7109375" style="12" customWidth="1"/>
    <col min="5" max="5" width="13" style="12" customWidth="1"/>
    <col min="6" max="6" width="12.28515625" style="12" customWidth="1"/>
    <col min="7" max="7" width="15.28515625" style="12" customWidth="1"/>
    <col min="8" max="16384" width="9.140625" style="12"/>
  </cols>
  <sheetData>
    <row r="1" spans="2:7" ht="25.15" customHeight="1" x14ac:dyDescent="0.2">
      <c r="B1" s="976" t="s">
        <v>310</v>
      </c>
      <c r="C1" s="976"/>
      <c r="D1" s="976"/>
      <c r="E1" s="976"/>
      <c r="F1" s="976"/>
      <c r="G1" s="976"/>
    </row>
    <row r="2" spans="2:7" x14ac:dyDescent="0.2">
      <c r="C2" s="12"/>
    </row>
    <row r="3" spans="2:7" ht="70.900000000000006" customHeight="1" x14ac:dyDescent="0.2">
      <c r="B3" s="31" t="s">
        <v>311</v>
      </c>
      <c r="C3" s="32" t="s">
        <v>312</v>
      </c>
      <c r="D3" s="33" t="s">
        <v>313</v>
      </c>
      <c r="E3" s="40" t="s">
        <v>7</v>
      </c>
      <c r="F3" s="40" t="s">
        <v>8</v>
      </c>
      <c r="G3" s="40" t="s">
        <v>9</v>
      </c>
    </row>
    <row r="4" spans="2:7" x14ac:dyDescent="0.2">
      <c r="B4" s="80">
        <v>1</v>
      </c>
      <c r="C4" s="81">
        <v>2</v>
      </c>
      <c r="D4" s="82">
        <v>3</v>
      </c>
      <c r="E4" s="83">
        <v>4</v>
      </c>
      <c r="F4" s="83">
        <v>5</v>
      </c>
      <c r="G4" s="83">
        <v>6</v>
      </c>
    </row>
    <row r="5" spans="2:7" ht="15.6" customHeight="1" x14ac:dyDescent="0.2">
      <c r="B5" s="973" t="s">
        <v>314</v>
      </c>
      <c r="C5" s="974"/>
      <c r="D5" s="974"/>
      <c r="E5" s="974"/>
      <c r="F5" s="974"/>
      <c r="G5" s="975"/>
    </row>
    <row r="6" spans="2:7" x14ac:dyDescent="0.2">
      <c r="B6" s="34" t="s">
        <v>315</v>
      </c>
      <c r="C6" s="23" t="s">
        <v>36</v>
      </c>
      <c r="D6" s="4">
        <f>SUM(D8:D13)</f>
        <v>8585.2000000000007</v>
      </c>
      <c r="E6" s="4">
        <f t="shared" ref="E6:G6" si="0">SUM(E8:E13)</f>
        <v>17221.600000000002</v>
      </c>
      <c r="F6" s="4">
        <f t="shared" si="0"/>
        <v>17727.2</v>
      </c>
      <c r="G6" s="4">
        <f t="shared" si="0"/>
        <v>10308.700000000001</v>
      </c>
    </row>
    <row r="7" spans="2:7" ht="19.149999999999999" customHeight="1" x14ac:dyDescent="0.2">
      <c r="B7" s="35"/>
      <c r="C7" s="24" t="s">
        <v>316</v>
      </c>
      <c r="D7" s="30"/>
      <c r="E7" s="39"/>
      <c r="F7" s="39"/>
      <c r="G7" s="39"/>
    </row>
    <row r="8" spans="2:7" ht="31.9" customHeight="1" x14ac:dyDescent="0.2">
      <c r="B8" s="35" t="s">
        <v>317</v>
      </c>
      <c r="C8" s="25" t="s">
        <v>318</v>
      </c>
      <c r="D8" s="26">
        <f>SUMIF('4 programa 3 lentelė'!C8:C235,'4 programa 3 lentelė'!C118,'4 programa 3 lentelė'!E8:E235)</f>
        <v>4837.1000000000004</v>
      </c>
      <c r="E8" s="26">
        <f>SUMIF('4 programa 3 lentelė'!$C8:$C237,'4 programa 3 lentelė'!$C19,'4 programa 3 lentelė'!F8:F237)</f>
        <v>5630.4000000000005</v>
      </c>
      <c r="F8" s="26">
        <f>SUMIF('4 programa 3 lentelė'!$C8:$C237,'4 programa 3 lentelė'!$C19,'4 programa 3 lentelė'!G8:G237)</f>
        <v>12257.800000000001</v>
      </c>
      <c r="G8" s="26">
        <f>SUMIF('4 programa 3 lentelė'!$C8:$C237,'4 programa 3 lentelė'!$C19,'4 programa 3 lentelė'!H8:H237)</f>
        <v>7290.2000000000007</v>
      </c>
    </row>
    <row r="9" spans="2:7" x14ac:dyDescent="0.2">
      <c r="B9" s="35" t="s">
        <v>319</v>
      </c>
      <c r="C9" s="27" t="s">
        <v>48</v>
      </c>
      <c r="D9" s="26">
        <f>SUMIF('4 programa 3 lentelė'!$C8:$C237,'4 programa 3 lentelė'!$C25,'4 programa 3 lentelė'!E8:E237)</f>
        <v>1518.5</v>
      </c>
      <c r="E9" s="26">
        <f>SUMIF('4 programa 3 lentelė'!$C8:$C237,'4 programa 3 lentelė'!$C25,'4 programa 3 lentelė'!F8:F237)</f>
        <v>1589.5</v>
      </c>
      <c r="F9" s="26">
        <f>SUMIF('4 programa 3 lentelė'!$C8:$C237,'4 programa 3 lentelė'!$C25,'4 programa 3 lentelė'!G8:G237)</f>
        <v>1610.6999999999998</v>
      </c>
      <c r="G9" s="26">
        <f>SUMIF('4 programa 3 lentelė'!$C8:$C237,'4 programa 3 lentelė'!$C25,'4 programa 3 lentelė'!H8:H237)</f>
        <v>1611</v>
      </c>
    </row>
    <row r="10" spans="2:7" ht="21" customHeight="1" x14ac:dyDescent="0.2">
      <c r="B10" s="35" t="s">
        <v>320</v>
      </c>
      <c r="C10" s="27" t="s">
        <v>321</v>
      </c>
      <c r="D10" s="26">
        <f>SUMIF('4 programa 3 lentelė'!$C8:$C237,'4 programa 3 lentelė'!$C26,'4 programa 3 lentelė'!E8:E237)</f>
        <v>69.599999999999994</v>
      </c>
      <c r="E10" s="26">
        <f>SUMIF('4 programa 3 lentelė'!$C8:$C237,'4 programa 3 lentelė'!$C26,'4 programa 3 lentelė'!F8:F237)</f>
        <v>1678.5</v>
      </c>
      <c r="F10" s="26">
        <f>SUMIF('4 programa 3 lentelė'!$C8:$C237,'4 programa 3 lentelė'!$C26,'4 programa 3 lentelė'!G8:G237)</f>
        <v>1255.5</v>
      </c>
      <c r="G10" s="26">
        <f>SUMIF('4 programa 3 lentelė'!$C8:$C237,'4 programa 3 lentelė'!$C26,'4 programa 3 lentelė'!H8:H237)</f>
        <v>1289</v>
      </c>
    </row>
    <row r="11" spans="2:7" ht="25.5" x14ac:dyDescent="0.2">
      <c r="B11" s="35" t="s">
        <v>322</v>
      </c>
      <c r="C11" s="27" t="s">
        <v>106</v>
      </c>
      <c r="D11" s="26">
        <f>SUMIF('4 programa 3 lentelė'!$C8:$C237,'4 programa 3 lentelė'!$C88,'4 programa 3 lentelė'!E8:E237)</f>
        <v>2009.1</v>
      </c>
      <c r="E11" s="26">
        <f>SUMIF('4 programa 3 lentelė'!$C8:$C237,'4 programa 3 lentelė'!$C88,'4 programa 3 lentelė'!F8:F237)</f>
        <v>4912.2</v>
      </c>
      <c r="F11" s="26">
        <f>SUMIF('4 programa 3 lentelė'!$C8:$C237,'4 programa 3 lentelė'!$C88,'4 programa 3 lentelė'!G8:G237)</f>
        <v>2603.1999999999998</v>
      </c>
      <c r="G11" s="26">
        <f>SUMIF('4 programa 3 lentelė'!$C8:$C237,'4 programa 3 lentelė'!$C88,'4 programa 3 lentelė'!H8:H237)</f>
        <v>118.5</v>
      </c>
    </row>
    <row r="12" spans="2:7" x14ac:dyDescent="0.2">
      <c r="B12" s="35" t="s">
        <v>323</v>
      </c>
      <c r="C12" s="27" t="s">
        <v>324</v>
      </c>
      <c r="D12" s="26">
        <f>SUMIF('4 programa 3 lentelė'!$C8:$C238,'4 programa 3 lentelė'!$C189,'4 programa 3 lentelė'!E8:E238)</f>
        <v>0</v>
      </c>
      <c r="E12" s="26">
        <f>SUMIF('4 programa 3 lentelė'!$C8:$C238,'4 programa 3 lentelė'!$C189,'4 programa 3 lentelė'!F8:F238)</f>
        <v>2561</v>
      </c>
      <c r="F12" s="26">
        <f>SUMIF('4 programa 3 lentelė'!$C8:$C238,'4 programa 3 lentelė'!$C189,'4 programa 3 lentelė'!G8:G238)</f>
        <v>0</v>
      </c>
      <c r="G12" s="26">
        <f>SUMIF('4 programa 3 lentelė'!$C8:$C238,'4 programa 3 lentelė'!$C189,'4 programa 3 lentelė'!H8:H238)</f>
        <v>0</v>
      </c>
    </row>
    <row r="13" spans="2:7" x14ac:dyDescent="0.2">
      <c r="B13" s="35" t="s">
        <v>325</v>
      </c>
      <c r="C13" s="27" t="s">
        <v>326</v>
      </c>
      <c r="D13" s="26">
        <f>SUMIF('4 programa 3 lentelė'!$C8:$C237,'4 programa 3 lentelė'!$C27,'4 programa 3 lentelė'!E8:E237)</f>
        <v>150.89999999999998</v>
      </c>
      <c r="E13" s="26">
        <f>SUMIF('4 programa 3 lentelė'!$C8:$C237,'4 programa 3 lentelė'!$C27,'4 programa 3 lentelė'!F8:F237)</f>
        <v>850</v>
      </c>
      <c r="F13" s="26">
        <f>SUMIF('4 programa 3 lentelė'!$C8:$C237,'4 programa 3 lentelė'!$C27,'4 programa 3 lentelė'!G8:G237)</f>
        <v>0</v>
      </c>
      <c r="G13" s="26">
        <f>SUMIF('4 programa 3 lentelė'!$C8:$C237,'4 programa 3 lentelė'!$C27,'4 programa 3 lentelė'!H8:H237)</f>
        <v>0</v>
      </c>
    </row>
    <row r="14" spans="2:7" ht="45" customHeight="1" x14ac:dyDescent="0.2">
      <c r="B14" s="34" t="s">
        <v>327</v>
      </c>
      <c r="C14" s="24" t="s">
        <v>328</v>
      </c>
      <c r="D14" s="28">
        <f>SUM(D16:D21)</f>
        <v>1120.3000000000002</v>
      </c>
      <c r="E14" s="28">
        <f t="shared" ref="E14:G14" si="1">SUM(E16:E21)</f>
        <v>1100.5</v>
      </c>
      <c r="F14" s="28">
        <f t="shared" si="1"/>
        <v>6405.3</v>
      </c>
      <c r="G14" s="28">
        <f t="shared" si="1"/>
        <v>3197.3</v>
      </c>
    </row>
    <row r="15" spans="2:7" ht="18" customHeight="1" x14ac:dyDescent="0.2">
      <c r="B15" s="35"/>
      <c r="C15" s="24" t="s">
        <v>316</v>
      </c>
      <c r="D15" s="3"/>
      <c r="E15" s="39"/>
      <c r="F15" s="39"/>
      <c r="G15" s="39"/>
    </row>
    <row r="16" spans="2:7" x14ac:dyDescent="0.2">
      <c r="B16" s="35" t="s">
        <v>329</v>
      </c>
      <c r="C16" s="29" t="s">
        <v>330</v>
      </c>
      <c r="D16" s="26">
        <f>SUMIF('4 programa 3 lentelė'!$C8:$C237,'4 programa 3 lentelė'!$C92,'4 programa 3 lentelė'!E8:E237)</f>
        <v>28.5</v>
      </c>
      <c r="E16" s="26">
        <f>SUMIF('4 programa 3 lentelė'!$C8:$C237,'4 programa 3 lentelė'!$C92,'4 programa 3 lentelė'!F8:F237)</f>
        <v>1090.5</v>
      </c>
      <c r="F16" s="26">
        <f>SUMIF('4 programa 3 lentelė'!$C8:$C237,'4 programa 3 lentelė'!$C92,'4 programa 3 lentelė'!G8:G237)</f>
        <v>6395.3</v>
      </c>
      <c r="G16" s="26">
        <f>SUMIF('4 programa 3 lentelė'!$C8:$C237,'4 programa 3 lentelė'!$C92,'4 programa 3 lentelė'!H8:H237)</f>
        <v>3187.3</v>
      </c>
    </row>
    <row r="17" spans="2:7" x14ac:dyDescent="0.2">
      <c r="B17" s="35" t="s">
        <v>331</v>
      </c>
      <c r="C17" s="29" t="s">
        <v>332</v>
      </c>
      <c r="D17" s="26">
        <f>SUMIF('4 programa 3 lentelė'!$C8:$C237,'4 programa 3 lentelė'!$C123,'4 programa 3 lentelė'!E8:E237)</f>
        <v>1091.8000000000002</v>
      </c>
      <c r="E17" s="26">
        <f>SUMIF('4 programa 3 lentelė'!$C8:$C237,'4 programa 3 lentelė'!$C123,'4 programa 3 lentelė'!F8:F237)</f>
        <v>0</v>
      </c>
      <c r="F17" s="26">
        <f>SUMIF('4 programa 3 lentelė'!$C8:$C237,'4 programa 3 lentelė'!$C123,'4 programa 3 lentelė'!G8:G237)</f>
        <v>0</v>
      </c>
      <c r="G17" s="26">
        <f>SUMIF('4 programa 3 lentelė'!$C8:$C237,'4 programa 3 lentelė'!$C123,'4 programa 3 lentelė'!H8:H237)</f>
        <v>0</v>
      </c>
    </row>
    <row r="18" spans="2:7" ht="25.5" x14ac:dyDescent="0.2">
      <c r="B18" s="35" t="s">
        <v>333</v>
      </c>
      <c r="C18" s="29" t="s">
        <v>334</v>
      </c>
      <c r="D18" s="26" cm="1">
        <f t="array" ref="D18">SUMIF('4 programa 3 lentelė'!$C8:$C237,C00,'4 programa 3 lentelė'!E8:E237)</f>
        <v>0</v>
      </c>
      <c r="E18" s="26" cm="1">
        <f t="array" ref="E18">SUMIF('4 programa 3 lentelė'!$C8:$C237,C00,'4 programa 3 lentelė'!F8:F237)</f>
        <v>0</v>
      </c>
      <c r="F18" s="26" cm="1">
        <f t="array" ref="F18">SUMIF('4 programa 3 lentelė'!$C8:$C237,C00,'4 programa 3 lentelė'!G8:G237)</f>
        <v>0</v>
      </c>
      <c r="G18" s="26" cm="1">
        <f t="array" ref="G18">SUMIF('4 programa 3 lentelė'!$C8:$C237,C00,'4 programa 3 lentelė'!H8:H237)</f>
        <v>0</v>
      </c>
    </row>
    <row r="19" spans="2:7" x14ac:dyDescent="0.2">
      <c r="B19" s="35" t="s">
        <v>335</v>
      </c>
      <c r="C19" s="29" t="s">
        <v>336</v>
      </c>
      <c r="D19" s="26" cm="1">
        <f t="array" ref="D19">SUMIF('4 programa 3 lentelė'!$C8:$C238,C00,'4 programa 3 lentelė'!E8:E238)</f>
        <v>0</v>
      </c>
      <c r="E19" s="26" cm="1">
        <f t="array" ref="E19">SUMIF('4 programa 3 lentelė'!$C8:$C238,C00,'4 programa 3 lentelė'!F8:F238)</f>
        <v>0</v>
      </c>
      <c r="F19" s="26" cm="1">
        <f t="array" ref="F19">SUMIF('4 programa 3 lentelė'!$C8:$C238,C00,'4 programa 3 lentelė'!G8:G238)</f>
        <v>0</v>
      </c>
      <c r="G19" s="26" cm="1">
        <f t="array" ref="G19">SUMIF('4 programa 3 lentelė'!$C8:$C238,C00,'4 programa 3 lentelė'!H8:H238)</f>
        <v>0</v>
      </c>
    </row>
    <row r="20" spans="2:7" x14ac:dyDescent="0.2">
      <c r="B20" s="35" t="s">
        <v>337</v>
      </c>
      <c r="C20" s="29" t="s">
        <v>338</v>
      </c>
      <c r="D20" s="26" cm="1">
        <f t="array" ref="D20">SUMIF('4 programa 3 lentelė'!$C8:$C238,C00,'4 programa 3 lentelė'!E7:E238)</f>
        <v>0</v>
      </c>
      <c r="E20" s="26">
        <f>SUMIF('4 programa 3 lentelė'!$C8:$C222,'4 programa 3 lentelė'!$C124,'4 programa 3 lentelė'!F8:F222)</f>
        <v>10</v>
      </c>
      <c r="F20" s="121">
        <f>SUMIF('4 programa 3 lentelė'!$C8:$C222,'4 programa 3 lentelė'!$C124,'4 programa 3 lentelė'!G8:G222)</f>
        <v>10</v>
      </c>
      <c r="G20" s="121">
        <f>SUMIF('4 programa 3 lentelė'!$C8:$C222,'4 programa 3 lentelė'!$C124,'4 programa 3 lentelė'!H8:H222)</f>
        <v>10</v>
      </c>
    </row>
    <row r="21" spans="2:7" x14ac:dyDescent="0.2">
      <c r="B21" s="35" t="s">
        <v>339</v>
      </c>
      <c r="C21" s="29" t="s">
        <v>340</v>
      </c>
      <c r="D21" s="26" cm="1">
        <f t="array" ref="D21">SUMIF('4 programa 3 lentelė'!$C8:$C237,C00,'4 programa 3 lentelė'!E8:E237)</f>
        <v>0</v>
      </c>
      <c r="E21" s="26" cm="1">
        <f t="array" ref="E21">SUMIF('4 programa 3 lentelė'!$C8:$C237,C00,'4 programa 3 lentelė'!F8:F237)</f>
        <v>0</v>
      </c>
      <c r="F21" s="26" cm="1">
        <f t="array" ref="F21">SUMIF('4 programa 3 lentelė'!$C8:$C237,C00,'4 programa 3 lentelė'!G8:G237)</f>
        <v>0</v>
      </c>
      <c r="G21" s="26" cm="1">
        <f t="array" ref="G21">SUMIF('4 programa 3 lentelė'!$C8:$C237,C00,'4 programa 3 lentelė'!H8:H237)</f>
        <v>0</v>
      </c>
    </row>
    <row r="22" spans="2:7" ht="25.5" x14ac:dyDescent="0.2">
      <c r="B22" s="35"/>
      <c r="C22" s="27" t="s">
        <v>341</v>
      </c>
      <c r="D22" s="4">
        <f>D6+D14</f>
        <v>9705.5</v>
      </c>
      <c r="E22" s="4">
        <f t="shared" ref="E22:G22" si="2">E6+E14</f>
        <v>18322.100000000002</v>
      </c>
      <c r="F22" s="4">
        <f t="shared" si="2"/>
        <v>24132.5</v>
      </c>
      <c r="G22" s="4">
        <f t="shared" si="2"/>
        <v>13506</v>
      </c>
    </row>
    <row r="23" spans="2:7" x14ac:dyDescent="0.2">
      <c r="B23" s="41"/>
      <c r="C23" s="42" t="s">
        <v>299</v>
      </c>
      <c r="D23" s="30">
        <f>'4 programa 3 lentelė'!E80+'4 programa 3 lentelė'!E188+'4 programa 3 lentelė'!E189+'4 programa 3 lentelė'!E190</f>
        <v>457.6</v>
      </c>
      <c r="E23" s="30">
        <f>'4 programa 3 lentelė'!F80+'4 programa 3 lentelė'!F188+'4 programa 3 lentelė'!F189+'4 programa 3 lentelė'!F190</f>
        <v>3028.3</v>
      </c>
      <c r="F23" s="30">
        <f>'4 programa 3 lentelė'!G80+'4 programa 3 lentelė'!G188+'4 programa 3 lentelė'!G189+'4 programa 3 lentelė'!G190</f>
        <v>14285.599999999999</v>
      </c>
      <c r="G23" s="30">
        <f>'4 programa 3 lentelė'!H80+'4 programa 3 lentelė'!H188+'4 programa 3 lentelė'!H189+'4 programa 3 lentelė'!H190</f>
        <v>7001.5</v>
      </c>
    </row>
    <row r="24" spans="2:7" ht="25.5" x14ac:dyDescent="0.2">
      <c r="B24" s="43"/>
      <c r="C24" s="27" t="s">
        <v>300</v>
      </c>
      <c r="D24" s="43"/>
      <c r="E24" s="44">
        <f>E22-D22</f>
        <v>8616.6000000000022</v>
      </c>
      <c r="F24" s="44">
        <f t="shared" ref="F24:G24" si="3">F22-E22</f>
        <v>5810.3999999999978</v>
      </c>
      <c r="G24" s="44">
        <f t="shared" si="3"/>
        <v>-10626.5</v>
      </c>
    </row>
  </sheetData>
  <mergeCells count="2">
    <mergeCell ref="B5:G5"/>
    <mergeCell ref="B1:G1"/>
  </mergeCells>
  <pageMargins left="0.7" right="0.7" top="0.75" bottom="0.75" header="0.3" footer="0.3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4 programa 3 lentelė</vt:lpstr>
      <vt:lpstr>Lėšų suvestinė 2 lentelė</vt:lpstr>
      <vt:lpstr>'4 programa 3 lentelė'!Print_Area</vt:lpstr>
      <vt:lpstr>'4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2025-12-18T14:12:27Z</cp:lastPrinted>
  <dcterms:created xsi:type="dcterms:W3CDTF">2023-07-10T07:04:14Z</dcterms:created>
  <dcterms:modified xsi:type="dcterms:W3CDTF">2025-12-18T14:12:40Z</dcterms:modified>
  <cp:category/>
  <cp:contentStatus/>
</cp:coreProperties>
</file>